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0" windowHeight="990" activeTab="0"/>
  </bookViews>
  <sheets>
    <sheet name="Rekapitulace stavby" sheetId="1" r:id="rId1"/>
    <sheet name="PS 01 - Oprava jezového u..." sheetId="2" r:id="rId2"/>
    <sheet name="PS 02 - Oprava zvedacích ..." sheetId="3" r:id="rId3"/>
    <sheet name="SO 01 - Oprava stavební č..." sheetId="4" r:id="rId4"/>
    <sheet name="VON - Vedlejší a ostatní ..." sheetId="5" r:id="rId5"/>
    <sheet name="Pokyny pro vyplnění" sheetId="6" r:id="rId6"/>
  </sheets>
  <definedNames>
    <definedName name="_xlnm._FilterDatabase" localSheetId="1" hidden="1">'PS 01 - Oprava jezového u...'!$C$79:$K$79</definedName>
    <definedName name="_xlnm._FilterDatabase" localSheetId="2" hidden="1">'PS 02 - Oprava zvedacích ...'!$C$76:$K$76</definedName>
    <definedName name="_xlnm._FilterDatabase" localSheetId="3" hidden="1">'SO 01 - Oprava stavební č...'!$C$83:$K$83</definedName>
    <definedName name="_xlnm._FilterDatabase" localSheetId="4" hidden="1">'VON - Vedlejší a ostatní ...'!$C$81:$K$81</definedName>
    <definedName name="_xlnm.Print_Titles" localSheetId="1">'PS 01 - Oprava jezového u...'!$79:$79</definedName>
    <definedName name="_xlnm.Print_Titles" localSheetId="2">'PS 02 - Oprava zvedacích ...'!$76:$76</definedName>
    <definedName name="_xlnm.Print_Titles" localSheetId="0">'Rekapitulace stavby'!$49:$49</definedName>
    <definedName name="_xlnm.Print_Titles" localSheetId="3">'SO 01 - Oprava stavební č...'!$83:$83</definedName>
    <definedName name="_xlnm.Print_Titles" localSheetId="4">'VON - Vedlejší a ostatní ...'!$81:$81</definedName>
    <definedName name="_xlnm.Print_Area" localSheetId="5">'Pokyny pro vyplnění'!$B$2:$K$69,'Pokyny pro vyplnění'!$B$72:$K$116,'Pokyny pro vyplnění'!$B$119:$K$188,'Pokyny pro vyplnění'!$B$192:$K$212</definedName>
    <definedName name="_xlnm.Print_Area" localSheetId="1">'PS 01 - Oprava jezového u...'!$C$4:$J$36,'PS 01 - Oprava jezového u...'!$C$42:$J$61,'PS 01 - Oprava jezového u...'!$C$67:$K$137</definedName>
    <definedName name="_xlnm.Print_Area" localSheetId="2">'PS 02 - Oprava zvedacích ...'!$C$4:$J$36,'PS 02 - Oprava zvedacích ...'!$C$42:$J$58,'PS 02 - Oprava zvedacích ...'!$C$64:$K$82</definedName>
    <definedName name="_xlnm.Print_Area" localSheetId="0">'Rekapitulace stavby'!$D$4:$AO$33,'Rekapitulace stavby'!$C$39:$AQ$56</definedName>
    <definedName name="_xlnm.Print_Area" localSheetId="3">'SO 01 - Oprava stavební č...'!$C$4:$J$36,'SO 01 - Oprava stavební č...'!$C$42:$J$65,'SO 01 - Oprava stavební č...'!$C$71:$K$321</definedName>
    <definedName name="_xlnm.Print_Area" localSheetId="4">'VON - Vedlejší a ostatní ...'!$C$4:$J$36,'VON - Vedlejší a ostatní ...'!$C$42:$J$63,'VON - Vedlejší a ostatní ...'!$C$69:$K$105</definedName>
  </definedNames>
  <calcPr fullCalcOnLoad="1"/>
</workbook>
</file>

<file path=xl/sharedStrings.xml><?xml version="1.0" encoding="utf-8"?>
<sst xmlns="http://schemas.openxmlformats.org/spreadsheetml/2006/main" count="3918" uniqueCount="890">
  <si>
    <t>Export VZ</t>
  </si>
  <si>
    <t>List obsahuje:</t>
  </si>
  <si>
    <t>3.0</t>
  </si>
  <si>
    <t>ZAMOK</t>
  </si>
  <si>
    <t>False</t>
  </si>
  <si>
    <t>{ab73aa6a-72a2-4cd0-b52d-19a2fd4c3465}</t>
  </si>
  <si>
    <t>0,01</t>
  </si>
  <si>
    <t>21</t>
  </si>
  <si>
    <t>15</t>
  </si>
  <si>
    <t>REKAPITULACE STAVBY</t>
  </si>
  <si>
    <t>v ---  níže se nacházejí doplnkové a pomocné údaje k sestavám  --- v</t>
  </si>
  <si>
    <t>Návod na vyplnění</t>
  </si>
  <si>
    <t>0,001</t>
  </si>
  <si>
    <t>Kód:</t>
  </si>
  <si>
    <t>3A1533332B01</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</si>
  <si>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</si>
  <si>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</si>
  <si>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VD Střekov, Oprava IV. jezového pole</t>
  </si>
  <si>
    <t>0,1</t>
  </si>
  <si>
    <t>KSO:</t>
  </si>
  <si>
    <t/>
  </si>
  <si>
    <t>CC-CZ:</t>
  </si>
  <si>
    <t>1</t>
  </si>
  <si>
    <t>Místo:</t>
  </si>
  <si>
    <t>Ústí nad Labem</t>
  </si>
  <si>
    <t>Datum:</t>
  </si>
  <si>
    <t>4.4.2016</t>
  </si>
  <si>
    <t>10</t>
  </si>
  <si>
    <t>100</t>
  </si>
  <si>
    <t>Zadavatel:</t>
  </si>
  <si>
    <t>IČ:</t>
  </si>
  <si>
    <t>70890005</t>
  </si>
  <si>
    <t>Povodí Labe, státní podnik</t>
  </si>
  <si>
    <t>DIČ:</t>
  </si>
  <si>
    <t>CZ70890005</t>
  </si>
  <si>
    <t>Uchazeč:</t>
  </si>
  <si>
    <t>Vyplň údaj</t>
  </si>
  <si>
    <t>Projektant:</t>
  </si>
  <si>
    <t>46347526</t>
  </si>
  <si>
    <t>AQUATIS a. s.</t>
  </si>
  <si>
    <t>CZ46347526</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</si>
  <si>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</si>
  <si>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</si>
  <si>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</si>
  <si>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</si>
  <si>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</si>
  <si>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</si>
  <si>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</si>
  <si>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</si>
  <si>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</si>
  <si>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</si>
  <si>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</si>
  <si>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</si>
  <si>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</si>
  <si>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</si>
  <si>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</si>
  <si>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</si>
  <si>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</si>
  <si>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</si>
  <si>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</si>
  <si>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</si>
  <si>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</si>
  <si>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</si>
  <si>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</si>
  <si>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</si>
  <si>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</si>
  <si>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</si>
  <si>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</si>
  <si>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</si>
  <si>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</si>
  <si>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</si>
  <si>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</si>
  <si>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</si>
  <si>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</si>
  <si>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</si>
  <si>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</si>
  <si>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</si>
  <si>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</si>
  <si>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</si>
  <si>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</si>
  <si>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</si>
  <si>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PS 01</t>
  </si>
  <si>
    <t>Oprava jezového uzávěru</t>
  </si>
  <si>
    <t>PRO</t>
  </si>
  <si>
    <t>{eeaf5cc7-ca48-4065-a65b-1ae2357ee328}</t>
  </si>
  <si>
    <t>2</t>
  </si>
  <si>
    <t>PS 02</t>
  </si>
  <si>
    <t>Oprava zvedacích mechanismů</t>
  </si>
  <si>
    <t>{cfc0b250-f163-4d82-8250-96432c5c5406}</t>
  </si>
  <si>
    <t>SO 01</t>
  </si>
  <si>
    <t>Oprava stavební části</t>
  </si>
  <si>
    <t>STA</t>
  </si>
  <si>
    <t>{f8fa40a4-5376-47d0-822a-c1bdfffeb11a}</t>
  </si>
  <si>
    <t>832 13 5</t>
  </si>
  <si>
    <t>VON</t>
  </si>
  <si>
    <t>Vedlejší a ostatní náklady</t>
  </si>
  <si>
    <t>{796b0faf-ffd1-4b70-a799-a691ee4c7cdd}</t>
  </si>
  <si>
    <t>Zpět na list:</t>
  </si>
  <si>
    <t>KRYCÍ LIST SOUPISU</t>
  </si>
  <si>
    <t>Objekt:</t>
  </si>
  <si>
    <t>PS 01 - Oprava jezového uzávěru</t>
  </si>
  <si>
    <t>REKAPITULACE ČLENĚNÍ SOUPISU PRACÍ</t>
  </si>
  <si>
    <t>Kód dílu - Popis</t>
  </si>
  <si>
    <t>Cena celkem [CZK]</t>
  </si>
  <si>
    <t>Náklady soupisu celkem</t>
  </si>
  <si>
    <t>-1</t>
  </si>
  <si>
    <t>DPS 01.1 - Dolní stavidlo DS</t>
  </si>
  <si>
    <t>DPS 01.2 - Horní stavidlo HS</t>
  </si>
  <si>
    <t>DPS 01.3 - Zařízení na pilířích</t>
  </si>
  <si>
    <t>DPS 01.4 - Ostatní práce a dodávky</t>
  </si>
  <si>
    <t>SOUPIS PRACÍ</t>
  </si>
  <si>
    <t>PČ</t>
  </si>
  <si>
    <t>Popis</t>
  </si>
  <si>
    <t>MJ</t>
  </si>
  <si>
    <t>Množství</t>
  </si>
  <si>
    <t>J.cena [CZK]</t>
  </si>
  <si>
    <t>Cenová soustava</t>
  </si>
  <si>
    <t>Poznámka</t>
  </si>
  <si>
    <t>J. Nh [h]</t>
  </si>
  <si>
    <t>Nh celkem [h]</t>
  </si>
  <si>
    <t>J. hmotnost
[t]</t>
  </si>
  <si>
    <t>Hmotnost
celkem [t]</t>
  </si>
  <si>
    <t>J. suť [t]</t>
  </si>
  <si>
    <t>Suť Celkem [t]</t>
  </si>
  <si>
    <t>DPS 01.1</t>
  </si>
  <si>
    <t>Dolní stavidlo DS</t>
  </si>
  <si>
    <t>3</t>
  </si>
  <si>
    <t>ROZPOCET</t>
  </si>
  <si>
    <t>K</t>
  </si>
  <si>
    <t>1.1</t>
  </si>
  <si>
    <t>Ocelová konstrukce DS</t>
  </si>
  <si>
    <t>kpl.</t>
  </si>
  <si>
    <t>1169762574</t>
  </si>
  <si>
    <t>PP</t>
  </si>
  <si>
    <t xml:space="preserve">Materiál, výroba:
- výměna všech svislých výztuh u svislých příhrad č.2 až č.10 ... cca 1 000 kg
- hradící stěna (plech) DS ... cca 2 400 kg
- výztuhy hradící stěny DS ... cca 350 kg
- oprava dolního hlavního nosníku DS ... cca 120kg
- výměna příčných výztuh u svislých příhrad ... cca 250 kg
- dolní výztuhy DS ... cca 1 000 kg
- ostatní materiál
Technologické práce na stavbě:
- demontáž/montáž ... cca 2500 h
</t>
  </si>
  <si>
    <t>1.2</t>
  </si>
  <si>
    <t>Podvozky DS</t>
  </si>
  <si>
    <t>-565014658</t>
  </si>
  <si>
    <t xml:space="preserve">Materiál, výroba:
- vahadlo dvojdílné ... cca 9 500 kg
- čep kola prům. 1000 (prům.240x700mm) ... cca 2 200 kg
- střední čep vahadel (prům. 190x700mm) ... cca 350 kg
- konzola podvozku DS ... cca1 200 kg
- ložiska kola prům. 1000 ... cca 1 848 kg
- váleček, kroužek, víko, vložka, mazání … cca 1 400 kg
- ostatní materiál (mazivo, těsnění, spoj. materiál,…)
Technologické práce na stavbě:
- demontáž ... cca 1 000 h
- montáž ... cca1 400 h
Technologické práce ve výrobním závodě zhotovitele
Demontáž / montáž:
- vahadlo dvojdílné ... cca 240 h
- pojezdové kolo prům. 1000 ... cca 320 h
Revize, úprava:
- pojezdové kolo prům. 1000 ... cca 288 h
- opěrný válec ... cca 96 h
- úložná deska ... cca 96 h
Povrchová ochrana:
- vahadlo dvojdílné ... cca 80 h
- pojezdové kolo prům. 1000 ... cca 48 m2
</t>
  </si>
  <si>
    <t>1.3</t>
  </si>
  <si>
    <t>Závěsné nosníky DS</t>
  </si>
  <si>
    <t>-1984022321</t>
  </si>
  <si>
    <t xml:space="preserve">Materiál, výroba:
- montážní otvory (3ks/levý nosník, 3ks/pravý nosník) ... cca 500 kg
- ostatní materiál (spoj. materiál, těsnění, …)
Technologické práce na stavbě:
Demontáž/montáž ... cca 200 h
</t>
  </si>
  <si>
    <t>4</t>
  </si>
  <si>
    <t>1.4</t>
  </si>
  <si>
    <t>Galův řetěz t=260mm</t>
  </si>
  <si>
    <t>340815440</t>
  </si>
  <si>
    <t>Materiál, výroba:
- čep normální (prům. 95x461mm) ... cca 500 kg
- čep závěsný (prům. 95x710mm) ... cca 100 kg
- přípravky ... cca 550 kg
- ostatní materiál (čistící emulse, mazivo, ...)
Technologické práce na stavbě:
- demontáž ... cca 1 200 h
- montáž ... cca 640 h
Technologické práce ve výrobním závodě zhotovitele:
- zpohybnění čepů (lázeň, konzervace, demontáž/montáž) ... cca 2 000 h</t>
  </si>
  <si>
    <t>5</t>
  </si>
  <si>
    <t>1.5</t>
  </si>
  <si>
    <t>Naváděcí misky řetězových kladek DS</t>
  </si>
  <si>
    <t>620231769</t>
  </si>
  <si>
    <t>Materiál, výroba:
- ostatní materiál, výroba ... cca 200 kg
Technologické práce na stavbě:
- demontáž/montáž ... cca 100 h</t>
  </si>
  <si>
    <t>6</t>
  </si>
  <si>
    <t>1.6</t>
  </si>
  <si>
    <t>Zásobníky Gallova řetězu DS</t>
  </si>
  <si>
    <t>-799298785</t>
  </si>
  <si>
    <t>Materiál, výroba:
- ostatní materiál, výroba ... cca 500 kg
Technologické práce na stavbě:
 - oprava ... cca 300 kg</t>
  </si>
  <si>
    <t>7</t>
  </si>
  <si>
    <t>1.7</t>
  </si>
  <si>
    <t>Těsnící trámy (prahové) DS</t>
  </si>
  <si>
    <t>1239786030</t>
  </si>
  <si>
    <t>Materiál, výroba:
- spojovací materiál (Zn) ... cca 100 kg
- těsnící trámy dub ... cca 2 m3
- ostatní materiál (impregnace trámů - akryl lak, ...)
Technologické práce na stavbě:
- demontáž ... cca 200 h
- montáž ... cca 1 000 h</t>
  </si>
  <si>
    <t>8</t>
  </si>
  <si>
    <t>1.8</t>
  </si>
  <si>
    <t>Postranní těsnění DS</t>
  </si>
  <si>
    <t>-1727112042</t>
  </si>
  <si>
    <t xml:space="preserve">Materiál, výroba:
- lišty, pružinové závěsy , pružiny, ... cca 900 kg
- spojovací materiál (Zn) ... cca 100 kg
- těsnící trámy dub ... cca 2 m3
- ostatní materiál (impregnace trámů - akryl lak, ...)
Technologické práce na stavbě:
- demontáž ... cca 200 h
- montáž ... cca 400 h
</t>
  </si>
  <si>
    <t>9</t>
  </si>
  <si>
    <t>1.9</t>
  </si>
  <si>
    <t>Výkyvné těsnění mezi stavidly DS</t>
  </si>
  <si>
    <t>1557625732</t>
  </si>
  <si>
    <t>Materiál, výroba:
- nosný rám těsnění včetně příslušenství, kryty, … cca 2 400 kg
- kyvný plech těsnění (nerez) ... cca 100 kg
- spojovací materiál (Zn) ... cca 200 kg
- spojovací materiál (nerez A2) ... cca 120 kg
- těsnící trámy dub ... cca 1 m3
- těsnění (pryž) ... cca 6 m2
- ostatní materiál (impregnace trámů - akryl lak, ...)
Technologické práce na stavbě:
- demontáž ... cca 400 h
- montáž ... cca 3 000 h</t>
  </si>
  <si>
    <t>1.10</t>
  </si>
  <si>
    <t>Boční vedení postranního těsnění DS</t>
  </si>
  <si>
    <t>-1805371363</t>
  </si>
  <si>
    <t>Materiál, výroba:
- vedení (svarek U220-13500mm, příložky, …) ... cca 1 600 kg
- ostatní materiál (spoj.mater, beton.zálivka, …)
Technologické práce na stavbě:
- demontáž ... cca 320 h
- montáž ... cca 500 h</t>
  </si>
  <si>
    <t>11</t>
  </si>
  <si>
    <t>1.11</t>
  </si>
  <si>
    <t>Vodící kladky DS A HS</t>
  </si>
  <si>
    <t>222840822</t>
  </si>
  <si>
    <t>Materiál, výroba:
- kladky, konzoly, … (konstr.ocel) ... cca 800 kg
- kluzná ložisková pouzdra, vymezovací kroužky, … (bronz) ... cca 50 kg
- čepy (nerez) ... 80 kg
- vymezovací a podkladní plechy ... 100 kg
- ostatní materiál (spoj.mater, mazivo, …)
Technologické práce na stavbě:
- demontáž ... cca 700 h
- montáž ... cca 700 h</t>
  </si>
  <si>
    <t>12</t>
  </si>
  <si>
    <t>1.12</t>
  </si>
  <si>
    <t>Povrchová ochrana - dolní stavidlo</t>
  </si>
  <si>
    <t>-2046888462</t>
  </si>
  <si>
    <t>- povrchová ochrana - systém 1 - Povrchová ochrana, kategorie korozní ochrany Im1, H, tl.500 μm, pojivo epoxidová pryskyřice, aplikace za studena, 1 vrstva ... cca 2000 m2</t>
  </si>
  <si>
    <t>DPS 01.2</t>
  </si>
  <si>
    <t>Horní stavidlo HS</t>
  </si>
  <si>
    <t>13</t>
  </si>
  <si>
    <t>2.1</t>
  </si>
  <si>
    <t>Ocelová konstrukce HS</t>
  </si>
  <si>
    <t>-25417383</t>
  </si>
  <si>
    <t xml:space="preserve">Materiál, výroba:
- výměna všech šikmých spodních výztuh u svislých  příhrad HS ... cca 550 kg
- hradící stěna (plech) HS ... cca 1 250 kg
- oprava dolního hlavního nosníku HS ... cca 260 kg
- výměna svislých příhrad HS ... cca 160 kg
- oprava části přepadového krytu HS ... cca 1 000 kg
- výměna výztuh hradící steny HS mezi 1- 2. a 2- 3. svislou příhradou ... cca 60 kg
- ostatní materiál
Technologické práce na stavbě:
- demontáž/montáž ... cca 1 000 h
</t>
  </si>
  <si>
    <t>14</t>
  </si>
  <si>
    <t>2.2</t>
  </si>
  <si>
    <t>Těsnící plocha</t>
  </si>
  <si>
    <t>-196566949</t>
  </si>
  <si>
    <t>Materiál, výroba:
- konstrukční ocel ... cca 2 000 kg
- nerezový materiál (plech tl. 3 mm) ... cca 2 500 kg
- ostatní materiál
Technologické práce na stavbě:
- montáž ... cca 400 h</t>
  </si>
  <si>
    <t>2.3</t>
  </si>
  <si>
    <t>Podvozky HS</t>
  </si>
  <si>
    <t>-1446703818</t>
  </si>
  <si>
    <t>Materiál, výroba:
- vahadlo dvoudílné  - vahadlo podvozku - horní ... cca 3 200 kg
- vahadlo dvoudílné  - vahadlo podvozku - dolní ... cca 2 750 kg
- čep kola prům. 700 (prům. 170x450mm) ... cca 600 kg
- střední čep vahadel (prům. 130x420mm)... cca120 kg
- konzola podvozku HS ... cca 400 kg
- ložiska kola prům. 700 ... cca 420 kg
- váleček, kroužek, víko, vložka, mazání, … cca 420 kg
- ostatní materiál (mazivo, těsnění, spoj.mat,…)
Technologické práce na stavbě:
- demontáž ... cca 500 h
- montáž ... cca 500 h
Technologické práce ve výrobním závodě zhotovitele
Demontáž / montáž :
- vahadlo dvojdílné ... cca200 h
- pojezdové kolo prům. 700 ... cca 320 h
Revize, úprava:
- pojezdové kolo prům. 700 ... cca 320 h
- opěrný válec ... cca 96 h
- úložná deska ... cca 96 h
Povrchová ochrana:
- vahadlo dvojdílné ... cca 70 m2
- pojezdové kolo prům. 700 ... cca 24 m2</t>
  </si>
  <si>
    <t>16</t>
  </si>
  <si>
    <t>2.4</t>
  </si>
  <si>
    <t>Závěsné nosníky HS</t>
  </si>
  <si>
    <t>-1360710736</t>
  </si>
  <si>
    <t xml:space="preserve">Materiál, výroba:
- montážní otvory (1ks/levý nosník, 1ks/pravý nosník) ... cca 240 kg
- výztuha ... cca 60 kg
- ostatní materiál (spoj.mater, těsnění, …)
Technologické práce na stavbě:
- demontáž/montáž ... cca 320 h
</t>
  </si>
  <si>
    <t>17</t>
  </si>
  <si>
    <t>2.5</t>
  </si>
  <si>
    <t>Gallův řetěz t=240mm</t>
  </si>
  <si>
    <t>905051021</t>
  </si>
  <si>
    <t xml:space="preserve">Materiál, výroba:
- čep normální (prům. 85x428mm) ... cca 500 kg
- čep závěsný (prům. 85x660mm) ... cca 100 kg
- přípravky ... cca 550 kg
- ostatní materiál (čistící emulse, mazivo, …)
Technologické práce na stavbě:
- demontáž ... cca 320 kg
- montáž ... cca 200 h
Technologické práce ve výrobním závodě zhotovitele:
- zpohybnění čepů (lázeň, konzervace, demontáž/montáž) ... cca 1 000 h
</t>
  </si>
  <si>
    <t>18</t>
  </si>
  <si>
    <t>2.6</t>
  </si>
  <si>
    <t>Zásobníky Gallova řetězu HS</t>
  </si>
  <si>
    <t>561361820</t>
  </si>
  <si>
    <t xml:space="preserve">Materiál, výroba:
- materiál, výroba ... cca 270 kg
Technologické práce na stavbě:
- oprava ... cca 300 kg
</t>
  </si>
  <si>
    <t>19</t>
  </si>
  <si>
    <t>2.7</t>
  </si>
  <si>
    <t>Povrchová ochrana</t>
  </si>
  <si>
    <t>-1426419967</t>
  </si>
  <si>
    <t xml:space="preserve">Povrchová ochrana - horní stavidlo - systém 1 ... cca 1 300 m2
 - povrchová ochrana - systém 1 -  Povrchová ochrana, kategorie korozní ochrany Im1, H, tl.500 μm, pojivo epoxidová pryskyřice, aplikace za studena, 1 vrstva  
Povrchová ochrana - horní stavidlo - systém 2 ... cca 135 m2
 - povrchová ochrana - systém 2 - Povrchová ochrana, kategorie korozní ochrany Im1, H, tl.1000 μm, pojivo epoxidová pryskyřice, aplikace za horka, 1 vrstva  
</t>
  </si>
  <si>
    <t>DPS 01.3</t>
  </si>
  <si>
    <t>Zařízení na pilířích</t>
  </si>
  <si>
    <t>20</t>
  </si>
  <si>
    <t>3.1</t>
  </si>
  <si>
    <t>Žebříky ve výklencích pilířů</t>
  </si>
  <si>
    <t>1932780976</t>
  </si>
  <si>
    <t>Materiál, výroba:
- žebřík levý ... cca 160 kg
- žebřík pravý ... cca 250 kg
- přípravky ... cca 20 kg
- ostatní materiál (spoj.mater, …)
Technologické práce na stavbě:
- demontáž ... cca 72 h
- montáž ... cca 200 h</t>
  </si>
  <si>
    <t>3.2</t>
  </si>
  <si>
    <t>Vodící prvky OK provizorního hrazení z DV</t>
  </si>
  <si>
    <t>-1548806184</t>
  </si>
  <si>
    <t xml:space="preserve">Materiál, výroba:
- OK (horní kotevní část s úchytnými otvory) ... cca 550 kg
- ostatní materiál (spoj.mater, …)
Technologické práce na stavbě:
- montáž ... cca 100 h
</t>
  </si>
  <si>
    <t>22</t>
  </si>
  <si>
    <t>3.3</t>
  </si>
  <si>
    <t>-935206485</t>
  </si>
  <si>
    <t xml:space="preserve">Povrchová ochrana - ocelové konstrukce v pilířových drážkách - systém 1 ... cca 250 m2
- povrchová ochrana - systém 1 - Povrchová ochrana, kategorie korozní ochrany Im1, H, tl.500 μm, pojivo epoxidová pryskyřice, aplikace za studena, 1 vrstva  
</t>
  </si>
  <si>
    <t>DPS 01.4</t>
  </si>
  <si>
    <t>Ostatní práce a dodávky</t>
  </si>
  <si>
    <t>23</t>
  </si>
  <si>
    <t>4.1</t>
  </si>
  <si>
    <t>Oprava provizorního hrazení z DV</t>
  </si>
  <si>
    <t>1874002157</t>
  </si>
  <si>
    <t xml:space="preserve">Motorové hradlo
Materiál, výroba:  
- spojovací materiál ... cca 85 kg
- těsnící trámy dub ... 3 m3
- ostatní materiál (impregnace trámů - akryl lak, ...)
Technologické práce na stavbě:
- revize elektrozařízení
- demontáž/montáž ... 270 hod
Běžný hradící díl
Materiál, výroba:  
- spojovací materiál (Zn) ... cca 700 kg
- těsnící trámy dub ... 20 m3
- ostatní materiál (impregnace trámů - akryl lak, ...)
Technologické práce na stavbě  
- demontáž/montáž hod ... cca 400 kg
</t>
  </si>
  <si>
    <t>24</t>
  </si>
  <si>
    <t>4.2</t>
  </si>
  <si>
    <t>Zahrazení a odhrazení</t>
  </si>
  <si>
    <t>1851506501</t>
  </si>
  <si>
    <t xml:space="preserve">Zahrazení jezového pole z HV a DV:
Osazení provizorních hrazení z HV a DV (prvotní zahrazení)
 - osazení provizorních hrazení z HV a DV (prvotní zahrazení)
 - osazení hrazení z HV portálový jeřáb (Povodí Labe)
 - doprava hradidel z DV po vodě včetně mechanizace ze skladu hradidel na místo montáže
 - hradící drážka pole z DV
 - osazení hradidel z DV z vody včetně mechanizace
 - asistence potápěčů
 - dotěsnění provizorního hrazení
Vyčerpání prostoru mezi hrazením velkokapacitními čerpadly
Odhrazení jezového pole z HV a DV
Vyhrazení provizorního hrazení z HV a DV (konečné odzahrazení)
 - vyhrazení provizorního hrazení z HV a DV (konečné odzahrazení)
 - vyhrazení hrazení z HV portálový jeřáb (Povodí Labe)
 - demontáž hradidel z DV z vody včetně mechanizace
 - doprava hradidel z DV po vodě včetně mechanizace z hradících drážek pole z DV do skladu hradidel
 - asistence potápěčů
</t>
  </si>
  <si>
    <t>25</t>
  </si>
  <si>
    <t>4.3</t>
  </si>
  <si>
    <t>Přístupové lávky</t>
  </si>
  <si>
    <t>-529551815</t>
  </si>
  <si>
    <t>Materiál, výroba:
- nová lávka přes jezové pole (3 ks nových lávek) ... cca 23 640 kg
Technologické práce na stavbě:
- montáž a demonáž ... cca 800 h</t>
  </si>
  <si>
    <t>26</t>
  </si>
  <si>
    <t>4.4</t>
  </si>
  <si>
    <t>Lešení</t>
  </si>
  <si>
    <t>1079976107</t>
  </si>
  <si>
    <t xml:space="preserve">Lešení pro realizaci technologické části - pronájem (cca 60 m3) ... cca 260 dnů
Montáže a demontáže lešení pro realizaci technologické části ... cca 1 000 h
</t>
  </si>
  <si>
    <t>27</t>
  </si>
  <si>
    <t>4.5</t>
  </si>
  <si>
    <t>Přesuny konstrukčních částí (podvozky, Gallovy řetězy, atd.) mezi výrobním závodem a staveništěm</t>
  </si>
  <si>
    <t>-1024430541</t>
  </si>
  <si>
    <t>PS 02 - Oprava zvedacích mechanismů</t>
  </si>
  <si>
    <t>Zvedací mechanismus HS a DS</t>
  </si>
  <si>
    <t>1436853372</t>
  </si>
  <si>
    <t>Materiál, výroba:
- ostatní materiál (čistící emulse, mazivo, …)
- úprava ukazatele polohy ... cca 80 kg
- ostatní materiál (spoj.mater, …)
Technologické práce na stavbě:
- úprava úkazatele polohy (měrná lišta Jadran/Balt) ... cca 32 h
- revize mechanických koncových spínačů (vyčištění, promazání, funkční zkouška, ...) ... cca 60 h
- revize (vyčištění, výměna olejových náplní převodovek, promazání soukolí a ložisek plastickým mazivem, ...) ... 100 h</t>
  </si>
  <si>
    <t>Povrchová ochrana zvedacího mechanismu HS a DS - systém 3</t>
  </si>
  <si>
    <t>630874714</t>
  </si>
  <si>
    <t>- povrchová ochrana - systém 3 - EP, PUR nebo AY min.tl.  160 μm ... cca 60 m2</t>
  </si>
  <si>
    <t>leš_rad</t>
  </si>
  <si>
    <t>Lešení řadové</t>
  </si>
  <si>
    <t>m2</t>
  </si>
  <si>
    <t>1030</t>
  </si>
  <si>
    <t>N1</t>
  </si>
  <si>
    <t>Nános v konstrukci stavidla</t>
  </si>
  <si>
    <t>m3</t>
  </si>
  <si>
    <t>70</t>
  </si>
  <si>
    <t>N2</t>
  </si>
  <si>
    <t>Nános mezi hrazením</t>
  </si>
  <si>
    <t>500</t>
  </si>
  <si>
    <t>N3</t>
  </si>
  <si>
    <t>Kamenitý nános v podjezí</t>
  </si>
  <si>
    <t>5500</t>
  </si>
  <si>
    <t>oprava_dna</t>
  </si>
  <si>
    <t>Oprava dna</t>
  </si>
  <si>
    <t>566,4</t>
  </si>
  <si>
    <t>oprava_obkladu</t>
  </si>
  <si>
    <t>Porava obkladu z kamene</t>
  </si>
  <si>
    <t>779,76</t>
  </si>
  <si>
    <t>sanace_bet</t>
  </si>
  <si>
    <t>Sanace betonových stěn</t>
  </si>
  <si>
    <t>424,2</t>
  </si>
  <si>
    <t>SO 01 - Oprava stavební části</t>
  </si>
  <si>
    <t>kotvy_R20</t>
  </si>
  <si>
    <t>Kotevní trny z betonářské oceli R20</t>
  </si>
  <si>
    <t>kus</t>
  </si>
  <si>
    <t>622</t>
  </si>
  <si>
    <t>injektáž</t>
  </si>
  <si>
    <t>Injektáž kontaktní spáty - počet vrtů</t>
  </si>
  <si>
    <t>675</t>
  </si>
  <si>
    <t>bed_rov</t>
  </si>
  <si>
    <t>Bednění rovinné</t>
  </si>
  <si>
    <t>HSV - Práce a dodávky HSV</t>
  </si>
  <si>
    <t xml:space="preserve">    1 - Zemní práce</t>
  </si>
  <si>
    <t xml:space="preserve">    2 - Zakládání</t>
  </si>
  <si>
    <t xml:space="preserve">    3 - Svislé a kompletní konstrukce</t>
  </si>
  <si>
    <t xml:space="preserve">    6 - Úpravy povrchů, podlahy a osazování výplní</t>
  </si>
  <si>
    <t xml:space="preserve">    9 - Ostatní konstrukce a práce, bourání</t>
  </si>
  <si>
    <t xml:space="preserve">    997 - Přesun sutě</t>
  </si>
  <si>
    <t xml:space="preserve">    998 - Přesun hmot</t>
  </si>
  <si>
    <t>HSV</t>
  </si>
  <si>
    <t>Práce a dodávky HSV</t>
  </si>
  <si>
    <t>Zemní práce</t>
  </si>
  <si>
    <t>115101201</t>
  </si>
  <si>
    <t>Čerpání vody na dopravní výšku do 10 m průměrný přítok do 500 l/min</t>
  </si>
  <si>
    <t>hod</t>
  </si>
  <si>
    <t>CS ÚRS 2016 01</t>
  </si>
  <si>
    <t>221770962</t>
  </si>
  <si>
    <t>Čerpání vody na dopravní výšku do 10 m s uvažovaným průměrným přítokem do 500 l/min</t>
  </si>
  <si>
    <t>PSC</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</si>
  <si>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</si>
  <si>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VV</t>
  </si>
  <si>
    <t>24*30*18</t>
  </si>
  <si>
    <t>115101301</t>
  </si>
  <si>
    <t>Pohotovost čerpací soupravy pro dopravní výšku do 10 m přítok do 500 l/min</t>
  </si>
  <si>
    <t>den</t>
  </si>
  <si>
    <t>1739495936</t>
  </si>
  <si>
    <t>Pohotovost záložní čerpací soupravy pro dopravní výšku do 10 m s uvažovaným průměrným přítokem do 500 l/min</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</si>
  <si>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</si>
  <si>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30*18</t>
  </si>
  <si>
    <t>127453122</t>
  </si>
  <si>
    <t>Vykopávky pod vodou dozerem s přemístěním výkopku do 150 m v hornině tř. 5 tl vrstvy do 1000 mm</t>
  </si>
  <si>
    <t>-324327549</t>
  </si>
  <si>
    <t>Vykopávky pod vodou dozerem s vodorovným přemístěním výkopku a jeho složením v hornině 5 na vzdálenost přes 100 do 150 m, průměrné tloušťky projektované vrstvy přes 0,50 do 1,00 m</t>
  </si>
  <si>
    <t xml:space="preserve">Poznámka k souboru cen:
1. Vykopávky v hornině 6 s použitím trhavin, vykopávky v hornině 7 a vykopávky v plastických jílech     se oceňují individuálně. 2. Předepíše-li projekt ukládat natěžený výkopek ke břehu pod vodou, oceňuje se jeho další vytěžení     cenami souboru cen 127 ..- Vykopávky pod vodou části A01 tohoto katalogu. 3. Vzdálenost vodorovného přemístění se určí jako nejkratší spojnice těžišť dočasné skládky a     sdruženého výkopiště. </t>
  </si>
  <si>
    <t>"Odtěžení kamenitých nánosů v podjezí"</t>
  </si>
  <si>
    <t>5500 "viz D.1.1"</t>
  </si>
  <si>
    <t>129203201</t>
  </si>
  <si>
    <t>Čištění otevřených koryt vodotečí š dna přes 5 m hl do 5 m v hornině tř. 3</t>
  </si>
  <si>
    <t>1829581581</t>
  </si>
  <si>
    <t xml:space="preserve">Poznámka k souboru cen:
1. Ceny jsou určeny pro čištění vodních koryt upravených i neupravených na suchu nebo při hloubce     vody do 300 mm nad původním dnem. 2. Ceny nelze použít pro:     a) čištění vodních koryt, které nejsou omezeny po obou stranách zdmi při průměrné tloušťce         nánosu přes 500 mm; tyto práce se oceňují podle své povahy cenami souborů cen 124 . 0-31 Vykopávky         pro koryta vodotečí nebo 127 . 0-32 Vykopávky pod vodou zářezů pro shybky a jiná podzemní vedení         části A 01;     b) čištění vodních koryt při hloubce vody přes 300 mm; tyto práce se oceňují cenami souboru cen         127 . 0-32 Vykopávky pod vodou zářezů pro shybky a jiná podzemní vedení části A 01 tohoto katalogu;     c) čištění uzavřených koryt vodotečí; tyto zemní práce se oceňují individuálně;     d) shrabání organických naplavenin na břehových plochách po velké vodě; tyto práce se oceňují         cenami souboru cen 185 80-31 Shrabání pokoseného porostu a organických naplavenin a spálení po         zaschnutí. 3. Čištění otevřených koryt vodotečí při šířce dna do 5 m a hloubce koryta přes 2,5 m a při šířce     dna přes 5 m a hloubce koryta přes 5 m se oceňuje tak, že k cenám tohoto souboru cen se vždy     připočítává za každých dalších i započatých 1,5 m hloubky jedno přehození výkopku příslušnou cenou     souboru cen 166 10-11 Přehození neulehlého výkopku části A 01 tohoto katalogu. 4. V cenách jsou započteny i náklady na svislé přehození výkopku. 5. Množství jednotek se určuje v m3 nánosu z anorganických nebo organických hmot. </t>
  </si>
  <si>
    <t>"Uvažováno jako odtěžení nánosů z prostoru mezi hrazením"</t>
  </si>
  <si>
    <t>500 "viz D.1.1"</t>
  </si>
  <si>
    <t>161101104</t>
  </si>
  <si>
    <t>Svislé přemístění výkopku z horniny tř. 1 až 4 hl výkopu do 8 m</t>
  </si>
  <si>
    <t>-182943810</t>
  </si>
  <si>
    <t>Svislé přemístění výkopku bez naložení do dopravní nádoby avšak s vyprázdněním dopravní nádoby na hromadu nebo do dopravního prostředku z horniny tř. 1 až 4, při hloubce výkopu přes 6 do 8 m</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</si>
  <si>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</si>
  <si>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Součet</t>
  </si>
  <si>
    <t>162701105</t>
  </si>
  <si>
    <t>Vodorovné přemístění do 10000 m výkopku/sypaniny z horniny tř. 1 až 4</t>
  </si>
  <si>
    <t>353431673</t>
  </si>
  <si>
    <t>Vodorovné přemístění výkopku nebo sypaniny po suchu na obvyklém dopravním prostředku, bez naložení výkopku, avšak se složením bez rozhrnutí z horniny tř. 1 až 4 na vzdálenost přes 9 000 do 10 000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</si>
  <si>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</si>
  <si>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162701109</t>
  </si>
  <si>
    <t>Příplatek k vodorovnému přemístění výkopku/sypaniny z horniny tř. 1 až 4 ZKD 1000 m přes 10000 m</t>
  </si>
  <si>
    <t>343914014</t>
  </si>
  <si>
    <t>Vodorovné přemístění výkopku nebo sypaniny po suchu na obvyklém dopravním prostředku, bez naložení výkopku, avšak se složením bez rozhrnutí z horniny tř. 1 až 4 na vzdálenost Příplatek k ceně za každých dalších i započatých 1 000 m</t>
  </si>
  <si>
    <t>(N1+N2)*10 "celkem do 20 km"</t>
  </si>
  <si>
    <t>162701155</t>
  </si>
  <si>
    <t>Vodorovné přemístění do 10000 m výkopku/sypaniny z horniny tř. 5 až 7</t>
  </si>
  <si>
    <t>1763858256</t>
  </si>
  <si>
    <t>Vodorovné přemístění výkopku nebo sypaniny po suchu na obvyklém dopravním prostředku, bez naložení výkopku, avšak se složením bez rozhrnutí z horniny tř. 5 až 7 na vzdálenost přes 9 0000 do 10 000 m</t>
  </si>
  <si>
    <t>162701159</t>
  </si>
  <si>
    <t>Příplatek k vodorovnému přemístění výkopku/sypaniny z horniny tř. 5 až 7 ZKD 1000 m přes 10000 m</t>
  </si>
  <si>
    <t>-235776873</t>
  </si>
  <si>
    <t>Vodorovné přemístění výkopku nebo sypaniny po suchu na obvyklém dopravním prostředku, bez naložení výkopku, avšak se složením bez rozhrnutí z horniny tř. 5 až 7 na vzdálenost Příplatek k ceně za každých dalších i započatých 1 000 m</t>
  </si>
  <si>
    <t>N3*10 "celkem do 20 km"</t>
  </si>
  <si>
    <t>164303102</t>
  </si>
  <si>
    <t>Vodorovné přemístění výkopku po vodě do 1000 m s vyložením horniny tř. 1až 4</t>
  </si>
  <si>
    <t>-422298162</t>
  </si>
  <si>
    <t>Vodorovné přemístění výkopku po vodě bez naložení výkopku, avšak s jeho vyložením z horniny tř. 1 až 4, na vzdálenost přes 500 do 1 000 m</t>
  </si>
  <si>
    <t xml:space="preserve">Poznámka k souboru cen:
1. V cenách jsou započteny i náklady na přeložení výkopku na dopravní prostředek nebo na složení     výkopku na hromadu na suchu     a) ve vodorovné vzdálenosti 15 m dané těžištěm a místem složení     b) na výšku do 4 m od hladiny vody 2. Při přemístění výkopků po vodě, nejsou v cenách započteny náklady na proplouvání plavidel     plavebními komorami; toto proplavování se oceňuje přičtením o 6 km délky trasy na každou plavební     komoru. Toto prodloužení kryje náklady na proplavení plavidel tam i zpět. 3. Oceňuje-li se vodorovné přemístění výkopku po vodě cenami souborů cen 164 . 0-31 Vodorovné     přemístění výkopku po vodě, neoceňuje se nakládání nebo překládání výkopku na loď cenami 167     10-1105 a 167 10-1155 Nakládání na loď nebo vykládání a překládání z lodi s výjimkou ustanovení     pozn. č. 6. Ustanovení této poznámky platí obdobně i tehdy, nenakládá-li se výkopek k vodorovnému     přemístění po vodě přímo ve výkopišti, nýbrž nakládá-li se z hromad nebo překládá-li se z     dopravních prostředků na suchu. 4. Skládá-li nebo překládá-li se výkopek na hromady nebo na dopravní prostředek na suchu na větší     vzdálenost a výšku než je uvedeno v poznámce č. 1, ocení se toto individuálně. 5. Vzdálenost vodorovného přemístění po vodě, přemísťuje-li se výkopek lodí po hladině     a) vodní nádrže, se rovná délce nejkratší spojnice těžiště, nákladiště s těžištěm výkladiště         výkopku, určené se zřetelem na ostrovy, mělčiny a jiné plavební překážky. Je-li nákladiště nebo         výkladiště na dně nádrže, považují se za zmíněné těžiště svislé průměty skutečných těžišť na vodní         hladinu. Je-li nákladiště nebo výkladiště na břehu, považují se za jejich těžiště ty body na         hladině vody u břehu, které jsou skutečnému těžišti nákladiště nebo výkladiště nejbližší;     b) splavné vodoteče nebo kanálu, se rovná vzdálenosti profilu proložených těžišti nákladiště         nebo výkladiště podle staničení, zvětšené o kolmé vzdálenosti těžiště nákladiště a výkladiště od         osy vodoteče nebo kanálu, leží-li nákladiště nebo výkladiště na dně toku nebo kanálu. Je-li         nákladiště nebo výkladiště na břehu, považuje se za jejich těžiště průsečík příslušného profilu         s břehem v úrovni hladiny. 6. Navazuje-li na vodorovné přemístění výkopku po vodě, nebo předchází-li tomuto přemístění     vodorovné přemístění výkopku po suchu, oceňuje se i vodorovné přemístění po suchu cenami souboru     cen 162 . 0-1 . Vodorovné přemístění výkopku a příp. přehození neulehlého výkopku cenami souboru     cen 166 10-11 Přehození neulehlého výkopku a nakládání, vykládání a překládání neulehlého výkopku     cenami souboru cen 167 10-11 Nakládání, skládání a překládání neulehlého výkopku nebo sypaniny. 7. Množství jednotek se určí:     a) v rostlém stavu hornin, z nichž výkopek rozpojením vznikl, u výkopku získaného:         - vykopávkou na suchu,         - vykopávkou v zemníku pod vodou;     b) podle projektovaného objemu výkopu. </t>
  </si>
  <si>
    <t>164303109</t>
  </si>
  <si>
    <t>Příplatek k vodorovnému přemístění výkopku po vodě horniny tř. 1 až 4 ZKD 1000 m</t>
  </si>
  <si>
    <t>-153562383</t>
  </si>
  <si>
    <t>Vodorovné přemístění výkopku po vodě bez naložení výkopku, avšak s jeho vyložením z horniny tř. 1 až 4, na vzdálenost Příplatek k ceně za každých dalších i započatých 1 000 m</t>
  </si>
  <si>
    <t>1*(N1+N2) "celkem 2 km"</t>
  </si>
  <si>
    <t>6*(N1+N2) "příplatek za proplavení PK dle metodiky URS"</t>
  </si>
  <si>
    <t>167101105</t>
  </si>
  <si>
    <t>Nakládání nebo překládání na loď výkopku z horniny tř. 1 až 4</t>
  </si>
  <si>
    <t>-1529349413</t>
  </si>
  <si>
    <t>Nakládání, skládání a překládání neulehlého výkopku nebo sypaniny nakládání nebo překládání na loď nebo překládání nebo vykládání z lodi, z hornin tř. 1 až 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</si>
  <si>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</si>
  <si>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N1+N2 "přeložení pro dopravu po suchu"</t>
  </si>
  <si>
    <t>167101152</t>
  </si>
  <si>
    <t>Nakládání výkopku z hornin tř. 5 až 7 přes 100 m3</t>
  </si>
  <si>
    <t>-1968120466</t>
  </si>
  <si>
    <t>Nakládání, skládání a překládání neulehlého výkopku nebo sypaniny nakládání, množství přes 100 m3, z hornin tř. 5 až 7</t>
  </si>
  <si>
    <t>N3 "naložení nánosu těženého podvodním dozerem pro dopravu po suchu"</t>
  </si>
  <si>
    <t>171201211</t>
  </si>
  <si>
    <t>Poplatek za uložení odpadu ze sypaniny na skládce (skládkovné)</t>
  </si>
  <si>
    <t>t</t>
  </si>
  <si>
    <t>-1662682141</t>
  </si>
  <si>
    <t>Uložení sypaniny poplatek za uložení sypaniny na skládce (skládkovné)</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</si>
  <si>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</si>
  <si>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N1*1,6</t>
  </si>
  <si>
    <t>N2*1,6</t>
  </si>
  <si>
    <t>N3*2,1</t>
  </si>
  <si>
    <t>1-R03</t>
  </si>
  <si>
    <t>Chemický rozbor těžených nánosů, vč. zatřídění z hlediska zákona o odpadech</t>
  </si>
  <si>
    <t>357249581</t>
  </si>
  <si>
    <t>Zakládání</t>
  </si>
  <si>
    <t>281601111</t>
  </si>
  <si>
    <t>Injektování vrtů nízkotlaké vzestupné s jednoduchým obturátorem tlakem do 0,6 MPa</t>
  </si>
  <si>
    <t>-1235631038</t>
  </si>
  <si>
    <t>Injektování s jednoduchým obturátorem nebo bez obturátoru vzestupné, tlakem do 0,60 Mpa</t>
  </si>
  <si>
    <t xml:space="preserve">Poznámka k souboru cen:
1. Ceny nelze použít pro injektování:     a) mikropilot a kotev; toto injektování se oceňuje cenami souboru cen 28. 60-21 Injektování         povrchové s dvojitým obturátorem mikropilot nebo kotev,     b) aktivovanou maltou; toto injektování se oceňuje cenami souboru cen 28. 60-41 Injektování         aktivovanými směsmi,     c) vysokotlaké s dvojitým obturátorem; toto injektování se oceňuje cenami souboru cen 282 60-31         Injektování vysokotlaké s dvojitým obturátorem,     d) organickými pryskyřicemi neředitelnými vodou; toto injektování se oceňuje cenami souboru cen         282 60-51 Injektování povrchové vysokotlaké pryskyřicemi neředitelnými vodou,     e) živicemi za tepla; toto injektování se oceňuje individuálně,     f) tryskové; tato injektáž se oceňuje cenami souboru cen 282 61-21 Trysková injektáž vrtů         vzestupná. 2. Ceny nelze použít pro vysokotlaké injektování injekční stanicí s automatickou registrací     parametrů; toto injektování se oceňuje cenami souboru cen 282 60-31 Injektování vysokotlaké s     dvojitým obturátorem. 3. Rozhodující pro volbu ceny podle výšky tlaku je maximální tlak na jednom vrtu. 4. Cena -1129 Příplatek za injektování organickými pryskyřicemi nelze použít pro vodní zkoušky vrtů. </t>
  </si>
  <si>
    <t>"Zainjektování kotev R20 ve vrtech"</t>
  </si>
  <si>
    <t>15/60*kotvy_R20 "uvažováno 15 min/kotva"</t>
  </si>
  <si>
    <t>M</t>
  </si>
  <si>
    <t>585-R09</t>
  </si>
  <si>
    <t>nesmrštivá cementová injektážní směs se stabilizátorem</t>
  </si>
  <si>
    <t>-74174163</t>
  </si>
  <si>
    <t>"Pro zainjektování kotev ve vrtech"</t>
  </si>
  <si>
    <t>1,90*(0,045^2*pi/4-0,020^2*pi/4)*kotvy_R20 * 1,15 "15% ztratne"</t>
  </si>
  <si>
    <t>282605111</t>
  </si>
  <si>
    <t>Injektování vysokotlaké pryskyřicemi neředitelnými vodou povrchové vysokotlaké tlakem do 30 MPa</t>
  </si>
  <si>
    <t>-1671285664</t>
  </si>
  <si>
    <t>Injektování povrchové vysokotlaké pryskyřicemi neředitelnými vodou bez obturátoru, tlakem do 30,0 MPa</t>
  </si>
  <si>
    <t xml:space="preserve">Poznámka k souboru cen:
1. Ceny jsou určeny pro injektování organickými pryskyřicemi neředitelnými vodou, na bázi dvou nebo     vícesložkových pryskyřic. 2. Ceny nelze použít pro injektování:     a) jednoduchým obturátorem; toto injektování se oceňuje cenami souboru cen 28. 60-11         Injektování,     b) mikropilot nebo kotev; toto injektování se oceňuje cenami souboru cen 28. 60-21 Injektování         povrchové s dvojitým obturátorem mikropilot nebo kotev,     c) aktivovanou maltou; toto injektování se oceňuje cenami souboru cen 28. 60-41 Injektování         aktivovanými směsmi,     d) vysokotlaké s dvojitým obturátorem; toto injektování se oceňuje cenami souboru cen 282 60-31         Injektování vysokotlaké s dvojitým obturátorem,     e) živicemi za tepla; toto injektování se oceňuje individuálně,     f) tryskové; tato injektáž se oceňuje cenami souboru cen 282 60-21 Trysková injektáž </t>
  </si>
  <si>
    <t>P</t>
  </si>
  <si>
    <t>Poznámka k položce:
Injektážní tlak 0,30 - 0,40 MPa.</t>
  </si>
  <si>
    <t>"Zainjektování kontaktní spáry"</t>
  </si>
  <si>
    <t>20/60*injektáž "uvažováno 20 min/vrt"</t>
  </si>
  <si>
    <t>245-R11</t>
  </si>
  <si>
    <t>Injektážní dvousložková ve vodě napěňující polyuretanová pryskyřize</t>
  </si>
  <si>
    <t>kg</t>
  </si>
  <si>
    <t>2088581867</t>
  </si>
  <si>
    <t>Poznámka k položce:
Požadované vlastnosti viz přílohu D.1.1 - Technická zpráva.</t>
  </si>
  <si>
    <t>7,0*injektáž "uvažováno 7,2 kg/vrt"</t>
  </si>
  <si>
    <t>548891110</t>
  </si>
  <si>
    <t>koncovka injektážní plastová s kuželovou hlavou - pakr 14 mm</t>
  </si>
  <si>
    <t>1969784477</t>
  </si>
  <si>
    <t>Zboží kovové a plastové drobné pro konečnou spotřebu jiné koncovka injektážní - pakr plastový s kuželovou hlavou pakr  14 mm</t>
  </si>
  <si>
    <t>675 "viz přílohu D.1.2.1, D.1.2.3, D1.2.4 a D.1.2.5"</t>
  </si>
  <si>
    <t>2-R11</t>
  </si>
  <si>
    <t>Vyplnění ústí vrtu pro injektáž polymercementovou zálivkou (po odstranění injektážní hmoždinky)</t>
  </si>
  <si>
    <t>879927931</t>
  </si>
  <si>
    <t>Poznámka k položce:
Včetně vytažení injektážní hmoždinky.</t>
  </si>
  <si>
    <t>2-R12</t>
  </si>
  <si>
    <t>Zatmelení horního líce vrtů pro kotvy zálivkovou maltou s expanzními účinky</t>
  </si>
  <si>
    <t>1847333136</t>
  </si>
  <si>
    <t>Svislé a kompletní konstrukce</t>
  </si>
  <si>
    <t>321322113</t>
  </si>
  <si>
    <t>Oprava konstrukce vodních staveb ze ŽB mrazuvzdorného tř. C 30/37 - XC4, XF3, XA1 do 3 m3</t>
  </si>
  <si>
    <t>1122815605</t>
  </si>
  <si>
    <t xml:space="preserve">Poznámka k souboru cen:
1. Ceny lze použít i pro opravy konstrukce těsnících ostruh, vývarů, patek, dotlačných klínů, vtoků     hrází a vodních elektráren, injekčních, revizních a komunikačních štol a základových výpustí hrází,     podklad pod dlažbu dna vývaru. 2. Ceny nelze použít pro:     a) předsádkový beton; tyto práce se oceňují cenami souboru cen 313 43-11 Předsádkový beton         konstrukcí vodních staveb části A01 katalogu,     b) betonový podklad pod dlažbu; tyto práce se oceňují cenami souboru cen 451 31-51 Podkladní         nebo vyrovnávací vrstva z betonu prostého části A01 katalogu,     c) betonovou těsnící nebo opevňovací vrstvu; tyto práce se oceňují cenami souboru cen 457 31- .         . Těsnicí vrstva z betonu odolného proti agresivnímu prostředí části A01 katalogu,     d) betonové zálivky kotevních šroubů, ocelových konstrukcí, různých dutin apod.; tyto práce se         oceňují cenami souboru cen 936 45-71 Zálivka kotevních šroubů, ocelových konstrukcí, různých dutin         apod. části A01 katalogu. 3. V cenách nejsou započteny náklady na:     a) úpravu, opracování a ošetření pracovních spár; tyto práce se oceňují cenami souboru cen 320         90- . . Úprava ploch betonových konstrukcí,     b) bourání porušené betonové konstrukce; tyto práce se oceňují cenami souboru cen 960 . . -12         Bourání konstrukcí vodních staveb částí B01 katalogu. 4. Objem se stanoví v m3 doplňované betonové konstrukce; objem dutin do 0,20 m3 jednotlivě se od     celkového objemu neodečítá. </t>
  </si>
  <si>
    <t>"Zabetonování prostoru po chybějících kamenech"</t>
  </si>
  <si>
    <t>5*1,20*1,20*0,50</t>
  </si>
  <si>
    <t>5*0,70*1,20*0,70</t>
  </si>
  <si>
    <t>321351010</t>
  </si>
  <si>
    <t>Bednění konstrukcí vodních staveb rovinné - zřízení</t>
  </si>
  <si>
    <t>1796499121</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</si>
  <si>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rovinných</t>
  </si>
  <si>
    <t xml:space="preserve">Poznámka k souboru cen:
1. Ceny jsou určeny pro:     a) bednění prováděné v prostorách zapažených nebo nezapažených,     b) bednění ploch vodorovných, svislých nebo skloněných,     c) bednění v prostoru bez výztuže nebo s výztuží jakékoliv hustoty,     d) bednění prováděné taženou lištou, taženým bedněním, prefabrikovaným bedněním apod., kromě         betonového prefabrikovaného bednění. 2. Ceny neplatí pro:     a) bednění pohledových betonů. Tyto náklady se oceňují individuálně;     b) bednění konstrukcí spirál a savek. Tyto náklady se oceňují cenami souboru cen 321 35-6111 až         -6940 Obednění a odbednění spirál a savek.     c) bednění základových pasů, tyto práce lze ocenit cenami 27.35 katalogu 801-1. 3. V cenách jsou započteny i náklady na:     a) podíl bednění otvorů, kapes, rýh, prostupů, výklenků apod. objemu jednotlivě do 1 m3,     b) bednění v provedení, které nevyžaduje další úpravu betonových a železobetonových konstrukcí. 4. V cenách nejsou započteny náklady na podpěrné konstrukce; tyto se oceňují cenami katalogu 800-3     Lešení. 5. Plocha se stanoví v m2 rozvinuté plochy obedňované konstrukce. 6. Při výpočtu rozvinuté plochy obedňované konstrukce se neberou v úvahu otvory, kapsy, rýhy,     prostupy, výklenky apod. objemu jednotlivě do 1 m3 . </t>
  </si>
  <si>
    <t>10 "případné nutné bednění při zabetonování chybějících kamenných bloků"</t>
  </si>
  <si>
    <t>321352010</t>
  </si>
  <si>
    <t>Bednění konstrukcí vodních staveb rovinné - odstranění</t>
  </si>
  <si>
    <t>2023918524</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</si>
  <si>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rovinných</t>
  </si>
  <si>
    <t>321368211</t>
  </si>
  <si>
    <t>Výztuž železobetonových konstrukcí vodních staveb ze svařovaných sítí</t>
  </si>
  <si>
    <t>1834459595</t>
  </si>
  <si>
    <t>Výztuž železobetonových konstrukcí vodních staveb přehrad, jezů a plavebních komor, spodní stavby vodních elektráren, jader přehrad, odběrných věží a výpustných zařízení, opěrných zdí, šachet, šachtic a ostatních konstrukcí jednotlivé pruty svařované sítě z ocelových tažených drátů jakéhokoliv druhu oceli jakéhokoliv průměru a roztečí</t>
  </si>
  <si>
    <t xml:space="preserve">Poznámka k souboru cen:
1. Ceny lze použít i pro:     a) výztuž prováděnou v obedněných prostorách,     b) výztuž koster obalených sítí; potažení kostry hustým pletivem se oceňuje individuálně,     c) výztuž z armokošů. 2. V cenách jsou započteny i náklady na bodové svařování nahrazující vázaní drátem. 3. V cenách nejsou započteny náklady na provedení nosných svarů a na provedení svarů přenášejících     tahová napětí při přepravě a montáži výztuže z vyztužených koster; tyto se oceňují cenami souboru     cen 320 36-0 Svařované nosné spoje. 4. Množství jednotek se stanoví v t hmotnosti výztuže bez prostřihu. </t>
  </si>
  <si>
    <t>"Výztuž zabetonování chybějících kamenných bloků"</t>
  </si>
  <si>
    <t>1,20*1,20*8,0/1000 *2*1,5</t>
  </si>
  <si>
    <t>0,70*1,20*8,0/1000 *2*1,5</t>
  </si>
  <si>
    <t>3-R08</t>
  </si>
  <si>
    <t>Dodávka a osazení kotevního trnu z betonářské oceli 10 505 (R) prům. 20 mm délky 1,85 m</t>
  </si>
  <si>
    <t>846852217</t>
  </si>
  <si>
    <t>Poznámka k položce:
Zahrnuje vystředění kotvy ve vrtu.</t>
  </si>
  <si>
    <t>622 "ks - viz přílohu D.1.2.1, D.1.2.3, D1.2.4 a D.1.2.5"</t>
  </si>
  <si>
    <t>Úpravy povrchů, podlahy a osazování výplní</t>
  </si>
  <si>
    <t>28</t>
  </si>
  <si>
    <t>628635552</t>
  </si>
  <si>
    <t>Vyplnění spár zdiva z lomového kamene maltou cementovou na hl nad 70 do 120 mm s vyspárováním</t>
  </si>
  <si>
    <t>-1677961361</t>
  </si>
  <si>
    <t>Vyplnění spár dosavadních konstrukcí zdiva cementovou maltou s vyčištěním spár hloubky přes 70 do 120 mm, zdiva z lomového kamene řádkového, kvádrového nebo kyklopského s vyspárováním</t>
  </si>
  <si>
    <t xml:space="preserve">Poznámka k souboru cen:
1. V cenách nejsou započteny náklady na vysekání spár; tyto práce se oceňují cenami souboru cen 938     90-31 Dokončovací práce na dosavadních konstrukcích - vysekání spár. 2. Množství jednotek se stanoví v m2 rozvinuté upravované plochy. </t>
  </si>
  <si>
    <t>Poznámka k položce:
Použije se malta s příměsí vláken.</t>
  </si>
  <si>
    <t>23,6*24,0 "dno, viz přílohu D.1.2.1, D.1.2.2 a D.1.2.4"</t>
  </si>
  <si>
    <t>Mezisoučet</t>
  </si>
  <si>
    <t>297+2*1,60*11,5 "LB pilíř, viz přílohu D.1.2.1, D.1.2.2 a D.1.2.4"</t>
  </si>
  <si>
    <t>389+2*1,60*17,8 "PB pilíř, viz přílohu D.1.2.1, D.1.2.2 a D.1.2.4"</t>
  </si>
  <si>
    <t>29</t>
  </si>
  <si>
    <t>6-R04</t>
  </si>
  <si>
    <t>Nátěr betonových konstrukcí impregnační</t>
  </si>
  <si>
    <t>-1748844679</t>
  </si>
  <si>
    <t>Poznámka k položce:
Např. Sikagard - 702 W</t>
  </si>
  <si>
    <t>"Sanace betonových těny pilířů"</t>
  </si>
  <si>
    <t>151+2*1,60*13,0 "LB pilíř, viz přílohu D.1.2.1, D.1.2.2 a D.1.2.4"</t>
  </si>
  <si>
    <t>190+2*1,60*13,0 "PB pilíř, viz přílohu D.1.2.1, D.1.2.2 a D.1.2.4"</t>
  </si>
  <si>
    <t>30</t>
  </si>
  <si>
    <t>6-R05</t>
  </si>
  <si>
    <t>Nátěr betonových konstrukcí podkladní</t>
  </si>
  <si>
    <t>2143909611</t>
  </si>
  <si>
    <t>Poznámka k položce:
Např. Sikagard - 552 W Aquaprimer</t>
  </si>
  <si>
    <t>31</t>
  </si>
  <si>
    <t>6-R06</t>
  </si>
  <si>
    <t>Nátěr betonových konstrukcí sjednocující</t>
  </si>
  <si>
    <t>1821696038</t>
  </si>
  <si>
    <t>Poznámka k položce:
Např. Sikagard - ElastoColor 675 W</t>
  </si>
  <si>
    <t>Ostatní konstrukce a práce, bourání</t>
  </si>
  <si>
    <t>32</t>
  </si>
  <si>
    <t>938903211</t>
  </si>
  <si>
    <t>Vysekání spár hl nad 70 do 120 mm ve zdivu z lomového kamene, řádkovém nebo kyklopském</t>
  </si>
  <si>
    <t>-347497975</t>
  </si>
  <si>
    <t>Dokončovací práce na dosavadních konstrukcích vysekání spár s očištěním zdiva nebo dlažby, s naložením suti na dopravní prostředek nebo s odklizením na hromady do vzdálenosti 50 m při hloubce spáry přes 70 do 120 mm zdiva z lomového kamene, řádkového, kvádrového nebo kyklopského</t>
  </si>
  <si>
    <t xml:space="preserve">Poznámka k souboru cen:
1. Příplatek -4911 lze použít i pro další svislé přemístění odstraňovaného porostu, jehož     odstranění se oceňuje cenami -2131 a -2132. 2. V cenách nejsou započteny náklady na odstranění porostu, suti nebo bahna na hromady ve     vzdálenosti přes 50 m; tyto se oceňují cenami souboru cen 997 32-1 Vodorovná doprava suti a     vybouraných hmot části B01 katalogu. 3. Množství měrných jednotek se stanoví:     a) u cen -1101 až -3211 v m2 rozvinuté upravované plochy,     b) u cen -4111 a -4911 v m3 prostoru, z něhož bylo odstraněno bahno,     c) u ceny -8311 v ks mezníků nebo značek. </t>
  </si>
  <si>
    <t>33</t>
  </si>
  <si>
    <t>938904111</t>
  </si>
  <si>
    <t>Odstranění bahna ze savek, kašen a obtokových kanálů</t>
  </si>
  <si>
    <t>-1505060921</t>
  </si>
  <si>
    <t>Dokončovací práce na dosavadních konstrukcích odstranění usazeného bahna s naložením na dopravní prostředek nebo s přemístěním na výšku do 6 m a odklizením na hromady do vzdálenosti 50 m ze savek, šachet, jímek, kašen a obtokových kanálů plavebních komor</t>
  </si>
  <si>
    <t>"Vyčištění prostoru příhradové konstrukce dolního stavidla"</t>
  </si>
  <si>
    <t>70 "viz D.1.1"</t>
  </si>
  <si>
    <t>34</t>
  </si>
  <si>
    <t>941111122</t>
  </si>
  <si>
    <t>Montáž lešení řadového trubkového lehkého s podlahami zatížení do 200 kg/m2 š do 1,2 m v do 25 m</t>
  </si>
  <si>
    <t>1886201729</t>
  </si>
  <si>
    <t>Montáž lešení řadového trubkového lehkého pracovního s podlahami s provozním zatížením tř. 3 do 200 kg/m2 šířky tř. W09 přes 0,9 do 1,2 m, výšky přes 10 do 25 m</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</si>
  <si>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</si>
  <si>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453</t>
  </si>
  <si>
    <t>577</t>
  </si>
  <si>
    <t>35</t>
  </si>
  <si>
    <t>941111822</t>
  </si>
  <si>
    <t>Demontáž lešení řadového trubkového lehkého s podlahami zatížení do 200 kg/m2 š do 1,2 m v do 25 m</t>
  </si>
  <si>
    <t>1224562970</t>
  </si>
  <si>
    <t>Demontáž lešení řadového trubkového lehkého pracovního s podlahami s provozním zatížením tř. 3 do 200 kg/m2 šířky tř. W09 přes 0,9 do 1,2 m, výšky přes 10 do 25 m</t>
  </si>
  <si>
    <t xml:space="preserve">Poznámka k souboru cen:
1. Demontáž lešení řadového trubkového lehkého výšky přes 25 m se oceňuje individuálně. </t>
  </si>
  <si>
    <t>36</t>
  </si>
  <si>
    <t>941112222</t>
  </si>
  <si>
    <t>Příplatek k lešení řadovému trubkovému lehkému bez podlah š 1,2 m v 25m za první a ZKD den použití</t>
  </si>
  <si>
    <t>-13135771</t>
  </si>
  <si>
    <t>Montáž lešení řadového trubkového lehkého pracovního bez podlah s provozním zatížením tř. 3 do 200 kg/m2 Příplatek za první a každý další den použití lešení k ceně -2122</t>
  </si>
  <si>
    <t xml:space="preserve">Poznámka k souboru cen:
1. Ceny jsou určeny jen pro řadová lešení, která nemají pracovní podlahy ve všech patrech. 2. V ceně jsou započteny i náklady na kotvení lešení. 3. Montáž lešení řadového trubkového lehkého výšky přes 25 m se oceňuje individuálně. 4. Šířkou se rozumí půdorysná vzdálenost, měřená od vnitřního líce sloupků zábradlí k protilehlému     volnému okraji podlahy nebo mezi vnitřními líci. </t>
  </si>
  <si>
    <t>leš_rad*30*9</t>
  </si>
  <si>
    <t>37</t>
  </si>
  <si>
    <t>977151111</t>
  </si>
  <si>
    <t>Jádrové vrty diamantovými korunkami do D 35 mm do stavebních materiálů</t>
  </si>
  <si>
    <t>m</t>
  </si>
  <si>
    <t>-605775976</t>
  </si>
  <si>
    <t>Jádrové vrty diamantovými korunkami do stavebních materiálů (železobetonu, betonu, cihel, obkladů, dlažeb, kamene) průměru do 35 mm</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</si>
  <si>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</si>
  <si>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"Vrty pro injektáž kontaktní spáry - prům. 14 mm"</t>
  </si>
  <si>
    <t>1,10*injektáž "viz přílohu D.1.2.1, D.1.2.3, D1.2.4 a D.1.2.5"</t>
  </si>
  <si>
    <t>38</t>
  </si>
  <si>
    <t>977151113</t>
  </si>
  <si>
    <t>Jádrové vrty diamantovými korunkami do D 50 mm do stavebních materiálů</t>
  </si>
  <si>
    <t>1118622734</t>
  </si>
  <si>
    <t>Jádrové vrty diamantovými korunkami do stavebních materiálů (železobetonu, betonu, cihel, obkladů, dlažeb, kamene) průměru přes 40 do 50 mm</t>
  </si>
  <si>
    <t>"Vrty pro kotvení kamenných kvádrů - prům. 45 mm""</t>
  </si>
  <si>
    <t>1,90*kotvy_R20 "viz přílohu D.1.2.1, D.1.2.3, D1.2.4 a D.1.2.5"</t>
  </si>
  <si>
    <t>39</t>
  </si>
  <si>
    <t>985131111</t>
  </si>
  <si>
    <t>Očištění ploch stěn, rubu kleneb a podlah tlakovou vodou</t>
  </si>
  <si>
    <t>1719638916</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</si>
  <si>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</si>
  <si>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40</t>
  </si>
  <si>
    <t>985131211</t>
  </si>
  <si>
    <t>Očištění ploch stěn, rubu kleneb a podlah sušeným křemičitým pískem</t>
  </si>
  <si>
    <t>-1092514408</t>
  </si>
  <si>
    <t>Očištění ploch stěn, rubu kleneb a podlah tryskání pískem sušeným</t>
  </si>
  <si>
    <t>41</t>
  </si>
  <si>
    <t>985311113</t>
  </si>
  <si>
    <t>Reprofilace stěn cementovými sanačními maltami tl 30 mm</t>
  </si>
  <si>
    <t>-1009239053</t>
  </si>
  <si>
    <t>Reprofilace betonu sanačními maltami na cementové bázi ručně stěn, tloušťky přes 20 do 30 mm</t>
  </si>
  <si>
    <t xml:space="preserve">Poznámka k souboru cen:
1. Ceny pro danou tloušťku jsou určeny pro nanášení sanačních malt v jakémkoliv počtu vrstev. 2. V cenách nejsou započteny náklady na:     a) odstranění degradovaného betonu, které se oceňují cenami souborů cen 985 11-21 Odsekání         degradovaného betonu a 985 12-1 Tryskání degradovaného betonu,     b) očištění povrchu betonu, které se oceňují cenami souboru cen 985 13 Očištění ploch,     c) ochranný nátěr povrchu reprofilovaného betonu, které se oceňují cenami souboru cen 985 32-4         Ochranný nátěr betonu,     d) uzavírací stěrku; tyto náklady se oceňují cenami souboru cen 985 31-21 Stěrka k vyrovnání         ploch reprofilovaného betonu,     e) případné vyztužení reprofilovaných vrstev svařovanými sítěmi, které se oceňují cenami         souboru cen 985 56-2 Výztuž stříkaného betonu ze svařovaných sítí. </t>
  </si>
  <si>
    <t>0,10*sanace_bet "reprofilace 10% plochy betonových stěn pilířů"</t>
  </si>
  <si>
    <t>42</t>
  </si>
  <si>
    <t>985323111</t>
  </si>
  <si>
    <t>Spojovací můstek reprofilovaného betonu na cementové bázi tl 1 mm</t>
  </si>
  <si>
    <t>-269118840</t>
  </si>
  <si>
    <t>Spojovací můstek reprofilovaného betonu na cementové bázi, tloušťky 1 mm</t>
  </si>
  <si>
    <t>43</t>
  </si>
  <si>
    <t>9-R07</t>
  </si>
  <si>
    <t>Demontáž nefunkčních prvků (např. osvětlení nad lavkou), vč. odklizení a likvidace odpovídajícím zákonným způsobem</t>
  </si>
  <si>
    <t>542028440</t>
  </si>
  <si>
    <t>997</t>
  </si>
  <si>
    <t>Přesun sutě</t>
  </si>
  <si>
    <t>44</t>
  </si>
  <si>
    <t>997013801</t>
  </si>
  <si>
    <t>Poplatek za uložení stavebního betonového odpadu na skládce (skládkovné)</t>
  </si>
  <si>
    <t>-672230887</t>
  </si>
  <si>
    <t>Poplatek za uložení stavebního odpadu na skládce (skládkovné) betonového</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</si>
  <si>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</si>
  <si>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45</t>
  </si>
  <si>
    <t>997321211</t>
  </si>
  <si>
    <t>Svislá doprava suti a vybouraných hmot v do 4 m</t>
  </si>
  <si>
    <t>83158312</t>
  </si>
  <si>
    <t>Svislá doprava suti a vybouraných hmot s naložením do dopravního zařízení a s vyprázdněním dopravního zařízení na hromadu nebo do dopravního prostředku na výšku do 4 m</t>
  </si>
  <si>
    <t xml:space="preserve">Poznámka k souboru cen:
1. Výška svislé dopravy je svislá vzdálenost mezi místem nakládání do zařízení pro svislou dopravu     a místem, kde se toto zařízení vyprazdňuje. 2. Ceny nelze použít pro pouhé shazování suti nebo vybouraných hmot z jakékoliv výšky bez užití     dopravního zařízení; náklady na toto shazování jsou započteny v cenách souboru cen 960 . . -12     Bourání konstrukcí vodních staveb a 978 02-71 Odstranění poškozených cementových omítek. </t>
  </si>
  <si>
    <t>46</t>
  </si>
  <si>
    <t>997321219</t>
  </si>
  <si>
    <t>Příplatek ZKD v 4 m svislé dopravy suti a vybouraných hmot</t>
  </si>
  <si>
    <t>-434474529</t>
  </si>
  <si>
    <t>Svislá doprava suti a vybouraných hmot s naložením do dopravního zařízení a s vyprázdněním dopravního zařízení na hromadu nebo do dopravního prostředku Příplatek k ceně za každé další i započaté 4 m výšky</t>
  </si>
  <si>
    <t>47</t>
  </si>
  <si>
    <t>997321511</t>
  </si>
  <si>
    <t>Vodorovná doprava suti a vybouraných hmot po suchu do 1 km</t>
  </si>
  <si>
    <t>-1075539216</t>
  </si>
  <si>
    <t>Vodorovná doprava suti a vybouraných hmot bez naložení, s vyložením a hrubým urovnáním po suchu, na vzdálenost do 1 km</t>
  </si>
  <si>
    <t xml:space="preserve">Poznámka k souboru cen:
1. Ceny jsou určeny:     a) pro další manipulaci s vybouranými hmotami a sutí až na místo definitivního uložení na         vzdálenost od těžiště nakládky do těžiště vykládky, pokud není dále stanoveno jinak,     b) při dopravě po vodě na vodorovnou vzdálenost přemístění určenou od přilehlé průsečnice         původního terénu (původní břehové plochy) s hladinou vody k těžišti hromady nebo dopravního         prostředku po nejhospodárnější dopravní trase.     c) i pro další manipulaci s ocelovými hradidly, porostem, bahnem, sutí a vybouranými hmotami, u         nichž základní manipulace je započtena v cenách části C01 - Udržování a opravy konstrukcí. 2. Cenu 997 32-1611 nelze použít pro první naložení na dopravní prostředek; náklady na toto     naložení jsou započteny v cenách 467 95-10 Odstranění prahu, 960 . . -12 Bourání konstrukcí vodních     staveb a 978 02-71 Odstranění poškozených cementových omítek. 3. V cenách jsou započteny i náklady     a) při vodorovné dopravě po suchu na přepravu za ztížených provozních podmínek,     b) při vodorovné dopravě po vodě na vyložení na hromady na suchu nebo na přeložení na dopravní         prostředek na suchu do 15 m vodorovně a současně do 4 m svisle,     c) při nakládání nebo překládání na dopravu do 15 m vodorovně a současně do 4 m svisle. 4. V cenách nejsou započteny náklady na uložení suti a vybouraných hmot do násypu nebo na skládku;     tyto práce se oceňují cenami katalogu 800-1 Zemní práce. </t>
  </si>
  <si>
    <t>48</t>
  </si>
  <si>
    <t>997321519</t>
  </si>
  <si>
    <t>Příplatek ZKD 1km vodorovné dopravy suti a vybouraných hmot po suchu</t>
  </si>
  <si>
    <t>-1628427657</t>
  </si>
  <si>
    <t>Vodorovná doprava suti a vybouraných hmot bez naložení, s vyložením a hrubým urovnáním po suchu, na vzdálenost Příplatek k cenám za každý další i započatý 1 km přes 1 km</t>
  </si>
  <si>
    <t>Poznámka k položce:
Celkem 20 km.</t>
  </si>
  <si>
    <t>86,199*19 'Přepočtené koeficientem množství</t>
  </si>
  <si>
    <t>49</t>
  </si>
  <si>
    <t>997321523</t>
  </si>
  <si>
    <t>Vodorovná doprava suti a vybouraných hmot po vodě do 1 km</t>
  </si>
  <si>
    <t>2033632714</t>
  </si>
  <si>
    <t>Vodorovná doprava suti a vybouraných hmot bez naložení, s vyložením a hrubým urovnáním po vodě plavidlem, na vzdálenost přes 500 m do 1 km</t>
  </si>
  <si>
    <t>50</t>
  </si>
  <si>
    <t>997321529</t>
  </si>
  <si>
    <t>Příplatek za další 1 km vodorovné dopravy suti a vybouraných hmot po vodě</t>
  </si>
  <si>
    <t>1004079888</t>
  </si>
  <si>
    <t>Vodorovná doprava suti a vybouraných hmot bez naložení, s vyložením a hrubým urovnáním po vodě plavidlem, na vzdálenost Příplatek k cenám za každý další i započatý 1 km přes 1 km</t>
  </si>
  <si>
    <t>Poznámka k položce:
Celkem do 2 km.</t>
  </si>
  <si>
    <t>51</t>
  </si>
  <si>
    <t>997321539</t>
  </si>
  <si>
    <t>Příplatek za proplavení 1 komorou při vodorovné dopravy suti a vybouraných hmot po vodě</t>
  </si>
  <si>
    <t>603903061</t>
  </si>
  <si>
    <t>Vodorovná doprava suti a vybouraných hmot bez naložení, s vyložením a hrubým urovnáním po vodě plavidlem, na vzdálenost Příplatek k cenám za proplavení jednou plavební komorou</t>
  </si>
  <si>
    <t>52</t>
  </si>
  <si>
    <t>997321611</t>
  </si>
  <si>
    <t>Nakládání nebo překládání suti a vybouraných hmot</t>
  </si>
  <si>
    <t>530662377</t>
  </si>
  <si>
    <t>Vodorovná doprava suti a vybouraných hmot bez naložení, s vyložením a hrubým urovnáním nakládání nebo překládání na dopravní prostředek při vodorovné dopravě suti a vybouraných hmot</t>
  </si>
  <si>
    <t>Poznámka k položce:
Přeložení suti pro dopravu po suchu.</t>
  </si>
  <si>
    <t>998</t>
  </si>
  <si>
    <t>Přesun hmot</t>
  </si>
  <si>
    <t>53</t>
  </si>
  <si>
    <t>998323011</t>
  </si>
  <si>
    <t>Přesun hmot pro jezy a stupně</t>
  </si>
  <si>
    <t>1273462161</t>
  </si>
  <si>
    <t>Přesun hmot pro jezy a stupně dopravní vzdálenost do 500 m</t>
  </si>
  <si>
    <t xml:space="preserve">Poznámka k souboru cen:
1. Ceny jsou určeny pro jakoukoliv konstrukčně-materiálovou charakteristiku. </t>
  </si>
  <si>
    <t>VON - Vedlejší a ostatní náklady</t>
  </si>
  <si>
    <t>1. - Vedlejší rozpočtové náklady</t>
  </si>
  <si>
    <t xml:space="preserve">    1.1 - Zařízení staveniště</t>
  </si>
  <si>
    <t>2. - Ostatní náklady</t>
  </si>
  <si>
    <t xml:space="preserve">    2.1 - Projektová dokumentace</t>
  </si>
  <si>
    <t xml:space="preserve">    2.2 - Geodetické práce</t>
  </si>
  <si>
    <t xml:space="preserve">    2.3 - Ostatní</t>
  </si>
  <si>
    <t>1.</t>
  </si>
  <si>
    <t>Vedlejší rozpočtové náklady</t>
  </si>
  <si>
    <t>Zařízení staveniště</t>
  </si>
  <si>
    <t>1.1.1</t>
  </si>
  <si>
    <t>Zajištění kompletního zařízení staveniště a jeho připojení na sítě, likvidace staveniště</t>
  </si>
  <si>
    <t>992426635</t>
  </si>
  <si>
    <t>1.1.2</t>
  </si>
  <si>
    <t>Zajištění místnosti pro TDI v ZS vč. jejího vybavení</t>
  </si>
  <si>
    <t>944966575</t>
  </si>
  <si>
    <t>1.1.3</t>
  </si>
  <si>
    <t>Zajištění péče o nepředané objekty a konstrukce stavby, jejich ošetřování a zimní opatření v případě přerušení prací</t>
  </si>
  <si>
    <t>1414908124</t>
  </si>
  <si>
    <t>1.1.4</t>
  </si>
  <si>
    <t>Zřízení, pronájem a odstranění plovoucího pracoviště (ponton, člun) z horní a dolní vody</t>
  </si>
  <si>
    <t>-295065109</t>
  </si>
  <si>
    <t>2.</t>
  </si>
  <si>
    <t>Ostatní náklady</t>
  </si>
  <si>
    <t>Projektová dokumentace</t>
  </si>
  <si>
    <t>2.1.1</t>
  </si>
  <si>
    <t>Vypracování Havarijního plánu  včetně zajištění schválení příslušnými orgány správy a Povodím Labe, státní podnik</t>
  </si>
  <si>
    <t>-397908209</t>
  </si>
  <si>
    <t>2.1.2</t>
  </si>
  <si>
    <t>Zpracování povodňového plánu stavby dle §71 zákona č. 254/2001 Sb. včetně zajištění schválení úříslušnými orgány správy a Povodím Labe, státní podnik</t>
  </si>
  <si>
    <t>671343525</t>
  </si>
  <si>
    <t>2.1.3</t>
  </si>
  <si>
    <t>Vypracování projektu skutečného provedení díla</t>
  </si>
  <si>
    <t>1791734478</t>
  </si>
  <si>
    <t>2.1.4</t>
  </si>
  <si>
    <t>Zpracování realizační dokumentace zhotovitele, dílenských výkresů, technologických předpisů (případná úprava stávající DPS)</t>
  </si>
  <si>
    <t>-405256910</t>
  </si>
  <si>
    <t>2.1.5</t>
  </si>
  <si>
    <t>Zajištění plánu BOZP</t>
  </si>
  <si>
    <t>2007716885</t>
  </si>
  <si>
    <t>Geodetické práce</t>
  </si>
  <si>
    <t>2.2.1</t>
  </si>
  <si>
    <t>Zajištění veškerých geodetických prací souvisejících s realizací díla  (instalace měřící latě)</t>
  </si>
  <si>
    <t>512</t>
  </si>
  <si>
    <t>-661253439</t>
  </si>
  <si>
    <t>Ostatní</t>
  </si>
  <si>
    <t>2.3.1</t>
  </si>
  <si>
    <t>Zajištění kontrolního a zkušebního plánu stavby</t>
  </si>
  <si>
    <t>-1121233564</t>
  </si>
  <si>
    <t>2.3.2</t>
  </si>
  <si>
    <t>Zajištění veškerých předepsaných rozborů, atestů, zkoušek a revizí dle příslušných norem a dalších předpisů a nařízení platných v ČR, kterými bude prokázáno dosažení předepsané kvality a parametrů dokončeného díla</t>
  </si>
  <si>
    <t>-610864505</t>
  </si>
  <si>
    <t>2.3.3</t>
  </si>
  <si>
    <t>Zajištění výroby a instalace informačních tabulí ke stavbě</t>
  </si>
  <si>
    <t>-122323311</t>
  </si>
  <si>
    <t>2.3.4</t>
  </si>
  <si>
    <t>Příprava a předání průvodní technické dokumentace vč. návodů k obsluze (v českém jazyce dle příslušných předpisů)</t>
  </si>
  <si>
    <t>-1431970733</t>
  </si>
  <si>
    <t>2.3.5</t>
  </si>
  <si>
    <t>Vypracování programu zkoušek IV. jezového pole</t>
  </si>
  <si>
    <t>-463043576</t>
  </si>
  <si>
    <t>2.3.6</t>
  </si>
  <si>
    <t>Zkoušky a uvedení do provozu</t>
  </si>
  <si>
    <t>670739704</t>
  </si>
  <si>
    <t>2.3.7</t>
  </si>
  <si>
    <t>Zaškolení obsluhy</t>
  </si>
  <si>
    <t>1883197368</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</si>
  <si>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</si>
  <si>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</si>
  <si>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</si>
  <si>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</si>
  <si>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</si>
  <si>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</si>
  <si>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</si>
  <si>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</si>
  <si>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</si>
  <si>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</si>
  <si>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</si>
  <si>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</si>
  <si>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</si>
  <si>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</si>
  <si>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</si>
  <si>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</si>
  <si>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</si>
  <si>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</si>
  <si>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</si>
  <si>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</si>
  <si>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Provozní soubor</t>
  </si>
  <si>
    <t>OST</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</si>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</sst>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0_);\(\$#,##0\)"/>
    <numFmt numFmtId="165" formatCode="_(\$#,##0_);[Red]\(\$#,##0\)"/>
    <numFmt numFmtId="166" formatCode="_(\$#,##0.00_);\(\$#,##0.00\)"/>
    <numFmt numFmtId="167" formatCode="_(\$#,##0.00_);[Red]\(\$#,##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0%"/>
    <numFmt numFmtId="173" formatCode="dd\.mm\.yyyy"/>
    <numFmt numFmtId="174" formatCode="#,##0.00000"/>
    <numFmt numFmtId="175" formatCode="#,##0.000"/>
  </numFmts>
  <fonts count="109">
    <font>
      <sz val="11"/>
      <name val="Calibri"/>
      <family val="2"/>
    </font>
    <font>
      <b/>
      <sz val="11"/>
      <name val="Calibri"/>
      <family val="2"/>
    </font>
    <font>
      <i/>
      <sz val="11"/>
      <name val="Calibri"/>
      <family val="2"/>
    </font>
    <font>
      <b/>
      <i/>
      <sz val="11"/>
      <name val="Calibri"/>
      <family val="2"/>
    </font>
    <font>
      <sz val="8"/>
      <name val="Trebuchet MS"/>
      <family val="2"/>
    </font>
    <font>
      <sz val="9"/>
      <name val="Trebuchet MS"/>
      <family val="2"/>
    </font>
    <font>
      <b/>
      <sz val="12"/>
      <name val="Trebuchet MS"/>
      <family val="2"/>
    </font>
    <font>
      <sz val="11"/>
      <name val="Trebuchet MS"/>
      <family val="2"/>
    </font>
    <font>
      <b/>
      <sz val="16"/>
      <name val="Trebuchet MS"/>
      <family val="2"/>
    </font>
    <font>
      <b/>
      <sz val="10"/>
      <name val="Trebuchet MS"/>
      <family val="2"/>
    </font>
    <font>
      <b/>
      <sz val="9"/>
      <name val="Trebuchet MS"/>
      <family val="2"/>
    </font>
    <font>
      <sz val="12"/>
      <name val="Trebuchet MS"/>
      <family val="2"/>
    </font>
    <font>
      <b/>
      <sz val="11"/>
      <name val="Trebuchet MS"/>
      <family val="2"/>
    </font>
    <font>
      <b/>
      <sz val="8"/>
      <name val="Trebuchet MS"/>
      <family val="2"/>
    </font>
    <font>
      <sz val="7"/>
      <name val="Trebuchet MS"/>
      <family val="2"/>
    </font>
    <font>
      <sz val="10"/>
      <name val="Trebuchet MS"/>
      <family val="2"/>
    </font>
    <font>
      <i/>
      <sz val="9"/>
      <name val="Trebuchet MS"/>
      <family val="2"/>
    </font>
    <font>
      <sz val="11"/>
      <color indexed="8"/>
      <name val="Calibri"/>
      <family val="2"/>
    </font>
    <font>
      <u val="single"/>
      <sz val="11"/>
      <color indexed="12"/>
      <name val="Calibri"/>
      <family val="2"/>
    </font>
    <font>
      <u val="single"/>
      <sz val="11"/>
      <color indexed="20"/>
      <name val="Calibri"/>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i/>
      <sz val="11"/>
      <color indexed="23"/>
      <name val="Calibri"/>
      <family val="2"/>
    </font>
    <font>
      <sz val="8"/>
      <color indexed="55"/>
      <name val="Trebuchet MS"/>
      <family val="2"/>
    </font>
    <font>
      <sz val="12"/>
      <color indexed="56"/>
      <name val="Trebuchet MS"/>
      <family val="2"/>
    </font>
    <font>
      <sz val="8"/>
      <color indexed="56"/>
      <name val="Trebuchet MS"/>
      <family val="2"/>
    </font>
    <font>
      <sz val="10"/>
      <color indexed="56"/>
      <name val="Trebuchet MS"/>
      <family val="2"/>
    </font>
    <font>
      <sz val="8"/>
      <color indexed="63"/>
      <name val="Trebuchet MS"/>
      <family val="2"/>
    </font>
    <font>
      <sz val="8"/>
      <color indexed="20"/>
      <name val="Trebuchet MS"/>
      <family val="2"/>
    </font>
    <font>
      <sz val="8"/>
      <color indexed="10"/>
      <name val="Trebuchet MS"/>
      <family val="2"/>
    </font>
    <font>
      <sz val="8"/>
      <color indexed="18"/>
      <name val="Trebuchet MS"/>
      <family val="2"/>
    </font>
    <font>
      <sz val="8"/>
      <color indexed="43"/>
      <name val="Trebuchet MS"/>
      <family val="2"/>
    </font>
    <font>
      <sz val="8"/>
      <color indexed="48"/>
      <name val="Trebuchet MS"/>
      <family val="2"/>
    </font>
    <font>
      <b/>
      <sz val="12"/>
      <color indexed="55"/>
      <name val="Trebuchet MS"/>
      <family val="2"/>
    </font>
    <font>
      <sz val="9"/>
      <color indexed="55"/>
      <name val="Trebuchet MS"/>
      <family val="2"/>
    </font>
    <font>
      <b/>
      <sz val="12"/>
      <color indexed="16"/>
      <name val="Trebuchet MS"/>
      <family val="2"/>
    </font>
    <font>
      <sz val="12"/>
      <color indexed="55"/>
      <name val="Trebuchet MS"/>
      <family val="2"/>
    </font>
    <font>
      <b/>
      <sz val="11"/>
      <color indexed="56"/>
      <name val="Trebuchet MS"/>
      <family val="2"/>
    </font>
    <font>
      <sz val="11"/>
      <color indexed="56"/>
      <name val="Trebuchet MS"/>
      <family val="2"/>
    </font>
    <font>
      <sz val="11"/>
      <color indexed="55"/>
      <name val="Trebuchet MS"/>
      <family val="2"/>
    </font>
    <font>
      <sz val="9"/>
      <color indexed="8"/>
      <name val="Trebuchet MS"/>
      <family val="2"/>
    </font>
    <font>
      <sz val="8"/>
      <color indexed="16"/>
      <name val="Trebuchet MS"/>
      <family val="2"/>
    </font>
    <font>
      <sz val="7"/>
      <color indexed="55"/>
      <name val="Trebuchet MS"/>
      <family val="2"/>
    </font>
    <font>
      <i/>
      <sz val="7"/>
      <color indexed="55"/>
      <name val="Trebuchet MS"/>
      <family val="2"/>
    </font>
    <font>
      <i/>
      <sz val="8"/>
      <color indexed="12"/>
      <name val="Trebuchet MS"/>
      <family val="2"/>
    </font>
    <font>
      <b/>
      <sz val="8"/>
      <color indexed="55"/>
      <name val="Trebuchet MS"/>
      <family val="2"/>
    </font>
    <font>
      <sz val="18"/>
      <color indexed="12"/>
      <name val="Wingdings 2"/>
      <family val="1"/>
    </font>
    <font>
      <sz val="10"/>
      <color indexed="16"/>
      <name val="Trebuchet MS"/>
      <family val="2"/>
    </font>
    <font>
      <u val="single"/>
      <sz val="10"/>
      <color indexed="12"/>
      <name val="Trebuchet MS"/>
      <family val="2"/>
    </font>
    <font>
      <sz val="8"/>
      <name val="Segoe UI"/>
      <family val="2"/>
    </font>
    <font>
      <sz val="11"/>
      <color theme="1"/>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8"/>
      <color rgb="FF969696"/>
      <name val="Trebuchet MS"/>
      <family val="2"/>
    </font>
    <font>
      <sz val="12"/>
      <color rgb="FF003366"/>
      <name val="Trebuchet MS"/>
      <family val="2"/>
    </font>
    <font>
      <sz val="8"/>
      <color rgb="FF003366"/>
      <name val="Trebuchet MS"/>
      <family val="2"/>
    </font>
    <font>
      <sz val="10"/>
      <color rgb="FF003366"/>
      <name val="Trebuchet MS"/>
      <family val="2"/>
    </font>
    <font>
      <sz val="8"/>
      <color rgb="FF505050"/>
      <name val="Trebuchet MS"/>
      <family val="2"/>
    </font>
    <font>
      <sz val="8"/>
      <color rgb="FF800080"/>
      <name val="Trebuchet MS"/>
      <family val="2"/>
    </font>
    <font>
      <sz val="8"/>
      <color rgb="FFFF0000"/>
      <name val="Trebuchet MS"/>
      <family val="2"/>
    </font>
    <font>
      <sz val="8"/>
      <color rgb="FF0000A8"/>
      <name val="Trebuchet MS"/>
      <family val="2"/>
    </font>
    <font>
      <sz val="8"/>
      <color rgb="FFFAE682"/>
      <name val="Trebuchet MS"/>
      <family val="2"/>
    </font>
    <font>
      <sz val="8"/>
      <color rgb="FF3366FF"/>
      <name val="Trebuchet MS"/>
      <family val="2"/>
    </font>
    <font>
      <b/>
      <sz val="12"/>
      <color rgb="FF969696"/>
      <name val="Trebuchet MS"/>
      <family val="2"/>
    </font>
    <font>
      <sz val="9"/>
      <color rgb="FF969696"/>
      <name val="Trebuchet MS"/>
      <family val="2"/>
    </font>
    <font>
      <b/>
      <sz val="12"/>
      <color rgb="FF960000"/>
      <name val="Trebuchet MS"/>
      <family val="2"/>
    </font>
    <font>
      <sz val="12"/>
      <color rgb="FF969696"/>
      <name val="Trebuchet MS"/>
      <family val="2"/>
    </font>
    <font>
      <b/>
      <sz val="11"/>
      <color rgb="FF003366"/>
      <name val="Trebuchet MS"/>
      <family val="2"/>
    </font>
    <font>
      <sz val="11"/>
      <color rgb="FF003366"/>
      <name val="Trebuchet MS"/>
      <family val="2"/>
    </font>
    <font>
      <sz val="11"/>
      <color rgb="FF969696"/>
      <name val="Trebuchet MS"/>
      <family val="2"/>
    </font>
    <font>
      <b/>
      <sz val="12"/>
      <color rgb="FF800000"/>
      <name val="Trebuchet MS"/>
      <family val="2"/>
    </font>
    <font>
      <sz val="9"/>
      <color rgb="FF000000"/>
      <name val="Trebuchet MS"/>
      <family val="2"/>
    </font>
    <font>
      <sz val="8"/>
      <color rgb="FF960000"/>
      <name val="Trebuchet MS"/>
      <family val="2"/>
    </font>
    <font>
      <sz val="7"/>
      <color rgb="FF969696"/>
      <name val="Trebuchet MS"/>
      <family val="2"/>
    </font>
    <font>
      <i/>
      <sz val="7"/>
      <color rgb="FF969696"/>
      <name val="Trebuchet MS"/>
      <family val="2"/>
    </font>
    <font>
      <i/>
      <sz val="8"/>
      <color rgb="FF0000FF"/>
      <name val="Trebuchet MS"/>
      <family val="2"/>
    </font>
    <font>
      <sz val="18"/>
      <color theme="10"/>
      <name val="Wingdings 2"/>
      <family val="1"/>
    </font>
    <font>
      <sz val="10"/>
      <color rgb="FF960000"/>
      <name val="Trebuchet MS"/>
      <family val="2"/>
    </font>
    <font>
      <u val="single"/>
      <sz val="10"/>
      <color theme="10"/>
      <name val="Trebuchet MS"/>
      <family val="2"/>
    </font>
    <font>
      <b/>
      <sz val="8"/>
      <color rgb="FF969696"/>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AE682"/>
        <bgColor indexed="64"/>
      </patternFill>
    </fill>
    <fill>
      <patternFill patternType="solid">
        <fgColor rgb="FFBEBEBE"/>
        <bgColor indexed="64"/>
      </patternFill>
    </fill>
    <fill>
      <patternFill patternType="solid">
        <fgColor rgb="FFD2D2D2"/>
        <bgColor indexed="64"/>
      </patternFill>
    </fill>
  </fills>
  <borders count="45">
    <border>
      <left/>
      <right/>
      <top/>
      <bottom/>
      <diagonal/>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dotted">
        <color rgb="FF000000"/>
      </top>
      <bottom/>
    </border>
    <border>
      <left/>
      <right/>
      <top/>
      <bottom style="dotted">
        <color rgb="FF000000"/>
      </bottom>
    </border>
    <border>
      <left style="dotted">
        <color rgb="FF000000"/>
      </left>
      <right/>
      <top style="dotted">
        <color rgb="FF000000"/>
      </top>
      <bottom style="dotted">
        <color rgb="FF000000"/>
      </bottom>
    </border>
    <border>
      <left/>
      <right/>
      <top style="dotted">
        <color rgb="FF000000"/>
      </top>
      <bottom style="dotted">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dotted">
        <color rgb="FF969696"/>
      </top>
      <bottom/>
    </border>
    <border>
      <left/>
      <right style="dotted">
        <color rgb="FF969696"/>
      </right>
      <top style="dotted">
        <color rgb="FF969696"/>
      </top>
      <bottom/>
    </border>
    <border>
      <left style="dotted">
        <color rgb="FF969696"/>
      </left>
      <right/>
      <top/>
      <bottom/>
    </border>
    <border>
      <left/>
      <right style="dotted">
        <color rgb="FF969696"/>
      </right>
      <top/>
      <bottom/>
    </border>
    <border>
      <left/>
      <right style="dotted">
        <color rgb="FF000000"/>
      </right>
      <top style="dotted">
        <color rgb="FF000000"/>
      </top>
      <bottom style="dotted">
        <color rgb="FF000000"/>
      </bottom>
    </border>
    <border>
      <left style="dotted">
        <color rgb="FF969696"/>
      </left>
      <right/>
      <top style="dotted">
        <color rgb="FF969696"/>
      </top>
      <bottom style="dotted">
        <color rgb="FF969696"/>
      </bottom>
    </border>
    <border>
      <left/>
      <right/>
      <top style="dotted">
        <color rgb="FF969696"/>
      </top>
      <bottom style="dotted">
        <color rgb="FF969696"/>
      </bottom>
    </border>
    <border>
      <left/>
      <right style="dotted">
        <color rgb="FF969696"/>
      </right>
      <top style="dotted">
        <color rgb="FF969696"/>
      </top>
      <bottom style="dotted">
        <color rgb="FF969696"/>
      </bottom>
    </border>
    <border>
      <left style="dotted">
        <color rgb="FF969696"/>
      </left>
      <right/>
      <top style="dotted">
        <color rgb="FF969696"/>
      </top>
      <bottom/>
    </border>
    <border>
      <left style="dotted">
        <color rgb="FF969696"/>
      </left>
      <right/>
      <top/>
      <bottom style="dotted">
        <color rgb="FF969696"/>
      </bottom>
    </border>
    <border>
      <left/>
      <right/>
      <top/>
      <bottom style="dotted">
        <color rgb="FF969696"/>
      </bottom>
    </border>
    <border>
      <left/>
      <right style="dotted">
        <color rgb="FF969696"/>
      </right>
      <top/>
      <bottom style="dotted">
        <color rgb="FF969696"/>
      </bottom>
    </border>
    <border>
      <left/>
      <right style="thin">
        <color rgb="FF000000"/>
      </right>
      <top style="dotted">
        <color rgb="FF969696"/>
      </top>
      <bottom/>
    </border>
    <border>
      <left/>
      <right style="thin">
        <color rgb="FF000000"/>
      </right>
      <top style="dotted">
        <color rgb="FF000000"/>
      </top>
      <bottom style="dotted">
        <color rgb="FF000000"/>
      </bottom>
    </border>
    <border>
      <left style="dotted">
        <color rgb="FF969696"/>
      </left>
      <right style="dotted">
        <color rgb="FF969696"/>
      </right>
      <top style="dotted">
        <color rgb="FF969696"/>
      </top>
      <bottom style="dotted">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5" fillId="0" borderId="1" applyNumberFormat="0" applyFill="0" applyAlignment="0" applyProtection="0"/>
    <xf numFmtId="170" fontId="63" fillId="0" borderId="0" applyFont="0" applyFill="0" applyBorder="0" applyAlignment="0" applyProtection="0"/>
    <xf numFmtId="168" fontId="63" fillId="0" borderId="0" applyFont="0" applyFill="0" applyBorder="0" applyAlignment="0" applyProtection="0"/>
    <xf numFmtId="0" fontId="66" fillId="0" borderId="0" applyNumberFormat="0" applyFill="0" applyBorder="0" applyAlignment="0" applyProtection="0"/>
    <xf numFmtId="0" fontId="67" fillId="20" borderId="0" applyNumberFormat="0" applyBorder="0" applyAlignment="0" applyProtection="0"/>
    <xf numFmtId="0" fontId="68" fillId="21" borderId="2" applyNumberFormat="0" applyAlignment="0" applyProtection="0"/>
    <xf numFmtId="171" fontId="63" fillId="0" borderId="0" applyFont="0" applyFill="0" applyBorder="0" applyAlignment="0" applyProtection="0"/>
    <xf numFmtId="169" fontId="63" fillId="0" borderId="0" applyFont="0" applyFill="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22" borderId="0" applyNumberFormat="0" applyBorder="0" applyAlignment="0" applyProtection="0"/>
    <xf numFmtId="0" fontId="4" fillId="0" borderId="0" applyAlignment="0">
      <protection locked="0"/>
    </xf>
    <xf numFmtId="0" fontId="74" fillId="0" borderId="0" applyNumberFormat="0" applyFill="0" applyBorder="0" applyAlignment="0" applyProtection="0"/>
    <xf numFmtId="0" fontId="63" fillId="23" borderId="6" applyNumberFormat="0" applyFont="0" applyAlignment="0" applyProtection="0"/>
    <xf numFmtId="9" fontId="63" fillId="0" borderId="0" applyFont="0" applyFill="0" applyBorder="0" applyAlignment="0" applyProtection="0"/>
    <xf numFmtId="0" fontId="75" fillId="0" borderId="7" applyNumberFormat="0" applyFill="0" applyAlignment="0" applyProtection="0"/>
    <xf numFmtId="0" fontId="76" fillId="24" borderId="0" applyNumberFormat="0" applyBorder="0" applyAlignment="0" applyProtection="0"/>
    <xf numFmtId="0" fontId="77" fillId="0" borderId="0" applyNumberFormat="0" applyFill="0" applyBorder="0" applyAlignment="0" applyProtection="0"/>
    <xf numFmtId="0" fontId="78" fillId="25" borderId="8" applyNumberFormat="0" applyAlignment="0" applyProtection="0"/>
    <xf numFmtId="0" fontId="79" fillId="26" borderId="8" applyNumberFormat="0" applyAlignment="0" applyProtection="0"/>
    <xf numFmtId="0" fontId="80" fillId="26" borderId="9" applyNumberFormat="0" applyAlignment="0" applyProtection="0"/>
    <xf numFmtId="0" fontId="81" fillId="0" borderId="0" applyNumberFormat="0" applyFill="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cellStyleXfs>
  <cellXfs count="380">
    <xf numFmtId="0" fontId="4" fillId="0" borderId="0" xfId="0" applyFont="1" applyAlignment="1">
      <alignment/>
    </xf>
    <xf numFmtId="0" fontId="4" fillId="0" borderId="0" xfId="0" applyFont="1" applyAlignment="1">
      <alignment vertical="center"/>
    </xf>
    <xf numFmtId="0" fontId="8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4" fillId="0" borderId="0" xfId="0" applyFont="1" applyAlignment="1">
      <alignment vertical="center" wrapText="1"/>
    </xf>
    <xf numFmtId="0" fontId="83" fillId="0" borderId="0" xfId="0" applyFont="1" applyAlignment="1">
      <alignment vertical="center"/>
    </xf>
    <xf numFmtId="0" fontId="4" fillId="0" borderId="0" xfId="0" applyFont="1" applyAlignment="1">
      <alignment horizontal="center" vertical="center" wrapText="1"/>
    </xf>
    <xf numFmtId="0" fontId="84" fillId="0" borderId="0" xfId="0" applyFont="1" applyAlignment="1">
      <alignment/>
    </xf>
    <xf numFmtId="0" fontId="85" fillId="0" borderId="0" xfId="0" applyFont="1" applyAlignment="1">
      <alignment vertical="center"/>
    </xf>
    <xf numFmtId="0" fontId="86" fillId="0" borderId="0" xfId="0" applyFont="1" applyAlignment="1">
      <alignment vertical="center"/>
    </xf>
    <xf numFmtId="0" fontId="87" fillId="0" borderId="0" xfId="0" applyFont="1" applyAlignment="1">
      <alignment vertical="center"/>
    </xf>
    <xf numFmtId="0" fontId="88" fillId="0" borderId="0" xfId="0" applyFont="1" applyAlignment="1">
      <alignment vertical="center"/>
    </xf>
    <xf numFmtId="0" fontId="89" fillId="0" borderId="0" xfId="0" applyFont="1" applyAlignment="1">
      <alignment vertical="center"/>
    </xf>
    <xf numFmtId="0" fontId="90" fillId="33" borderId="0" xfId="0" applyFont="1" applyFill="1" applyAlignment="1">
      <alignment horizontal="left" vertical="center"/>
    </xf>
    <xf numFmtId="0" fontId="4" fillId="33" borderId="0" xfId="0" applyFont="1" applyFill="1" applyAlignment="1">
      <alignment/>
    </xf>
    <xf numFmtId="0" fontId="90" fillId="0" borderId="0" xfId="0" applyFont="1" applyAlignment="1">
      <alignment horizontal="left" vertical="center"/>
    </xf>
    <xf numFmtId="0" fontId="4" fillId="0" borderId="0" xfId="0" applyFont="1" applyAlignment="1">
      <alignment horizontal="left" vertical="center"/>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0" xfId="0" applyFont="1" applyBorder="1" applyAlignment="1">
      <alignment/>
    </xf>
    <xf numFmtId="0" fontId="8" fillId="0" borderId="0" xfId="0" applyFont="1" applyBorder="1" applyAlignment="1">
      <alignment horizontal="left" vertical="center"/>
    </xf>
    <xf numFmtId="0" fontId="4" fillId="0" borderId="14" xfId="0" applyFont="1" applyBorder="1" applyAlignment="1">
      <alignment/>
    </xf>
    <xf numFmtId="0" fontId="91" fillId="0" borderId="0" xfId="0" applyFont="1" applyAlignment="1">
      <alignment horizontal="left" vertical="center"/>
    </xf>
    <xf numFmtId="0" fontId="92" fillId="0" borderId="0" xfId="0" applyFont="1" applyAlignment="1">
      <alignment horizontal="left" vertical="center"/>
    </xf>
    <xf numFmtId="0" fontId="93" fillId="0" borderId="0" xfId="0" applyFont="1" applyBorder="1" applyAlignment="1">
      <alignment horizontal="left" vertical="top"/>
    </xf>
    <xf numFmtId="0" fontId="5" fillId="0" borderId="0" xfId="0" applyFont="1" applyBorder="1" applyAlignment="1">
      <alignment horizontal="left" vertical="center"/>
    </xf>
    <xf numFmtId="0" fontId="6" fillId="0" borderId="0" xfId="0" applyFont="1" applyBorder="1" applyAlignment="1">
      <alignment horizontal="left" vertical="top"/>
    </xf>
    <xf numFmtId="0" fontId="93" fillId="0" borderId="0" xfId="0" applyFont="1" applyBorder="1" applyAlignment="1">
      <alignment horizontal="left" vertical="center"/>
    </xf>
    <xf numFmtId="0" fontId="5" fillId="23" borderId="0" xfId="0" applyFont="1" applyFill="1" applyBorder="1" applyAlignment="1" applyProtection="1">
      <alignment horizontal="left" vertical="center"/>
      <protection locked="0"/>
    </xf>
    <xf numFmtId="49" fontId="5" fillId="23" borderId="0" xfId="0" applyNumberFormat="1" applyFont="1" applyFill="1" applyBorder="1" applyAlignment="1" applyProtection="1">
      <alignment horizontal="left" vertical="center"/>
      <protection locked="0"/>
    </xf>
    <xf numFmtId="0" fontId="4" fillId="0" borderId="15" xfId="0" applyFont="1" applyBorder="1" applyAlignment="1">
      <alignment/>
    </xf>
    <xf numFmtId="0" fontId="4" fillId="0" borderId="13" xfId="0" applyFont="1" applyBorder="1" applyAlignment="1">
      <alignment vertical="center"/>
    </xf>
    <xf numFmtId="0" fontId="4" fillId="0" borderId="0" xfId="0" applyFont="1" applyBorder="1" applyAlignment="1">
      <alignment vertical="center"/>
    </xf>
    <xf numFmtId="0" fontId="9" fillId="0" borderId="16" xfId="0" applyFont="1" applyBorder="1" applyAlignment="1">
      <alignment horizontal="left" vertical="center"/>
    </xf>
    <xf numFmtId="0" fontId="4" fillId="0" borderId="16" xfId="0" applyFont="1" applyBorder="1" applyAlignment="1">
      <alignment vertical="center"/>
    </xf>
    <xf numFmtId="0" fontId="4" fillId="0" borderId="14" xfId="0" applyFont="1" applyBorder="1" applyAlignment="1">
      <alignment vertical="center"/>
    </xf>
    <xf numFmtId="0" fontId="82" fillId="0" borderId="0" xfId="0" applyFont="1" applyBorder="1" applyAlignment="1">
      <alignment horizontal="right" vertical="center"/>
    </xf>
    <xf numFmtId="0" fontId="82" fillId="0" borderId="13" xfId="0" applyFont="1" applyBorder="1" applyAlignment="1">
      <alignment vertical="center"/>
    </xf>
    <xf numFmtId="0" fontId="82" fillId="0" borderId="0" xfId="0" applyFont="1" applyBorder="1" applyAlignment="1">
      <alignment vertical="center"/>
    </xf>
    <xf numFmtId="0" fontId="82" fillId="0" borderId="0" xfId="0" applyFont="1" applyBorder="1" applyAlignment="1">
      <alignment horizontal="left" vertical="center"/>
    </xf>
    <xf numFmtId="0" fontId="82" fillId="0" borderId="14" xfId="0" applyFont="1" applyBorder="1" applyAlignment="1">
      <alignment vertical="center"/>
    </xf>
    <xf numFmtId="0" fontId="4" fillId="34" borderId="0" xfId="0" applyFont="1" applyFill="1" applyBorder="1" applyAlignment="1">
      <alignment vertical="center"/>
    </xf>
    <xf numFmtId="0" fontId="6" fillId="34" borderId="17" xfId="0" applyFont="1" applyFill="1" applyBorder="1" applyAlignment="1">
      <alignment horizontal="left" vertical="center"/>
    </xf>
    <xf numFmtId="0" fontId="4" fillId="34" borderId="18" xfId="0" applyFont="1" applyFill="1" applyBorder="1" applyAlignment="1">
      <alignment vertical="center"/>
    </xf>
    <xf numFmtId="0" fontId="6" fillId="34" borderId="18" xfId="0" applyFont="1" applyFill="1" applyBorder="1" applyAlignment="1">
      <alignment horizontal="center" vertical="center"/>
    </xf>
    <xf numFmtId="0" fontId="4" fillId="34" borderId="14" xfId="0" applyFont="1" applyFill="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8" fillId="0" borderId="0" xfId="0" applyFont="1" applyAlignment="1">
      <alignment horizontal="left" vertical="center"/>
    </xf>
    <xf numFmtId="0" fontId="5" fillId="0" borderId="13" xfId="0" applyFont="1" applyBorder="1" applyAlignment="1">
      <alignment vertical="center"/>
    </xf>
    <xf numFmtId="0" fontId="93" fillId="0" borderId="0" xfId="0" applyFont="1" applyAlignment="1">
      <alignment horizontal="left" vertical="center"/>
    </xf>
    <xf numFmtId="0" fontId="6" fillId="0" borderId="13" xfId="0" applyFont="1" applyBorder="1" applyAlignment="1">
      <alignment vertical="center"/>
    </xf>
    <xf numFmtId="0" fontId="6" fillId="0" borderId="0" xfId="0" applyFont="1" applyAlignment="1">
      <alignment horizontal="left" vertical="center"/>
    </xf>
    <xf numFmtId="0" fontId="10" fillId="0" borderId="0" xfId="0" applyFont="1" applyAlignment="1">
      <alignment vertical="center"/>
    </xf>
    <xf numFmtId="173" fontId="5" fillId="0" borderId="0" xfId="0" applyNumberFormat="1" applyFont="1" applyAlignment="1">
      <alignment horizontal="lef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35" borderId="18" xfId="0" applyFont="1" applyFill="1" applyBorder="1" applyAlignment="1">
      <alignment vertical="center"/>
    </xf>
    <xf numFmtId="0" fontId="5" fillId="35" borderId="26" xfId="0" applyFont="1" applyFill="1" applyBorder="1" applyAlignment="1">
      <alignment horizontal="center" vertical="center"/>
    </xf>
    <xf numFmtId="0" fontId="93" fillId="0" borderId="27" xfId="0" applyFont="1" applyBorder="1" applyAlignment="1">
      <alignment horizontal="center" vertical="center" wrapText="1"/>
    </xf>
    <xf numFmtId="0" fontId="93" fillId="0" borderId="28" xfId="0" applyFont="1" applyBorder="1" applyAlignment="1">
      <alignment horizontal="center" vertical="center" wrapText="1"/>
    </xf>
    <xf numFmtId="0" fontId="93" fillId="0" borderId="29" xfId="0" applyFont="1" applyBorder="1" applyAlignment="1">
      <alignment horizontal="center" vertical="center" wrapText="1"/>
    </xf>
    <xf numFmtId="0" fontId="4" fillId="0" borderId="30" xfId="0" applyFont="1" applyBorder="1" applyAlignment="1">
      <alignment vertical="center"/>
    </xf>
    <xf numFmtId="0" fontId="94" fillId="0" borderId="0" xfId="0" applyFont="1" applyAlignment="1">
      <alignment horizontal="left" vertical="center"/>
    </xf>
    <xf numFmtId="0" fontId="94" fillId="0" borderId="0" xfId="0" applyFont="1" applyAlignment="1">
      <alignment vertical="center"/>
    </xf>
    <xf numFmtId="0" fontId="6" fillId="0" borderId="0" xfId="0" applyFont="1" applyAlignment="1">
      <alignment horizontal="center" vertical="center"/>
    </xf>
    <xf numFmtId="4" fontId="95" fillId="0" borderId="24" xfId="0" applyNumberFormat="1" applyFont="1" applyBorder="1" applyAlignment="1">
      <alignment vertical="center"/>
    </xf>
    <xf numFmtId="4" fontId="95" fillId="0" borderId="0" xfId="0" applyNumberFormat="1" applyFont="1" applyBorder="1" applyAlignment="1">
      <alignment vertical="center"/>
    </xf>
    <xf numFmtId="174" fontId="95" fillId="0" borderId="0" xfId="0" applyNumberFormat="1" applyFont="1" applyBorder="1" applyAlignment="1">
      <alignment vertical="center"/>
    </xf>
    <xf numFmtId="4" fontId="95" fillId="0" borderId="25" xfId="0" applyNumberFormat="1" applyFont="1" applyBorder="1" applyAlignment="1">
      <alignment vertical="center"/>
    </xf>
    <xf numFmtId="0" fontId="11" fillId="0" borderId="0" xfId="0" applyFont="1" applyAlignment="1">
      <alignment horizontal="left" vertical="center"/>
    </xf>
    <xf numFmtId="0" fontId="7" fillId="0" borderId="13" xfId="0" applyFont="1" applyBorder="1" applyAlignment="1">
      <alignment vertical="center"/>
    </xf>
    <xf numFmtId="0" fontId="96" fillId="0" borderId="0" xfId="0" applyFont="1" applyAlignment="1">
      <alignment vertical="center"/>
    </xf>
    <xf numFmtId="0" fontId="97" fillId="0" borderId="0" xfId="0" applyFont="1" applyAlignment="1">
      <alignment vertical="center"/>
    </xf>
    <xf numFmtId="0" fontId="12" fillId="0" borderId="0" xfId="0" applyFont="1" applyAlignment="1">
      <alignment horizontal="center" vertical="center"/>
    </xf>
    <xf numFmtId="4" fontId="98" fillId="0" borderId="24" xfId="0" applyNumberFormat="1" applyFont="1" applyBorder="1" applyAlignment="1">
      <alignment vertical="center"/>
    </xf>
    <xf numFmtId="4" fontId="98" fillId="0" borderId="0" xfId="0" applyNumberFormat="1" applyFont="1" applyBorder="1" applyAlignment="1">
      <alignment vertical="center"/>
    </xf>
    <xf numFmtId="174" fontId="98" fillId="0" borderId="0" xfId="0" applyNumberFormat="1" applyFont="1" applyBorder="1" applyAlignment="1">
      <alignment vertical="center"/>
    </xf>
    <xf numFmtId="4" fontId="98" fillId="0" borderId="25" xfId="0" applyNumberFormat="1" applyFont="1" applyBorder="1" applyAlignment="1">
      <alignment vertical="center"/>
    </xf>
    <xf numFmtId="0" fontId="7" fillId="0" borderId="0" xfId="0" applyFont="1" applyAlignment="1">
      <alignment horizontal="left" vertical="center"/>
    </xf>
    <xf numFmtId="4" fontId="98" fillId="0" borderId="31" xfId="0" applyNumberFormat="1" applyFont="1" applyBorder="1" applyAlignment="1">
      <alignment vertical="center"/>
    </xf>
    <xf numFmtId="4" fontId="98" fillId="0" borderId="32" xfId="0" applyNumberFormat="1" applyFont="1" applyBorder="1" applyAlignment="1">
      <alignment vertical="center"/>
    </xf>
    <xf numFmtId="174" fontId="98" fillId="0" borderId="32" xfId="0" applyNumberFormat="1" applyFont="1" applyBorder="1" applyAlignment="1">
      <alignment vertical="center"/>
    </xf>
    <xf numFmtId="4" fontId="98" fillId="0" borderId="33" xfId="0" applyNumberFormat="1" applyFont="1" applyBorder="1" applyAlignment="1">
      <alignment vertical="center"/>
    </xf>
    <xf numFmtId="0" fontId="4" fillId="0" borderId="0" xfId="0" applyFont="1" applyAlignment="1" applyProtection="1">
      <alignment/>
      <protection locked="0"/>
    </xf>
    <xf numFmtId="0" fontId="4" fillId="0" borderId="11" xfId="0" applyFont="1" applyBorder="1" applyAlignment="1" applyProtection="1">
      <alignment/>
      <protection locked="0"/>
    </xf>
    <xf numFmtId="0" fontId="4" fillId="0" borderId="0" xfId="0" applyFont="1" applyBorder="1" applyAlignment="1" applyProtection="1">
      <alignment/>
      <protection locked="0"/>
    </xf>
    <xf numFmtId="0" fontId="4" fillId="0" borderId="0" xfId="0" applyFont="1" applyBorder="1" applyAlignment="1" applyProtection="1">
      <alignment vertical="center"/>
      <protection locked="0"/>
    </xf>
    <xf numFmtId="0" fontId="93" fillId="0" borderId="0" xfId="0" applyFont="1" applyBorder="1" applyAlignment="1" applyProtection="1">
      <alignment horizontal="left" vertical="center"/>
      <protection locked="0"/>
    </xf>
    <xf numFmtId="173" fontId="5" fillId="0" borderId="0" xfId="0" applyNumberFormat="1" applyFont="1" applyBorder="1" applyAlignment="1">
      <alignment horizontal="left" vertical="center"/>
    </xf>
    <xf numFmtId="0" fontId="4" fillId="0" borderId="13"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pplyProtection="1">
      <alignment vertical="center" wrapText="1"/>
      <protection locked="0"/>
    </xf>
    <xf numFmtId="0" fontId="4" fillId="0" borderId="14" xfId="0" applyFont="1" applyBorder="1" applyAlignment="1">
      <alignment vertical="center" wrapText="1"/>
    </xf>
    <xf numFmtId="0" fontId="4" fillId="0" borderId="22" xfId="0" applyFont="1" applyBorder="1" applyAlignment="1" applyProtection="1">
      <alignment vertical="center"/>
      <protection locked="0"/>
    </xf>
    <xf numFmtId="0" fontId="4" fillId="0" borderId="34" xfId="0" applyFont="1" applyBorder="1" applyAlignment="1">
      <alignment vertical="center"/>
    </xf>
    <xf numFmtId="0" fontId="9" fillId="0" borderId="0" xfId="0" applyFont="1" applyBorder="1" applyAlignment="1">
      <alignment horizontal="left" vertical="center"/>
    </xf>
    <xf numFmtId="4" fontId="94" fillId="0" borderId="0" xfId="0" applyNumberFormat="1" applyFont="1" applyBorder="1" applyAlignment="1">
      <alignment vertical="center"/>
    </xf>
    <xf numFmtId="0" fontId="82" fillId="0" borderId="0" xfId="0" applyFont="1" applyBorder="1" applyAlignment="1" applyProtection="1">
      <alignment horizontal="right" vertical="center"/>
      <protection locked="0"/>
    </xf>
    <xf numFmtId="4" fontId="82" fillId="0" borderId="0" xfId="0" applyNumberFormat="1" applyFont="1" applyBorder="1" applyAlignment="1">
      <alignment vertical="center"/>
    </xf>
    <xf numFmtId="172" fontId="82" fillId="0" borderId="0" xfId="0" applyNumberFormat="1" applyFont="1" applyBorder="1" applyAlignment="1" applyProtection="1">
      <alignment horizontal="right" vertical="center"/>
      <protection locked="0"/>
    </xf>
    <xf numFmtId="0" fontId="4" fillId="35" borderId="0" xfId="0" applyFont="1" applyFill="1" applyBorder="1" applyAlignment="1">
      <alignment vertical="center"/>
    </xf>
    <xf numFmtId="0" fontId="6" fillId="35" borderId="17" xfId="0" applyFont="1" applyFill="1" applyBorder="1" applyAlignment="1">
      <alignment horizontal="left" vertical="center"/>
    </xf>
    <xf numFmtId="0" fontId="6" fillId="35" borderId="18" xfId="0" applyFont="1" applyFill="1" applyBorder="1" applyAlignment="1">
      <alignment horizontal="right" vertical="center"/>
    </xf>
    <xf numFmtId="0" fontId="6" fillId="35" borderId="18" xfId="0" applyFont="1" applyFill="1" applyBorder="1" applyAlignment="1">
      <alignment horizontal="center" vertical="center"/>
    </xf>
    <xf numFmtId="0" fontId="4" fillId="35" borderId="18" xfId="0" applyFont="1" applyFill="1" applyBorder="1" applyAlignment="1" applyProtection="1">
      <alignment vertical="center"/>
      <protection locked="0"/>
    </xf>
    <xf numFmtId="4" fontId="6" fillId="35" borderId="18" xfId="0" applyNumberFormat="1" applyFont="1" applyFill="1" applyBorder="1" applyAlignment="1">
      <alignment vertical="center"/>
    </xf>
    <xf numFmtId="0" fontId="4" fillId="35" borderId="35" xfId="0" applyFont="1" applyFill="1" applyBorder="1" applyAlignment="1">
      <alignment vertical="center"/>
    </xf>
    <xf numFmtId="0" fontId="4" fillId="0" borderId="20" xfId="0" applyFont="1" applyBorder="1" applyAlignment="1" applyProtection="1">
      <alignment vertical="center"/>
      <protection locked="0"/>
    </xf>
    <xf numFmtId="0" fontId="4" fillId="0" borderId="11" xfId="0" applyFont="1" applyBorder="1" applyAlignment="1" applyProtection="1">
      <alignment vertical="center"/>
      <protection locked="0"/>
    </xf>
    <xf numFmtId="0" fontId="4" fillId="0" borderId="12" xfId="0" applyFont="1" applyBorder="1" applyAlignment="1">
      <alignment vertical="center"/>
    </xf>
    <xf numFmtId="0" fontId="5" fillId="35" borderId="0" xfId="0" applyFont="1" applyFill="1" applyBorder="1" applyAlignment="1">
      <alignment horizontal="left" vertical="center"/>
    </xf>
    <xf numFmtId="0" fontId="4" fillId="35" borderId="0" xfId="0" applyFont="1" applyFill="1" applyBorder="1" applyAlignment="1" applyProtection="1">
      <alignment vertical="center"/>
      <protection locked="0"/>
    </xf>
    <xf numFmtId="0" fontId="5" fillId="35" borderId="0" xfId="0" applyFont="1" applyFill="1" applyBorder="1" applyAlignment="1">
      <alignment horizontal="right" vertical="center"/>
    </xf>
    <xf numFmtId="0" fontId="4" fillId="35" borderId="14" xfId="0" applyFont="1" applyFill="1" applyBorder="1" applyAlignment="1">
      <alignment vertical="center"/>
    </xf>
    <xf numFmtId="0" fontId="99" fillId="0" borderId="0" xfId="0" applyFont="1" applyBorder="1" applyAlignment="1">
      <alignment horizontal="left" vertical="center"/>
    </xf>
    <xf numFmtId="0" fontId="83" fillId="0" borderId="13" xfId="0" applyFont="1" applyBorder="1" applyAlignment="1">
      <alignment vertical="center"/>
    </xf>
    <xf numFmtId="0" fontId="83" fillId="0" borderId="0" xfId="0" applyFont="1" applyBorder="1" applyAlignment="1">
      <alignment vertical="center"/>
    </xf>
    <xf numFmtId="0" fontId="83" fillId="0" borderId="32" xfId="0" applyFont="1" applyBorder="1" applyAlignment="1">
      <alignment horizontal="left" vertical="center"/>
    </xf>
    <xf numFmtId="0" fontId="83" fillId="0" borderId="32" xfId="0" applyFont="1" applyBorder="1" applyAlignment="1">
      <alignment vertical="center"/>
    </xf>
    <xf numFmtId="0" fontId="83" fillId="0" borderId="32" xfId="0" applyFont="1" applyBorder="1" applyAlignment="1" applyProtection="1">
      <alignment vertical="center"/>
      <protection locked="0"/>
    </xf>
    <xf numFmtId="4" fontId="83" fillId="0" borderId="32" xfId="0" applyNumberFormat="1" applyFont="1" applyBorder="1" applyAlignment="1">
      <alignment vertical="center"/>
    </xf>
    <xf numFmtId="0" fontId="83" fillId="0" borderId="14" xfId="0" applyFont="1" applyBorder="1" applyAlignment="1">
      <alignment vertical="center"/>
    </xf>
    <xf numFmtId="0" fontId="4" fillId="0" borderId="0" xfId="0" applyFont="1" applyAlignment="1" applyProtection="1">
      <alignment vertical="center"/>
      <protection locked="0"/>
    </xf>
    <xf numFmtId="0" fontId="5" fillId="0" borderId="0" xfId="0" applyFont="1" applyAlignment="1">
      <alignment horizontal="left" vertical="center"/>
    </xf>
    <xf numFmtId="0" fontId="93" fillId="0" borderId="0" xfId="0" applyFont="1" applyAlignment="1" applyProtection="1">
      <alignment horizontal="left" vertical="center"/>
      <protection locked="0"/>
    </xf>
    <xf numFmtId="0" fontId="4" fillId="0" borderId="13" xfId="0" applyFont="1" applyBorder="1" applyAlignment="1">
      <alignment horizontal="center" vertical="center" wrapText="1"/>
    </xf>
    <xf numFmtId="0" fontId="5" fillId="35" borderId="27" xfId="0" applyFont="1" applyFill="1" applyBorder="1" applyAlignment="1">
      <alignment horizontal="center" vertical="center" wrapText="1"/>
    </xf>
    <xf numFmtId="0" fontId="5" fillId="35" borderId="28" xfId="0" applyFont="1" applyFill="1" applyBorder="1" applyAlignment="1">
      <alignment horizontal="center" vertical="center" wrapText="1"/>
    </xf>
    <xf numFmtId="0" fontId="100" fillId="35" borderId="28" xfId="0" applyFont="1" applyFill="1" applyBorder="1" applyAlignment="1" applyProtection="1">
      <alignment horizontal="center" vertical="center" wrapText="1"/>
      <protection locked="0"/>
    </xf>
    <xf numFmtId="0" fontId="5" fillId="35" borderId="29" xfId="0" applyFont="1" applyFill="1" applyBorder="1" applyAlignment="1">
      <alignment horizontal="center" vertical="center" wrapText="1"/>
    </xf>
    <xf numFmtId="4" fontId="94" fillId="0" borderId="0" xfId="0" applyNumberFormat="1" applyFont="1" applyAlignment="1">
      <alignment/>
    </xf>
    <xf numFmtId="174" fontId="101" fillId="0" borderId="22" xfId="0" applyNumberFormat="1" applyFont="1" applyBorder="1" applyAlignment="1">
      <alignment/>
    </xf>
    <xf numFmtId="174" fontId="101" fillId="0" borderId="23" xfId="0" applyNumberFormat="1" applyFont="1" applyBorder="1" applyAlignment="1">
      <alignment/>
    </xf>
    <xf numFmtId="4" fontId="13" fillId="0" borderId="0" xfId="0" applyNumberFormat="1" applyFont="1" applyAlignment="1">
      <alignment vertical="center"/>
    </xf>
    <xf numFmtId="0" fontId="84" fillId="0" borderId="13" xfId="0" applyFont="1" applyBorder="1" applyAlignment="1">
      <alignment/>
    </xf>
    <xf numFmtId="0" fontId="84" fillId="0" borderId="0" xfId="0" applyFont="1" applyBorder="1" applyAlignment="1">
      <alignment horizontal="left"/>
    </xf>
    <xf numFmtId="0" fontId="83" fillId="0" borderId="0" xfId="0" applyFont="1" applyBorder="1" applyAlignment="1">
      <alignment horizontal="left"/>
    </xf>
    <xf numFmtId="0" fontId="84" fillId="0" borderId="0" xfId="0" applyFont="1" applyAlignment="1" applyProtection="1">
      <alignment/>
      <protection locked="0"/>
    </xf>
    <xf numFmtId="4" fontId="83" fillId="0" borderId="0" xfId="0" applyNumberFormat="1" applyFont="1" applyBorder="1" applyAlignment="1">
      <alignment/>
    </xf>
    <xf numFmtId="0" fontId="84" fillId="0" borderId="24" xfId="0" applyFont="1" applyBorder="1" applyAlignment="1">
      <alignment/>
    </xf>
    <xf numFmtId="0" fontId="84" fillId="0" borderId="0" xfId="0" applyFont="1" applyBorder="1" applyAlignment="1">
      <alignment/>
    </xf>
    <xf numFmtId="174" fontId="84" fillId="0" borderId="0" xfId="0" applyNumberFormat="1" applyFont="1" applyBorder="1" applyAlignment="1">
      <alignment/>
    </xf>
    <xf numFmtId="174" fontId="84" fillId="0" borderId="25" xfId="0" applyNumberFormat="1" applyFont="1" applyBorder="1" applyAlignment="1">
      <alignment/>
    </xf>
    <xf numFmtId="0" fontId="84" fillId="0" borderId="0" xfId="0" applyFont="1" applyAlignment="1">
      <alignment horizontal="left"/>
    </xf>
    <xf numFmtId="0" fontId="84" fillId="0" borderId="0" xfId="0" applyFont="1" applyAlignment="1">
      <alignment horizontal="center"/>
    </xf>
    <xf numFmtId="4" fontId="84" fillId="0" borderId="0" xfId="0" applyNumberFormat="1" applyFont="1" applyAlignment="1">
      <alignment vertical="center"/>
    </xf>
    <xf numFmtId="0" fontId="4" fillId="0" borderId="13" xfId="0" applyFont="1" applyBorder="1" applyAlignment="1" applyProtection="1">
      <alignment vertical="center"/>
      <protection/>
    </xf>
    <xf numFmtId="0" fontId="4" fillId="0" borderId="36" xfId="0" applyFont="1" applyBorder="1" applyAlignment="1" applyProtection="1">
      <alignment horizontal="center" vertical="center"/>
      <protection/>
    </xf>
    <xf numFmtId="49" fontId="4" fillId="0" borderId="36" xfId="0" applyNumberFormat="1" applyFont="1" applyBorder="1" applyAlignment="1" applyProtection="1">
      <alignment horizontal="left" vertical="center" wrapText="1"/>
      <protection/>
    </xf>
    <xf numFmtId="0" fontId="4" fillId="0" borderId="36" xfId="0" applyFont="1" applyBorder="1" applyAlignment="1" applyProtection="1">
      <alignment horizontal="left" vertical="center" wrapText="1"/>
      <protection/>
    </xf>
    <xf numFmtId="0" fontId="4" fillId="0" borderId="36" xfId="0" applyFont="1" applyBorder="1" applyAlignment="1" applyProtection="1">
      <alignment horizontal="center" vertical="center" wrapText="1"/>
      <protection/>
    </xf>
    <xf numFmtId="175" fontId="4" fillId="0" borderId="36" xfId="0" applyNumberFormat="1" applyFont="1" applyBorder="1" applyAlignment="1" applyProtection="1">
      <alignment vertical="center"/>
      <protection/>
    </xf>
    <xf numFmtId="4" fontId="4" fillId="23" borderId="36" xfId="0" applyNumberFormat="1" applyFont="1" applyFill="1" applyBorder="1" applyAlignment="1" applyProtection="1">
      <alignment vertical="center"/>
      <protection locked="0"/>
    </xf>
    <xf numFmtId="4" fontId="4" fillId="0" borderId="36" xfId="0" applyNumberFormat="1" applyFont="1" applyBorder="1" applyAlignment="1" applyProtection="1">
      <alignment vertical="center"/>
      <protection/>
    </xf>
    <xf numFmtId="0" fontId="82" fillId="23" borderId="36" xfId="0" applyFont="1" applyFill="1" applyBorder="1" applyAlignment="1" applyProtection="1">
      <alignment horizontal="left" vertical="center"/>
      <protection locked="0"/>
    </xf>
    <xf numFmtId="0" fontId="82" fillId="0" borderId="0" xfId="0" applyFont="1" applyBorder="1" applyAlignment="1">
      <alignment horizontal="center" vertical="center"/>
    </xf>
    <xf numFmtId="174" fontId="82" fillId="0" borderId="0" xfId="0" applyNumberFormat="1" applyFont="1" applyBorder="1" applyAlignment="1">
      <alignment vertical="center"/>
    </xf>
    <xf numFmtId="174" fontId="82" fillId="0" borderId="25" xfId="0" applyNumberFormat="1" applyFont="1" applyBorder="1" applyAlignment="1">
      <alignment vertical="center"/>
    </xf>
    <xf numFmtId="4" fontId="4" fillId="0" borderId="0" xfId="0" applyNumberFormat="1" applyFont="1" applyAlignment="1">
      <alignment vertical="center"/>
    </xf>
    <xf numFmtId="0" fontId="102" fillId="0" borderId="0" xfId="0" applyFont="1" applyBorder="1" applyAlignment="1">
      <alignment horizontal="left" vertical="center"/>
    </xf>
    <xf numFmtId="0" fontId="14" fillId="0" borderId="0" xfId="0" applyFont="1" applyBorder="1" applyAlignment="1">
      <alignment horizontal="left" vertical="center" wrapText="1"/>
    </xf>
    <xf numFmtId="0" fontId="102" fillId="0" borderId="0" xfId="0" applyFont="1" applyAlignment="1">
      <alignment horizontal="left" vertical="center"/>
    </xf>
    <xf numFmtId="0" fontId="14" fillId="0" borderId="0" xfId="0" applyFont="1" applyAlignment="1">
      <alignment horizontal="left" vertical="center" wrapText="1"/>
    </xf>
    <xf numFmtId="0" fontId="82" fillId="0" borderId="32" xfId="0" applyFont="1" applyBorder="1" applyAlignment="1">
      <alignment horizontal="center" vertical="center"/>
    </xf>
    <xf numFmtId="0" fontId="4" fillId="0" borderId="32" xfId="0" applyFont="1" applyBorder="1" applyAlignment="1">
      <alignment vertical="center"/>
    </xf>
    <xf numFmtId="174" fontId="82" fillId="0" borderId="32" xfId="0" applyNumberFormat="1" applyFont="1" applyBorder="1" applyAlignment="1">
      <alignment vertical="center"/>
    </xf>
    <xf numFmtId="174" fontId="82" fillId="0" borderId="33" xfId="0" applyNumberFormat="1" applyFont="1" applyBorder="1" applyAlignment="1">
      <alignment vertical="center"/>
    </xf>
    <xf numFmtId="0" fontId="4" fillId="0" borderId="0" xfId="0" applyFont="1" applyAlignment="1">
      <alignment/>
    </xf>
    <xf numFmtId="0" fontId="4" fillId="0" borderId="31" xfId="0" applyFont="1" applyBorder="1" applyAlignment="1">
      <alignment vertical="center"/>
    </xf>
    <xf numFmtId="0" fontId="4" fillId="0" borderId="33" xfId="0" applyFont="1" applyBorder="1" applyAlignment="1">
      <alignment vertical="center"/>
    </xf>
    <xf numFmtId="0" fontId="85" fillId="0" borderId="13" xfId="0" applyFont="1" applyBorder="1" applyAlignment="1">
      <alignment vertical="center"/>
    </xf>
    <xf numFmtId="0" fontId="85" fillId="0" borderId="0" xfId="0" applyFont="1" applyBorder="1" applyAlignment="1">
      <alignment vertical="center"/>
    </xf>
    <xf numFmtId="0" fontId="85" fillId="0" borderId="32" xfId="0" applyFont="1" applyBorder="1" applyAlignment="1">
      <alignment horizontal="left" vertical="center"/>
    </xf>
    <xf numFmtId="0" fontId="85" fillId="0" borderId="32" xfId="0" applyFont="1" applyBorder="1" applyAlignment="1">
      <alignment vertical="center"/>
    </xf>
    <xf numFmtId="0" fontId="85" fillId="0" borderId="32" xfId="0" applyFont="1" applyBorder="1" applyAlignment="1" applyProtection="1">
      <alignment vertical="center"/>
      <protection locked="0"/>
    </xf>
    <xf numFmtId="4" fontId="85" fillId="0" borderId="32" xfId="0" applyNumberFormat="1" applyFont="1" applyBorder="1" applyAlignment="1">
      <alignment vertical="center"/>
    </xf>
    <xf numFmtId="0" fontId="85" fillId="0" borderId="14" xfId="0" applyFont="1" applyBorder="1" applyAlignment="1">
      <alignment vertical="center"/>
    </xf>
    <xf numFmtId="0" fontId="83" fillId="0" borderId="0" xfId="0" applyFont="1" applyAlignment="1">
      <alignment horizontal="left"/>
    </xf>
    <xf numFmtId="4" fontId="83" fillId="0" borderId="0" xfId="0" applyNumberFormat="1" applyFont="1" applyAlignment="1">
      <alignment/>
    </xf>
    <xf numFmtId="0" fontId="85" fillId="0" borderId="0" xfId="0" applyFont="1" applyBorder="1" applyAlignment="1">
      <alignment horizontal="left"/>
    </xf>
    <xf numFmtId="4" fontId="85" fillId="0" borderId="0" xfId="0" applyNumberFormat="1" applyFont="1" applyBorder="1" applyAlignment="1">
      <alignment/>
    </xf>
    <xf numFmtId="0" fontId="103" fillId="0" borderId="0" xfId="0" applyFont="1" applyAlignment="1">
      <alignment vertical="center" wrapText="1"/>
    </xf>
    <xf numFmtId="0" fontId="86" fillId="0" borderId="13" xfId="0" applyFont="1" applyBorder="1" applyAlignment="1">
      <alignment vertical="center"/>
    </xf>
    <xf numFmtId="0" fontId="86" fillId="0" borderId="0" xfId="0" applyFont="1" applyBorder="1" applyAlignment="1">
      <alignment horizontal="left" vertical="center"/>
    </xf>
    <xf numFmtId="0" fontId="86" fillId="0" borderId="0" xfId="0" applyFont="1" applyBorder="1" applyAlignment="1">
      <alignment horizontal="left" vertical="center" wrapText="1"/>
    </xf>
    <xf numFmtId="175" fontId="86" fillId="0" borderId="0" xfId="0" applyNumberFormat="1" applyFont="1" applyBorder="1" applyAlignment="1">
      <alignment vertical="center"/>
    </xf>
    <xf numFmtId="0" fontId="86" fillId="0" borderId="0" xfId="0" applyFont="1" applyAlignment="1" applyProtection="1">
      <alignment vertical="center"/>
      <protection locked="0"/>
    </xf>
    <xf numFmtId="0" fontId="86" fillId="0" borderId="24" xfId="0" applyFont="1" applyBorder="1" applyAlignment="1">
      <alignment vertical="center"/>
    </xf>
    <xf numFmtId="0" fontId="86" fillId="0" borderId="0" xfId="0" applyFont="1" applyBorder="1" applyAlignment="1">
      <alignment vertical="center"/>
    </xf>
    <xf numFmtId="0" fontId="86" fillId="0" borderId="25" xfId="0" applyFont="1" applyBorder="1" applyAlignment="1">
      <alignment vertical="center"/>
    </xf>
    <xf numFmtId="0" fontId="86" fillId="0" borderId="0" xfId="0" applyFont="1" applyAlignment="1">
      <alignment horizontal="left" vertical="center"/>
    </xf>
    <xf numFmtId="0" fontId="87" fillId="0" borderId="13" xfId="0" applyFont="1" applyBorder="1" applyAlignment="1">
      <alignment vertical="center"/>
    </xf>
    <xf numFmtId="0" fontId="87" fillId="0" borderId="0" xfId="0" applyFont="1" applyAlignment="1">
      <alignment horizontal="left" vertical="center"/>
    </xf>
    <xf numFmtId="0" fontId="87" fillId="0" borderId="0" xfId="0" applyFont="1" applyAlignment="1">
      <alignment horizontal="left" vertical="center" wrapText="1"/>
    </xf>
    <xf numFmtId="0" fontId="87" fillId="0" borderId="0" xfId="0" applyFont="1" applyAlignment="1">
      <alignment horizontal="left" vertical="center"/>
    </xf>
    <xf numFmtId="0" fontId="87" fillId="0" borderId="0" xfId="0" applyFont="1" applyAlignment="1" applyProtection="1">
      <alignment vertical="center"/>
      <protection locked="0"/>
    </xf>
    <xf numFmtId="0" fontId="87" fillId="0" borderId="24" xfId="0" applyFont="1" applyBorder="1" applyAlignment="1">
      <alignment vertical="center"/>
    </xf>
    <xf numFmtId="0" fontId="87" fillId="0" borderId="0" xfId="0" applyFont="1" applyBorder="1" applyAlignment="1">
      <alignment vertical="center"/>
    </xf>
    <xf numFmtId="0" fontId="87" fillId="0" borderId="25" xfId="0" applyFont="1" applyBorder="1" applyAlignment="1">
      <alignment vertical="center"/>
    </xf>
    <xf numFmtId="0" fontId="86" fillId="0" borderId="0" xfId="0" applyFont="1" applyAlignment="1">
      <alignment horizontal="left" vertical="center" wrapText="1"/>
    </xf>
    <xf numFmtId="175" fontId="86" fillId="0" borderId="0" xfId="0" applyNumberFormat="1" applyFont="1" applyAlignment="1">
      <alignment vertical="center"/>
    </xf>
    <xf numFmtId="0" fontId="88" fillId="0" borderId="13" xfId="0" applyFont="1" applyBorder="1" applyAlignment="1">
      <alignment vertical="center"/>
    </xf>
    <xf numFmtId="0" fontId="88" fillId="0" borderId="0" xfId="0" applyFont="1" applyBorder="1" applyAlignment="1">
      <alignment horizontal="left" vertical="center"/>
    </xf>
    <xf numFmtId="0" fontId="88" fillId="0" borderId="0" xfId="0" applyFont="1" applyBorder="1" applyAlignment="1">
      <alignment horizontal="left" vertical="center" wrapText="1"/>
    </xf>
    <xf numFmtId="175" fontId="88" fillId="0" borderId="0" xfId="0" applyNumberFormat="1" applyFont="1" applyBorder="1" applyAlignment="1">
      <alignment vertical="center"/>
    </xf>
    <xf numFmtId="0" fontId="88" fillId="0" borderId="0" xfId="0" applyFont="1" applyAlignment="1" applyProtection="1">
      <alignment vertical="center"/>
      <protection locked="0"/>
    </xf>
    <xf numFmtId="0" fontId="88" fillId="0" borderId="24" xfId="0" applyFont="1" applyBorder="1" applyAlignment="1">
      <alignment vertical="center"/>
    </xf>
    <xf numFmtId="0" fontId="88" fillId="0" borderId="0" xfId="0" applyFont="1" applyBorder="1" applyAlignment="1">
      <alignment vertical="center"/>
    </xf>
    <xf numFmtId="0" fontId="88" fillId="0" borderId="25" xfId="0" applyFont="1" applyBorder="1" applyAlignment="1">
      <alignment vertical="center"/>
    </xf>
    <xf numFmtId="0" fontId="88" fillId="0" borderId="0" xfId="0" applyFont="1" applyAlignment="1">
      <alignment horizontal="left" vertical="center"/>
    </xf>
    <xf numFmtId="0" fontId="104" fillId="0" borderId="36" xfId="0" applyFont="1" applyBorder="1" applyAlignment="1" applyProtection="1">
      <alignment horizontal="center" vertical="center"/>
      <protection/>
    </xf>
    <xf numFmtId="49" fontId="104" fillId="0" borderId="36" xfId="0" applyNumberFormat="1" applyFont="1" applyBorder="1" applyAlignment="1" applyProtection="1">
      <alignment horizontal="left" vertical="center" wrapText="1"/>
      <protection/>
    </xf>
    <xf numFmtId="0" fontId="104" fillId="0" borderId="36" xfId="0" applyFont="1" applyBorder="1" applyAlignment="1" applyProtection="1">
      <alignment horizontal="left" vertical="center" wrapText="1"/>
      <protection/>
    </xf>
    <xf numFmtId="0" fontId="104" fillId="0" borderId="36" xfId="0" applyFont="1" applyBorder="1" applyAlignment="1" applyProtection="1">
      <alignment horizontal="center" vertical="center" wrapText="1"/>
      <protection/>
    </xf>
    <xf numFmtId="175" fontId="104" fillId="0" borderId="36" xfId="0" applyNumberFormat="1" applyFont="1" applyBorder="1" applyAlignment="1" applyProtection="1">
      <alignment vertical="center"/>
      <protection/>
    </xf>
    <xf numFmtId="4" fontId="104" fillId="23" borderId="36" xfId="0" applyNumberFormat="1" applyFont="1" applyFill="1" applyBorder="1" applyAlignment="1" applyProtection="1">
      <alignment vertical="center"/>
      <protection locked="0"/>
    </xf>
    <xf numFmtId="4" fontId="104" fillId="0" borderId="36" xfId="0" applyNumberFormat="1" applyFont="1" applyBorder="1" applyAlignment="1" applyProtection="1">
      <alignment vertical="center"/>
      <protection/>
    </xf>
    <xf numFmtId="0" fontId="104" fillId="0" borderId="13" xfId="0" applyFont="1" applyBorder="1" applyAlignment="1">
      <alignment vertical="center"/>
    </xf>
    <xf numFmtId="0" fontId="104" fillId="23" borderId="36" xfId="0" applyFont="1" applyFill="1" applyBorder="1" applyAlignment="1" applyProtection="1">
      <alignment horizontal="left" vertical="center"/>
      <protection locked="0"/>
    </xf>
    <xf numFmtId="0" fontId="104" fillId="0" borderId="0" xfId="0" applyFont="1" applyBorder="1" applyAlignment="1">
      <alignment horizontal="center" vertical="center"/>
    </xf>
    <xf numFmtId="0" fontId="89" fillId="0" borderId="13" xfId="0" applyFont="1" applyBorder="1" applyAlignment="1">
      <alignment vertical="center"/>
    </xf>
    <xf numFmtId="0" fontId="89" fillId="0" borderId="0" xfId="0" applyFont="1" applyAlignment="1">
      <alignment horizontal="left" vertical="center"/>
    </xf>
    <xf numFmtId="0" fontId="89" fillId="0" borderId="0" xfId="0" applyFont="1" applyAlignment="1">
      <alignment horizontal="left" vertical="center" wrapText="1"/>
    </xf>
    <xf numFmtId="175" fontId="89" fillId="0" borderId="0" xfId="0" applyNumberFormat="1" applyFont="1" applyAlignment="1">
      <alignment vertical="center"/>
    </xf>
    <xf numFmtId="0" fontId="89" fillId="0" borderId="0" xfId="0" applyFont="1" applyAlignment="1" applyProtection="1">
      <alignment vertical="center"/>
      <protection locked="0"/>
    </xf>
    <xf numFmtId="0" fontId="89" fillId="0" borderId="24" xfId="0" applyFont="1" applyBorder="1" applyAlignment="1">
      <alignment vertical="center"/>
    </xf>
    <xf numFmtId="0" fontId="89" fillId="0" borderId="0" xfId="0" applyFont="1" applyBorder="1" applyAlignment="1">
      <alignment vertical="center"/>
    </xf>
    <xf numFmtId="0" fontId="89" fillId="0" borderId="25" xfId="0" applyFont="1" applyBorder="1" applyAlignment="1">
      <alignment vertical="center"/>
    </xf>
    <xf numFmtId="0" fontId="103" fillId="0" borderId="0" xfId="0" applyFont="1" applyBorder="1" applyAlignment="1">
      <alignment vertical="center" wrapText="1"/>
    </xf>
    <xf numFmtId="0" fontId="66" fillId="33" borderId="0" xfId="36" applyFill="1" applyAlignment="1">
      <alignment/>
    </xf>
    <xf numFmtId="0" fontId="105" fillId="0" borderId="0" xfId="36" applyFont="1" applyAlignment="1">
      <alignment horizontal="center" vertical="center"/>
    </xf>
    <xf numFmtId="0" fontId="106" fillId="33" borderId="0" xfId="0" applyFont="1" applyFill="1" applyAlignment="1">
      <alignment horizontal="left" vertical="center"/>
    </xf>
    <xf numFmtId="0" fontId="15" fillId="33" borderId="0" xfId="0" applyFont="1" applyFill="1" applyAlignment="1">
      <alignment vertical="center"/>
    </xf>
    <xf numFmtId="0" fontId="107" fillId="33" borderId="0" xfId="36" applyFont="1" applyFill="1" applyAlignment="1">
      <alignment vertical="center"/>
    </xf>
    <xf numFmtId="0" fontId="90" fillId="33" borderId="0" xfId="0" applyFont="1" applyFill="1" applyAlignment="1" applyProtection="1">
      <alignment horizontal="left" vertical="center"/>
      <protection/>
    </xf>
    <xf numFmtId="0" fontId="15" fillId="33" borderId="0" xfId="0" applyFont="1" applyFill="1" applyAlignment="1" applyProtection="1">
      <alignment vertical="center"/>
      <protection/>
    </xf>
    <xf numFmtId="0" fontId="106" fillId="33" borderId="0" xfId="0" applyFont="1" applyFill="1" applyAlignment="1" applyProtection="1">
      <alignment horizontal="left" vertical="center"/>
      <protection/>
    </xf>
    <xf numFmtId="0" fontId="107" fillId="33" borderId="0" xfId="36" applyFont="1" applyFill="1" applyAlignment="1" applyProtection="1">
      <alignment vertical="center"/>
      <protection/>
    </xf>
    <xf numFmtId="0" fontId="15" fillId="33" borderId="0" xfId="0" applyFont="1" applyFill="1" applyAlignment="1" applyProtection="1">
      <alignment vertical="center"/>
      <protection locked="0"/>
    </xf>
    <xf numFmtId="0" fontId="4" fillId="0" borderId="0" xfId="47" applyAlignment="1">
      <alignment vertical="top"/>
      <protection locked="0"/>
    </xf>
    <xf numFmtId="0" fontId="4" fillId="0" borderId="37" xfId="47" applyFont="1" applyBorder="1" applyAlignment="1">
      <alignment vertical="center" wrapText="1"/>
      <protection locked="0"/>
    </xf>
    <xf numFmtId="0" fontId="4" fillId="0" borderId="38" xfId="47" applyFont="1" applyBorder="1" applyAlignment="1">
      <alignment vertical="center" wrapText="1"/>
      <protection locked="0"/>
    </xf>
    <xf numFmtId="0" fontId="4" fillId="0" borderId="39" xfId="47" applyFont="1" applyBorder="1" applyAlignment="1">
      <alignment vertical="center" wrapText="1"/>
      <protection locked="0"/>
    </xf>
    <xf numFmtId="0" fontId="4" fillId="0" borderId="40" xfId="47" applyFont="1" applyBorder="1" applyAlignment="1">
      <alignment horizontal="center" vertical="center" wrapText="1"/>
      <protection locked="0"/>
    </xf>
    <xf numFmtId="0" fontId="4" fillId="0" borderId="41" xfId="47" applyFont="1" applyBorder="1" applyAlignment="1">
      <alignment horizontal="center" vertical="center" wrapText="1"/>
      <protection locked="0"/>
    </xf>
    <xf numFmtId="0" fontId="4" fillId="0" borderId="0" xfId="47" applyAlignment="1">
      <alignment horizontal="center" vertical="center"/>
      <protection locked="0"/>
    </xf>
    <xf numFmtId="0" fontId="4" fillId="0" borderId="40" xfId="47" applyFont="1" applyBorder="1" applyAlignment="1">
      <alignment vertical="center" wrapText="1"/>
      <protection locked="0"/>
    </xf>
    <xf numFmtId="0" fontId="4" fillId="0" borderId="41" xfId="47" applyFont="1" applyBorder="1" applyAlignment="1">
      <alignment vertical="center" wrapText="1"/>
      <protection locked="0"/>
    </xf>
    <xf numFmtId="0" fontId="12" fillId="0" borderId="0" xfId="47" applyFont="1" applyBorder="1" applyAlignment="1">
      <alignment horizontal="left" vertical="center" wrapText="1"/>
      <protection locked="0"/>
    </xf>
    <xf numFmtId="0" fontId="5" fillId="0" borderId="0" xfId="47" applyFont="1" applyBorder="1" applyAlignment="1">
      <alignment horizontal="left" vertical="center" wrapText="1"/>
      <protection locked="0"/>
    </xf>
    <xf numFmtId="0" fontId="5" fillId="0" borderId="40" xfId="47" applyFont="1" applyBorder="1" applyAlignment="1">
      <alignment vertical="center" wrapText="1"/>
      <protection locked="0"/>
    </xf>
    <xf numFmtId="0" fontId="5" fillId="0" borderId="0" xfId="47" applyFont="1" applyBorder="1" applyAlignment="1">
      <alignment vertical="center" wrapText="1"/>
      <protection locked="0"/>
    </xf>
    <xf numFmtId="0" fontId="5" fillId="0" borderId="0" xfId="47" applyFont="1" applyBorder="1" applyAlignment="1">
      <alignment vertical="center"/>
      <protection locked="0"/>
    </xf>
    <xf numFmtId="0" fontId="5" fillId="0" borderId="0" xfId="47" applyFont="1" applyBorder="1" applyAlignment="1">
      <alignment horizontal="left" vertical="center"/>
      <protection locked="0"/>
    </xf>
    <xf numFmtId="49" fontId="5" fillId="0" borderId="0" xfId="47" applyNumberFormat="1" applyFont="1" applyBorder="1" applyAlignment="1">
      <alignment vertical="center" wrapText="1"/>
      <protection locked="0"/>
    </xf>
    <xf numFmtId="0" fontId="4" fillId="0" borderId="42" xfId="47" applyFont="1" applyBorder="1" applyAlignment="1">
      <alignment vertical="center" wrapText="1"/>
      <protection locked="0"/>
    </xf>
    <xf numFmtId="0" fontId="15" fillId="0" borderId="43" xfId="47" applyFont="1" applyBorder="1" applyAlignment="1">
      <alignment vertical="center" wrapText="1"/>
      <protection locked="0"/>
    </xf>
    <xf numFmtId="0" fontId="4" fillId="0" borderId="44" xfId="47" applyFont="1" applyBorder="1" applyAlignment="1">
      <alignment vertical="center" wrapText="1"/>
      <protection locked="0"/>
    </xf>
    <xf numFmtId="0" fontId="4" fillId="0" borderId="0" xfId="47" applyFont="1" applyBorder="1" applyAlignment="1">
      <alignment vertical="top"/>
      <protection locked="0"/>
    </xf>
    <xf numFmtId="0" fontId="4" fillId="0" borderId="0" xfId="47" applyFont="1" applyAlignment="1">
      <alignment vertical="top"/>
      <protection locked="0"/>
    </xf>
    <xf numFmtId="0" fontId="4" fillId="0" borderId="37" xfId="47" applyFont="1" applyBorder="1" applyAlignment="1">
      <alignment horizontal="left" vertical="center"/>
      <protection locked="0"/>
    </xf>
    <xf numFmtId="0" fontId="4" fillId="0" borderId="38" xfId="47" applyFont="1" applyBorder="1" applyAlignment="1">
      <alignment horizontal="left" vertical="center"/>
      <protection locked="0"/>
    </xf>
    <xf numFmtId="0" fontId="4" fillId="0" borderId="39" xfId="47" applyFont="1" applyBorder="1" applyAlignment="1">
      <alignment horizontal="left" vertical="center"/>
      <protection locked="0"/>
    </xf>
    <xf numFmtId="0" fontId="4" fillId="0" borderId="40" xfId="47" applyFont="1" applyBorder="1" applyAlignment="1">
      <alignment horizontal="left" vertical="center"/>
      <protection locked="0"/>
    </xf>
    <xf numFmtId="0" fontId="4" fillId="0" borderId="41" xfId="47" applyFont="1" applyBorder="1" applyAlignment="1">
      <alignment horizontal="left" vertical="center"/>
      <protection locked="0"/>
    </xf>
    <xf numFmtId="0" fontId="12" fillId="0" borderId="0" xfId="47" applyFont="1" applyBorder="1" applyAlignment="1">
      <alignment horizontal="left" vertical="center"/>
      <protection locked="0"/>
    </xf>
    <xf numFmtId="0" fontId="7" fillId="0" borderId="0" xfId="47" applyFont="1" applyAlignment="1">
      <alignment horizontal="left" vertical="center"/>
      <protection locked="0"/>
    </xf>
    <xf numFmtId="0" fontId="12" fillId="0" borderId="43" xfId="47" applyFont="1" applyBorder="1" applyAlignment="1">
      <alignment horizontal="left" vertical="center"/>
      <protection locked="0"/>
    </xf>
    <xf numFmtId="0" fontId="12" fillId="0" borderId="43" xfId="47" applyFont="1" applyBorder="1" applyAlignment="1">
      <alignment horizontal="center" vertical="center"/>
      <protection locked="0"/>
    </xf>
    <xf numFmtId="0" fontId="7" fillId="0" borderId="43" xfId="47" applyFont="1" applyBorder="1" applyAlignment="1">
      <alignment horizontal="left" vertical="center"/>
      <protection locked="0"/>
    </xf>
    <xf numFmtId="0" fontId="10" fillId="0" borderId="0" xfId="47" applyFont="1" applyBorder="1" applyAlignment="1">
      <alignment horizontal="left" vertical="center"/>
      <protection locked="0"/>
    </xf>
    <xf numFmtId="0" fontId="5" fillId="0" borderId="0" xfId="47" applyFont="1" applyAlignment="1">
      <alignment horizontal="left" vertical="center"/>
      <protection locked="0"/>
    </xf>
    <xf numFmtId="0" fontId="5" fillId="0" borderId="0" xfId="47" applyFont="1" applyBorder="1" applyAlignment="1">
      <alignment horizontal="center" vertical="center"/>
      <protection locked="0"/>
    </xf>
    <xf numFmtId="0" fontId="5" fillId="0" borderId="40" xfId="47" applyFont="1" applyBorder="1" applyAlignment="1">
      <alignment horizontal="left" vertical="center"/>
      <protection locked="0"/>
    </xf>
    <xf numFmtId="0" fontId="5" fillId="0" borderId="0" xfId="47" applyFont="1" applyFill="1" applyBorder="1" applyAlignment="1">
      <alignment horizontal="left" vertical="center"/>
      <protection locked="0"/>
    </xf>
    <xf numFmtId="0" fontId="5" fillId="0" borderId="0" xfId="47" applyFont="1" applyFill="1" applyBorder="1" applyAlignment="1">
      <alignment horizontal="center" vertical="center"/>
      <protection locked="0"/>
    </xf>
    <xf numFmtId="0" fontId="4" fillId="0" borderId="42" xfId="47" applyFont="1" applyBorder="1" applyAlignment="1">
      <alignment horizontal="left" vertical="center"/>
      <protection locked="0"/>
    </xf>
    <xf numFmtId="0" fontId="15" fillId="0" borderId="43" xfId="47" applyFont="1" applyBorder="1" applyAlignment="1">
      <alignment horizontal="left" vertical="center"/>
      <protection locked="0"/>
    </xf>
    <xf numFmtId="0" fontId="4" fillId="0" borderId="44" xfId="47" applyFont="1" applyBorder="1" applyAlignment="1">
      <alignment horizontal="left" vertical="center"/>
      <protection locked="0"/>
    </xf>
    <xf numFmtId="0" fontId="4" fillId="0" borderId="0" xfId="47" applyFont="1" applyBorder="1" applyAlignment="1">
      <alignment horizontal="left" vertical="center"/>
      <protection locked="0"/>
    </xf>
    <xf numFmtId="0" fontId="15" fillId="0" borderId="0" xfId="47" applyFont="1" applyBorder="1" applyAlignment="1">
      <alignment horizontal="left" vertical="center"/>
      <protection locked="0"/>
    </xf>
    <xf numFmtId="0" fontId="7" fillId="0" borderId="0" xfId="47" applyFont="1" applyBorder="1" applyAlignment="1">
      <alignment horizontal="left" vertical="center"/>
      <protection locked="0"/>
    </xf>
    <xf numFmtId="0" fontId="5" fillId="0" borderId="43" xfId="47" applyFont="1" applyBorder="1" applyAlignment="1">
      <alignment horizontal="left" vertical="center"/>
      <protection locked="0"/>
    </xf>
    <xf numFmtId="0" fontId="4" fillId="0" borderId="0" xfId="47" applyFont="1" applyBorder="1" applyAlignment="1">
      <alignment horizontal="left" vertical="center" wrapText="1"/>
      <protection locked="0"/>
    </xf>
    <xf numFmtId="0" fontId="5" fillId="0" borderId="0" xfId="47" applyFont="1" applyBorder="1" applyAlignment="1">
      <alignment horizontal="center" vertical="center" wrapText="1"/>
      <protection locked="0"/>
    </xf>
    <xf numFmtId="0" fontId="4" fillId="0" borderId="37" xfId="47" applyFont="1" applyBorder="1" applyAlignment="1">
      <alignment horizontal="left" vertical="center" wrapText="1"/>
      <protection locked="0"/>
    </xf>
    <xf numFmtId="0" fontId="4" fillId="0" borderId="38" xfId="47" applyFont="1" applyBorder="1" applyAlignment="1">
      <alignment horizontal="left" vertical="center" wrapText="1"/>
      <protection locked="0"/>
    </xf>
    <xf numFmtId="0" fontId="4" fillId="0" borderId="39" xfId="47" applyFont="1" applyBorder="1" applyAlignment="1">
      <alignment horizontal="left" vertical="center" wrapText="1"/>
      <protection locked="0"/>
    </xf>
    <xf numFmtId="0" fontId="4" fillId="0" borderId="40" xfId="47" applyFont="1" applyBorder="1" applyAlignment="1">
      <alignment horizontal="left" vertical="center" wrapText="1"/>
      <protection locked="0"/>
    </xf>
    <xf numFmtId="0" fontId="4" fillId="0" borderId="41" xfId="47" applyFont="1" applyBorder="1" applyAlignment="1">
      <alignment horizontal="left" vertical="center" wrapText="1"/>
      <protection locked="0"/>
    </xf>
    <xf numFmtId="0" fontId="7" fillId="0" borderId="40" xfId="47" applyFont="1" applyBorder="1" applyAlignment="1">
      <alignment horizontal="left" vertical="center" wrapText="1"/>
      <protection locked="0"/>
    </xf>
    <xf numFmtId="0" fontId="7" fillId="0" borderId="41" xfId="47" applyFont="1" applyBorder="1" applyAlignment="1">
      <alignment horizontal="left" vertical="center" wrapText="1"/>
      <protection locked="0"/>
    </xf>
    <xf numFmtId="0" fontId="5" fillId="0" borderId="40" xfId="47" applyFont="1" applyBorder="1" applyAlignment="1">
      <alignment horizontal="left" vertical="center" wrapText="1"/>
      <protection locked="0"/>
    </xf>
    <xf numFmtId="0" fontId="5" fillId="0" borderId="41" xfId="47" applyFont="1" applyBorder="1" applyAlignment="1">
      <alignment horizontal="left" vertical="center" wrapText="1"/>
      <protection locked="0"/>
    </xf>
    <xf numFmtId="0" fontId="5" fillId="0" borderId="41" xfId="47" applyFont="1" applyBorder="1" applyAlignment="1">
      <alignment horizontal="left" vertical="center"/>
      <protection locked="0"/>
    </xf>
    <xf numFmtId="0" fontId="5" fillId="0" borderId="42" xfId="47" applyFont="1" applyBorder="1" applyAlignment="1">
      <alignment horizontal="left" vertical="center" wrapText="1"/>
      <protection locked="0"/>
    </xf>
    <xf numFmtId="0" fontId="5" fillId="0" borderId="43" xfId="47" applyFont="1" applyBorder="1" applyAlignment="1">
      <alignment horizontal="left" vertical="center" wrapText="1"/>
      <protection locked="0"/>
    </xf>
    <xf numFmtId="0" fontId="5" fillId="0" borderId="44" xfId="47" applyFont="1" applyBorder="1" applyAlignment="1">
      <alignment horizontal="left" vertical="center" wrapText="1"/>
      <protection locked="0"/>
    </xf>
    <xf numFmtId="0" fontId="5" fillId="0" borderId="0" xfId="47" applyFont="1" applyBorder="1" applyAlignment="1">
      <alignment horizontal="left" vertical="top"/>
      <protection locked="0"/>
    </xf>
    <xf numFmtId="0" fontId="5" fillId="0" borderId="0" xfId="47" applyFont="1" applyBorder="1" applyAlignment="1">
      <alignment horizontal="center" vertical="top"/>
      <protection locked="0"/>
    </xf>
    <xf numFmtId="0" fontId="5" fillId="0" borderId="42" xfId="47" applyFont="1" applyBorder="1" applyAlignment="1">
      <alignment horizontal="left" vertical="center"/>
      <protection locked="0"/>
    </xf>
    <xf numFmtId="0" fontId="5" fillId="0" borderId="44" xfId="47" applyFont="1" applyBorder="1" applyAlignment="1">
      <alignment horizontal="left" vertical="center"/>
      <protection locked="0"/>
    </xf>
    <xf numFmtId="0" fontId="7" fillId="0" borderId="0" xfId="47" applyFont="1" applyAlignment="1">
      <alignment vertical="center"/>
      <protection locked="0"/>
    </xf>
    <xf numFmtId="0" fontId="12" fillId="0" borderId="0" xfId="47" applyFont="1" applyBorder="1" applyAlignment="1">
      <alignment vertical="center"/>
      <protection locked="0"/>
    </xf>
    <xf numFmtId="0" fontId="7" fillId="0" borderId="43" xfId="47" applyFont="1" applyBorder="1" applyAlignment="1">
      <alignment vertical="center"/>
      <protection locked="0"/>
    </xf>
    <xf numFmtId="0" fontId="12" fillId="0" borderId="43" xfId="47" applyFont="1" applyBorder="1" applyAlignment="1">
      <alignment vertical="center"/>
      <protection locked="0"/>
    </xf>
    <xf numFmtId="0" fontId="4" fillId="0" borderId="0" xfId="47" applyBorder="1" applyAlignment="1">
      <alignment vertical="top"/>
      <protection locked="0"/>
    </xf>
    <xf numFmtId="49" fontId="5" fillId="0" borderId="0" xfId="47" applyNumberFormat="1" applyFont="1" applyBorder="1" applyAlignment="1">
      <alignment horizontal="left" vertical="center"/>
      <protection locked="0"/>
    </xf>
    <xf numFmtId="0" fontId="4" fillId="0" borderId="43" xfId="47" applyBorder="1" applyAlignment="1">
      <alignment vertical="top"/>
      <protection locked="0"/>
    </xf>
    <xf numFmtId="0" fontId="5" fillId="0" borderId="38" xfId="47" applyFont="1" applyBorder="1" applyAlignment="1">
      <alignment horizontal="left" vertical="center" wrapText="1"/>
      <protection locked="0"/>
    </xf>
    <xf numFmtId="0" fontId="5" fillId="0" borderId="38" xfId="47" applyFont="1" applyBorder="1" applyAlignment="1">
      <alignment horizontal="left" vertical="center"/>
      <protection locked="0"/>
    </xf>
    <xf numFmtId="0" fontId="5" fillId="0" borderId="38" xfId="47" applyFont="1" applyBorder="1" applyAlignment="1">
      <alignment horizontal="center" vertical="center"/>
      <protection locked="0"/>
    </xf>
    <xf numFmtId="0" fontId="12" fillId="0" borderId="43" xfId="47" applyFont="1" applyBorder="1" applyAlignment="1">
      <alignment horizontal="left"/>
      <protection locked="0"/>
    </xf>
    <xf numFmtId="0" fontId="7" fillId="0" borderId="43" xfId="47" applyFont="1" applyBorder="1" applyAlignment="1">
      <alignment/>
      <protection locked="0"/>
    </xf>
    <xf numFmtId="0" fontId="4" fillId="0" borderId="40" xfId="47" applyFont="1" applyBorder="1" applyAlignment="1">
      <alignment vertical="top"/>
      <protection locked="0"/>
    </xf>
    <xf numFmtId="0" fontId="4" fillId="0" borderId="41" xfId="47" applyFont="1" applyBorder="1" applyAlignment="1">
      <alignment vertical="top"/>
      <protection locked="0"/>
    </xf>
    <xf numFmtId="0" fontId="4" fillId="0" borderId="0" xfId="47" applyFont="1" applyBorder="1" applyAlignment="1">
      <alignment horizontal="center" vertical="center"/>
      <protection locked="0"/>
    </xf>
    <xf numFmtId="0" fontId="4" fillId="0" borderId="0" xfId="47" applyFont="1" applyBorder="1" applyAlignment="1">
      <alignment horizontal="left" vertical="top"/>
      <protection locked="0"/>
    </xf>
    <xf numFmtId="0" fontId="4" fillId="0" borderId="42" xfId="47" applyFont="1" applyBorder="1" applyAlignment="1">
      <alignment vertical="top"/>
      <protection locked="0"/>
    </xf>
    <xf numFmtId="0" fontId="4" fillId="0" borderId="43" xfId="47" applyFont="1" applyBorder="1" applyAlignment="1">
      <alignment vertical="top"/>
      <protection locked="0"/>
    </xf>
    <xf numFmtId="0" fontId="4" fillId="0" borderId="44" xfId="47" applyFont="1" applyBorder="1" applyAlignment="1">
      <alignment vertical="top"/>
      <protection locked="0"/>
    </xf>
    <xf numFmtId="0" fontId="4" fillId="0" borderId="0" xfId="0" applyFont="1" applyAlignment="1">
      <alignment/>
    </xf>
    <xf numFmtId="4" fontId="97" fillId="0" borderId="0" xfId="0" applyNumberFormat="1" applyFont="1" applyAlignment="1">
      <alignment vertical="center"/>
    </xf>
    <xf numFmtId="0" fontId="97" fillId="0" borderId="0" xfId="0" applyFont="1" applyAlignment="1">
      <alignment vertical="center"/>
    </xf>
    <xf numFmtId="0" fontId="96" fillId="0" borderId="0" xfId="0" applyFont="1" applyAlignment="1">
      <alignment horizontal="left" vertical="center" wrapText="1"/>
    </xf>
    <xf numFmtId="4" fontId="94" fillId="0" borderId="0" xfId="0" applyNumberFormat="1" applyFont="1" applyAlignment="1">
      <alignment horizontal="right" vertical="center"/>
    </xf>
    <xf numFmtId="4" fontId="94" fillId="0" borderId="0" xfId="0" applyNumberFormat="1" applyFont="1" applyAlignment="1">
      <alignment vertical="center"/>
    </xf>
    <xf numFmtId="0" fontId="5" fillId="35" borderId="17" xfId="0" applyFont="1" applyFill="1" applyBorder="1" applyAlignment="1">
      <alignment horizontal="center" vertical="center"/>
    </xf>
    <xf numFmtId="0" fontId="4" fillId="35" borderId="18" xfId="0" applyFont="1" applyFill="1" applyBorder="1" applyAlignment="1">
      <alignment vertical="center"/>
    </xf>
    <xf numFmtId="0" fontId="5" fillId="35" borderId="18" xfId="0" applyFont="1" applyFill="1" applyBorder="1" applyAlignment="1">
      <alignment horizontal="center" vertical="center"/>
    </xf>
    <xf numFmtId="0" fontId="5" fillId="35" borderId="18" xfId="0" applyFont="1" applyFill="1" applyBorder="1" applyAlignment="1">
      <alignment horizontal="right" vertical="center"/>
    </xf>
    <xf numFmtId="0" fontId="6" fillId="34" borderId="18" xfId="0" applyFont="1" applyFill="1" applyBorder="1" applyAlignment="1">
      <alignment horizontal="left" vertical="center"/>
    </xf>
    <xf numFmtId="0" fontId="4" fillId="34" borderId="18" xfId="0" applyFont="1" applyFill="1" applyBorder="1" applyAlignment="1">
      <alignment vertical="center"/>
    </xf>
    <xf numFmtId="4" fontId="6" fillId="34" borderId="18" xfId="0" applyNumberFormat="1" applyFont="1" applyFill="1" applyBorder="1" applyAlignment="1">
      <alignment vertical="center"/>
    </xf>
    <xf numFmtId="0" fontId="4" fillId="34" borderId="26" xfId="0" applyFont="1" applyFill="1" applyBorder="1" applyAlignment="1">
      <alignment vertical="center"/>
    </xf>
    <xf numFmtId="0" fontId="6" fillId="0" borderId="0" xfId="0" applyFont="1" applyAlignment="1">
      <alignment horizontal="left" vertical="center" wrapText="1"/>
    </xf>
    <xf numFmtId="0" fontId="6" fillId="0" borderId="0" xfId="0" applyFont="1" applyAlignment="1">
      <alignment vertical="center"/>
    </xf>
    <xf numFmtId="173" fontId="5" fillId="0" borderId="0" xfId="0" applyNumberFormat="1" applyFont="1" applyAlignment="1">
      <alignment horizontal="left" vertical="center"/>
    </xf>
    <xf numFmtId="0" fontId="4" fillId="0" borderId="0" xfId="0" applyFont="1" applyAlignment="1">
      <alignment vertical="center"/>
    </xf>
    <xf numFmtId="0" fontId="5" fillId="0" borderId="0" xfId="0" applyFont="1" applyAlignment="1">
      <alignment vertical="center"/>
    </xf>
    <xf numFmtId="0" fontId="95" fillId="0" borderId="30" xfId="0" applyFont="1" applyBorder="1" applyAlignment="1">
      <alignment horizontal="center" vertical="center"/>
    </xf>
    <xf numFmtId="0" fontId="4" fillId="0" borderId="22"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172" fontId="82" fillId="0" borderId="0" xfId="0" applyNumberFormat="1" applyFont="1" applyBorder="1" applyAlignment="1">
      <alignment horizontal="center" vertical="center"/>
    </xf>
    <xf numFmtId="0" fontId="82" fillId="0" borderId="0" xfId="0" applyFont="1" applyBorder="1" applyAlignment="1">
      <alignment vertical="center"/>
    </xf>
    <xf numFmtId="4" fontId="108" fillId="0" borderId="0" xfId="0" applyNumberFormat="1" applyFont="1" applyBorder="1" applyAlignment="1">
      <alignment vertical="center"/>
    </xf>
    <xf numFmtId="0" fontId="108" fillId="0" borderId="0" xfId="0" applyFont="1" applyAlignment="1">
      <alignment horizontal="left" vertical="top" wrapText="1"/>
    </xf>
    <xf numFmtId="0" fontId="82" fillId="0" borderId="0" xfId="0" applyFont="1" applyAlignment="1">
      <alignment vertical="center"/>
    </xf>
    <xf numFmtId="0" fontId="5" fillId="0" borderId="0" xfId="0" applyFont="1" applyBorder="1" applyAlignment="1">
      <alignment horizontal="left" vertical="center"/>
    </xf>
    <xf numFmtId="0" fontId="4" fillId="0" borderId="0" xfId="0" applyFont="1" applyBorder="1" applyAlignment="1">
      <alignment/>
    </xf>
    <xf numFmtId="0" fontId="6" fillId="0" borderId="0" xfId="0" applyFont="1" applyBorder="1" applyAlignment="1">
      <alignment horizontal="left" vertical="top" wrapText="1"/>
    </xf>
    <xf numFmtId="49" fontId="5" fillId="23" borderId="0" xfId="0" applyNumberFormat="1" applyFont="1" applyFill="1" applyBorder="1" applyAlignment="1" applyProtection="1">
      <alignment horizontal="left" vertical="center"/>
      <protection locked="0"/>
    </xf>
    <xf numFmtId="0" fontId="5" fillId="0" borderId="0" xfId="0" applyFont="1" applyBorder="1" applyAlignment="1">
      <alignment horizontal="left" vertical="center" wrapText="1"/>
    </xf>
    <xf numFmtId="4" fontId="9" fillId="0" borderId="16" xfId="0" applyNumberFormat="1" applyFont="1" applyBorder="1" applyAlignment="1">
      <alignment vertical="center"/>
    </xf>
    <xf numFmtId="0" fontId="4" fillId="0" borderId="16" xfId="0" applyFont="1" applyBorder="1" applyAlignment="1">
      <alignment vertical="center"/>
    </xf>
    <xf numFmtId="0" fontId="82" fillId="0" borderId="0" xfId="0" applyFont="1" applyBorder="1" applyAlignment="1">
      <alignment horizontal="right" vertical="center"/>
    </xf>
    <xf numFmtId="0" fontId="107" fillId="33" borderId="0" xfId="36" applyFont="1" applyFill="1" applyAlignment="1">
      <alignment vertical="center"/>
    </xf>
    <xf numFmtId="0" fontId="93" fillId="0" borderId="0" xfId="0" applyFont="1" applyBorder="1" applyAlignment="1">
      <alignment horizontal="left" vertical="center" wrapText="1"/>
    </xf>
    <xf numFmtId="0" fontId="6" fillId="0" borderId="0" xfId="0" applyFont="1" applyBorder="1" applyAlignment="1">
      <alignment horizontal="left" vertical="center" wrapText="1"/>
    </xf>
    <xf numFmtId="0" fontId="4" fillId="0" borderId="0" xfId="0" applyFont="1" applyBorder="1" applyAlignment="1">
      <alignment vertical="center" wrapText="1"/>
    </xf>
    <xf numFmtId="0" fontId="93" fillId="0" borderId="0" xfId="0" applyFont="1" applyAlignment="1">
      <alignment horizontal="left" vertical="center" wrapText="1"/>
    </xf>
    <xf numFmtId="0" fontId="5" fillId="0" borderId="0" xfId="47" applyFont="1" applyBorder="1" applyAlignment="1">
      <alignment horizontal="left" vertical="top"/>
      <protection locked="0"/>
    </xf>
    <xf numFmtId="0" fontId="5" fillId="0" borderId="0" xfId="47" applyFont="1" applyBorder="1" applyAlignment="1">
      <alignment horizontal="left" vertical="center"/>
      <protection locked="0"/>
    </xf>
    <xf numFmtId="0" fontId="8" fillId="0" borderId="0" xfId="47" applyFont="1" applyBorder="1" applyAlignment="1">
      <alignment horizontal="center" vertical="center" wrapText="1"/>
      <protection locked="0"/>
    </xf>
    <xf numFmtId="0" fontId="12" fillId="0" borderId="43" xfId="47" applyFont="1" applyBorder="1" applyAlignment="1">
      <alignment horizontal="left"/>
      <protection locked="0"/>
    </xf>
    <xf numFmtId="0" fontId="5" fillId="0" borderId="0" xfId="47" applyFont="1" applyBorder="1" applyAlignment="1">
      <alignment horizontal="left" vertical="center" wrapText="1"/>
      <protection locked="0"/>
    </xf>
    <xf numFmtId="0" fontId="8" fillId="0" borderId="0" xfId="47" applyFont="1" applyBorder="1" applyAlignment="1">
      <alignment horizontal="center" vertical="center"/>
      <protection locked="0"/>
    </xf>
    <xf numFmtId="49" fontId="5" fillId="0" borderId="0" xfId="47" applyNumberFormat="1" applyFont="1" applyBorder="1" applyAlignment="1">
      <alignment horizontal="left" vertical="center" wrapText="1"/>
      <protection locked="0"/>
    </xf>
    <xf numFmtId="0" fontId="12" fillId="0" borderId="43" xfId="47" applyFont="1" applyBorder="1" applyAlignment="1">
      <alignment horizontal="left" wrapText="1"/>
      <protection locked="0"/>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Followed Hyperlink" xfId="48"/>
    <cellStyle name="Poznámka" xfId="49"/>
    <cellStyle name="Percent" xfId="50"/>
    <cellStyle name="Propojená buňka"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D:\KROSplusData\System\Temp\rad9D2E3.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D:\KROSplusData\System\Temp\rad470BD.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D:\KROSplusData\System\Temp\rad47A63.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file://D:\KROSplusData\System\Temp\rad0960F.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file://D:\KROSplusData\System\Temp\radD6D91.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1" name="Obrázek 1" descr="D:\KROSplusData\System\Temp\rad9D2E3.tmp">
          <a:hlinkClick r:id="rId3"/>
        </xdr:cNvPr>
        <xdr:cNvPicPr preferRelativeResize="1">
          <a:picLocks noChangeAspect="0"/>
        </xdr:cNvPicPr>
      </xdr:nvPicPr>
      <xdr:blipFill>
        <a:blip r:link="rId1"/>
        <a:stretch>
          <a:fillRect/>
        </a:stretch>
      </xdr:blipFill>
      <xdr:spPr>
        <a:xfrm>
          <a:off x="0" y="0"/>
          <a:ext cx="266700"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Obrázek 1" descr="D:\KROSplusData\System\Temp\rad470BD.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Obrázek 1" descr="D:\KROSplusData\System\Temp\rad47A63.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Obrázek 1" descr="D:\KROSplusData\System\Temp\rad0960F.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1" name="Obrázek 1" descr="D:\KROSplusData\System\Temp\radD6D91.tmp">
          <a:hlinkClick r:id="rId3"/>
        </xdr:cNvPr>
        <xdr:cNvPicPr preferRelativeResize="1">
          <a:picLocks noChangeAspect="0"/>
        </xdr:cNvPicPr>
      </xdr:nvPicPr>
      <xdr:blipFill>
        <a:blip r:link="rId1"/>
        <a:stretch>
          <a:fillRect/>
        </a:stretch>
      </xdr:blipFill>
      <xdr:spPr>
        <a:xfrm>
          <a:off x="0" y="0"/>
          <a:ext cx="27622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CM57"/>
  <sheetViews>
    <sheetView showGridLines="0" tabSelected="1" zoomScalePageLayoutView="0" workbookViewId="0" topLeftCell="A1">
      <pane ySplit="1" topLeftCell="A2" activePane="bottomLeft" state="frozen"/>
      <selection pane="topLeft" activeCell="A1" sqref="A1"/>
      <selection pane="bottomLeft" activeCell="A1" sqref="A1"/>
    </sheetView>
  </sheetViews>
  <sheetFormatPr defaultColWidth="9.28125" defaultRowHeight="13.5"/>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52" width="21.7109375" style="0" hidden="1" customWidth="1"/>
    <col min="53" max="53" width="19.140625" style="0" hidden="1" customWidth="1"/>
    <col min="54" max="54" width="25.00390625" style="0" hidden="1" customWidth="1"/>
    <col min="55" max="56" width="19.140625" style="0" hidden="1" customWidth="1"/>
    <col min="57" max="57" width="66.421875" style="0" customWidth="1"/>
    <col min="58" max="70" width="9.28125" style="0" customWidth="1"/>
    <col min="71" max="91" width="0" style="0" hidden="1" customWidth="1"/>
  </cols>
  <sheetData>
    <row r="1" spans="1:74" ht="21" customHeight="1">
      <c r="A1" s="244" t="s">
        <v>0</v>
      </c>
      <c r="B1" s="245"/>
      <c r="C1" s="245"/>
      <c r="D1" s="246" t="s">
        <v>1</v>
      </c>
      <c r="E1" s="245"/>
      <c r="F1" s="245"/>
      <c r="G1" s="245"/>
      <c r="H1" s="245"/>
      <c r="I1" s="245"/>
      <c r="J1" s="245"/>
      <c r="K1" s="247" t="s">
        <v>712</v>
      </c>
      <c r="L1" s="247"/>
      <c r="M1" s="247"/>
      <c r="N1" s="247"/>
      <c r="O1" s="247"/>
      <c r="P1" s="247"/>
      <c r="Q1" s="247"/>
      <c r="R1" s="247"/>
      <c r="S1" s="247"/>
      <c r="T1" s="245"/>
      <c r="U1" s="245"/>
      <c r="V1" s="245"/>
      <c r="W1" s="247" t="s">
        <v>713</v>
      </c>
      <c r="X1" s="247"/>
      <c r="Y1" s="247"/>
      <c r="Z1" s="247"/>
      <c r="AA1" s="247"/>
      <c r="AB1" s="247"/>
      <c r="AC1" s="247"/>
      <c r="AD1" s="247"/>
      <c r="AE1" s="247"/>
      <c r="AF1" s="247"/>
      <c r="AG1" s="247"/>
      <c r="AH1" s="247"/>
      <c r="AI1" s="239"/>
      <c r="AJ1" s="16"/>
      <c r="AK1" s="16"/>
      <c r="AL1" s="16"/>
      <c r="AM1" s="16"/>
      <c r="AN1" s="16"/>
      <c r="AO1" s="16"/>
      <c r="AP1" s="16"/>
      <c r="AQ1" s="16"/>
      <c r="AR1" s="16"/>
      <c r="AS1" s="16"/>
      <c r="AT1" s="16"/>
      <c r="AU1" s="16"/>
      <c r="AV1" s="16"/>
      <c r="AW1" s="16"/>
      <c r="AX1" s="16"/>
      <c r="AY1" s="16"/>
      <c r="AZ1" s="16"/>
      <c r="BA1" s="15" t="s">
        <v>2</v>
      </c>
      <c r="BB1" s="15" t="s">
        <v>3</v>
      </c>
      <c r="BC1" s="16"/>
      <c r="BD1" s="16"/>
      <c r="BE1" s="16"/>
      <c r="BF1" s="16"/>
      <c r="BG1" s="16"/>
      <c r="BH1" s="16"/>
      <c r="BI1" s="16"/>
      <c r="BJ1" s="16"/>
      <c r="BK1" s="16"/>
      <c r="BL1" s="16"/>
      <c r="BM1" s="16"/>
      <c r="BN1" s="16"/>
      <c r="BO1" s="16"/>
      <c r="BP1" s="16"/>
      <c r="BQ1" s="16"/>
      <c r="BR1" s="16"/>
      <c r="BT1" s="17" t="s">
        <v>4</v>
      </c>
      <c r="BU1" s="17" t="s">
        <v>4</v>
      </c>
      <c r="BV1" s="17" t="s">
        <v>5</v>
      </c>
    </row>
    <row r="2" spans="3:72" ht="36.75" customHeight="1">
      <c r="AR2" s="331"/>
      <c r="AS2" s="331"/>
      <c r="AT2" s="331"/>
      <c r="AU2" s="331"/>
      <c r="AV2" s="331"/>
      <c r="AW2" s="331"/>
      <c r="AX2" s="331"/>
      <c r="AY2" s="331"/>
      <c r="AZ2" s="331"/>
      <c r="BA2" s="331"/>
      <c r="BB2" s="331"/>
      <c r="BC2" s="331"/>
      <c r="BD2" s="331"/>
      <c r="BE2" s="331"/>
      <c r="BS2" s="18" t="s">
        <v>6</v>
      </c>
      <c r="BT2" s="18" t="s">
        <v>7</v>
      </c>
    </row>
    <row r="3" spans="2:72" ht="6.7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1"/>
      <c r="BS3" s="18" t="s">
        <v>6</v>
      </c>
      <c r="BT3" s="18" t="s">
        <v>8</v>
      </c>
    </row>
    <row r="4" spans="2:71" ht="36.7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5"/>
      <c r="AS4" s="26" t="s">
        <v>10</v>
      </c>
      <c r="BE4" s="27" t="s">
        <v>11</v>
      </c>
      <c r="BS4" s="18" t="s">
        <v>12</v>
      </c>
    </row>
    <row r="5" spans="2:71" ht="14.25" customHeight="1">
      <c r="B5" s="22"/>
      <c r="C5" s="23"/>
      <c r="D5" s="28" t="s">
        <v>13</v>
      </c>
      <c r="E5" s="23"/>
      <c r="F5" s="23"/>
      <c r="G5" s="23"/>
      <c r="H5" s="23"/>
      <c r="I5" s="23"/>
      <c r="J5" s="23"/>
      <c r="K5" s="359" t="s">
        <v>14</v>
      </c>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c r="AM5" s="360"/>
      <c r="AN5" s="360"/>
      <c r="AO5" s="360"/>
      <c r="AP5" s="23"/>
      <c r="AQ5" s="25"/>
      <c r="BE5" s="357" t="s">
        <v>15</v>
      </c>
      <c r="BS5" s="18" t="s">
        <v>6</v>
      </c>
    </row>
    <row r="6" spans="2:71" ht="36.75" customHeight="1">
      <c r="B6" s="22"/>
      <c r="C6" s="23"/>
      <c r="D6" s="30" t="s">
        <v>16</v>
      </c>
      <c r="E6" s="23"/>
      <c r="F6" s="23"/>
      <c r="G6" s="23"/>
      <c r="H6" s="23"/>
      <c r="I6" s="23"/>
      <c r="J6" s="23"/>
      <c r="K6" s="361" t="s">
        <v>17</v>
      </c>
      <c r="L6" s="360"/>
      <c r="M6" s="360"/>
      <c r="N6" s="360"/>
      <c r="O6" s="360"/>
      <c r="P6" s="360"/>
      <c r="Q6" s="360"/>
      <c r="R6" s="360"/>
      <c r="S6" s="360"/>
      <c r="T6" s="360"/>
      <c r="U6" s="360"/>
      <c r="V6" s="360"/>
      <c r="W6" s="360"/>
      <c r="X6" s="360"/>
      <c r="Y6" s="360"/>
      <c r="Z6" s="360"/>
      <c r="AA6" s="360"/>
      <c r="AB6" s="360"/>
      <c r="AC6" s="360"/>
      <c r="AD6" s="360"/>
      <c r="AE6" s="360"/>
      <c r="AF6" s="360"/>
      <c r="AG6" s="360"/>
      <c r="AH6" s="360"/>
      <c r="AI6" s="360"/>
      <c r="AJ6" s="360"/>
      <c r="AK6" s="360"/>
      <c r="AL6" s="360"/>
      <c r="AM6" s="360"/>
      <c r="AN6" s="360"/>
      <c r="AO6" s="360"/>
      <c r="AP6" s="23"/>
      <c r="AQ6" s="25"/>
      <c r="BE6" s="331"/>
      <c r="BS6" s="18" t="s">
        <v>18</v>
      </c>
    </row>
    <row r="7" spans="2:71" ht="14.25" customHeight="1">
      <c r="B7" s="22"/>
      <c r="C7" s="23"/>
      <c r="D7" s="31" t="s">
        <v>19</v>
      </c>
      <c r="E7" s="23"/>
      <c r="F7" s="23"/>
      <c r="G7" s="23"/>
      <c r="H7" s="23"/>
      <c r="I7" s="23"/>
      <c r="J7" s="23"/>
      <c r="K7" s="29" t="s">
        <v>20</v>
      </c>
      <c r="L7" s="23"/>
      <c r="M7" s="23"/>
      <c r="N7" s="23"/>
      <c r="O7" s="23"/>
      <c r="P7" s="23"/>
      <c r="Q7" s="23"/>
      <c r="R7" s="23"/>
      <c r="S7" s="23"/>
      <c r="T7" s="23"/>
      <c r="U7" s="23"/>
      <c r="V7" s="23"/>
      <c r="W7" s="23"/>
      <c r="X7" s="23"/>
      <c r="Y7" s="23"/>
      <c r="Z7" s="23"/>
      <c r="AA7" s="23"/>
      <c r="AB7" s="23"/>
      <c r="AC7" s="23"/>
      <c r="AD7" s="23"/>
      <c r="AE7" s="23"/>
      <c r="AF7" s="23"/>
      <c r="AG7" s="23"/>
      <c r="AH7" s="23"/>
      <c r="AI7" s="23"/>
      <c r="AJ7" s="23"/>
      <c r="AK7" s="31" t="s">
        <v>21</v>
      </c>
      <c r="AL7" s="23"/>
      <c r="AM7" s="23"/>
      <c r="AN7" s="29" t="s">
        <v>20</v>
      </c>
      <c r="AO7" s="23"/>
      <c r="AP7" s="23"/>
      <c r="AQ7" s="25"/>
      <c r="BE7" s="331"/>
      <c r="BS7" s="18" t="s">
        <v>22</v>
      </c>
    </row>
    <row r="8" spans="2:71" ht="14.25" customHeight="1">
      <c r="B8" s="22"/>
      <c r="C8" s="23"/>
      <c r="D8" s="31" t="s">
        <v>23</v>
      </c>
      <c r="E8" s="23"/>
      <c r="F8" s="23"/>
      <c r="G8" s="23"/>
      <c r="H8" s="23"/>
      <c r="I8" s="23"/>
      <c r="J8" s="23"/>
      <c r="K8" s="29" t="s">
        <v>24</v>
      </c>
      <c r="L8" s="23"/>
      <c r="M8" s="23"/>
      <c r="N8" s="23"/>
      <c r="O8" s="23"/>
      <c r="P8" s="23"/>
      <c r="Q8" s="23"/>
      <c r="R8" s="23"/>
      <c r="S8" s="23"/>
      <c r="T8" s="23"/>
      <c r="U8" s="23"/>
      <c r="V8" s="23"/>
      <c r="W8" s="23"/>
      <c r="X8" s="23"/>
      <c r="Y8" s="23"/>
      <c r="Z8" s="23"/>
      <c r="AA8" s="23"/>
      <c r="AB8" s="23"/>
      <c r="AC8" s="23"/>
      <c r="AD8" s="23"/>
      <c r="AE8" s="23"/>
      <c r="AF8" s="23"/>
      <c r="AG8" s="23"/>
      <c r="AH8" s="23"/>
      <c r="AI8" s="23"/>
      <c r="AJ8" s="23"/>
      <c r="AK8" s="31" t="s">
        <v>25</v>
      </c>
      <c r="AL8" s="23"/>
      <c r="AM8" s="23"/>
      <c r="AN8" s="32" t="s">
        <v>26</v>
      </c>
      <c r="AO8" s="23"/>
      <c r="AP8" s="23"/>
      <c r="AQ8" s="25"/>
      <c r="BE8" s="331"/>
      <c r="BS8" s="18" t="s">
        <v>27</v>
      </c>
    </row>
    <row r="9" spans="2:71" ht="14.25"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5"/>
      <c r="BE9" s="331"/>
      <c r="BS9" s="18" t="s">
        <v>28</v>
      </c>
    </row>
    <row r="10" spans="2:71" ht="14.25" customHeight="1">
      <c r="B10" s="22"/>
      <c r="C10" s="23"/>
      <c r="D10" s="31" t="s">
        <v>29</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1" t="s">
        <v>30</v>
      </c>
      <c r="AL10" s="23"/>
      <c r="AM10" s="23"/>
      <c r="AN10" s="29" t="s">
        <v>31</v>
      </c>
      <c r="AO10" s="23"/>
      <c r="AP10" s="23"/>
      <c r="AQ10" s="25"/>
      <c r="BE10" s="331"/>
      <c r="BS10" s="18" t="s">
        <v>18</v>
      </c>
    </row>
    <row r="11" spans="2:71" ht="18" customHeight="1">
      <c r="B11" s="22"/>
      <c r="C11" s="23"/>
      <c r="D11" s="23"/>
      <c r="E11" s="29" t="s">
        <v>32</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1" t="s">
        <v>33</v>
      </c>
      <c r="AL11" s="23"/>
      <c r="AM11" s="23"/>
      <c r="AN11" s="29" t="s">
        <v>34</v>
      </c>
      <c r="AO11" s="23"/>
      <c r="AP11" s="23"/>
      <c r="AQ11" s="25"/>
      <c r="BE11" s="331"/>
      <c r="BS11" s="18" t="s">
        <v>18</v>
      </c>
    </row>
    <row r="12" spans="2:71" ht="6.7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5"/>
      <c r="BE12" s="331"/>
      <c r="BS12" s="18" t="s">
        <v>18</v>
      </c>
    </row>
    <row r="13" spans="2:71" ht="14.25" customHeight="1">
      <c r="B13" s="22"/>
      <c r="C13" s="23"/>
      <c r="D13" s="31" t="s">
        <v>35</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1" t="s">
        <v>30</v>
      </c>
      <c r="AL13" s="23"/>
      <c r="AM13" s="23"/>
      <c r="AN13" s="33" t="s">
        <v>36</v>
      </c>
      <c r="AO13" s="23"/>
      <c r="AP13" s="23"/>
      <c r="AQ13" s="25"/>
      <c r="BE13" s="331"/>
      <c r="BS13" s="18" t="s">
        <v>18</v>
      </c>
    </row>
    <row r="14" spans="2:71" ht="15">
      <c r="B14" s="22"/>
      <c r="C14" s="23"/>
      <c r="D14" s="23"/>
      <c r="E14" s="362" t="s">
        <v>36</v>
      </c>
      <c r="F14" s="360"/>
      <c r="G14" s="360"/>
      <c r="H14" s="360"/>
      <c r="I14" s="360"/>
      <c r="J14" s="360"/>
      <c r="K14" s="360"/>
      <c r="L14" s="360"/>
      <c r="M14" s="360"/>
      <c r="N14" s="360"/>
      <c r="O14" s="360"/>
      <c r="P14" s="360"/>
      <c r="Q14" s="360"/>
      <c r="R14" s="360"/>
      <c r="S14" s="360"/>
      <c r="T14" s="360"/>
      <c r="U14" s="360"/>
      <c r="V14" s="360"/>
      <c r="W14" s="360"/>
      <c r="X14" s="360"/>
      <c r="Y14" s="360"/>
      <c r="Z14" s="360"/>
      <c r="AA14" s="360"/>
      <c r="AB14" s="360"/>
      <c r="AC14" s="360"/>
      <c r="AD14" s="360"/>
      <c r="AE14" s="360"/>
      <c r="AF14" s="360"/>
      <c r="AG14" s="360"/>
      <c r="AH14" s="360"/>
      <c r="AI14" s="360"/>
      <c r="AJ14" s="360"/>
      <c r="AK14" s="31" t="s">
        <v>33</v>
      </c>
      <c r="AL14" s="23"/>
      <c r="AM14" s="23"/>
      <c r="AN14" s="33" t="s">
        <v>36</v>
      </c>
      <c r="AO14" s="23"/>
      <c r="AP14" s="23"/>
      <c r="AQ14" s="25"/>
      <c r="BE14" s="331"/>
      <c r="BS14" s="18" t="s">
        <v>18</v>
      </c>
    </row>
    <row r="15" spans="2:71" ht="6.7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5"/>
      <c r="BE15" s="331"/>
      <c r="BS15" s="18" t="s">
        <v>4</v>
      </c>
    </row>
    <row r="16" spans="2:71" ht="14.25" customHeight="1">
      <c r="B16" s="22"/>
      <c r="C16" s="23"/>
      <c r="D16" s="31" t="s">
        <v>37</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1" t="s">
        <v>30</v>
      </c>
      <c r="AL16" s="23"/>
      <c r="AM16" s="23"/>
      <c r="AN16" s="29" t="s">
        <v>38</v>
      </c>
      <c r="AO16" s="23"/>
      <c r="AP16" s="23"/>
      <c r="AQ16" s="25"/>
      <c r="BE16" s="331"/>
      <c r="BS16" s="18" t="s">
        <v>4</v>
      </c>
    </row>
    <row r="17" spans="2:71" ht="18" customHeight="1">
      <c r="B17" s="22"/>
      <c r="C17" s="23"/>
      <c r="D17" s="23"/>
      <c r="E17" s="29" t="s">
        <v>39</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1" t="s">
        <v>33</v>
      </c>
      <c r="AL17" s="23"/>
      <c r="AM17" s="23"/>
      <c r="AN17" s="29" t="s">
        <v>40</v>
      </c>
      <c r="AO17" s="23"/>
      <c r="AP17" s="23"/>
      <c r="AQ17" s="25"/>
      <c r="BE17" s="331"/>
      <c r="BS17" s="18" t="s">
        <v>41</v>
      </c>
    </row>
    <row r="18" spans="2:71" ht="6.7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5"/>
      <c r="BE18" s="331"/>
      <c r="BS18" s="18" t="s">
        <v>6</v>
      </c>
    </row>
    <row r="19" spans="2:71" ht="14.25" customHeight="1">
      <c r="B19" s="22"/>
      <c r="C19" s="23"/>
      <c r="D19" s="31" t="s">
        <v>42</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5"/>
      <c r="BE19" s="331"/>
      <c r="BS19" s="18" t="s">
        <v>6</v>
      </c>
    </row>
    <row r="20" spans="2:71" ht="22.5" customHeight="1">
      <c r="B20" s="22"/>
      <c r="C20" s="23"/>
      <c r="D20" s="23"/>
      <c r="E20" s="363" t="s">
        <v>20</v>
      </c>
      <c r="F20" s="360"/>
      <c r="G20" s="360"/>
      <c r="H20" s="360"/>
      <c r="I20" s="360"/>
      <c r="J20" s="360"/>
      <c r="K20" s="360"/>
      <c r="L20" s="360"/>
      <c r="M20" s="360"/>
      <c r="N20" s="360"/>
      <c r="O20" s="360"/>
      <c r="P20" s="360"/>
      <c r="Q20" s="360"/>
      <c r="R20" s="360"/>
      <c r="S20" s="360"/>
      <c r="T20" s="360"/>
      <c r="U20" s="360"/>
      <c r="V20" s="360"/>
      <c r="W20" s="360"/>
      <c r="X20" s="360"/>
      <c r="Y20" s="360"/>
      <c r="Z20" s="360"/>
      <c r="AA20" s="360"/>
      <c r="AB20" s="360"/>
      <c r="AC20" s="360"/>
      <c r="AD20" s="360"/>
      <c r="AE20" s="360"/>
      <c r="AF20" s="360"/>
      <c r="AG20" s="360"/>
      <c r="AH20" s="360"/>
      <c r="AI20" s="360"/>
      <c r="AJ20" s="360"/>
      <c r="AK20" s="360"/>
      <c r="AL20" s="360"/>
      <c r="AM20" s="360"/>
      <c r="AN20" s="360"/>
      <c r="AO20" s="23"/>
      <c r="AP20" s="23"/>
      <c r="AQ20" s="25"/>
      <c r="BE20" s="331"/>
      <c r="BS20" s="18" t="s">
        <v>4</v>
      </c>
    </row>
    <row r="21" spans="2:57" ht="6.7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5"/>
      <c r="BE21" s="331"/>
    </row>
    <row r="22" spans="2:57" ht="6.75" customHeight="1">
      <c r="B22" s="22"/>
      <c r="C22" s="23"/>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23"/>
      <c r="AQ22" s="25"/>
      <c r="BE22" s="331"/>
    </row>
    <row r="23" spans="2:57" s="1" customFormat="1" ht="25.5" customHeight="1">
      <c r="B23" s="35"/>
      <c r="C23" s="36"/>
      <c r="D23" s="37" t="s">
        <v>43</v>
      </c>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64">
        <f>ROUND(AG51,2)</f>
        <v>0</v>
      </c>
      <c r="AL23" s="365"/>
      <c r="AM23" s="365"/>
      <c r="AN23" s="365"/>
      <c r="AO23" s="365"/>
      <c r="AP23" s="36"/>
      <c r="AQ23" s="39"/>
      <c r="BE23" s="348"/>
    </row>
    <row r="24" spans="2:57" s="1" customFormat="1" ht="6.75" customHeight="1">
      <c r="B24" s="35"/>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9"/>
      <c r="BE24" s="348"/>
    </row>
    <row r="25" spans="2:57" s="1" customFormat="1" ht="13.5">
      <c r="B25" s="35"/>
      <c r="C25" s="36"/>
      <c r="D25" s="36"/>
      <c r="E25" s="36"/>
      <c r="F25" s="36"/>
      <c r="G25" s="36"/>
      <c r="H25" s="36"/>
      <c r="I25" s="36"/>
      <c r="J25" s="36"/>
      <c r="K25" s="36"/>
      <c r="L25" s="366" t="s">
        <v>44</v>
      </c>
      <c r="M25" s="353"/>
      <c r="N25" s="353"/>
      <c r="O25" s="353"/>
      <c r="P25" s="36"/>
      <c r="Q25" s="36"/>
      <c r="R25" s="36"/>
      <c r="S25" s="36"/>
      <c r="T25" s="36"/>
      <c r="U25" s="36"/>
      <c r="V25" s="36"/>
      <c r="W25" s="366" t="s">
        <v>45</v>
      </c>
      <c r="X25" s="353"/>
      <c r="Y25" s="353"/>
      <c r="Z25" s="353"/>
      <c r="AA25" s="353"/>
      <c r="AB25" s="353"/>
      <c r="AC25" s="353"/>
      <c r="AD25" s="353"/>
      <c r="AE25" s="353"/>
      <c r="AF25" s="36"/>
      <c r="AG25" s="36"/>
      <c r="AH25" s="36"/>
      <c r="AI25" s="36"/>
      <c r="AJ25" s="36"/>
      <c r="AK25" s="366" t="s">
        <v>46</v>
      </c>
      <c r="AL25" s="353"/>
      <c r="AM25" s="353"/>
      <c r="AN25" s="353"/>
      <c r="AO25" s="353"/>
      <c r="AP25" s="36"/>
      <c r="AQ25" s="39"/>
      <c r="BE25" s="348"/>
    </row>
    <row r="26" spans="2:57" s="2" customFormat="1" ht="14.25" customHeight="1">
      <c r="B26" s="41"/>
      <c r="C26" s="42"/>
      <c r="D26" s="43" t="s">
        <v>47</v>
      </c>
      <c r="E26" s="42"/>
      <c r="F26" s="43" t="s">
        <v>48</v>
      </c>
      <c r="G26" s="42"/>
      <c r="H26" s="42"/>
      <c r="I26" s="42"/>
      <c r="J26" s="42"/>
      <c r="K26" s="42"/>
      <c r="L26" s="354">
        <v>0.21</v>
      </c>
      <c r="M26" s="355"/>
      <c r="N26" s="355"/>
      <c r="O26" s="355"/>
      <c r="P26" s="42"/>
      <c r="Q26" s="42"/>
      <c r="R26" s="42"/>
      <c r="S26" s="42"/>
      <c r="T26" s="42"/>
      <c r="U26" s="42"/>
      <c r="V26" s="42"/>
      <c r="W26" s="356">
        <f>ROUND(AZ51,2)</f>
        <v>0</v>
      </c>
      <c r="X26" s="355"/>
      <c r="Y26" s="355"/>
      <c r="Z26" s="355"/>
      <c r="AA26" s="355"/>
      <c r="AB26" s="355"/>
      <c r="AC26" s="355"/>
      <c r="AD26" s="355"/>
      <c r="AE26" s="355"/>
      <c r="AF26" s="42"/>
      <c r="AG26" s="42"/>
      <c r="AH26" s="42"/>
      <c r="AI26" s="42"/>
      <c r="AJ26" s="42"/>
      <c r="AK26" s="356">
        <f>ROUND(AV51,2)</f>
        <v>0</v>
      </c>
      <c r="AL26" s="355"/>
      <c r="AM26" s="355"/>
      <c r="AN26" s="355"/>
      <c r="AO26" s="355"/>
      <c r="AP26" s="42"/>
      <c r="AQ26" s="44"/>
      <c r="BE26" s="358"/>
    </row>
    <row r="27" spans="2:57" s="2" customFormat="1" ht="14.25" customHeight="1">
      <c r="B27" s="41"/>
      <c r="C27" s="42"/>
      <c r="D27" s="42"/>
      <c r="E27" s="42"/>
      <c r="F27" s="43" t="s">
        <v>49</v>
      </c>
      <c r="G27" s="42"/>
      <c r="H27" s="42"/>
      <c r="I27" s="42"/>
      <c r="J27" s="42"/>
      <c r="K27" s="42"/>
      <c r="L27" s="354">
        <v>0.15</v>
      </c>
      <c r="M27" s="355"/>
      <c r="N27" s="355"/>
      <c r="O27" s="355"/>
      <c r="P27" s="42"/>
      <c r="Q27" s="42"/>
      <c r="R27" s="42"/>
      <c r="S27" s="42"/>
      <c r="T27" s="42"/>
      <c r="U27" s="42"/>
      <c r="V27" s="42"/>
      <c r="W27" s="356">
        <f>ROUND(BA51,2)</f>
        <v>0</v>
      </c>
      <c r="X27" s="355"/>
      <c r="Y27" s="355"/>
      <c r="Z27" s="355"/>
      <c r="AA27" s="355"/>
      <c r="AB27" s="355"/>
      <c r="AC27" s="355"/>
      <c r="AD27" s="355"/>
      <c r="AE27" s="355"/>
      <c r="AF27" s="42"/>
      <c r="AG27" s="42"/>
      <c r="AH27" s="42"/>
      <c r="AI27" s="42"/>
      <c r="AJ27" s="42"/>
      <c r="AK27" s="356">
        <f>ROUND(AW51,2)</f>
        <v>0</v>
      </c>
      <c r="AL27" s="355"/>
      <c r="AM27" s="355"/>
      <c r="AN27" s="355"/>
      <c r="AO27" s="355"/>
      <c r="AP27" s="42"/>
      <c r="AQ27" s="44"/>
      <c r="BE27" s="358"/>
    </row>
    <row r="28" spans="2:57" s="2" customFormat="1" ht="14.25" customHeight="1" hidden="1">
      <c r="B28" s="41"/>
      <c r="C28" s="42"/>
      <c r="D28" s="42"/>
      <c r="E28" s="42"/>
      <c r="F28" s="43" t="s">
        <v>50</v>
      </c>
      <c r="G28" s="42"/>
      <c r="H28" s="42"/>
      <c r="I28" s="42"/>
      <c r="J28" s="42"/>
      <c r="K28" s="42"/>
      <c r="L28" s="354">
        <v>0.21</v>
      </c>
      <c r="M28" s="355"/>
      <c r="N28" s="355"/>
      <c r="O28" s="355"/>
      <c r="P28" s="42"/>
      <c r="Q28" s="42"/>
      <c r="R28" s="42"/>
      <c r="S28" s="42"/>
      <c r="T28" s="42"/>
      <c r="U28" s="42"/>
      <c r="V28" s="42"/>
      <c r="W28" s="356">
        <f>ROUND(BB51,2)</f>
        <v>0</v>
      </c>
      <c r="X28" s="355"/>
      <c r="Y28" s="355"/>
      <c r="Z28" s="355"/>
      <c r="AA28" s="355"/>
      <c r="AB28" s="355"/>
      <c r="AC28" s="355"/>
      <c r="AD28" s="355"/>
      <c r="AE28" s="355"/>
      <c r="AF28" s="42"/>
      <c r="AG28" s="42"/>
      <c r="AH28" s="42"/>
      <c r="AI28" s="42"/>
      <c r="AJ28" s="42"/>
      <c r="AK28" s="356">
        <v>0</v>
      </c>
      <c r="AL28" s="355"/>
      <c r="AM28" s="355"/>
      <c r="AN28" s="355"/>
      <c r="AO28" s="355"/>
      <c r="AP28" s="42"/>
      <c r="AQ28" s="44"/>
      <c r="BE28" s="358"/>
    </row>
    <row r="29" spans="2:57" s="2" customFormat="1" ht="14.25" customHeight="1" hidden="1">
      <c r="B29" s="41"/>
      <c r="C29" s="42"/>
      <c r="D29" s="42"/>
      <c r="E29" s="42"/>
      <c r="F29" s="43" t="s">
        <v>51</v>
      </c>
      <c r="G29" s="42"/>
      <c r="H29" s="42"/>
      <c r="I29" s="42"/>
      <c r="J29" s="42"/>
      <c r="K29" s="42"/>
      <c r="L29" s="354">
        <v>0.15</v>
      </c>
      <c r="M29" s="355"/>
      <c r="N29" s="355"/>
      <c r="O29" s="355"/>
      <c r="P29" s="42"/>
      <c r="Q29" s="42"/>
      <c r="R29" s="42"/>
      <c r="S29" s="42"/>
      <c r="T29" s="42"/>
      <c r="U29" s="42"/>
      <c r="V29" s="42"/>
      <c r="W29" s="356">
        <f>ROUND(BC51,2)</f>
        <v>0</v>
      </c>
      <c r="X29" s="355"/>
      <c r="Y29" s="355"/>
      <c r="Z29" s="355"/>
      <c r="AA29" s="355"/>
      <c r="AB29" s="355"/>
      <c r="AC29" s="355"/>
      <c r="AD29" s="355"/>
      <c r="AE29" s="355"/>
      <c r="AF29" s="42"/>
      <c r="AG29" s="42"/>
      <c r="AH29" s="42"/>
      <c r="AI29" s="42"/>
      <c r="AJ29" s="42"/>
      <c r="AK29" s="356">
        <v>0</v>
      </c>
      <c r="AL29" s="355"/>
      <c r="AM29" s="355"/>
      <c r="AN29" s="355"/>
      <c r="AO29" s="355"/>
      <c r="AP29" s="42"/>
      <c r="AQ29" s="44"/>
      <c r="BE29" s="358"/>
    </row>
    <row r="30" spans="2:57" s="2" customFormat="1" ht="14.25" customHeight="1" hidden="1">
      <c r="B30" s="41"/>
      <c r="C30" s="42"/>
      <c r="D30" s="42"/>
      <c r="E30" s="42"/>
      <c r="F30" s="43" t="s">
        <v>52</v>
      </c>
      <c r="G30" s="42"/>
      <c r="H30" s="42"/>
      <c r="I30" s="42"/>
      <c r="J30" s="42"/>
      <c r="K30" s="42"/>
      <c r="L30" s="354">
        <v>0</v>
      </c>
      <c r="M30" s="355"/>
      <c r="N30" s="355"/>
      <c r="O30" s="355"/>
      <c r="P30" s="42"/>
      <c r="Q30" s="42"/>
      <c r="R30" s="42"/>
      <c r="S30" s="42"/>
      <c r="T30" s="42"/>
      <c r="U30" s="42"/>
      <c r="V30" s="42"/>
      <c r="W30" s="356">
        <f>ROUND(BD51,2)</f>
        <v>0</v>
      </c>
      <c r="X30" s="355"/>
      <c r="Y30" s="355"/>
      <c r="Z30" s="355"/>
      <c r="AA30" s="355"/>
      <c r="AB30" s="355"/>
      <c r="AC30" s="355"/>
      <c r="AD30" s="355"/>
      <c r="AE30" s="355"/>
      <c r="AF30" s="42"/>
      <c r="AG30" s="42"/>
      <c r="AH30" s="42"/>
      <c r="AI30" s="42"/>
      <c r="AJ30" s="42"/>
      <c r="AK30" s="356">
        <v>0</v>
      </c>
      <c r="AL30" s="355"/>
      <c r="AM30" s="355"/>
      <c r="AN30" s="355"/>
      <c r="AO30" s="355"/>
      <c r="AP30" s="42"/>
      <c r="AQ30" s="44"/>
      <c r="BE30" s="358"/>
    </row>
    <row r="31" spans="2:57" s="1" customFormat="1" ht="6.75" customHeight="1">
      <c r="B31" s="35"/>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9"/>
      <c r="BE31" s="348"/>
    </row>
    <row r="32" spans="2:57" s="1" customFormat="1" ht="25.5" customHeight="1">
      <c r="B32" s="35"/>
      <c r="C32" s="45"/>
      <c r="D32" s="46" t="s">
        <v>53</v>
      </c>
      <c r="E32" s="47"/>
      <c r="F32" s="47"/>
      <c r="G32" s="47"/>
      <c r="H32" s="47"/>
      <c r="I32" s="47"/>
      <c r="J32" s="47"/>
      <c r="K32" s="47"/>
      <c r="L32" s="47"/>
      <c r="M32" s="47"/>
      <c r="N32" s="47"/>
      <c r="O32" s="47"/>
      <c r="P32" s="47"/>
      <c r="Q32" s="47"/>
      <c r="R32" s="47"/>
      <c r="S32" s="47"/>
      <c r="T32" s="48" t="s">
        <v>54</v>
      </c>
      <c r="U32" s="47"/>
      <c r="V32" s="47"/>
      <c r="W32" s="47"/>
      <c r="X32" s="341" t="s">
        <v>55</v>
      </c>
      <c r="Y32" s="342"/>
      <c r="Z32" s="342"/>
      <c r="AA32" s="342"/>
      <c r="AB32" s="342"/>
      <c r="AC32" s="47"/>
      <c r="AD32" s="47"/>
      <c r="AE32" s="47"/>
      <c r="AF32" s="47"/>
      <c r="AG32" s="47"/>
      <c r="AH32" s="47"/>
      <c r="AI32" s="47"/>
      <c r="AJ32" s="47"/>
      <c r="AK32" s="343">
        <f>SUM(AK23:AK30)</f>
        <v>0</v>
      </c>
      <c r="AL32" s="342"/>
      <c r="AM32" s="342"/>
      <c r="AN32" s="342"/>
      <c r="AO32" s="344"/>
      <c r="AP32" s="45"/>
      <c r="AQ32" s="49"/>
      <c r="BE32" s="348"/>
    </row>
    <row r="33" spans="2:43" s="1" customFormat="1" ht="6.75" customHeight="1">
      <c r="B33" s="35"/>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9"/>
    </row>
    <row r="34" spans="2:43" s="1" customFormat="1" ht="6.75" customHeight="1">
      <c r="B34" s="50"/>
      <c r="C34" s="51"/>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2"/>
    </row>
    <row r="38" spans="2:44" s="1" customFormat="1" ht="6.75" customHeight="1">
      <c r="B38" s="53"/>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35"/>
    </row>
    <row r="39" spans="2:44" s="1" customFormat="1" ht="36.75" customHeight="1">
      <c r="B39" s="35"/>
      <c r="C39" s="55" t="s">
        <v>56</v>
      </c>
      <c r="AR39" s="35"/>
    </row>
    <row r="40" spans="2:44" s="1" customFormat="1" ht="6.75" customHeight="1">
      <c r="B40" s="35"/>
      <c r="AR40" s="35"/>
    </row>
    <row r="41" spans="2:44" s="3" customFormat="1" ht="14.25" customHeight="1">
      <c r="B41" s="56"/>
      <c r="C41" s="57" t="s">
        <v>13</v>
      </c>
      <c r="L41" s="3" t="str">
        <f>K5</f>
        <v>3A1533332B01</v>
      </c>
      <c r="AR41" s="56"/>
    </row>
    <row r="42" spans="2:44" s="4" customFormat="1" ht="36.75" customHeight="1">
      <c r="B42" s="58"/>
      <c r="C42" s="59" t="s">
        <v>16</v>
      </c>
      <c r="L42" s="345" t="str">
        <f>K6</f>
        <v>VD Střekov, Oprava IV. jezového pole</v>
      </c>
      <c r="M42" s="346"/>
      <c r="N42" s="346"/>
      <c r="O42" s="346"/>
      <c r="P42" s="346"/>
      <c r="Q42" s="346"/>
      <c r="R42" s="346"/>
      <c r="S42" s="346"/>
      <c r="T42" s="346"/>
      <c r="U42" s="346"/>
      <c r="V42" s="346"/>
      <c r="W42" s="346"/>
      <c r="X42" s="346"/>
      <c r="Y42" s="346"/>
      <c r="Z42" s="346"/>
      <c r="AA42" s="346"/>
      <c r="AB42" s="346"/>
      <c r="AC42" s="346"/>
      <c r="AD42" s="346"/>
      <c r="AE42" s="346"/>
      <c r="AF42" s="346"/>
      <c r="AG42" s="346"/>
      <c r="AH42" s="346"/>
      <c r="AI42" s="346"/>
      <c r="AJ42" s="346"/>
      <c r="AK42" s="346"/>
      <c r="AL42" s="346"/>
      <c r="AM42" s="346"/>
      <c r="AN42" s="346"/>
      <c r="AO42" s="346"/>
      <c r="AR42" s="58"/>
    </row>
    <row r="43" spans="2:44" s="1" customFormat="1" ht="6.75" customHeight="1">
      <c r="B43" s="35"/>
      <c r="AR43" s="35"/>
    </row>
    <row r="44" spans="2:44" s="1" customFormat="1" ht="15">
      <c r="B44" s="35"/>
      <c r="C44" s="57" t="s">
        <v>23</v>
      </c>
      <c r="L44" s="60" t="str">
        <f>IF(K8="","",K8)</f>
        <v>Ústí nad Labem</v>
      </c>
      <c r="AI44" s="57" t="s">
        <v>25</v>
      </c>
      <c r="AM44" s="347" t="str">
        <f>IF(AN8="","",AN8)</f>
        <v>4.4.2016</v>
      </c>
      <c r="AN44" s="348"/>
      <c r="AR44" s="35"/>
    </row>
    <row r="45" spans="2:44" s="1" customFormat="1" ht="6.75" customHeight="1">
      <c r="B45" s="35"/>
      <c r="AR45" s="35"/>
    </row>
    <row r="46" spans="2:56" s="1" customFormat="1" ht="15">
      <c r="B46" s="35"/>
      <c r="C46" s="57" t="s">
        <v>29</v>
      </c>
      <c r="L46" s="3" t="str">
        <f>IF(E11="","",E11)</f>
        <v>Povodí Labe, státní podnik</v>
      </c>
      <c r="AI46" s="57" t="s">
        <v>37</v>
      </c>
      <c r="AM46" s="349" t="str">
        <f>IF(E17="","",E17)</f>
        <v>AQUATIS a. s.</v>
      </c>
      <c r="AN46" s="348"/>
      <c r="AO46" s="348"/>
      <c r="AP46" s="348"/>
      <c r="AR46" s="35"/>
      <c r="AS46" s="350" t="s">
        <v>57</v>
      </c>
      <c r="AT46" s="351"/>
      <c r="AU46" s="62"/>
      <c r="AV46" s="62"/>
      <c r="AW46" s="62"/>
      <c r="AX46" s="62"/>
      <c r="AY46" s="62"/>
      <c r="AZ46" s="62"/>
      <c r="BA46" s="62"/>
      <c r="BB46" s="62"/>
      <c r="BC46" s="62"/>
      <c r="BD46" s="63"/>
    </row>
    <row r="47" spans="2:56" s="1" customFormat="1" ht="15">
      <c r="B47" s="35"/>
      <c r="C47" s="57" t="s">
        <v>35</v>
      </c>
      <c r="L47" s="3">
        <f>IF(E14="Vyplň údaj","",E14)</f>
      </c>
      <c r="AR47" s="35"/>
      <c r="AS47" s="352"/>
      <c r="AT47" s="353"/>
      <c r="AU47" s="36"/>
      <c r="AV47" s="36"/>
      <c r="AW47" s="36"/>
      <c r="AX47" s="36"/>
      <c r="AY47" s="36"/>
      <c r="AZ47" s="36"/>
      <c r="BA47" s="36"/>
      <c r="BB47" s="36"/>
      <c r="BC47" s="36"/>
      <c r="BD47" s="65"/>
    </row>
    <row r="48" spans="2:56" s="1" customFormat="1" ht="10.5" customHeight="1">
      <c r="B48" s="35"/>
      <c r="AR48" s="35"/>
      <c r="AS48" s="352"/>
      <c r="AT48" s="353"/>
      <c r="AU48" s="36"/>
      <c r="AV48" s="36"/>
      <c r="AW48" s="36"/>
      <c r="AX48" s="36"/>
      <c r="AY48" s="36"/>
      <c r="AZ48" s="36"/>
      <c r="BA48" s="36"/>
      <c r="BB48" s="36"/>
      <c r="BC48" s="36"/>
      <c r="BD48" s="65"/>
    </row>
    <row r="49" spans="2:56" s="1" customFormat="1" ht="29.25" customHeight="1">
      <c r="B49" s="35"/>
      <c r="C49" s="337" t="s">
        <v>58</v>
      </c>
      <c r="D49" s="338"/>
      <c r="E49" s="338"/>
      <c r="F49" s="338"/>
      <c r="G49" s="338"/>
      <c r="H49" s="66"/>
      <c r="I49" s="339" t="s">
        <v>59</v>
      </c>
      <c r="J49" s="338"/>
      <c r="K49" s="338"/>
      <c r="L49" s="338"/>
      <c r="M49" s="338"/>
      <c r="N49" s="338"/>
      <c r="O49" s="338"/>
      <c r="P49" s="338"/>
      <c r="Q49" s="338"/>
      <c r="R49" s="338"/>
      <c r="S49" s="338"/>
      <c r="T49" s="338"/>
      <c r="U49" s="338"/>
      <c r="V49" s="338"/>
      <c r="W49" s="338"/>
      <c r="X49" s="338"/>
      <c r="Y49" s="338"/>
      <c r="Z49" s="338"/>
      <c r="AA49" s="338"/>
      <c r="AB49" s="338"/>
      <c r="AC49" s="338"/>
      <c r="AD49" s="338"/>
      <c r="AE49" s="338"/>
      <c r="AF49" s="338"/>
      <c r="AG49" s="340" t="s">
        <v>60</v>
      </c>
      <c r="AH49" s="338"/>
      <c r="AI49" s="338"/>
      <c r="AJ49" s="338"/>
      <c r="AK49" s="338"/>
      <c r="AL49" s="338"/>
      <c r="AM49" s="338"/>
      <c r="AN49" s="339" t="s">
        <v>61</v>
      </c>
      <c r="AO49" s="338"/>
      <c r="AP49" s="338"/>
      <c r="AQ49" s="67" t="s">
        <v>62</v>
      </c>
      <c r="AR49" s="35"/>
      <c r="AS49" s="68" t="s">
        <v>63</v>
      </c>
      <c r="AT49" s="69" t="s">
        <v>64</v>
      </c>
      <c r="AU49" s="69" t="s">
        <v>65</v>
      </c>
      <c r="AV49" s="69" t="s">
        <v>66</v>
      </c>
      <c r="AW49" s="69" t="s">
        <v>67</v>
      </c>
      <c r="AX49" s="69" t="s">
        <v>68</v>
      </c>
      <c r="AY49" s="69" t="s">
        <v>69</v>
      </c>
      <c r="AZ49" s="69" t="s">
        <v>70</v>
      </c>
      <c r="BA49" s="69" t="s">
        <v>71</v>
      </c>
      <c r="BB49" s="69" t="s">
        <v>72</v>
      </c>
      <c r="BC49" s="69" t="s">
        <v>73</v>
      </c>
      <c r="BD49" s="70" t="s">
        <v>74</v>
      </c>
    </row>
    <row r="50" spans="2:56" s="1" customFormat="1" ht="10.5" customHeight="1">
      <c r="B50" s="35"/>
      <c r="AR50" s="35"/>
      <c r="AS50" s="71"/>
      <c r="AT50" s="62"/>
      <c r="AU50" s="62"/>
      <c r="AV50" s="62"/>
      <c r="AW50" s="62"/>
      <c r="AX50" s="62"/>
      <c r="AY50" s="62"/>
      <c r="AZ50" s="62"/>
      <c r="BA50" s="62"/>
      <c r="BB50" s="62"/>
      <c r="BC50" s="62"/>
      <c r="BD50" s="63"/>
    </row>
    <row r="51" spans="2:90" s="4" customFormat="1" ht="32.25" customHeight="1">
      <c r="B51" s="58"/>
      <c r="C51" s="72" t="s">
        <v>75</v>
      </c>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335">
        <f>ROUND(SUM(AG52:AG55),2)</f>
        <v>0</v>
      </c>
      <c r="AH51" s="335"/>
      <c r="AI51" s="335"/>
      <c r="AJ51" s="335"/>
      <c r="AK51" s="335"/>
      <c r="AL51" s="335"/>
      <c r="AM51" s="335"/>
      <c r="AN51" s="336">
        <f>SUM(AG51,AT51)</f>
        <v>0</v>
      </c>
      <c r="AO51" s="336"/>
      <c r="AP51" s="336"/>
      <c r="AQ51" s="74" t="s">
        <v>20</v>
      </c>
      <c r="AR51" s="58"/>
      <c r="AS51" s="75">
        <f>ROUND(SUM(AS52:AS55),2)</f>
        <v>0</v>
      </c>
      <c r="AT51" s="76">
        <f>ROUND(SUM(AV51:AW51),2)</f>
        <v>0</v>
      </c>
      <c r="AU51" s="77">
        <f>ROUND(SUM(AU52:AU55),5)</f>
        <v>0</v>
      </c>
      <c r="AV51" s="76">
        <f>ROUND(AZ51*L26,2)</f>
        <v>0</v>
      </c>
      <c r="AW51" s="76">
        <f>ROUND(BA51*L27,2)</f>
        <v>0</v>
      </c>
      <c r="AX51" s="76">
        <f>ROUND(BB51*L26,2)</f>
        <v>0</v>
      </c>
      <c r="AY51" s="76">
        <f>ROUND(BC51*L27,2)</f>
        <v>0</v>
      </c>
      <c r="AZ51" s="76">
        <f>ROUND(SUM(AZ52:AZ55),2)</f>
        <v>0</v>
      </c>
      <c r="BA51" s="76">
        <f>ROUND(SUM(BA52:BA55),2)</f>
        <v>0</v>
      </c>
      <c r="BB51" s="76">
        <f>ROUND(SUM(BB52:BB55),2)</f>
        <v>0</v>
      </c>
      <c r="BC51" s="76">
        <f>ROUND(SUM(BC52:BC55),2)</f>
        <v>0</v>
      </c>
      <c r="BD51" s="78">
        <f>ROUND(SUM(BD52:BD55),2)</f>
        <v>0</v>
      </c>
      <c r="BS51" s="59" t="s">
        <v>76</v>
      </c>
      <c r="BT51" s="59" t="s">
        <v>77</v>
      </c>
      <c r="BU51" s="79" t="s">
        <v>78</v>
      </c>
      <c r="BV51" s="59" t="s">
        <v>79</v>
      </c>
      <c r="BW51" s="59" t="s">
        <v>5</v>
      </c>
      <c r="BX51" s="59" t="s">
        <v>80</v>
      </c>
      <c r="CL51" s="59" t="s">
        <v>20</v>
      </c>
    </row>
    <row r="52" spans="1:91" s="5" customFormat="1" ht="27" customHeight="1">
      <c r="A52" s="240" t="s">
        <v>714</v>
      </c>
      <c r="B52" s="80"/>
      <c r="C52" s="81"/>
      <c r="D52" s="334" t="s">
        <v>81</v>
      </c>
      <c r="E52" s="333"/>
      <c r="F52" s="333"/>
      <c r="G52" s="333"/>
      <c r="H52" s="333"/>
      <c r="I52" s="82"/>
      <c r="J52" s="334" t="s">
        <v>82</v>
      </c>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32">
        <f>'PS 01 - Oprava jezového u...'!J27</f>
        <v>0</v>
      </c>
      <c r="AH52" s="333"/>
      <c r="AI52" s="333"/>
      <c r="AJ52" s="333"/>
      <c r="AK52" s="333"/>
      <c r="AL52" s="333"/>
      <c r="AM52" s="333"/>
      <c r="AN52" s="332">
        <f>SUM(AG52,AT52)</f>
        <v>0</v>
      </c>
      <c r="AO52" s="333"/>
      <c r="AP52" s="333"/>
      <c r="AQ52" s="83" t="s">
        <v>83</v>
      </c>
      <c r="AR52" s="80"/>
      <c r="AS52" s="84">
        <v>0</v>
      </c>
      <c r="AT52" s="85">
        <f>ROUND(SUM(AV52:AW52),2)</f>
        <v>0</v>
      </c>
      <c r="AU52" s="86">
        <f>'PS 01 - Oprava jezového u...'!P80</f>
        <v>0</v>
      </c>
      <c r="AV52" s="85">
        <f>'PS 01 - Oprava jezového u...'!J30</f>
        <v>0</v>
      </c>
      <c r="AW52" s="85">
        <f>'PS 01 - Oprava jezového u...'!J31</f>
        <v>0</v>
      </c>
      <c r="AX52" s="85">
        <f>'PS 01 - Oprava jezového u...'!J32</f>
        <v>0</v>
      </c>
      <c r="AY52" s="85">
        <f>'PS 01 - Oprava jezového u...'!J33</f>
        <v>0</v>
      </c>
      <c r="AZ52" s="85">
        <f>'PS 01 - Oprava jezového u...'!F30</f>
        <v>0</v>
      </c>
      <c r="BA52" s="85">
        <f>'PS 01 - Oprava jezového u...'!F31</f>
        <v>0</v>
      </c>
      <c r="BB52" s="85">
        <f>'PS 01 - Oprava jezového u...'!F32</f>
        <v>0</v>
      </c>
      <c r="BC52" s="85">
        <f>'PS 01 - Oprava jezového u...'!F33</f>
        <v>0</v>
      </c>
      <c r="BD52" s="87">
        <f>'PS 01 - Oprava jezového u...'!F34</f>
        <v>0</v>
      </c>
      <c r="BT52" s="88" t="s">
        <v>22</v>
      </c>
      <c r="BV52" s="88" t="s">
        <v>79</v>
      </c>
      <c r="BW52" s="88" t="s">
        <v>84</v>
      </c>
      <c r="BX52" s="88" t="s">
        <v>5</v>
      </c>
      <c r="CL52" s="88" t="s">
        <v>20</v>
      </c>
      <c r="CM52" s="88" t="s">
        <v>85</v>
      </c>
    </row>
    <row r="53" spans="1:91" s="5" customFormat="1" ht="27" customHeight="1">
      <c r="A53" s="240" t="s">
        <v>714</v>
      </c>
      <c r="B53" s="80"/>
      <c r="C53" s="81"/>
      <c r="D53" s="334" t="s">
        <v>86</v>
      </c>
      <c r="E53" s="333"/>
      <c r="F53" s="333"/>
      <c r="G53" s="333"/>
      <c r="H53" s="333"/>
      <c r="I53" s="82"/>
      <c r="J53" s="334" t="s">
        <v>87</v>
      </c>
      <c r="K53" s="333"/>
      <c r="L53" s="333"/>
      <c r="M53" s="333"/>
      <c r="N53" s="333"/>
      <c r="O53" s="333"/>
      <c r="P53" s="333"/>
      <c r="Q53" s="333"/>
      <c r="R53" s="333"/>
      <c r="S53" s="333"/>
      <c r="T53" s="333"/>
      <c r="U53" s="333"/>
      <c r="V53" s="333"/>
      <c r="W53" s="333"/>
      <c r="X53" s="333"/>
      <c r="Y53" s="333"/>
      <c r="Z53" s="333"/>
      <c r="AA53" s="333"/>
      <c r="AB53" s="333"/>
      <c r="AC53" s="333"/>
      <c r="AD53" s="333"/>
      <c r="AE53" s="333"/>
      <c r="AF53" s="333"/>
      <c r="AG53" s="332">
        <f>'PS 02 - Oprava zvedacích ...'!J27</f>
        <v>0</v>
      </c>
      <c r="AH53" s="333"/>
      <c r="AI53" s="333"/>
      <c r="AJ53" s="333"/>
      <c r="AK53" s="333"/>
      <c r="AL53" s="333"/>
      <c r="AM53" s="333"/>
      <c r="AN53" s="332">
        <f>SUM(AG53,AT53)</f>
        <v>0</v>
      </c>
      <c r="AO53" s="333"/>
      <c r="AP53" s="333"/>
      <c r="AQ53" s="83" t="s">
        <v>83</v>
      </c>
      <c r="AR53" s="80"/>
      <c r="AS53" s="84">
        <v>0</v>
      </c>
      <c r="AT53" s="85">
        <f>ROUND(SUM(AV53:AW53),2)</f>
        <v>0</v>
      </c>
      <c r="AU53" s="86">
        <f>'PS 02 - Oprava zvedacích ...'!P77</f>
        <v>0</v>
      </c>
      <c r="AV53" s="85">
        <f>'PS 02 - Oprava zvedacích ...'!J30</f>
        <v>0</v>
      </c>
      <c r="AW53" s="85">
        <f>'PS 02 - Oprava zvedacích ...'!J31</f>
        <v>0</v>
      </c>
      <c r="AX53" s="85">
        <f>'PS 02 - Oprava zvedacích ...'!J32</f>
        <v>0</v>
      </c>
      <c r="AY53" s="85">
        <f>'PS 02 - Oprava zvedacích ...'!J33</f>
        <v>0</v>
      </c>
      <c r="AZ53" s="85">
        <f>'PS 02 - Oprava zvedacích ...'!F30</f>
        <v>0</v>
      </c>
      <c r="BA53" s="85">
        <f>'PS 02 - Oprava zvedacích ...'!F31</f>
        <v>0</v>
      </c>
      <c r="BB53" s="85">
        <f>'PS 02 - Oprava zvedacích ...'!F32</f>
        <v>0</v>
      </c>
      <c r="BC53" s="85">
        <f>'PS 02 - Oprava zvedacích ...'!F33</f>
        <v>0</v>
      </c>
      <c r="BD53" s="87">
        <f>'PS 02 - Oprava zvedacích ...'!F34</f>
        <v>0</v>
      </c>
      <c r="BT53" s="88" t="s">
        <v>22</v>
      </c>
      <c r="BV53" s="88" t="s">
        <v>79</v>
      </c>
      <c r="BW53" s="88" t="s">
        <v>88</v>
      </c>
      <c r="BX53" s="88" t="s">
        <v>5</v>
      </c>
      <c r="CL53" s="88" t="s">
        <v>20</v>
      </c>
      <c r="CM53" s="88" t="s">
        <v>85</v>
      </c>
    </row>
    <row r="54" spans="1:91" s="5" customFormat="1" ht="27" customHeight="1">
      <c r="A54" s="240" t="s">
        <v>714</v>
      </c>
      <c r="B54" s="80"/>
      <c r="C54" s="81"/>
      <c r="D54" s="334" t="s">
        <v>89</v>
      </c>
      <c r="E54" s="333"/>
      <c r="F54" s="333"/>
      <c r="G54" s="333"/>
      <c r="H54" s="333"/>
      <c r="I54" s="82"/>
      <c r="J54" s="334" t="s">
        <v>90</v>
      </c>
      <c r="K54" s="333"/>
      <c r="L54" s="333"/>
      <c r="M54" s="333"/>
      <c r="N54" s="333"/>
      <c r="O54" s="333"/>
      <c r="P54" s="333"/>
      <c r="Q54" s="333"/>
      <c r="R54" s="333"/>
      <c r="S54" s="333"/>
      <c r="T54" s="333"/>
      <c r="U54" s="333"/>
      <c r="V54" s="333"/>
      <c r="W54" s="333"/>
      <c r="X54" s="333"/>
      <c r="Y54" s="333"/>
      <c r="Z54" s="333"/>
      <c r="AA54" s="333"/>
      <c r="AB54" s="333"/>
      <c r="AC54" s="333"/>
      <c r="AD54" s="333"/>
      <c r="AE54" s="333"/>
      <c r="AF54" s="333"/>
      <c r="AG54" s="332">
        <f>'SO 01 - Oprava stavební č...'!J27</f>
        <v>0</v>
      </c>
      <c r="AH54" s="333"/>
      <c r="AI54" s="333"/>
      <c r="AJ54" s="333"/>
      <c r="AK54" s="333"/>
      <c r="AL54" s="333"/>
      <c r="AM54" s="333"/>
      <c r="AN54" s="332">
        <f>SUM(AG54,AT54)</f>
        <v>0</v>
      </c>
      <c r="AO54" s="333"/>
      <c r="AP54" s="333"/>
      <c r="AQ54" s="83" t="s">
        <v>91</v>
      </c>
      <c r="AR54" s="80"/>
      <c r="AS54" s="84">
        <v>0</v>
      </c>
      <c r="AT54" s="85">
        <f>ROUND(SUM(AV54:AW54),2)</f>
        <v>0</v>
      </c>
      <c r="AU54" s="86">
        <f>'SO 01 - Oprava stavební č...'!P84</f>
        <v>0</v>
      </c>
      <c r="AV54" s="85">
        <f>'SO 01 - Oprava stavební č...'!J30</f>
        <v>0</v>
      </c>
      <c r="AW54" s="85">
        <f>'SO 01 - Oprava stavební č...'!J31</f>
        <v>0</v>
      </c>
      <c r="AX54" s="85">
        <f>'SO 01 - Oprava stavební č...'!J32</f>
        <v>0</v>
      </c>
      <c r="AY54" s="85">
        <f>'SO 01 - Oprava stavební č...'!J33</f>
        <v>0</v>
      </c>
      <c r="AZ54" s="85">
        <f>'SO 01 - Oprava stavební č...'!F30</f>
        <v>0</v>
      </c>
      <c r="BA54" s="85">
        <f>'SO 01 - Oprava stavební č...'!F31</f>
        <v>0</v>
      </c>
      <c r="BB54" s="85">
        <f>'SO 01 - Oprava stavební č...'!F32</f>
        <v>0</v>
      </c>
      <c r="BC54" s="85">
        <f>'SO 01 - Oprava stavební č...'!F33</f>
        <v>0</v>
      </c>
      <c r="BD54" s="87">
        <f>'SO 01 - Oprava stavební č...'!F34</f>
        <v>0</v>
      </c>
      <c r="BT54" s="88" t="s">
        <v>22</v>
      </c>
      <c r="BV54" s="88" t="s">
        <v>79</v>
      </c>
      <c r="BW54" s="88" t="s">
        <v>92</v>
      </c>
      <c r="BX54" s="88" t="s">
        <v>5</v>
      </c>
      <c r="CL54" s="88" t="s">
        <v>93</v>
      </c>
      <c r="CM54" s="88" t="s">
        <v>85</v>
      </c>
    </row>
    <row r="55" spans="1:91" s="5" customFormat="1" ht="27" customHeight="1">
      <c r="A55" s="240" t="s">
        <v>714</v>
      </c>
      <c r="B55" s="80"/>
      <c r="C55" s="81"/>
      <c r="D55" s="334" t="s">
        <v>94</v>
      </c>
      <c r="E55" s="333"/>
      <c r="F55" s="333"/>
      <c r="G55" s="333"/>
      <c r="H55" s="333"/>
      <c r="I55" s="82"/>
      <c r="J55" s="334" t="s">
        <v>95</v>
      </c>
      <c r="K55" s="333"/>
      <c r="L55" s="333"/>
      <c r="M55" s="333"/>
      <c r="N55" s="333"/>
      <c r="O55" s="333"/>
      <c r="P55" s="333"/>
      <c r="Q55" s="333"/>
      <c r="R55" s="333"/>
      <c r="S55" s="333"/>
      <c r="T55" s="333"/>
      <c r="U55" s="333"/>
      <c r="V55" s="333"/>
      <c r="W55" s="333"/>
      <c r="X55" s="333"/>
      <c r="Y55" s="333"/>
      <c r="Z55" s="333"/>
      <c r="AA55" s="333"/>
      <c r="AB55" s="333"/>
      <c r="AC55" s="333"/>
      <c r="AD55" s="333"/>
      <c r="AE55" s="333"/>
      <c r="AF55" s="333"/>
      <c r="AG55" s="332">
        <f>'VON - Vedlejší a ostatní ...'!J27</f>
        <v>0</v>
      </c>
      <c r="AH55" s="333"/>
      <c r="AI55" s="333"/>
      <c r="AJ55" s="333"/>
      <c r="AK55" s="333"/>
      <c r="AL55" s="333"/>
      <c r="AM55" s="333"/>
      <c r="AN55" s="332">
        <f>SUM(AG55,AT55)</f>
        <v>0</v>
      </c>
      <c r="AO55" s="333"/>
      <c r="AP55" s="333"/>
      <c r="AQ55" s="83" t="s">
        <v>94</v>
      </c>
      <c r="AR55" s="80"/>
      <c r="AS55" s="89">
        <v>0</v>
      </c>
      <c r="AT55" s="90">
        <f>ROUND(SUM(AV55:AW55),2)</f>
        <v>0</v>
      </c>
      <c r="AU55" s="91">
        <f>'VON - Vedlejší a ostatní ...'!P82</f>
        <v>0</v>
      </c>
      <c r="AV55" s="90">
        <f>'VON - Vedlejší a ostatní ...'!J30</f>
        <v>0</v>
      </c>
      <c r="AW55" s="90">
        <f>'VON - Vedlejší a ostatní ...'!J31</f>
        <v>0</v>
      </c>
      <c r="AX55" s="90">
        <f>'VON - Vedlejší a ostatní ...'!J32</f>
        <v>0</v>
      </c>
      <c r="AY55" s="90">
        <f>'VON - Vedlejší a ostatní ...'!J33</f>
        <v>0</v>
      </c>
      <c r="AZ55" s="90">
        <f>'VON - Vedlejší a ostatní ...'!F30</f>
        <v>0</v>
      </c>
      <c r="BA55" s="90">
        <f>'VON - Vedlejší a ostatní ...'!F31</f>
        <v>0</v>
      </c>
      <c r="BB55" s="90">
        <f>'VON - Vedlejší a ostatní ...'!F32</f>
        <v>0</v>
      </c>
      <c r="BC55" s="90">
        <f>'VON - Vedlejší a ostatní ...'!F33</f>
        <v>0</v>
      </c>
      <c r="BD55" s="92">
        <f>'VON - Vedlejší a ostatní ...'!F34</f>
        <v>0</v>
      </c>
      <c r="BT55" s="88" t="s">
        <v>22</v>
      </c>
      <c r="BV55" s="88" t="s">
        <v>79</v>
      </c>
      <c r="BW55" s="88" t="s">
        <v>96</v>
      </c>
      <c r="BX55" s="88" t="s">
        <v>5</v>
      </c>
      <c r="CL55" s="88" t="s">
        <v>20</v>
      </c>
      <c r="CM55" s="88" t="s">
        <v>85</v>
      </c>
    </row>
    <row r="56" spans="2:44" s="1" customFormat="1" ht="30" customHeight="1">
      <c r="B56" s="35"/>
      <c r="AR56" s="35"/>
    </row>
    <row r="57" spans="2:44" s="1" customFormat="1" ht="6.75" customHeight="1">
      <c r="B57" s="50"/>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35"/>
    </row>
  </sheetData>
  <sheetProtection password="CC35" sheet="1" objects="1" scenarios="1" formatColumns="0" formatRows="0" sort="0" autoFilter="0"/>
  <mergeCells count="53">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AS46:AT48"/>
    <mergeCell ref="L29:O29"/>
    <mergeCell ref="W29:AE29"/>
    <mergeCell ref="AK29:AO29"/>
    <mergeCell ref="L30:O30"/>
    <mergeCell ref="W30:AE30"/>
    <mergeCell ref="AK30:AO30"/>
    <mergeCell ref="AG52:AM52"/>
    <mergeCell ref="D52:H52"/>
    <mergeCell ref="J52:AF52"/>
    <mergeCell ref="X32:AB32"/>
    <mergeCell ref="AK32:AO32"/>
    <mergeCell ref="L42:AO42"/>
    <mergeCell ref="AM44:AN44"/>
    <mergeCell ref="AM46:AP46"/>
    <mergeCell ref="J53:AF53"/>
    <mergeCell ref="AN54:AP54"/>
    <mergeCell ref="AG54:AM54"/>
    <mergeCell ref="D54:H54"/>
    <mergeCell ref="J54:AF54"/>
    <mergeCell ref="C49:G49"/>
    <mergeCell ref="I49:AF49"/>
    <mergeCell ref="AG49:AM49"/>
    <mergeCell ref="AN49:AP49"/>
    <mergeCell ref="AN52:AP52"/>
    <mergeCell ref="AR2:BE2"/>
    <mergeCell ref="AN55:AP55"/>
    <mergeCell ref="AG55:AM55"/>
    <mergeCell ref="D55:H55"/>
    <mergeCell ref="J55:AF55"/>
    <mergeCell ref="AG51:AM51"/>
    <mergeCell ref="AN51:AP51"/>
    <mergeCell ref="AN53:AP53"/>
    <mergeCell ref="AG53:AM53"/>
    <mergeCell ref="D53:H53"/>
  </mergeCells>
  <hyperlinks>
    <hyperlink ref="K1:S1" location="C2" tooltip="Rekapitulace stavby" display="1) Rekapitulace stavby"/>
    <hyperlink ref="W1:AI1" location="C51" tooltip="Rekapitulace objektů stavby a soupisů prací" display="2) Rekapitulace objektů stavby a soupisů prací"/>
    <hyperlink ref="A52" location="'PS 01 - Oprava jezového u...'!C2" tooltip="PS 01 - Oprava jezového u..." display="/"/>
    <hyperlink ref="A53" location="'PS 02 - Oprava zvedacích ...'!C2" tooltip="PS 02 - Oprava zvedacích ..." display="/"/>
    <hyperlink ref="A54" location="'SO 01 - Oprava stavební č...'!C2" tooltip="SO 01 - Oprava stavební č..." display="/"/>
    <hyperlink ref="A55" location="'VON - Vedlejší a ostatní ...'!C2" tooltip="VON - Vedlejší a ostatní ..." displa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139"/>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28125" defaultRowHeight="13.5"/>
  <cols>
    <col min="1" max="1" width="8.28125" style="0" customWidth="1"/>
    <col min="2" max="2" width="1.7109375" style="0" customWidth="1"/>
    <col min="3" max="3" width="4.140625" style="0" customWidth="1"/>
    <col min="4" max="4" width="4.28125" style="0" customWidth="1"/>
    <col min="5" max="5" width="17.140625" style="0" customWidth="1"/>
    <col min="6" max="6" width="75.00390625" style="0" customWidth="1"/>
    <col min="7" max="7" width="8.7109375" style="0" customWidth="1"/>
    <col min="8" max="8" width="11.140625" style="0" customWidth="1"/>
    <col min="9" max="9" width="12.7109375" style="93" customWidth="1"/>
    <col min="10" max="10" width="23.421875" style="0" customWidth="1"/>
    <col min="11" max="11" width="15.421875" style="0" customWidth="1"/>
    <col min="12" max="12" width="9.28125" style="0" customWidth="1"/>
    <col min="13" max="18" width="0" style="0" hidden="1" customWidth="1"/>
    <col min="19" max="19" width="8.140625" style="0" hidden="1" customWidth="1"/>
    <col min="20" max="20" width="29.710937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32" max="43" width="9.28125" style="0" customWidth="1"/>
    <col min="44" max="65" width="0" style="0" hidden="1" customWidth="1"/>
  </cols>
  <sheetData>
    <row r="1" spans="1:70" ht="21.75" customHeight="1">
      <c r="A1" s="16"/>
      <c r="B1" s="242"/>
      <c r="C1" s="242"/>
      <c r="D1" s="241" t="s">
        <v>1</v>
      </c>
      <c r="E1" s="242"/>
      <c r="F1" s="243" t="s">
        <v>715</v>
      </c>
      <c r="G1" s="367" t="s">
        <v>716</v>
      </c>
      <c r="H1" s="367"/>
      <c r="I1" s="248"/>
      <c r="J1" s="243" t="s">
        <v>717</v>
      </c>
      <c r="K1" s="241" t="s">
        <v>97</v>
      </c>
      <c r="L1" s="243" t="s">
        <v>718</v>
      </c>
      <c r="M1" s="243"/>
      <c r="N1" s="243"/>
      <c r="O1" s="243"/>
      <c r="P1" s="243"/>
      <c r="Q1" s="243"/>
      <c r="R1" s="243"/>
      <c r="S1" s="243"/>
      <c r="T1" s="243"/>
      <c r="U1" s="239"/>
      <c r="V1" s="239"/>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75" customHeight="1">
      <c r="L2" s="331"/>
      <c r="M2" s="331"/>
      <c r="N2" s="331"/>
      <c r="O2" s="331"/>
      <c r="P2" s="331"/>
      <c r="Q2" s="331"/>
      <c r="R2" s="331"/>
      <c r="S2" s="331"/>
      <c r="T2" s="331"/>
      <c r="U2" s="331"/>
      <c r="V2" s="331"/>
      <c r="AT2" s="18" t="s">
        <v>84</v>
      </c>
    </row>
    <row r="3" spans="2:46" ht="6.75" customHeight="1">
      <c r="B3" s="19"/>
      <c r="C3" s="20"/>
      <c r="D3" s="20"/>
      <c r="E3" s="20"/>
      <c r="F3" s="20"/>
      <c r="G3" s="20"/>
      <c r="H3" s="20"/>
      <c r="I3" s="94"/>
      <c r="J3" s="20"/>
      <c r="K3" s="21"/>
      <c r="AT3" s="18" t="s">
        <v>85</v>
      </c>
    </row>
    <row r="4" spans="2:46" ht="36.75" customHeight="1">
      <c r="B4" s="22"/>
      <c r="C4" s="23"/>
      <c r="D4" s="24" t="s">
        <v>98</v>
      </c>
      <c r="E4" s="23"/>
      <c r="F4" s="23"/>
      <c r="G4" s="23"/>
      <c r="H4" s="23"/>
      <c r="I4" s="95"/>
      <c r="J4" s="23"/>
      <c r="K4" s="25"/>
      <c r="M4" s="26" t="s">
        <v>10</v>
      </c>
      <c r="AT4" s="18" t="s">
        <v>4</v>
      </c>
    </row>
    <row r="5" spans="2:11" ht="6.75" customHeight="1">
      <c r="B5" s="22"/>
      <c r="C5" s="23"/>
      <c r="D5" s="23"/>
      <c r="E5" s="23"/>
      <c r="F5" s="23"/>
      <c r="G5" s="23"/>
      <c r="H5" s="23"/>
      <c r="I5" s="95"/>
      <c r="J5" s="23"/>
      <c r="K5" s="25"/>
    </row>
    <row r="6" spans="2:11" ht="15">
      <c r="B6" s="22"/>
      <c r="C6" s="23"/>
      <c r="D6" s="31" t="s">
        <v>16</v>
      </c>
      <c r="E6" s="23"/>
      <c r="F6" s="23"/>
      <c r="G6" s="23"/>
      <c r="H6" s="23"/>
      <c r="I6" s="95"/>
      <c r="J6" s="23"/>
      <c r="K6" s="25"/>
    </row>
    <row r="7" spans="2:11" ht="22.5" customHeight="1">
      <c r="B7" s="22"/>
      <c r="C7" s="23"/>
      <c r="D7" s="23"/>
      <c r="E7" s="368" t="str">
        <f>'Rekapitulace stavby'!K6</f>
        <v>VD Střekov, Oprava IV. jezového pole</v>
      </c>
      <c r="F7" s="360"/>
      <c r="G7" s="360"/>
      <c r="H7" s="360"/>
      <c r="I7" s="95"/>
      <c r="J7" s="23"/>
      <c r="K7" s="25"/>
    </row>
    <row r="8" spans="2:11" s="1" customFormat="1" ht="15">
      <c r="B8" s="35"/>
      <c r="C8" s="36"/>
      <c r="D8" s="31" t="s">
        <v>99</v>
      </c>
      <c r="E8" s="36"/>
      <c r="F8" s="36"/>
      <c r="G8" s="36"/>
      <c r="H8" s="36"/>
      <c r="I8" s="96"/>
      <c r="J8" s="36"/>
      <c r="K8" s="39"/>
    </row>
    <row r="9" spans="2:11" s="1" customFormat="1" ht="36.75" customHeight="1">
      <c r="B9" s="35"/>
      <c r="C9" s="36"/>
      <c r="D9" s="36"/>
      <c r="E9" s="369" t="s">
        <v>100</v>
      </c>
      <c r="F9" s="353"/>
      <c r="G9" s="353"/>
      <c r="H9" s="353"/>
      <c r="I9" s="96"/>
      <c r="J9" s="36"/>
      <c r="K9" s="39"/>
    </row>
    <row r="10" spans="2:11" s="1" customFormat="1" ht="13.5">
      <c r="B10" s="35"/>
      <c r="C10" s="36"/>
      <c r="D10" s="36"/>
      <c r="E10" s="36"/>
      <c r="F10" s="36"/>
      <c r="G10" s="36"/>
      <c r="H10" s="36"/>
      <c r="I10" s="96"/>
      <c r="J10" s="36"/>
      <c r="K10" s="39"/>
    </row>
    <row r="11" spans="2:11" s="1" customFormat="1" ht="14.25" customHeight="1">
      <c r="B11" s="35"/>
      <c r="C11" s="36"/>
      <c r="D11" s="31" t="s">
        <v>19</v>
      </c>
      <c r="E11" s="36"/>
      <c r="F11" s="29" t="s">
        <v>20</v>
      </c>
      <c r="G11" s="36"/>
      <c r="H11" s="36"/>
      <c r="I11" s="97" t="s">
        <v>21</v>
      </c>
      <c r="J11" s="29" t="s">
        <v>20</v>
      </c>
      <c r="K11" s="39"/>
    </row>
    <row r="12" spans="2:11" s="1" customFormat="1" ht="14.25" customHeight="1">
      <c r="B12" s="35"/>
      <c r="C12" s="36"/>
      <c r="D12" s="31" t="s">
        <v>23</v>
      </c>
      <c r="E12" s="36"/>
      <c r="F12" s="29" t="s">
        <v>24</v>
      </c>
      <c r="G12" s="36"/>
      <c r="H12" s="36"/>
      <c r="I12" s="97" t="s">
        <v>25</v>
      </c>
      <c r="J12" s="98" t="str">
        <f>'Rekapitulace stavby'!AN8</f>
        <v>4.4.2016</v>
      </c>
      <c r="K12" s="39"/>
    </row>
    <row r="13" spans="2:11" s="1" customFormat="1" ht="10.5" customHeight="1">
      <c r="B13" s="35"/>
      <c r="C13" s="36"/>
      <c r="D13" s="36"/>
      <c r="E13" s="36"/>
      <c r="F13" s="36"/>
      <c r="G13" s="36"/>
      <c r="H13" s="36"/>
      <c r="I13" s="96"/>
      <c r="J13" s="36"/>
      <c r="K13" s="39"/>
    </row>
    <row r="14" spans="2:11" s="1" customFormat="1" ht="14.25" customHeight="1">
      <c r="B14" s="35"/>
      <c r="C14" s="36"/>
      <c r="D14" s="31" t="s">
        <v>29</v>
      </c>
      <c r="E14" s="36"/>
      <c r="F14" s="36"/>
      <c r="G14" s="36"/>
      <c r="H14" s="36"/>
      <c r="I14" s="97" t="s">
        <v>30</v>
      </c>
      <c r="J14" s="29" t="s">
        <v>31</v>
      </c>
      <c r="K14" s="39"/>
    </row>
    <row r="15" spans="2:11" s="1" customFormat="1" ht="18" customHeight="1">
      <c r="B15" s="35"/>
      <c r="C15" s="36"/>
      <c r="D15" s="36"/>
      <c r="E15" s="29" t="s">
        <v>32</v>
      </c>
      <c r="F15" s="36"/>
      <c r="G15" s="36"/>
      <c r="H15" s="36"/>
      <c r="I15" s="97" t="s">
        <v>33</v>
      </c>
      <c r="J15" s="29" t="s">
        <v>34</v>
      </c>
      <c r="K15" s="39"/>
    </row>
    <row r="16" spans="2:11" s="1" customFormat="1" ht="6.75" customHeight="1">
      <c r="B16" s="35"/>
      <c r="C16" s="36"/>
      <c r="D16" s="36"/>
      <c r="E16" s="36"/>
      <c r="F16" s="36"/>
      <c r="G16" s="36"/>
      <c r="H16" s="36"/>
      <c r="I16" s="96"/>
      <c r="J16" s="36"/>
      <c r="K16" s="39"/>
    </row>
    <row r="17" spans="2:11" s="1" customFormat="1" ht="14.25" customHeight="1">
      <c r="B17" s="35"/>
      <c r="C17" s="36"/>
      <c r="D17" s="31" t="s">
        <v>35</v>
      </c>
      <c r="E17" s="36"/>
      <c r="F17" s="36"/>
      <c r="G17" s="36"/>
      <c r="H17" s="36"/>
      <c r="I17" s="97" t="s">
        <v>30</v>
      </c>
      <c r="J17" s="29">
        <f>IF('Rekapitulace stavby'!AN13="Vyplň údaj","",IF('Rekapitulace stavby'!AN13="","",'Rekapitulace stavby'!AN13))</f>
      </c>
      <c r="K17" s="39"/>
    </row>
    <row r="18" spans="2:11" s="1" customFormat="1" ht="18" customHeight="1">
      <c r="B18" s="35"/>
      <c r="C18" s="36"/>
      <c r="D18" s="36"/>
      <c r="E18" s="29">
        <f>IF('Rekapitulace stavby'!E14="Vyplň údaj","",IF('Rekapitulace stavby'!E14="","",'Rekapitulace stavby'!E14))</f>
      </c>
      <c r="F18" s="36"/>
      <c r="G18" s="36"/>
      <c r="H18" s="36"/>
      <c r="I18" s="97" t="s">
        <v>33</v>
      </c>
      <c r="J18" s="29">
        <f>IF('Rekapitulace stavby'!AN14="Vyplň údaj","",IF('Rekapitulace stavby'!AN14="","",'Rekapitulace stavby'!AN14))</f>
      </c>
      <c r="K18" s="39"/>
    </row>
    <row r="19" spans="2:11" s="1" customFormat="1" ht="6.75" customHeight="1">
      <c r="B19" s="35"/>
      <c r="C19" s="36"/>
      <c r="D19" s="36"/>
      <c r="E19" s="36"/>
      <c r="F19" s="36"/>
      <c r="G19" s="36"/>
      <c r="H19" s="36"/>
      <c r="I19" s="96"/>
      <c r="J19" s="36"/>
      <c r="K19" s="39"/>
    </row>
    <row r="20" spans="2:11" s="1" customFormat="1" ht="14.25" customHeight="1">
      <c r="B20" s="35"/>
      <c r="C20" s="36"/>
      <c r="D20" s="31" t="s">
        <v>37</v>
      </c>
      <c r="E20" s="36"/>
      <c r="F20" s="36"/>
      <c r="G20" s="36"/>
      <c r="H20" s="36"/>
      <c r="I20" s="97" t="s">
        <v>30</v>
      </c>
      <c r="J20" s="29" t="s">
        <v>38</v>
      </c>
      <c r="K20" s="39"/>
    </row>
    <row r="21" spans="2:11" s="1" customFormat="1" ht="18" customHeight="1">
      <c r="B21" s="35"/>
      <c r="C21" s="36"/>
      <c r="D21" s="36"/>
      <c r="E21" s="29" t="s">
        <v>39</v>
      </c>
      <c r="F21" s="36"/>
      <c r="G21" s="36"/>
      <c r="H21" s="36"/>
      <c r="I21" s="97" t="s">
        <v>33</v>
      </c>
      <c r="J21" s="29" t="s">
        <v>40</v>
      </c>
      <c r="K21" s="39"/>
    </row>
    <row r="22" spans="2:11" s="1" customFormat="1" ht="6.75" customHeight="1">
      <c r="B22" s="35"/>
      <c r="C22" s="36"/>
      <c r="D22" s="36"/>
      <c r="E22" s="36"/>
      <c r="F22" s="36"/>
      <c r="G22" s="36"/>
      <c r="H22" s="36"/>
      <c r="I22" s="96"/>
      <c r="J22" s="36"/>
      <c r="K22" s="39"/>
    </row>
    <row r="23" spans="2:11" s="1" customFormat="1" ht="14.25" customHeight="1">
      <c r="B23" s="35"/>
      <c r="C23" s="36"/>
      <c r="D23" s="31" t="s">
        <v>42</v>
      </c>
      <c r="E23" s="36"/>
      <c r="F23" s="36"/>
      <c r="G23" s="36"/>
      <c r="H23" s="36"/>
      <c r="I23" s="96"/>
      <c r="J23" s="36"/>
      <c r="K23" s="39"/>
    </row>
    <row r="24" spans="2:11" s="6" customFormat="1" ht="22.5" customHeight="1">
      <c r="B24" s="99"/>
      <c r="C24" s="100"/>
      <c r="D24" s="100"/>
      <c r="E24" s="363" t="s">
        <v>20</v>
      </c>
      <c r="F24" s="370"/>
      <c r="G24" s="370"/>
      <c r="H24" s="370"/>
      <c r="I24" s="101"/>
      <c r="J24" s="100"/>
      <c r="K24" s="102"/>
    </row>
    <row r="25" spans="2:11" s="1" customFormat="1" ht="6.75" customHeight="1">
      <c r="B25" s="35"/>
      <c r="C25" s="36"/>
      <c r="D25" s="36"/>
      <c r="E25" s="36"/>
      <c r="F25" s="36"/>
      <c r="G25" s="36"/>
      <c r="H25" s="36"/>
      <c r="I25" s="96"/>
      <c r="J25" s="36"/>
      <c r="K25" s="39"/>
    </row>
    <row r="26" spans="2:11" s="1" customFormat="1" ht="6.75" customHeight="1">
      <c r="B26" s="35"/>
      <c r="C26" s="36"/>
      <c r="D26" s="62"/>
      <c r="E26" s="62"/>
      <c r="F26" s="62"/>
      <c r="G26" s="62"/>
      <c r="H26" s="62"/>
      <c r="I26" s="103"/>
      <c r="J26" s="62"/>
      <c r="K26" s="104"/>
    </row>
    <row r="27" spans="2:11" s="1" customFormat="1" ht="24.75" customHeight="1">
      <c r="B27" s="35"/>
      <c r="C27" s="36"/>
      <c r="D27" s="105" t="s">
        <v>43</v>
      </c>
      <c r="E27" s="36"/>
      <c r="F27" s="36"/>
      <c r="G27" s="36"/>
      <c r="H27" s="36"/>
      <c r="I27" s="96"/>
      <c r="J27" s="106">
        <f>ROUND(J80,2)</f>
        <v>0</v>
      </c>
      <c r="K27" s="39"/>
    </row>
    <row r="28" spans="2:11" s="1" customFormat="1" ht="6.75" customHeight="1">
      <c r="B28" s="35"/>
      <c r="C28" s="36"/>
      <c r="D28" s="62"/>
      <c r="E28" s="62"/>
      <c r="F28" s="62"/>
      <c r="G28" s="62"/>
      <c r="H28" s="62"/>
      <c r="I28" s="103"/>
      <c r="J28" s="62"/>
      <c r="K28" s="104"/>
    </row>
    <row r="29" spans="2:11" s="1" customFormat="1" ht="14.25" customHeight="1">
      <c r="B29" s="35"/>
      <c r="C29" s="36"/>
      <c r="D29" s="36"/>
      <c r="E29" s="36"/>
      <c r="F29" s="40" t="s">
        <v>45</v>
      </c>
      <c r="G29" s="36"/>
      <c r="H29" s="36"/>
      <c r="I29" s="107" t="s">
        <v>44</v>
      </c>
      <c r="J29" s="40" t="s">
        <v>46</v>
      </c>
      <c r="K29" s="39"/>
    </row>
    <row r="30" spans="2:11" s="1" customFormat="1" ht="14.25" customHeight="1">
      <c r="B30" s="35"/>
      <c r="C30" s="36"/>
      <c r="D30" s="43" t="s">
        <v>47</v>
      </c>
      <c r="E30" s="43" t="s">
        <v>48</v>
      </c>
      <c r="F30" s="108">
        <f>ROUND(SUM(BE80:BE137),2)</f>
        <v>0</v>
      </c>
      <c r="G30" s="36"/>
      <c r="H30" s="36"/>
      <c r="I30" s="109">
        <v>0.21</v>
      </c>
      <c r="J30" s="108">
        <f>ROUND(ROUND((SUM(BE80:BE137)),2)*I30,2)</f>
        <v>0</v>
      </c>
      <c r="K30" s="39"/>
    </row>
    <row r="31" spans="2:11" s="1" customFormat="1" ht="14.25" customHeight="1">
      <c r="B31" s="35"/>
      <c r="C31" s="36"/>
      <c r="D31" s="36"/>
      <c r="E31" s="43" t="s">
        <v>49</v>
      </c>
      <c r="F31" s="108">
        <f>ROUND(SUM(BF80:BF137),2)</f>
        <v>0</v>
      </c>
      <c r="G31" s="36"/>
      <c r="H31" s="36"/>
      <c r="I31" s="109">
        <v>0.15</v>
      </c>
      <c r="J31" s="108">
        <f>ROUND(ROUND((SUM(BF80:BF137)),2)*I31,2)</f>
        <v>0</v>
      </c>
      <c r="K31" s="39"/>
    </row>
    <row r="32" spans="2:11" s="1" customFormat="1" ht="14.25" customHeight="1" hidden="1">
      <c r="B32" s="35"/>
      <c r="C32" s="36"/>
      <c r="D32" s="36"/>
      <c r="E32" s="43" t="s">
        <v>50</v>
      </c>
      <c r="F32" s="108">
        <f>ROUND(SUM(BG80:BG137),2)</f>
        <v>0</v>
      </c>
      <c r="G32" s="36"/>
      <c r="H32" s="36"/>
      <c r="I32" s="109">
        <v>0.21</v>
      </c>
      <c r="J32" s="108">
        <v>0</v>
      </c>
      <c r="K32" s="39"/>
    </row>
    <row r="33" spans="2:11" s="1" customFormat="1" ht="14.25" customHeight="1" hidden="1">
      <c r="B33" s="35"/>
      <c r="C33" s="36"/>
      <c r="D33" s="36"/>
      <c r="E33" s="43" t="s">
        <v>51</v>
      </c>
      <c r="F33" s="108">
        <f>ROUND(SUM(BH80:BH137),2)</f>
        <v>0</v>
      </c>
      <c r="G33" s="36"/>
      <c r="H33" s="36"/>
      <c r="I33" s="109">
        <v>0.15</v>
      </c>
      <c r="J33" s="108">
        <v>0</v>
      </c>
      <c r="K33" s="39"/>
    </row>
    <row r="34" spans="2:11" s="1" customFormat="1" ht="14.25" customHeight="1" hidden="1">
      <c r="B34" s="35"/>
      <c r="C34" s="36"/>
      <c r="D34" s="36"/>
      <c r="E34" s="43" t="s">
        <v>52</v>
      </c>
      <c r="F34" s="108">
        <f>ROUND(SUM(BI80:BI137),2)</f>
        <v>0</v>
      </c>
      <c r="G34" s="36"/>
      <c r="H34" s="36"/>
      <c r="I34" s="109">
        <v>0</v>
      </c>
      <c r="J34" s="108">
        <v>0</v>
      </c>
      <c r="K34" s="39"/>
    </row>
    <row r="35" spans="2:11" s="1" customFormat="1" ht="6.75" customHeight="1">
      <c r="B35" s="35"/>
      <c r="C35" s="36"/>
      <c r="D35" s="36"/>
      <c r="E35" s="36"/>
      <c r="F35" s="36"/>
      <c r="G35" s="36"/>
      <c r="H35" s="36"/>
      <c r="I35" s="96"/>
      <c r="J35" s="36"/>
      <c r="K35" s="39"/>
    </row>
    <row r="36" spans="2:11" s="1" customFormat="1" ht="24.75" customHeight="1">
      <c r="B36" s="35"/>
      <c r="C36" s="110"/>
      <c r="D36" s="111" t="s">
        <v>53</v>
      </c>
      <c r="E36" s="66"/>
      <c r="F36" s="66"/>
      <c r="G36" s="112" t="s">
        <v>54</v>
      </c>
      <c r="H36" s="113" t="s">
        <v>55</v>
      </c>
      <c r="I36" s="114"/>
      <c r="J36" s="115">
        <f>SUM(J27:J34)</f>
        <v>0</v>
      </c>
      <c r="K36" s="116"/>
    </row>
    <row r="37" spans="2:11" s="1" customFormat="1" ht="14.25" customHeight="1">
      <c r="B37" s="50"/>
      <c r="C37" s="51"/>
      <c r="D37" s="51"/>
      <c r="E37" s="51"/>
      <c r="F37" s="51"/>
      <c r="G37" s="51"/>
      <c r="H37" s="51"/>
      <c r="I37" s="117"/>
      <c r="J37" s="51"/>
      <c r="K37" s="52"/>
    </row>
    <row r="41" spans="2:11" s="1" customFormat="1" ht="6.75" customHeight="1">
      <c r="B41" s="53"/>
      <c r="C41" s="54"/>
      <c r="D41" s="54"/>
      <c r="E41" s="54"/>
      <c r="F41" s="54"/>
      <c r="G41" s="54"/>
      <c r="H41" s="54"/>
      <c r="I41" s="118"/>
      <c r="J41" s="54"/>
      <c r="K41" s="119"/>
    </row>
    <row r="42" spans="2:11" s="1" customFormat="1" ht="36.75" customHeight="1">
      <c r="B42" s="35"/>
      <c r="C42" s="24" t="s">
        <v>101</v>
      </c>
      <c r="D42" s="36"/>
      <c r="E42" s="36"/>
      <c r="F42" s="36"/>
      <c r="G42" s="36"/>
      <c r="H42" s="36"/>
      <c r="I42" s="96"/>
      <c r="J42" s="36"/>
      <c r="K42" s="39"/>
    </row>
    <row r="43" spans="2:11" s="1" customFormat="1" ht="6.75" customHeight="1">
      <c r="B43" s="35"/>
      <c r="C43" s="36"/>
      <c r="D43" s="36"/>
      <c r="E43" s="36"/>
      <c r="F43" s="36"/>
      <c r="G43" s="36"/>
      <c r="H43" s="36"/>
      <c r="I43" s="96"/>
      <c r="J43" s="36"/>
      <c r="K43" s="39"/>
    </row>
    <row r="44" spans="2:11" s="1" customFormat="1" ht="14.25" customHeight="1">
      <c r="B44" s="35"/>
      <c r="C44" s="31" t="s">
        <v>16</v>
      </c>
      <c r="D44" s="36"/>
      <c r="E44" s="36"/>
      <c r="F44" s="36"/>
      <c r="G44" s="36"/>
      <c r="H44" s="36"/>
      <c r="I44" s="96"/>
      <c r="J44" s="36"/>
      <c r="K44" s="39"/>
    </row>
    <row r="45" spans="2:11" s="1" customFormat="1" ht="22.5" customHeight="1">
      <c r="B45" s="35"/>
      <c r="C45" s="36"/>
      <c r="D45" s="36"/>
      <c r="E45" s="368" t="str">
        <f>E7</f>
        <v>VD Střekov, Oprava IV. jezového pole</v>
      </c>
      <c r="F45" s="353"/>
      <c r="G45" s="353"/>
      <c r="H45" s="353"/>
      <c r="I45" s="96"/>
      <c r="J45" s="36"/>
      <c r="K45" s="39"/>
    </row>
    <row r="46" spans="2:11" s="1" customFormat="1" ht="14.25" customHeight="1">
      <c r="B46" s="35"/>
      <c r="C46" s="31" t="s">
        <v>99</v>
      </c>
      <c r="D46" s="36"/>
      <c r="E46" s="36"/>
      <c r="F46" s="36"/>
      <c r="G46" s="36"/>
      <c r="H46" s="36"/>
      <c r="I46" s="96"/>
      <c r="J46" s="36"/>
      <c r="K46" s="39"/>
    </row>
    <row r="47" spans="2:11" s="1" customFormat="1" ht="23.25" customHeight="1">
      <c r="B47" s="35"/>
      <c r="C47" s="36"/>
      <c r="D47" s="36"/>
      <c r="E47" s="369" t="str">
        <f>E9</f>
        <v>PS 01 - Oprava jezového uzávěru</v>
      </c>
      <c r="F47" s="353"/>
      <c r="G47" s="353"/>
      <c r="H47" s="353"/>
      <c r="I47" s="96"/>
      <c r="J47" s="36"/>
      <c r="K47" s="39"/>
    </row>
    <row r="48" spans="2:11" s="1" customFormat="1" ht="6.75" customHeight="1">
      <c r="B48" s="35"/>
      <c r="C48" s="36"/>
      <c r="D48" s="36"/>
      <c r="E48" s="36"/>
      <c r="F48" s="36"/>
      <c r="G48" s="36"/>
      <c r="H48" s="36"/>
      <c r="I48" s="96"/>
      <c r="J48" s="36"/>
      <c r="K48" s="39"/>
    </row>
    <row r="49" spans="2:11" s="1" customFormat="1" ht="18" customHeight="1">
      <c r="B49" s="35"/>
      <c r="C49" s="31" t="s">
        <v>23</v>
      </c>
      <c r="D49" s="36"/>
      <c r="E49" s="36"/>
      <c r="F49" s="29" t="str">
        <f>F12</f>
        <v>Ústí nad Labem</v>
      </c>
      <c r="G49" s="36"/>
      <c r="H49" s="36"/>
      <c r="I49" s="97" t="s">
        <v>25</v>
      </c>
      <c r="J49" s="98" t="str">
        <f>IF(J12="","",J12)</f>
        <v>4.4.2016</v>
      </c>
      <c r="K49" s="39"/>
    </row>
    <row r="50" spans="2:11" s="1" customFormat="1" ht="6.75" customHeight="1">
      <c r="B50" s="35"/>
      <c r="C50" s="36"/>
      <c r="D50" s="36"/>
      <c r="E50" s="36"/>
      <c r="F50" s="36"/>
      <c r="G50" s="36"/>
      <c r="H50" s="36"/>
      <c r="I50" s="96"/>
      <c r="J50" s="36"/>
      <c r="K50" s="39"/>
    </row>
    <row r="51" spans="2:11" s="1" customFormat="1" ht="15">
      <c r="B51" s="35"/>
      <c r="C51" s="31" t="s">
        <v>29</v>
      </c>
      <c r="D51" s="36"/>
      <c r="E51" s="36"/>
      <c r="F51" s="29" t="str">
        <f>E15</f>
        <v>Povodí Labe, státní podnik</v>
      </c>
      <c r="G51" s="36"/>
      <c r="H51" s="36"/>
      <c r="I51" s="97" t="s">
        <v>37</v>
      </c>
      <c r="J51" s="29" t="str">
        <f>E21</f>
        <v>AQUATIS a. s.</v>
      </c>
      <c r="K51" s="39"/>
    </row>
    <row r="52" spans="2:11" s="1" customFormat="1" ht="14.25" customHeight="1">
      <c r="B52" s="35"/>
      <c r="C52" s="31" t="s">
        <v>35</v>
      </c>
      <c r="D52" s="36"/>
      <c r="E52" s="36"/>
      <c r="F52" s="29">
        <f>IF(E18="","",E18)</f>
      </c>
      <c r="G52" s="36"/>
      <c r="H52" s="36"/>
      <c r="I52" s="96"/>
      <c r="J52" s="36"/>
      <c r="K52" s="39"/>
    </row>
    <row r="53" spans="2:11" s="1" customFormat="1" ht="9.75" customHeight="1">
      <c r="B53" s="35"/>
      <c r="C53" s="36"/>
      <c r="D53" s="36"/>
      <c r="E53" s="36"/>
      <c r="F53" s="36"/>
      <c r="G53" s="36"/>
      <c r="H53" s="36"/>
      <c r="I53" s="96"/>
      <c r="J53" s="36"/>
      <c r="K53" s="39"/>
    </row>
    <row r="54" spans="2:11" s="1" customFormat="1" ht="29.25" customHeight="1">
      <c r="B54" s="35"/>
      <c r="C54" s="120" t="s">
        <v>102</v>
      </c>
      <c r="D54" s="110"/>
      <c r="E54" s="110"/>
      <c r="F54" s="110"/>
      <c r="G54" s="110"/>
      <c r="H54" s="110"/>
      <c r="I54" s="121"/>
      <c r="J54" s="122" t="s">
        <v>103</v>
      </c>
      <c r="K54" s="123"/>
    </row>
    <row r="55" spans="2:11" s="1" customFormat="1" ht="9.75" customHeight="1">
      <c r="B55" s="35"/>
      <c r="C55" s="36"/>
      <c r="D55" s="36"/>
      <c r="E55" s="36"/>
      <c r="F55" s="36"/>
      <c r="G55" s="36"/>
      <c r="H55" s="36"/>
      <c r="I55" s="96"/>
      <c r="J55" s="36"/>
      <c r="K55" s="39"/>
    </row>
    <row r="56" spans="2:47" s="1" customFormat="1" ht="29.25" customHeight="1">
      <c r="B56" s="35"/>
      <c r="C56" s="124" t="s">
        <v>104</v>
      </c>
      <c r="D56" s="36"/>
      <c r="E56" s="36"/>
      <c r="F56" s="36"/>
      <c r="G56" s="36"/>
      <c r="H56" s="36"/>
      <c r="I56" s="96"/>
      <c r="J56" s="106">
        <f>J80</f>
        <v>0</v>
      </c>
      <c r="K56" s="39"/>
      <c r="AU56" s="18" t="s">
        <v>105</v>
      </c>
    </row>
    <row r="57" spans="2:11" s="7" customFormat="1" ht="24.75" customHeight="1">
      <c r="B57" s="125"/>
      <c r="C57" s="126"/>
      <c r="D57" s="127" t="s">
        <v>106</v>
      </c>
      <c r="E57" s="128"/>
      <c r="F57" s="128"/>
      <c r="G57" s="128"/>
      <c r="H57" s="128"/>
      <c r="I57" s="129"/>
      <c r="J57" s="130">
        <f>J81</f>
        <v>0</v>
      </c>
      <c r="K57" s="131"/>
    </row>
    <row r="58" spans="2:11" s="7" customFormat="1" ht="24.75" customHeight="1">
      <c r="B58" s="125"/>
      <c r="C58" s="126"/>
      <c r="D58" s="127" t="s">
        <v>107</v>
      </c>
      <c r="E58" s="128"/>
      <c r="F58" s="128"/>
      <c r="G58" s="128"/>
      <c r="H58" s="128"/>
      <c r="I58" s="129"/>
      <c r="J58" s="130">
        <f>J106</f>
        <v>0</v>
      </c>
      <c r="K58" s="131"/>
    </row>
    <row r="59" spans="2:11" s="7" customFormat="1" ht="24.75" customHeight="1">
      <c r="B59" s="125"/>
      <c r="C59" s="126"/>
      <c r="D59" s="127" t="s">
        <v>108</v>
      </c>
      <c r="E59" s="128"/>
      <c r="F59" s="128"/>
      <c r="G59" s="128"/>
      <c r="H59" s="128"/>
      <c r="I59" s="129"/>
      <c r="J59" s="130">
        <f>J121</f>
        <v>0</v>
      </c>
      <c r="K59" s="131"/>
    </row>
    <row r="60" spans="2:11" s="7" customFormat="1" ht="24.75" customHeight="1">
      <c r="B60" s="125"/>
      <c r="C60" s="126"/>
      <c r="D60" s="127" t="s">
        <v>109</v>
      </c>
      <c r="E60" s="128"/>
      <c r="F60" s="128"/>
      <c r="G60" s="128"/>
      <c r="H60" s="128"/>
      <c r="I60" s="129"/>
      <c r="J60" s="130">
        <f>J128</f>
        <v>0</v>
      </c>
      <c r="K60" s="131"/>
    </row>
    <row r="61" spans="2:11" s="1" customFormat="1" ht="21.75" customHeight="1">
      <c r="B61" s="35"/>
      <c r="C61" s="36"/>
      <c r="D61" s="36"/>
      <c r="E61" s="36"/>
      <c r="F61" s="36"/>
      <c r="G61" s="36"/>
      <c r="H61" s="36"/>
      <c r="I61" s="96"/>
      <c r="J61" s="36"/>
      <c r="K61" s="39"/>
    </row>
    <row r="62" spans="2:11" s="1" customFormat="1" ht="6.75" customHeight="1">
      <c r="B62" s="50"/>
      <c r="C62" s="51"/>
      <c r="D62" s="51"/>
      <c r="E62" s="51"/>
      <c r="F62" s="51"/>
      <c r="G62" s="51"/>
      <c r="H62" s="51"/>
      <c r="I62" s="117"/>
      <c r="J62" s="51"/>
      <c r="K62" s="52"/>
    </row>
    <row r="66" spans="2:12" s="1" customFormat="1" ht="6.75" customHeight="1">
      <c r="B66" s="53"/>
      <c r="C66" s="54"/>
      <c r="D66" s="54"/>
      <c r="E66" s="54"/>
      <c r="F66" s="54"/>
      <c r="G66" s="54"/>
      <c r="H66" s="54"/>
      <c r="I66" s="118"/>
      <c r="J66" s="54"/>
      <c r="K66" s="54"/>
      <c r="L66" s="35"/>
    </row>
    <row r="67" spans="2:12" s="1" customFormat="1" ht="36.75" customHeight="1">
      <c r="B67" s="35"/>
      <c r="C67" s="55" t="s">
        <v>110</v>
      </c>
      <c r="I67" s="132"/>
      <c r="L67" s="35"/>
    </row>
    <row r="68" spans="2:12" s="1" customFormat="1" ht="6.75" customHeight="1">
      <c r="B68" s="35"/>
      <c r="I68" s="132"/>
      <c r="L68" s="35"/>
    </row>
    <row r="69" spans="2:12" s="1" customFormat="1" ht="14.25" customHeight="1">
      <c r="B69" s="35"/>
      <c r="C69" s="57" t="s">
        <v>16</v>
      </c>
      <c r="I69" s="132"/>
      <c r="L69" s="35"/>
    </row>
    <row r="70" spans="2:12" s="1" customFormat="1" ht="22.5" customHeight="1">
      <c r="B70" s="35"/>
      <c r="E70" s="371" t="str">
        <f>E7</f>
        <v>VD Střekov, Oprava IV. jezového pole</v>
      </c>
      <c r="F70" s="348"/>
      <c r="G70" s="348"/>
      <c r="H70" s="348"/>
      <c r="I70" s="132"/>
      <c r="L70" s="35"/>
    </row>
    <row r="71" spans="2:12" s="1" customFormat="1" ht="14.25" customHeight="1">
      <c r="B71" s="35"/>
      <c r="C71" s="57" t="s">
        <v>99</v>
      </c>
      <c r="I71" s="132"/>
      <c r="L71" s="35"/>
    </row>
    <row r="72" spans="2:12" s="1" customFormat="1" ht="23.25" customHeight="1">
      <c r="B72" s="35"/>
      <c r="E72" s="345" t="str">
        <f>E9</f>
        <v>PS 01 - Oprava jezového uzávěru</v>
      </c>
      <c r="F72" s="348"/>
      <c r="G72" s="348"/>
      <c r="H72" s="348"/>
      <c r="I72" s="132"/>
      <c r="L72" s="35"/>
    </row>
    <row r="73" spans="2:12" s="1" customFormat="1" ht="6.75" customHeight="1">
      <c r="B73" s="35"/>
      <c r="I73" s="132"/>
      <c r="L73" s="35"/>
    </row>
    <row r="74" spans="2:12" s="1" customFormat="1" ht="18" customHeight="1">
      <c r="B74" s="35"/>
      <c r="C74" s="57" t="s">
        <v>23</v>
      </c>
      <c r="F74" s="133" t="str">
        <f>F12</f>
        <v>Ústí nad Labem</v>
      </c>
      <c r="I74" s="134" t="s">
        <v>25</v>
      </c>
      <c r="J74" s="61" t="str">
        <f>IF(J12="","",J12)</f>
        <v>4.4.2016</v>
      </c>
      <c r="L74" s="35"/>
    </row>
    <row r="75" spans="2:12" s="1" customFormat="1" ht="6.75" customHeight="1">
      <c r="B75" s="35"/>
      <c r="I75" s="132"/>
      <c r="L75" s="35"/>
    </row>
    <row r="76" spans="2:12" s="1" customFormat="1" ht="15">
      <c r="B76" s="35"/>
      <c r="C76" s="57" t="s">
        <v>29</v>
      </c>
      <c r="F76" s="133" t="str">
        <f>E15</f>
        <v>Povodí Labe, státní podnik</v>
      </c>
      <c r="I76" s="134" t="s">
        <v>37</v>
      </c>
      <c r="J76" s="133" t="str">
        <f>E21</f>
        <v>AQUATIS a. s.</v>
      </c>
      <c r="L76" s="35"/>
    </row>
    <row r="77" spans="2:12" s="1" customFormat="1" ht="14.25" customHeight="1">
      <c r="B77" s="35"/>
      <c r="C77" s="57" t="s">
        <v>35</v>
      </c>
      <c r="F77" s="133">
        <f>IF(E18="","",E18)</f>
      </c>
      <c r="I77" s="132"/>
      <c r="L77" s="35"/>
    </row>
    <row r="78" spans="2:12" s="1" customFormat="1" ht="9.75" customHeight="1">
      <c r="B78" s="35"/>
      <c r="I78" s="132"/>
      <c r="L78" s="35"/>
    </row>
    <row r="79" spans="2:20" s="8" customFormat="1" ht="29.25" customHeight="1">
      <c r="B79" s="135"/>
      <c r="C79" s="136" t="s">
        <v>111</v>
      </c>
      <c r="D79" s="137" t="s">
        <v>62</v>
      </c>
      <c r="E79" s="137" t="s">
        <v>58</v>
      </c>
      <c r="F79" s="137" t="s">
        <v>112</v>
      </c>
      <c r="G79" s="137" t="s">
        <v>113</v>
      </c>
      <c r="H79" s="137" t="s">
        <v>114</v>
      </c>
      <c r="I79" s="138" t="s">
        <v>115</v>
      </c>
      <c r="J79" s="137" t="s">
        <v>103</v>
      </c>
      <c r="K79" s="139" t="s">
        <v>116</v>
      </c>
      <c r="L79" s="135"/>
      <c r="M79" s="68" t="s">
        <v>117</v>
      </c>
      <c r="N79" s="69" t="s">
        <v>47</v>
      </c>
      <c r="O79" s="69" t="s">
        <v>118</v>
      </c>
      <c r="P79" s="69" t="s">
        <v>119</v>
      </c>
      <c r="Q79" s="69" t="s">
        <v>120</v>
      </c>
      <c r="R79" s="69" t="s">
        <v>121</v>
      </c>
      <c r="S79" s="69" t="s">
        <v>122</v>
      </c>
      <c r="T79" s="70" t="s">
        <v>123</v>
      </c>
    </row>
    <row r="80" spans="2:63" s="1" customFormat="1" ht="29.25" customHeight="1">
      <c r="B80" s="35"/>
      <c r="C80" s="72" t="s">
        <v>104</v>
      </c>
      <c r="I80" s="132"/>
      <c r="J80" s="140">
        <f>BK80</f>
        <v>0</v>
      </c>
      <c r="L80" s="35"/>
      <c r="M80" s="71"/>
      <c r="N80" s="62"/>
      <c r="O80" s="62"/>
      <c r="P80" s="141">
        <f>P81+P106+P121+P128</f>
        <v>0</v>
      </c>
      <c r="Q80" s="62"/>
      <c r="R80" s="141">
        <f>R81+R106+R121+R128</f>
        <v>0</v>
      </c>
      <c r="S80" s="62"/>
      <c r="T80" s="142">
        <f>T81+T106+T121+T128</f>
        <v>0</v>
      </c>
      <c r="AT80" s="18" t="s">
        <v>76</v>
      </c>
      <c r="AU80" s="18" t="s">
        <v>105</v>
      </c>
      <c r="BK80" s="143">
        <f>BK81+BK106+BK121+BK128</f>
        <v>0</v>
      </c>
    </row>
    <row r="81" spans="2:63" s="9" customFormat="1" ht="36.75" customHeight="1">
      <c r="B81" s="144"/>
      <c r="D81" s="145" t="s">
        <v>76</v>
      </c>
      <c r="E81" s="146" t="s">
        <v>124</v>
      </c>
      <c r="F81" s="146" t="s">
        <v>125</v>
      </c>
      <c r="I81" s="147"/>
      <c r="J81" s="148">
        <f>BK81</f>
        <v>0</v>
      </c>
      <c r="L81" s="144"/>
      <c r="M81" s="149"/>
      <c r="N81" s="150"/>
      <c r="O81" s="150"/>
      <c r="P81" s="151">
        <f>SUM(P82:P105)</f>
        <v>0</v>
      </c>
      <c r="Q81" s="150"/>
      <c r="R81" s="151">
        <f>SUM(R82:R105)</f>
        <v>0</v>
      </c>
      <c r="S81" s="150"/>
      <c r="T81" s="152">
        <f>SUM(T82:T105)</f>
        <v>0</v>
      </c>
      <c r="AR81" s="153" t="s">
        <v>126</v>
      </c>
      <c r="AT81" s="154" t="s">
        <v>76</v>
      </c>
      <c r="AU81" s="154" t="s">
        <v>77</v>
      </c>
      <c r="AY81" s="153" t="s">
        <v>127</v>
      </c>
      <c r="BK81" s="155">
        <f>SUM(BK82:BK105)</f>
        <v>0</v>
      </c>
    </row>
    <row r="82" spans="2:65" s="1" customFormat="1" ht="22.5" customHeight="1">
      <c r="B82" s="156"/>
      <c r="C82" s="157" t="s">
        <v>22</v>
      </c>
      <c r="D82" s="157" t="s">
        <v>128</v>
      </c>
      <c r="E82" s="158" t="s">
        <v>129</v>
      </c>
      <c r="F82" s="159" t="s">
        <v>130</v>
      </c>
      <c r="G82" s="160" t="s">
        <v>131</v>
      </c>
      <c r="H82" s="161">
        <v>1</v>
      </c>
      <c r="I82" s="162"/>
      <c r="J82" s="163">
        <f>ROUND(I82*H82,2)</f>
        <v>0</v>
      </c>
      <c r="K82" s="159" t="s">
        <v>20</v>
      </c>
      <c r="L82" s="35"/>
      <c r="M82" s="164" t="s">
        <v>20</v>
      </c>
      <c r="N82" s="165" t="s">
        <v>48</v>
      </c>
      <c r="O82" s="36"/>
      <c r="P82" s="166">
        <f>O82*H82</f>
        <v>0</v>
      </c>
      <c r="Q82" s="166">
        <v>0</v>
      </c>
      <c r="R82" s="166">
        <f>Q82*H82</f>
        <v>0</v>
      </c>
      <c r="S82" s="166">
        <v>0</v>
      </c>
      <c r="T82" s="167">
        <f>S82*H82</f>
        <v>0</v>
      </c>
      <c r="AR82" s="18" t="s">
        <v>22</v>
      </c>
      <c r="AT82" s="18" t="s">
        <v>128</v>
      </c>
      <c r="AU82" s="18" t="s">
        <v>22</v>
      </c>
      <c r="AY82" s="18" t="s">
        <v>127</v>
      </c>
      <c r="BE82" s="168">
        <f>IF(N82="základní",J82,0)</f>
        <v>0</v>
      </c>
      <c r="BF82" s="168">
        <f>IF(N82="snížená",J82,0)</f>
        <v>0</v>
      </c>
      <c r="BG82" s="168">
        <f>IF(N82="zákl. přenesená",J82,0)</f>
        <v>0</v>
      </c>
      <c r="BH82" s="168">
        <f>IF(N82="sníž. přenesená",J82,0)</f>
        <v>0</v>
      </c>
      <c r="BI82" s="168">
        <f>IF(N82="nulová",J82,0)</f>
        <v>0</v>
      </c>
      <c r="BJ82" s="18" t="s">
        <v>22</v>
      </c>
      <c r="BK82" s="168">
        <f>ROUND(I82*H82,2)</f>
        <v>0</v>
      </c>
      <c r="BL82" s="18" t="s">
        <v>22</v>
      </c>
      <c r="BM82" s="18" t="s">
        <v>132</v>
      </c>
    </row>
    <row r="83" spans="2:47" s="1" customFormat="1" ht="150" customHeight="1">
      <c r="B83" s="35"/>
      <c r="D83" s="169" t="s">
        <v>133</v>
      </c>
      <c r="F83" s="170" t="s">
        <v>134</v>
      </c>
      <c r="I83" s="132"/>
      <c r="L83" s="35"/>
      <c r="M83" s="64"/>
      <c r="N83" s="36"/>
      <c r="O83" s="36"/>
      <c r="P83" s="36"/>
      <c r="Q83" s="36"/>
      <c r="R83" s="36"/>
      <c r="S83" s="36"/>
      <c r="T83" s="65"/>
      <c r="AT83" s="18" t="s">
        <v>133</v>
      </c>
      <c r="AU83" s="18" t="s">
        <v>22</v>
      </c>
    </row>
    <row r="84" spans="2:65" s="1" customFormat="1" ht="22.5" customHeight="1">
      <c r="B84" s="156"/>
      <c r="C84" s="157" t="s">
        <v>85</v>
      </c>
      <c r="D84" s="157" t="s">
        <v>128</v>
      </c>
      <c r="E84" s="158" t="s">
        <v>135</v>
      </c>
      <c r="F84" s="159" t="s">
        <v>136</v>
      </c>
      <c r="G84" s="160" t="s">
        <v>131</v>
      </c>
      <c r="H84" s="161">
        <v>1</v>
      </c>
      <c r="I84" s="162"/>
      <c r="J84" s="163">
        <f>ROUND(I84*H84,2)</f>
        <v>0</v>
      </c>
      <c r="K84" s="159" t="s">
        <v>20</v>
      </c>
      <c r="L84" s="35"/>
      <c r="M84" s="164" t="s">
        <v>20</v>
      </c>
      <c r="N84" s="165" t="s">
        <v>48</v>
      </c>
      <c r="O84" s="36"/>
      <c r="P84" s="166">
        <f>O84*H84</f>
        <v>0</v>
      </c>
      <c r="Q84" s="166">
        <v>0</v>
      </c>
      <c r="R84" s="166">
        <f>Q84*H84</f>
        <v>0</v>
      </c>
      <c r="S84" s="166">
        <v>0</v>
      </c>
      <c r="T84" s="167">
        <f>S84*H84</f>
        <v>0</v>
      </c>
      <c r="AR84" s="18" t="s">
        <v>22</v>
      </c>
      <c r="AT84" s="18" t="s">
        <v>128</v>
      </c>
      <c r="AU84" s="18" t="s">
        <v>22</v>
      </c>
      <c r="AY84" s="18" t="s">
        <v>127</v>
      </c>
      <c r="BE84" s="168">
        <f>IF(N84="základní",J84,0)</f>
        <v>0</v>
      </c>
      <c r="BF84" s="168">
        <f>IF(N84="snížená",J84,0)</f>
        <v>0</v>
      </c>
      <c r="BG84" s="168">
        <f>IF(N84="zákl. přenesená",J84,0)</f>
        <v>0</v>
      </c>
      <c r="BH84" s="168">
        <f>IF(N84="sníž. přenesená",J84,0)</f>
        <v>0</v>
      </c>
      <c r="BI84" s="168">
        <f>IF(N84="nulová",J84,0)</f>
        <v>0</v>
      </c>
      <c r="BJ84" s="18" t="s">
        <v>22</v>
      </c>
      <c r="BK84" s="168">
        <f>ROUND(I84*H84,2)</f>
        <v>0</v>
      </c>
      <c r="BL84" s="18" t="s">
        <v>22</v>
      </c>
      <c r="BM84" s="18" t="s">
        <v>137</v>
      </c>
    </row>
    <row r="85" spans="2:47" s="1" customFormat="1" ht="330" customHeight="1">
      <c r="B85" s="35"/>
      <c r="D85" s="169" t="s">
        <v>133</v>
      </c>
      <c r="F85" s="170" t="s">
        <v>138</v>
      </c>
      <c r="I85" s="132"/>
      <c r="L85" s="35"/>
      <c r="M85" s="64"/>
      <c r="N85" s="36"/>
      <c r="O85" s="36"/>
      <c r="P85" s="36"/>
      <c r="Q85" s="36"/>
      <c r="R85" s="36"/>
      <c r="S85" s="36"/>
      <c r="T85" s="65"/>
      <c r="AT85" s="18" t="s">
        <v>133</v>
      </c>
      <c r="AU85" s="18" t="s">
        <v>22</v>
      </c>
    </row>
    <row r="86" spans="2:65" s="1" customFormat="1" ht="22.5" customHeight="1">
      <c r="B86" s="156"/>
      <c r="C86" s="157" t="s">
        <v>126</v>
      </c>
      <c r="D86" s="157" t="s">
        <v>128</v>
      </c>
      <c r="E86" s="158" t="s">
        <v>139</v>
      </c>
      <c r="F86" s="159" t="s">
        <v>140</v>
      </c>
      <c r="G86" s="160" t="s">
        <v>131</v>
      </c>
      <c r="H86" s="161">
        <v>1</v>
      </c>
      <c r="I86" s="162"/>
      <c r="J86" s="163">
        <f>ROUND(I86*H86,2)</f>
        <v>0</v>
      </c>
      <c r="K86" s="159" t="s">
        <v>20</v>
      </c>
      <c r="L86" s="35"/>
      <c r="M86" s="164" t="s">
        <v>20</v>
      </c>
      <c r="N86" s="165" t="s">
        <v>48</v>
      </c>
      <c r="O86" s="36"/>
      <c r="P86" s="166">
        <f>O86*H86</f>
        <v>0</v>
      </c>
      <c r="Q86" s="166">
        <v>0</v>
      </c>
      <c r="R86" s="166">
        <f>Q86*H86</f>
        <v>0</v>
      </c>
      <c r="S86" s="166">
        <v>0</v>
      </c>
      <c r="T86" s="167">
        <f>S86*H86</f>
        <v>0</v>
      </c>
      <c r="AR86" s="18" t="s">
        <v>22</v>
      </c>
      <c r="AT86" s="18" t="s">
        <v>128</v>
      </c>
      <c r="AU86" s="18" t="s">
        <v>22</v>
      </c>
      <c r="AY86" s="18" t="s">
        <v>127</v>
      </c>
      <c r="BE86" s="168">
        <f>IF(N86="základní",J86,0)</f>
        <v>0</v>
      </c>
      <c r="BF86" s="168">
        <f>IF(N86="snížená",J86,0)</f>
        <v>0</v>
      </c>
      <c r="BG86" s="168">
        <f>IF(N86="zákl. přenesená",J86,0)</f>
        <v>0</v>
      </c>
      <c r="BH86" s="168">
        <f>IF(N86="sníž. přenesená",J86,0)</f>
        <v>0</v>
      </c>
      <c r="BI86" s="168">
        <f>IF(N86="nulová",J86,0)</f>
        <v>0</v>
      </c>
      <c r="BJ86" s="18" t="s">
        <v>22</v>
      </c>
      <c r="BK86" s="168">
        <f>ROUND(I86*H86,2)</f>
        <v>0</v>
      </c>
      <c r="BL86" s="18" t="s">
        <v>22</v>
      </c>
      <c r="BM86" s="18" t="s">
        <v>141</v>
      </c>
    </row>
    <row r="87" spans="2:47" s="1" customFormat="1" ht="90" customHeight="1">
      <c r="B87" s="35"/>
      <c r="D87" s="169" t="s">
        <v>133</v>
      </c>
      <c r="F87" s="170" t="s">
        <v>142</v>
      </c>
      <c r="I87" s="132"/>
      <c r="L87" s="35"/>
      <c r="M87" s="64"/>
      <c r="N87" s="36"/>
      <c r="O87" s="36"/>
      <c r="P87" s="36"/>
      <c r="Q87" s="36"/>
      <c r="R87" s="36"/>
      <c r="S87" s="36"/>
      <c r="T87" s="65"/>
      <c r="AT87" s="18" t="s">
        <v>133</v>
      </c>
      <c r="AU87" s="18" t="s">
        <v>22</v>
      </c>
    </row>
    <row r="88" spans="2:65" s="1" customFormat="1" ht="22.5" customHeight="1">
      <c r="B88" s="156"/>
      <c r="C88" s="157" t="s">
        <v>143</v>
      </c>
      <c r="D88" s="157" t="s">
        <v>128</v>
      </c>
      <c r="E88" s="158" t="s">
        <v>144</v>
      </c>
      <c r="F88" s="159" t="s">
        <v>145</v>
      </c>
      <c r="G88" s="160" t="s">
        <v>131</v>
      </c>
      <c r="H88" s="161">
        <v>1</v>
      </c>
      <c r="I88" s="162"/>
      <c r="J88" s="163">
        <f>ROUND(I88*H88,2)</f>
        <v>0</v>
      </c>
      <c r="K88" s="159" t="s">
        <v>20</v>
      </c>
      <c r="L88" s="35"/>
      <c r="M88" s="164" t="s">
        <v>20</v>
      </c>
      <c r="N88" s="165" t="s">
        <v>48</v>
      </c>
      <c r="O88" s="36"/>
      <c r="P88" s="166">
        <f>O88*H88</f>
        <v>0</v>
      </c>
      <c r="Q88" s="166">
        <v>0</v>
      </c>
      <c r="R88" s="166">
        <f>Q88*H88</f>
        <v>0</v>
      </c>
      <c r="S88" s="166">
        <v>0</v>
      </c>
      <c r="T88" s="167">
        <f>S88*H88</f>
        <v>0</v>
      </c>
      <c r="AR88" s="18" t="s">
        <v>22</v>
      </c>
      <c r="AT88" s="18" t="s">
        <v>128</v>
      </c>
      <c r="AU88" s="18" t="s">
        <v>22</v>
      </c>
      <c r="AY88" s="18" t="s">
        <v>127</v>
      </c>
      <c r="BE88" s="168">
        <f>IF(N88="základní",J88,0)</f>
        <v>0</v>
      </c>
      <c r="BF88" s="168">
        <f>IF(N88="snížená",J88,0)</f>
        <v>0</v>
      </c>
      <c r="BG88" s="168">
        <f>IF(N88="zákl. přenesená",J88,0)</f>
        <v>0</v>
      </c>
      <c r="BH88" s="168">
        <f>IF(N88="sníž. přenesená",J88,0)</f>
        <v>0</v>
      </c>
      <c r="BI88" s="168">
        <f>IF(N88="nulová",J88,0)</f>
        <v>0</v>
      </c>
      <c r="BJ88" s="18" t="s">
        <v>22</v>
      </c>
      <c r="BK88" s="168">
        <f>ROUND(I88*H88,2)</f>
        <v>0</v>
      </c>
      <c r="BL88" s="18" t="s">
        <v>22</v>
      </c>
      <c r="BM88" s="18" t="s">
        <v>146</v>
      </c>
    </row>
    <row r="89" spans="2:47" s="1" customFormat="1" ht="150" customHeight="1">
      <c r="B89" s="35"/>
      <c r="D89" s="169" t="s">
        <v>133</v>
      </c>
      <c r="F89" s="170" t="s">
        <v>147</v>
      </c>
      <c r="I89" s="132"/>
      <c r="L89" s="35"/>
      <c r="M89" s="64"/>
      <c r="N89" s="36"/>
      <c r="O89" s="36"/>
      <c r="P89" s="36"/>
      <c r="Q89" s="36"/>
      <c r="R89" s="36"/>
      <c r="S89" s="36"/>
      <c r="T89" s="65"/>
      <c r="AT89" s="18" t="s">
        <v>133</v>
      </c>
      <c r="AU89" s="18" t="s">
        <v>22</v>
      </c>
    </row>
    <row r="90" spans="2:65" s="1" customFormat="1" ht="22.5" customHeight="1">
      <c r="B90" s="156"/>
      <c r="C90" s="157" t="s">
        <v>148</v>
      </c>
      <c r="D90" s="157" t="s">
        <v>128</v>
      </c>
      <c r="E90" s="158" t="s">
        <v>149</v>
      </c>
      <c r="F90" s="159" t="s">
        <v>150</v>
      </c>
      <c r="G90" s="160" t="s">
        <v>131</v>
      </c>
      <c r="H90" s="161">
        <v>1</v>
      </c>
      <c r="I90" s="162"/>
      <c r="J90" s="163">
        <f>ROUND(I90*H90,2)</f>
        <v>0</v>
      </c>
      <c r="K90" s="159" t="s">
        <v>20</v>
      </c>
      <c r="L90" s="35"/>
      <c r="M90" s="164" t="s">
        <v>20</v>
      </c>
      <c r="N90" s="165" t="s">
        <v>48</v>
      </c>
      <c r="O90" s="36"/>
      <c r="P90" s="166">
        <f>O90*H90</f>
        <v>0</v>
      </c>
      <c r="Q90" s="166">
        <v>0</v>
      </c>
      <c r="R90" s="166">
        <f>Q90*H90</f>
        <v>0</v>
      </c>
      <c r="S90" s="166">
        <v>0</v>
      </c>
      <c r="T90" s="167">
        <f>S90*H90</f>
        <v>0</v>
      </c>
      <c r="AR90" s="18" t="s">
        <v>22</v>
      </c>
      <c r="AT90" s="18" t="s">
        <v>128</v>
      </c>
      <c r="AU90" s="18" t="s">
        <v>22</v>
      </c>
      <c r="AY90" s="18" t="s">
        <v>127</v>
      </c>
      <c r="BE90" s="168">
        <f>IF(N90="základní",J90,0)</f>
        <v>0</v>
      </c>
      <c r="BF90" s="168">
        <f>IF(N90="snížená",J90,0)</f>
        <v>0</v>
      </c>
      <c r="BG90" s="168">
        <f>IF(N90="zákl. přenesená",J90,0)</f>
        <v>0</v>
      </c>
      <c r="BH90" s="168">
        <f>IF(N90="sníž. přenesená",J90,0)</f>
        <v>0</v>
      </c>
      <c r="BI90" s="168">
        <f>IF(N90="nulová",J90,0)</f>
        <v>0</v>
      </c>
      <c r="BJ90" s="18" t="s">
        <v>22</v>
      </c>
      <c r="BK90" s="168">
        <f>ROUND(I90*H90,2)</f>
        <v>0</v>
      </c>
      <c r="BL90" s="18" t="s">
        <v>22</v>
      </c>
      <c r="BM90" s="18" t="s">
        <v>151</v>
      </c>
    </row>
    <row r="91" spans="2:47" s="1" customFormat="1" ht="66" customHeight="1">
      <c r="B91" s="35"/>
      <c r="D91" s="169" t="s">
        <v>133</v>
      </c>
      <c r="F91" s="170" t="s">
        <v>152</v>
      </c>
      <c r="I91" s="132"/>
      <c r="L91" s="35"/>
      <c r="M91" s="64"/>
      <c r="N91" s="36"/>
      <c r="O91" s="36"/>
      <c r="P91" s="36"/>
      <c r="Q91" s="36"/>
      <c r="R91" s="36"/>
      <c r="S91" s="36"/>
      <c r="T91" s="65"/>
      <c r="AT91" s="18" t="s">
        <v>133</v>
      </c>
      <c r="AU91" s="18" t="s">
        <v>22</v>
      </c>
    </row>
    <row r="92" spans="2:65" s="1" customFormat="1" ht="22.5" customHeight="1">
      <c r="B92" s="156"/>
      <c r="C92" s="157" t="s">
        <v>153</v>
      </c>
      <c r="D92" s="157" t="s">
        <v>128</v>
      </c>
      <c r="E92" s="158" t="s">
        <v>154</v>
      </c>
      <c r="F92" s="159" t="s">
        <v>155</v>
      </c>
      <c r="G92" s="160" t="s">
        <v>131</v>
      </c>
      <c r="H92" s="161">
        <v>1</v>
      </c>
      <c r="I92" s="162"/>
      <c r="J92" s="163">
        <f>ROUND(I92*H92,2)</f>
        <v>0</v>
      </c>
      <c r="K92" s="159" t="s">
        <v>20</v>
      </c>
      <c r="L92" s="35"/>
      <c r="M92" s="164" t="s">
        <v>20</v>
      </c>
      <c r="N92" s="165" t="s">
        <v>48</v>
      </c>
      <c r="O92" s="36"/>
      <c r="P92" s="166">
        <f>O92*H92</f>
        <v>0</v>
      </c>
      <c r="Q92" s="166">
        <v>0</v>
      </c>
      <c r="R92" s="166">
        <f>Q92*H92</f>
        <v>0</v>
      </c>
      <c r="S92" s="166">
        <v>0</v>
      </c>
      <c r="T92" s="167">
        <f>S92*H92</f>
        <v>0</v>
      </c>
      <c r="AR92" s="18" t="s">
        <v>22</v>
      </c>
      <c r="AT92" s="18" t="s">
        <v>128</v>
      </c>
      <c r="AU92" s="18" t="s">
        <v>22</v>
      </c>
      <c r="AY92" s="18" t="s">
        <v>127</v>
      </c>
      <c r="BE92" s="168">
        <f>IF(N92="základní",J92,0)</f>
        <v>0</v>
      </c>
      <c r="BF92" s="168">
        <f>IF(N92="snížená",J92,0)</f>
        <v>0</v>
      </c>
      <c r="BG92" s="168">
        <f>IF(N92="zákl. přenesená",J92,0)</f>
        <v>0</v>
      </c>
      <c r="BH92" s="168">
        <f>IF(N92="sníž. přenesená",J92,0)</f>
        <v>0</v>
      </c>
      <c r="BI92" s="168">
        <f>IF(N92="nulová",J92,0)</f>
        <v>0</v>
      </c>
      <c r="BJ92" s="18" t="s">
        <v>22</v>
      </c>
      <c r="BK92" s="168">
        <f>ROUND(I92*H92,2)</f>
        <v>0</v>
      </c>
      <c r="BL92" s="18" t="s">
        <v>22</v>
      </c>
      <c r="BM92" s="18" t="s">
        <v>156</v>
      </c>
    </row>
    <row r="93" spans="2:47" s="1" customFormat="1" ht="66" customHeight="1">
      <c r="B93" s="35"/>
      <c r="D93" s="169" t="s">
        <v>133</v>
      </c>
      <c r="F93" s="170" t="s">
        <v>157</v>
      </c>
      <c r="I93" s="132"/>
      <c r="L93" s="35"/>
      <c r="M93" s="64"/>
      <c r="N93" s="36"/>
      <c r="O93" s="36"/>
      <c r="P93" s="36"/>
      <c r="Q93" s="36"/>
      <c r="R93" s="36"/>
      <c r="S93" s="36"/>
      <c r="T93" s="65"/>
      <c r="AT93" s="18" t="s">
        <v>133</v>
      </c>
      <c r="AU93" s="18" t="s">
        <v>22</v>
      </c>
    </row>
    <row r="94" spans="2:65" s="1" customFormat="1" ht="22.5" customHeight="1">
      <c r="B94" s="156"/>
      <c r="C94" s="157" t="s">
        <v>158</v>
      </c>
      <c r="D94" s="157" t="s">
        <v>128</v>
      </c>
      <c r="E94" s="158" t="s">
        <v>159</v>
      </c>
      <c r="F94" s="159" t="s">
        <v>160</v>
      </c>
      <c r="G94" s="160" t="s">
        <v>131</v>
      </c>
      <c r="H94" s="161">
        <v>1</v>
      </c>
      <c r="I94" s="162"/>
      <c r="J94" s="163">
        <f>ROUND(I94*H94,2)</f>
        <v>0</v>
      </c>
      <c r="K94" s="159" t="s">
        <v>20</v>
      </c>
      <c r="L94" s="35"/>
      <c r="M94" s="164" t="s">
        <v>20</v>
      </c>
      <c r="N94" s="165" t="s">
        <v>48</v>
      </c>
      <c r="O94" s="36"/>
      <c r="P94" s="166">
        <f>O94*H94</f>
        <v>0</v>
      </c>
      <c r="Q94" s="166">
        <v>0</v>
      </c>
      <c r="R94" s="166">
        <f>Q94*H94</f>
        <v>0</v>
      </c>
      <c r="S94" s="166">
        <v>0</v>
      </c>
      <c r="T94" s="167">
        <f>S94*H94</f>
        <v>0</v>
      </c>
      <c r="AR94" s="18" t="s">
        <v>22</v>
      </c>
      <c r="AT94" s="18" t="s">
        <v>128</v>
      </c>
      <c r="AU94" s="18" t="s">
        <v>22</v>
      </c>
      <c r="AY94" s="18" t="s">
        <v>127</v>
      </c>
      <c r="BE94" s="168">
        <f>IF(N94="základní",J94,0)</f>
        <v>0</v>
      </c>
      <c r="BF94" s="168">
        <f>IF(N94="snížená",J94,0)</f>
        <v>0</v>
      </c>
      <c r="BG94" s="168">
        <f>IF(N94="zákl. přenesená",J94,0)</f>
        <v>0</v>
      </c>
      <c r="BH94" s="168">
        <f>IF(N94="sníž. přenesená",J94,0)</f>
        <v>0</v>
      </c>
      <c r="BI94" s="168">
        <f>IF(N94="nulová",J94,0)</f>
        <v>0</v>
      </c>
      <c r="BJ94" s="18" t="s">
        <v>22</v>
      </c>
      <c r="BK94" s="168">
        <f>ROUND(I94*H94,2)</f>
        <v>0</v>
      </c>
      <c r="BL94" s="18" t="s">
        <v>22</v>
      </c>
      <c r="BM94" s="18" t="s">
        <v>161</v>
      </c>
    </row>
    <row r="95" spans="2:47" s="1" customFormat="1" ht="102" customHeight="1">
      <c r="B95" s="35"/>
      <c r="D95" s="169" t="s">
        <v>133</v>
      </c>
      <c r="F95" s="170" t="s">
        <v>162</v>
      </c>
      <c r="I95" s="132"/>
      <c r="L95" s="35"/>
      <c r="M95" s="64"/>
      <c r="N95" s="36"/>
      <c r="O95" s="36"/>
      <c r="P95" s="36"/>
      <c r="Q95" s="36"/>
      <c r="R95" s="36"/>
      <c r="S95" s="36"/>
      <c r="T95" s="65"/>
      <c r="AT95" s="18" t="s">
        <v>133</v>
      </c>
      <c r="AU95" s="18" t="s">
        <v>22</v>
      </c>
    </row>
    <row r="96" spans="2:65" s="1" customFormat="1" ht="22.5" customHeight="1">
      <c r="B96" s="156"/>
      <c r="C96" s="157" t="s">
        <v>163</v>
      </c>
      <c r="D96" s="157" t="s">
        <v>128</v>
      </c>
      <c r="E96" s="158" t="s">
        <v>164</v>
      </c>
      <c r="F96" s="159" t="s">
        <v>165</v>
      </c>
      <c r="G96" s="160" t="s">
        <v>131</v>
      </c>
      <c r="H96" s="161">
        <v>1</v>
      </c>
      <c r="I96" s="162"/>
      <c r="J96" s="163">
        <f>ROUND(I96*H96,2)</f>
        <v>0</v>
      </c>
      <c r="K96" s="159" t="s">
        <v>20</v>
      </c>
      <c r="L96" s="35"/>
      <c r="M96" s="164" t="s">
        <v>20</v>
      </c>
      <c r="N96" s="165" t="s">
        <v>48</v>
      </c>
      <c r="O96" s="36"/>
      <c r="P96" s="166">
        <f>O96*H96</f>
        <v>0</v>
      </c>
      <c r="Q96" s="166">
        <v>0</v>
      </c>
      <c r="R96" s="166">
        <f>Q96*H96</f>
        <v>0</v>
      </c>
      <c r="S96" s="166">
        <v>0</v>
      </c>
      <c r="T96" s="167">
        <f>S96*H96</f>
        <v>0</v>
      </c>
      <c r="AR96" s="18" t="s">
        <v>22</v>
      </c>
      <c r="AT96" s="18" t="s">
        <v>128</v>
      </c>
      <c r="AU96" s="18" t="s">
        <v>22</v>
      </c>
      <c r="AY96" s="18" t="s">
        <v>127</v>
      </c>
      <c r="BE96" s="168">
        <f>IF(N96="základní",J96,0)</f>
        <v>0</v>
      </c>
      <c r="BF96" s="168">
        <f>IF(N96="snížená",J96,0)</f>
        <v>0</v>
      </c>
      <c r="BG96" s="168">
        <f>IF(N96="zákl. přenesená",J96,0)</f>
        <v>0</v>
      </c>
      <c r="BH96" s="168">
        <f>IF(N96="sníž. přenesená",J96,0)</f>
        <v>0</v>
      </c>
      <c r="BI96" s="168">
        <f>IF(N96="nulová",J96,0)</f>
        <v>0</v>
      </c>
      <c r="BJ96" s="18" t="s">
        <v>22</v>
      </c>
      <c r="BK96" s="168">
        <f>ROUND(I96*H96,2)</f>
        <v>0</v>
      </c>
      <c r="BL96" s="18" t="s">
        <v>22</v>
      </c>
      <c r="BM96" s="18" t="s">
        <v>166</v>
      </c>
    </row>
    <row r="97" spans="2:47" s="1" customFormat="1" ht="126" customHeight="1">
      <c r="B97" s="35"/>
      <c r="D97" s="169" t="s">
        <v>133</v>
      </c>
      <c r="F97" s="170" t="s">
        <v>167</v>
      </c>
      <c r="I97" s="132"/>
      <c r="L97" s="35"/>
      <c r="M97" s="64"/>
      <c r="N97" s="36"/>
      <c r="O97" s="36"/>
      <c r="P97" s="36"/>
      <c r="Q97" s="36"/>
      <c r="R97" s="36"/>
      <c r="S97" s="36"/>
      <c r="T97" s="65"/>
      <c r="AT97" s="18" t="s">
        <v>133</v>
      </c>
      <c r="AU97" s="18" t="s">
        <v>22</v>
      </c>
    </row>
    <row r="98" spans="2:65" s="1" customFormat="1" ht="22.5" customHeight="1">
      <c r="B98" s="156"/>
      <c r="C98" s="157" t="s">
        <v>168</v>
      </c>
      <c r="D98" s="157" t="s">
        <v>128</v>
      </c>
      <c r="E98" s="158" t="s">
        <v>169</v>
      </c>
      <c r="F98" s="159" t="s">
        <v>170</v>
      </c>
      <c r="G98" s="160" t="s">
        <v>131</v>
      </c>
      <c r="H98" s="161">
        <v>1</v>
      </c>
      <c r="I98" s="162"/>
      <c r="J98" s="163">
        <f>ROUND(I98*H98,2)</f>
        <v>0</v>
      </c>
      <c r="K98" s="159" t="s">
        <v>20</v>
      </c>
      <c r="L98" s="35"/>
      <c r="M98" s="164" t="s">
        <v>20</v>
      </c>
      <c r="N98" s="165" t="s">
        <v>48</v>
      </c>
      <c r="O98" s="36"/>
      <c r="P98" s="166">
        <f>O98*H98</f>
        <v>0</v>
      </c>
      <c r="Q98" s="166">
        <v>0</v>
      </c>
      <c r="R98" s="166">
        <f>Q98*H98</f>
        <v>0</v>
      </c>
      <c r="S98" s="166">
        <v>0</v>
      </c>
      <c r="T98" s="167">
        <f>S98*H98</f>
        <v>0</v>
      </c>
      <c r="AR98" s="18" t="s">
        <v>22</v>
      </c>
      <c r="AT98" s="18" t="s">
        <v>128</v>
      </c>
      <c r="AU98" s="18" t="s">
        <v>22</v>
      </c>
      <c r="AY98" s="18" t="s">
        <v>127</v>
      </c>
      <c r="BE98" s="168">
        <f>IF(N98="základní",J98,0)</f>
        <v>0</v>
      </c>
      <c r="BF98" s="168">
        <f>IF(N98="snížená",J98,0)</f>
        <v>0</v>
      </c>
      <c r="BG98" s="168">
        <f>IF(N98="zákl. přenesená",J98,0)</f>
        <v>0</v>
      </c>
      <c r="BH98" s="168">
        <f>IF(N98="sníž. přenesená",J98,0)</f>
        <v>0</v>
      </c>
      <c r="BI98" s="168">
        <f>IF(N98="nulová",J98,0)</f>
        <v>0</v>
      </c>
      <c r="BJ98" s="18" t="s">
        <v>22</v>
      </c>
      <c r="BK98" s="168">
        <f>ROUND(I98*H98,2)</f>
        <v>0</v>
      </c>
      <c r="BL98" s="18" t="s">
        <v>22</v>
      </c>
      <c r="BM98" s="18" t="s">
        <v>171</v>
      </c>
    </row>
    <row r="99" spans="2:47" s="1" customFormat="1" ht="150" customHeight="1">
      <c r="B99" s="35"/>
      <c r="D99" s="169" t="s">
        <v>133</v>
      </c>
      <c r="F99" s="170" t="s">
        <v>172</v>
      </c>
      <c r="I99" s="132"/>
      <c r="L99" s="35"/>
      <c r="M99" s="64"/>
      <c r="N99" s="36"/>
      <c r="O99" s="36"/>
      <c r="P99" s="36"/>
      <c r="Q99" s="36"/>
      <c r="R99" s="36"/>
      <c r="S99" s="36"/>
      <c r="T99" s="65"/>
      <c r="AT99" s="18" t="s">
        <v>133</v>
      </c>
      <c r="AU99" s="18" t="s">
        <v>22</v>
      </c>
    </row>
    <row r="100" spans="2:65" s="1" customFormat="1" ht="22.5" customHeight="1">
      <c r="B100" s="156"/>
      <c r="C100" s="157" t="s">
        <v>27</v>
      </c>
      <c r="D100" s="157" t="s">
        <v>128</v>
      </c>
      <c r="E100" s="158" t="s">
        <v>173</v>
      </c>
      <c r="F100" s="159" t="s">
        <v>174</v>
      </c>
      <c r="G100" s="160" t="s">
        <v>131</v>
      </c>
      <c r="H100" s="161">
        <v>1</v>
      </c>
      <c r="I100" s="162"/>
      <c r="J100" s="163">
        <f>ROUND(I100*H100,2)</f>
        <v>0</v>
      </c>
      <c r="K100" s="159" t="s">
        <v>20</v>
      </c>
      <c r="L100" s="35"/>
      <c r="M100" s="164" t="s">
        <v>20</v>
      </c>
      <c r="N100" s="165" t="s">
        <v>48</v>
      </c>
      <c r="O100" s="36"/>
      <c r="P100" s="166">
        <f>O100*H100</f>
        <v>0</v>
      </c>
      <c r="Q100" s="166">
        <v>0</v>
      </c>
      <c r="R100" s="166">
        <f>Q100*H100</f>
        <v>0</v>
      </c>
      <c r="S100" s="166">
        <v>0</v>
      </c>
      <c r="T100" s="167">
        <f>S100*H100</f>
        <v>0</v>
      </c>
      <c r="AR100" s="18" t="s">
        <v>22</v>
      </c>
      <c r="AT100" s="18" t="s">
        <v>128</v>
      </c>
      <c r="AU100" s="18" t="s">
        <v>22</v>
      </c>
      <c r="AY100" s="18" t="s">
        <v>127</v>
      </c>
      <c r="BE100" s="168">
        <f>IF(N100="základní",J100,0)</f>
        <v>0</v>
      </c>
      <c r="BF100" s="168">
        <f>IF(N100="snížená",J100,0)</f>
        <v>0</v>
      </c>
      <c r="BG100" s="168">
        <f>IF(N100="zákl. přenesená",J100,0)</f>
        <v>0</v>
      </c>
      <c r="BH100" s="168">
        <f>IF(N100="sníž. přenesená",J100,0)</f>
        <v>0</v>
      </c>
      <c r="BI100" s="168">
        <f>IF(N100="nulová",J100,0)</f>
        <v>0</v>
      </c>
      <c r="BJ100" s="18" t="s">
        <v>22</v>
      </c>
      <c r="BK100" s="168">
        <f>ROUND(I100*H100,2)</f>
        <v>0</v>
      </c>
      <c r="BL100" s="18" t="s">
        <v>22</v>
      </c>
      <c r="BM100" s="18" t="s">
        <v>175</v>
      </c>
    </row>
    <row r="101" spans="2:47" s="1" customFormat="1" ht="90" customHeight="1">
      <c r="B101" s="35"/>
      <c r="D101" s="169" t="s">
        <v>133</v>
      </c>
      <c r="F101" s="170" t="s">
        <v>176</v>
      </c>
      <c r="I101" s="132"/>
      <c r="L101" s="35"/>
      <c r="M101" s="64"/>
      <c r="N101" s="36"/>
      <c r="O101" s="36"/>
      <c r="P101" s="36"/>
      <c r="Q101" s="36"/>
      <c r="R101" s="36"/>
      <c r="S101" s="36"/>
      <c r="T101" s="65"/>
      <c r="AT101" s="18" t="s">
        <v>133</v>
      </c>
      <c r="AU101" s="18" t="s">
        <v>22</v>
      </c>
    </row>
    <row r="102" spans="2:65" s="1" customFormat="1" ht="22.5" customHeight="1">
      <c r="B102" s="156"/>
      <c r="C102" s="157" t="s">
        <v>177</v>
      </c>
      <c r="D102" s="157" t="s">
        <v>128</v>
      </c>
      <c r="E102" s="158" t="s">
        <v>178</v>
      </c>
      <c r="F102" s="159" t="s">
        <v>179</v>
      </c>
      <c r="G102" s="160" t="s">
        <v>131</v>
      </c>
      <c r="H102" s="161">
        <v>1</v>
      </c>
      <c r="I102" s="162"/>
      <c r="J102" s="163">
        <f>ROUND(I102*H102,2)</f>
        <v>0</v>
      </c>
      <c r="K102" s="159" t="s">
        <v>20</v>
      </c>
      <c r="L102" s="35"/>
      <c r="M102" s="164" t="s">
        <v>20</v>
      </c>
      <c r="N102" s="165" t="s">
        <v>48</v>
      </c>
      <c r="O102" s="36"/>
      <c r="P102" s="166">
        <f>O102*H102</f>
        <v>0</v>
      </c>
      <c r="Q102" s="166">
        <v>0</v>
      </c>
      <c r="R102" s="166">
        <f>Q102*H102</f>
        <v>0</v>
      </c>
      <c r="S102" s="166">
        <v>0</v>
      </c>
      <c r="T102" s="167">
        <f>S102*H102</f>
        <v>0</v>
      </c>
      <c r="AR102" s="18" t="s">
        <v>22</v>
      </c>
      <c r="AT102" s="18" t="s">
        <v>128</v>
      </c>
      <c r="AU102" s="18" t="s">
        <v>22</v>
      </c>
      <c r="AY102" s="18" t="s">
        <v>127</v>
      </c>
      <c r="BE102" s="168">
        <f>IF(N102="základní",J102,0)</f>
        <v>0</v>
      </c>
      <c r="BF102" s="168">
        <f>IF(N102="snížená",J102,0)</f>
        <v>0</v>
      </c>
      <c r="BG102" s="168">
        <f>IF(N102="zákl. přenesená",J102,0)</f>
        <v>0</v>
      </c>
      <c r="BH102" s="168">
        <f>IF(N102="sníž. přenesená",J102,0)</f>
        <v>0</v>
      </c>
      <c r="BI102" s="168">
        <f>IF(N102="nulová",J102,0)</f>
        <v>0</v>
      </c>
      <c r="BJ102" s="18" t="s">
        <v>22</v>
      </c>
      <c r="BK102" s="168">
        <f>ROUND(I102*H102,2)</f>
        <v>0</v>
      </c>
      <c r="BL102" s="18" t="s">
        <v>22</v>
      </c>
      <c r="BM102" s="18" t="s">
        <v>180</v>
      </c>
    </row>
    <row r="103" spans="2:47" s="1" customFormat="1" ht="126" customHeight="1">
      <c r="B103" s="35"/>
      <c r="D103" s="169" t="s">
        <v>133</v>
      </c>
      <c r="F103" s="170" t="s">
        <v>181</v>
      </c>
      <c r="I103" s="132"/>
      <c r="L103" s="35"/>
      <c r="M103" s="64"/>
      <c r="N103" s="36"/>
      <c r="O103" s="36"/>
      <c r="P103" s="36"/>
      <c r="Q103" s="36"/>
      <c r="R103" s="36"/>
      <c r="S103" s="36"/>
      <c r="T103" s="65"/>
      <c r="AT103" s="18" t="s">
        <v>133</v>
      </c>
      <c r="AU103" s="18" t="s">
        <v>22</v>
      </c>
    </row>
    <row r="104" spans="2:65" s="1" customFormat="1" ht="22.5" customHeight="1">
      <c r="B104" s="156"/>
      <c r="C104" s="157" t="s">
        <v>182</v>
      </c>
      <c r="D104" s="157" t="s">
        <v>128</v>
      </c>
      <c r="E104" s="158" t="s">
        <v>183</v>
      </c>
      <c r="F104" s="159" t="s">
        <v>184</v>
      </c>
      <c r="G104" s="160" t="s">
        <v>131</v>
      </c>
      <c r="H104" s="161">
        <v>1</v>
      </c>
      <c r="I104" s="162"/>
      <c r="J104" s="163">
        <f>ROUND(I104*H104,2)</f>
        <v>0</v>
      </c>
      <c r="K104" s="159" t="s">
        <v>20</v>
      </c>
      <c r="L104" s="35"/>
      <c r="M104" s="164" t="s">
        <v>20</v>
      </c>
      <c r="N104" s="165" t="s">
        <v>48</v>
      </c>
      <c r="O104" s="36"/>
      <c r="P104" s="166">
        <f>O104*H104</f>
        <v>0</v>
      </c>
      <c r="Q104" s="166">
        <v>0</v>
      </c>
      <c r="R104" s="166">
        <f>Q104*H104</f>
        <v>0</v>
      </c>
      <c r="S104" s="166">
        <v>0</v>
      </c>
      <c r="T104" s="167">
        <f>S104*H104</f>
        <v>0</v>
      </c>
      <c r="AR104" s="18" t="s">
        <v>22</v>
      </c>
      <c r="AT104" s="18" t="s">
        <v>128</v>
      </c>
      <c r="AU104" s="18" t="s">
        <v>22</v>
      </c>
      <c r="AY104" s="18" t="s">
        <v>127</v>
      </c>
      <c r="BE104" s="168">
        <f>IF(N104="základní",J104,0)</f>
        <v>0</v>
      </c>
      <c r="BF104" s="168">
        <f>IF(N104="snížená",J104,0)</f>
        <v>0</v>
      </c>
      <c r="BG104" s="168">
        <f>IF(N104="zákl. přenesená",J104,0)</f>
        <v>0</v>
      </c>
      <c r="BH104" s="168">
        <f>IF(N104="sníž. přenesená",J104,0)</f>
        <v>0</v>
      </c>
      <c r="BI104" s="168">
        <f>IF(N104="nulová",J104,0)</f>
        <v>0</v>
      </c>
      <c r="BJ104" s="18" t="s">
        <v>22</v>
      </c>
      <c r="BK104" s="168">
        <f>ROUND(I104*H104,2)</f>
        <v>0</v>
      </c>
      <c r="BL104" s="18" t="s">
        <v>22</v>
      </c>
      <c r="BM104" s="18" t="s">
        <v>185</v>
      </c>
    </row>
    <row r="105" spans="2:47" s="1" customFormat="1" ht="30" customHeight="1">
      <c r="B105" s="35"/>
      <c r="D105" s="171" t="s">
        <v>133</v>
      </c>
      <c r="F105" s="172" t="s">
        <v>186</v>
      </c>
      <c r="I105" s="132"/>
      <c r="L105" s="35"/>
      <c r="M105" s="64"/>
      <c r="N105" s="36"/>
      <c r="O105" s="36"/>
      <c r="P105" s="36"/>
      <c r="Q105" s="36"/>
      <c r="R105" s="36"/>
      <c r="S105" s="36"/>
      <c r="T105" s="65"/>
      <c r="AT105" s="18" t="s">
        <v>133</v>
      </c>
      <c r="AU105" s="18" t="s">
        <v>22</v>
      </c>
    </row>
    <row r="106" spans="2:63" s="9" customFormat="1" ht="36.75" customHeight="1">
      <c r="B106" s="144"/>
      <c r="D106" s="145" t="s">
        <v>76</v>
      </c>
      <c r="E106" s="146" t="s">
        <v>187</v>
      </c>
      <c r="F106" s="146" t="s">
        <v>188</v>
      </c>
      <c r="I106" s="147"/>
      <c r="J106" s="148">
        <f>BK106</f>
        <v>0</v>
      </c>
      <c r="L106" s="144"/>
      <c r="M106" s="149"/>
      <c r="N106" s="150"/>
      <c r="O106" s="150"/>
      <c r="P106" s="151">
        <f>SUM(P107:P120)</f>
        <v>0</v>
      </c>
      <c r="Q106" s="150"/>
      <c r="R106" s="151">
        <f>SUM(R107:R120)</f>
        <v>0</v>
      </c>
      <c r="S106" s="150"/>
      <c r="T106" s="152">
        <f>SUM(T107:T120)</f>
        <v>0</v>
      </c>
      <c r="AR106" s="153" t="s">
        <v>126</v>
      </c>
      <c r="AT106" s="154" t="s">
        <v>76</v>
      </c>
      <c r="AU106" s="154" t="s">
        <v>77</v>
      </c>
      <c r="AY106" s="153" t="s">
        <v>127</v>
      </c>
      <c r="BK106" s="155">
        <f>SUM(BK107:BK120)</f>
        <v>0</v>
      </c>
    </row>
    <row r="107" spans="2:65" s="1" customFormat="1" ht="22.5" customHeight="1">
      <c r="B107" s="156"/>
      <c r="C107" s="157" t="s">
        <v>189</v>
      </c>
      <c r="D107" s="157" t="s">
        <v>128</v>
      </c>
      <c r="E107" s="158" t="s">
        <v>190</v>
      </c>
      <c r="F107" s="159" t="s">
        <v>191</v>
      </c>
      <c r="G107" s="160" t="s">
        <v>131</v>
      </c>
      <c r="H107" s="161">
        <v>1</v>
      </c>
      <c r="I107" s="162"/>
      <c r="J107" s="163">
        <f>ROUND(I107*H107,2)</f>
        <v>0</v>
      </c>
      <c r="K107" s="159" t="s">
        <v>20</v>
      </c>
      <c r="L107" s="35"/>
      <c r="M107" s="164" t="s">
        <v>20</v>
      </c>
      <c r="N107" s="165" t="s">
        <v>48</v>
      </c>
      <c r="O107" s="36"/>
      <c r="P107" s="166">
        <f>O107*H107</f>
        <v>0</v>
      </c>
      <c r="Q107" s="166">
        <v>0</v>
      </c>
      <c r="R107" s="166">
        <f>Q107*H107</f>
        <v>0</v>
      </c>
      <c r="S107" s="166">
        <v>0</v>
      </c>
      <c r="T107" s="167">
        <f>S107*H107</f>
        <v>0</v>
      </c>
      <c r="AR107" s="18" t="s">
        <v>22</v>
      </c>
      <c r="AT107" s="18" t="s">
        <v>128</v>
      </c>
      <c r="AU107" s="18" t="s">
        <v>22</v>
      </c>
      <c r="AY107" s="18" t="s">
        <v>127</v>
      </c>
      <c r="BE107" s="168">
        <f>IF(N107="základní",J107,0)</f>
        <v>0</v>
      </c>
      <c r="BF107" s="168">
        <f>IF(N107="snížená",J107,0)</f>
        <v>0</v>
      </c>
      <c r="BG107" s="168">
        <f>IF(N107="zákl. přenesená",J107,0)</f>
        <v>0</v>
      </c>
      <c r="BH107" s="168">
        <f>IF(N107="sníž. přenesená",J107,0)</f>
        <v>0</v>
      </c>
      <c r="BI107" s="168">
        <f>IF(N107="nulová",J107,0)</f>
        <v>0</v>
      </c>
      <c r="BJ107" s="18" t="s">
        <v>22</v>
      </c>
      <c r="BK107" s="168">
        <f>ROUND(I107*H107,2)</f>
        <v>0</v>
      </c>
      <c r="BL107" s="18" t="s">
        <v>22</v>
      </c>
      <c r="BM107" s="18" t="s">
        <v>192</v>
      </c>
    </row>
    <row r="108" spans="2:47" s="1" customFormat="1" ht="150" customHeight="1">
      <c r="B108" s="35"/>
      <c r="D108" s="169" t="s">
        <v>133</v>
      </c>
      <c r="F108" s="170" t="s">
        <v>193</v>
      </c>
      <c r="I108" s="132"/>
      <c r="L108" s="35"/>
      <c r="M108" s="64"/>
      <c r="N108" s="36"/>
      <c r="O108" s="36"/>
      <c r="P108" s="36"/>
      <c r="Q108" s="36"/>
      <c r="R108" s="36"/>
      <c r="S108" s="36"/>
      <c r="T108" s="65"/>
      <c r="AT108" s="18" t="s">
        <v>133</v>
      </c>
      <c r="AU108" s="18" t="s">
        <v>22</v>
      </c>
    </row>
    <row r="109" spans="2:65" s="1" customFormat="1" ht="22.5" customHeight="1">
      <c r="B109" s="156"/>
      <c r="C109" s="157" t="s">
        <v>194</v>
      </c>
      <c r="D109" s="157" t="s">
        <v>128</v>
      </c>
      <c r="E109" s="158" t="s">
        <v>195</v>
      </c>
      <c r="F109" s="159" t="s">
        <v>196</v>
      </c>
      <c r="G109" s="160" t="s">
        <v>131</v>
      </c>
      <c r="H109" s="161">
        <v>1</v>
      </c>
      <c r="I109" s="162"/>
      <c r="J109" s="163">
        <f>ROUND(I109*H109,2)</f>
        <v>0</v>
      </c>
      <c r="K109" s="159" t="s">
        <v>20</v>
      </c>
      <c r="L109" s="35"/>
      <c r="M109" s="164" t="s">
        <v>20</v>
      </c>
      <c r="N109" s="165" t="s">
        <v>48</v>
      </c>
      <c r="O109" s="36"/>
      <c r="P109" s="166">
        <f>O109*H109</f>
        <v>0</v>
      </c>
      <c r="Q109" s="166">
        <v>0</v>
      </c>
      <c r="R109" s="166">
        <f>Q109*H109</f>
        <v>0</v>
      </c>
      <c r="S109" s="166">
        <v>0</v>
      </c>
      <c r="T109" s="167">
        <f>S109*H109</f>
        <v>0</v>
      </c>
      <c r="AR109" s="18" t="s">
        <v>22</v>
      </c>
      <c r="AT109" s="18" t="s">
        <v>128</v>
      </c>
      <c r="AU109" s="18" t="s">
        <v>22</v>
      </c>
      <c r="AY109" s="18" t="s">
        <v>127</v>
      </c>
      <c r="BE109" s="168">
        <f>IF(N109="základní",J109,0)</f>
        <v>0</v>
      </c>
      <c r="BF109" s="168">
        <f>IF(N109="snížená",J109,0)</f>
        <v>0</v>
      </c>
      <c r="BG109" s="168">
        <f>IF(N109="zákl. přenesená",J109,0)</f>
        <v>0</v>
      </c>
      <c r="BH109" s="168">
        <f>IF(N109="sníž. přenesená",J109,0)</f>
        <v>0</v>
      </c>
      <c r="BI109" s="168">
        <f>IF(N109="nulová",J109,0)</f>
        <v>0</v>
      </c>
      <c r="BJ109" s="18" t="s">
        <v>22</v>
      </c>
      <c r="BK109" s="168">
        <f>ROUND(I109*H109,2)</f>
        <v>0</v>
      </c>
      <c r="BL109" s="18" t="s">
        <v>22</v>
      </c>
      <c r="BM109" s="18" t="s">
        <v>197</v>
      </c>
    </row>
    <row r="110" spans="2:47" s="1" customFormat="1" ht="90" customHeight="1">
      <c r="B110" s="35"/>
      <c r="D110" s="169" t="s">
        <v>133</v>
      </c>
      <c r="F110" s="170" t="s">
        <v>198</v>
      </c>
      <c r="I110" s="132"/>
      <c r="L110" s="35"/>
      <c r="M110" s="64"/>
      <c r="N110" s="36"/>
      <c r="O110" s="36"/>
      <c r="P110" s="36"/>
      <c r="Q110" s="36"/>
      <c r="R110" s="36"/>
      <c r="S110" s="36"/>
      <c r="T110" s="65"/>
      <c r="AT110" s="18" t="s">
        <v>133</v>
      </c>
      <c r="AU110" s="18" t="s">
        <v>22</v>
      </c>
    </row>
    <row r="111" spans="2:65" s="1" customFormat="1" ht="22.5" customHeight="1">
      <c r="B111" s="156"/>
      <c r="C111" s="157" t="s">
        <v>8</v>
      </c>
      <c r="D111" s="157" t="s">
        <v>128</v>
      </c>
      <c r="E111" s="158" t="s">
        <v>199</v>
      </c>
      <c r="F111" s="159" t="s">
        <v>200</v>
      </c>
      <c r="G111" s="160" t="s">
        <v>131</v>
      </c>
      <c r="H111" s="161">
        <v>1</v>
      </c>
      <c r="I111" s="162"/>
      <c r="J111" s="163">
        <f>ROUND(I111*H111,2)</f>
        <v>0</v>
      </c>
      <c r="K111" s="159" t="s">
        <v>20</v>
      </c>
      <c r="L111" s="35"/>
      <c r="M111" s="164" t="s">
        <v>20</v>
      </c>
      <c r="N111" s="165" t="s">
        <v>48</v>
      </c>
      <c r="O111" s="36"/>
      <c r="P111" s="166">
        <f>O111*H111</f>
        <v>0</v>
      </c>
      <c r="Q111" s="166">
        <v>0</v>
      </c>
      <c r="R111" s="166">
        <f>Q111*H111</f>
        <v>0</v>
      </c>
      <c r="S111" s="166">
        <v>0</v>
      </c>
      <c r="T111" s="167">
        <f>S111*H111</f>
        <v>0</v>
      </c>
      <c r="AR111" s="18" t="s">
        <v>22</v>
      </c>
      <c r="AT111" s="18" t="s">
        <v>128</v>
      </c>
      <c r="AU111" s="18" t="s">
        <v>22</v>
      </c>
      <c r="AY111" s="18" t="s">
        <v>127</v>
      </c>
      <c r="BE111" s="168">
        <f>IF(N111="základní",J111,0)</f>
        <v>0</v>
      </c>
      <c r="BF111" s="168">
        <f>IF(N111="snížená",J111,0)</f>
        <v>0</v>
      </c>
      <c r="BG111" s="168">
        <f>IF(N111="zákl. přenesená",J111,0)</f>
        <v>0</v>
      </c>
      <c r="BH111" s="168">
        <f>IF(N111="sníž. přenesená",J111,0)</f>
        <v>0</v>
      </c>
      <c r="BI111" s="168">
        <f>IF(N111="nulová",J111,0)</f>
        <v>0</v>
      </c>
      <c r="BJ111" s="18" t="s">
        <v>22</v>
      </c>
      <c r="BK111" s="168">
        <f>ROUND(I111*H111,2)</f>
        <v>0</v>
      </c>
      <c r="BL111" s="18" t="s">
        <v>22</v>
      </c>
      <c r="BM111" s="18" t="s">
        <v>201</v>
      </c>
    </row>
    <row r="112" spans="2:47" s="1" customFormat="1" ht="330" customHeight="1">
      <c r="B112" s="35"/>
      <c r="D112" s="169" t="s">
        <v>133</v>
      </c>
      <c r="F112" s="170" t="s">
        <v>202</v>
      </c>
      <c r="I112" s="132"/>
      <c r="L112" s="35"/>
      <c r="M112" s="64"/>
      <c r="N112" s="36"/>
      <c r="O112" s="36"/>
      <c r="P112" s="36"/>
      <c r="Q112" s="36"/>
      <c r="R112" s="36"/>
      <c r="S112" s="36"/>
      <c r="T112" s="65"/>
      <c r="AT112" s="18" t="s">
        <v>133</v>
      </c>
      <c r="AU112" s="18" t="s">
        <v>22</v>
      </c>
    </row>
    <row r="113" spans="2:65" s="1" customFormat="1" ht="22.5" customHeight="1">
      <c r="B113" s="156"/>
      <c r="C113" s="157" t="s">
        <v>203</v>
      </c>
      <c r="D113" s="157" t="s">
        <v>128</v>
      </c>
      <c r="E113" s="158" t="s">
        <v>204</v>
      </c>
      <c r="F113" s="159" t="s">
        <v>205</v>
      </c>
      <c r="G113" s="160" t="s">
        <v>131</v>
      </c>
      <c r="H113" s="161">
        <v>1</v>
      </c>
      <c r="I113" s="162"/>
      <c r="J113" s="163">
        <f>ROUND(I113*H113,2)</f>
        <v>0</v>
      </c>
      <c r="K113" s="159" t="s">
        <v>20</v>
      </c>
      <c r="L113" s="35"/>
      <c r="M113" s="164" t="s">
        <v>20</v>
      </c>
      <c r="N113" s="165" t="s">
        <v>48</v>
      </c>
      <c r="O113" s="36"/>
      <c r="P113" s="166">
        <f>O113*H113</f>
        <v>0</v>
      </c>
      <c r="Q113" s="166">
        <v>0</v>
      </c>
      <c r="R113" s="166">
        <f>Q113*H113</f>
        <v>0</v>
      </c>
      <c r="S113" s="166">
        <v>0</v>
      </c>
      <c r="T113" s="167">
        <f>S113*H113</f>
        <v>0</v>
      </c>
      <c r="AR113" s="18" t="s">
        <v>22</v>
      </c>
      <c r="AT113" s="18" t="s">
        <v>128</v>
      </c>
      <c r="AU113" s="18" t="s">
        <v>22</v>
      </c>
      <c r="AY113" s="18" t="s">
        <v>127</v>
      </c>
      <c r="BE113" s="168">
        <f>IF(N113="základní",J113,0)</f>
        <v>0</v>
      </c>
      <c r="BF113" s="168">
        <f>IF(N113="snížená",J113,0)</f>
        <v>0</v>
      </c>
      <c r="BG113" s="168">
        <f>IF(N113="zákl. přenesená",J113,0)</f>
        <v>0</v>
      </c>
      <c r="BH113" s="168">
        <f>IF(N113="sníž. přenesená",J113,0)</f>
        <v>0</v>
      </c>
      <c r="BI113" s="168">
        <f>IF(N113="nulová",J113,0)</f>
        <v>0</v>
      </c>
      <c r="BJ113" s="18" t="s">
        <v>22</v>
      </c>
      <c r="BK113" s="168">
        <f>ROUND(I113*H113,2)</f>
        <v>0</v>
      </c>
      <c r="BL113" s="18" t="s">
        <v>22</v>
      </c>
      <c r="BM113" s="18" t="s">
        <v>206</v>
      </c>
    </row>
    <row r="114" spans="2:47" s="1" customFormat="1" ht="102" customHeight="1">
      <c r="B114" s="35"/>
      <c r="D114" s="169" t="s">
        <v>133</v>
      </c>
      <c r="F114" s="170" t="s">
        <v>207</v>
      </c>
      <c r="I114" s="132"/>
      <c r="L114" s="35"/>
      <c r="M114" s="64"/>
      <c r="N114" s="36"/>
      <c r="O114" s="36"/>
      <c r="P114" s="36"/>
      <c r="Q114" s="36"/>
      <c r="R114" s="36"/>
      <c r="S114" s="36"/>
      <c r="T114" s="65"/>
      <c r="AT114" s="18" t="s">
        <v>133</v>
      </c>
      <c r="AU114" s="18" t="s">
        <v>22</v>
      </c>
    </row>
    <row r="115" spans="2:65" s="1" customFormat="1" ht="22.5" customHeight="1">
      <c r="B115" s="156"/>
      <c r="C115" s="157" t="s">
        <v>208</v>
      </c>
      <c r="D115" s="157" t="s">
        <v>128</v>
      </c>
      <c r="E115" s="158" t="s">
        <v>209</v>
      </c>
      <c r="F115" s="159" t="s">
        <v>210</v>
      </c>
      <c r="G115" s="160" t="s">
        <v>131</v>
      </c>
      <c r="H115" s="161">
        <v>1</v>
      </c>
      <c r="I115" s="162"/>
      <c r="J115" s="163">
        <f>ROUND(I115*H115,2)</f>
        <v>0</v>
      </c>
      <c r="K115" s="159" t="s">
        <v>20</v>
      </c>
      <c r="L115" s="35"/>
      <c r="M115" s="164" t="s">
        <v>20</v>
      </c>
      <c r="N115" s="165" t="s">
        <v>48</v>
      </c>
      <c r="O115" s="36"/>
      <c r="P115" s="166">
        <f>O115*H115</f>
        <v>0</v>
      </c>
      <c r="Q115" s="166">
        <v>0</v>
      </c>
      <c r="R115" s="166">
        <f>Q115*H115</f>
        <v>0</v>
      </c>
      <c r="S115" s="166">
        <v>0</v>
      </c>
      <c r="T115" s="167">
        <f>S115*H115</f>
        <v>0</v>
      </c>
      <c r="AR115" s="18" t="s">
        <v>22</v>
      </c>
      <c r="AT115" s="18" t="s">
        <v>128</v>
      </c>
      <c r="AU115" s="18" t="s">
        <v>22</v>
      </c>
      <c r="AY115" s="18" t="s">
        <v>127</v>
      </c>
      <c r="BE115" s="168">
        <f>IF(N115="základní",J115,0)</f>
        <v>0</v>
      </c>
      <c r="BF115" s="168">
        <f>IF(N115="snížená",J115,0)</f>
        <v>0</v>
      </c>
      <c r="BG115" s="168">
        <f>IF(N115="zákl. přenesená",J115,0)</f>
        <v>0</v>
      </c>
      <c r="BH115" s="168">
        <f>IF(N115="sníž. přenesená",J115,0)</f>
        <v>0</v>
      </c>
      <c r="BI115" s="168">
        <f>IF(N115="nulová",J115,0)</f>
        <v>0</v>
      </c>
      <c r="BJ115" s="18" t="s">
        <v>22</v>
      </c>
      <c r="BK115" s="168">
        <f>ROUND(I115*H115,2)</f>
        <v>0</v>
      </c>
      <c r="BL115" s="18" t="s">
        <v>22</v>
      </c>
      <c r="BM115" s="18" t="s">
        <v>211</v>
      </c>
    </row>
    <row r="116" spans="2:47" s="1" customFormat="1" ht="162" customHeight="1">
      <c r="B116" s="35"/>
      <c r="D116" s="169" t="s">
        <v>133</v>
      </c>
      <c r="F116" s="170" t="s">
        <v>212</v>
      </c>
      <c r="I116" s="132"/>
      <c r="L116" s="35"/>
      <c r="M116" s="64"/>
      <c r="N116" s="36"/>
      <c r="O116" s="36"/>
      <c r="P116" s="36"/>
      <c r="Q116" s="36"/>
      <c r="R116" s="36"/>
      <c r="S116" s="36"/>
      <c r="T116" s="65"/>
      <c r="AT116" s="18" t="s">
        <v>133</v>
      </c>
      <c r="AU116" s="18" t="s">
        <v>22</v>
      </c>
    </row>
    <row r="117" spans="2:65" s="1" customFormat="1" ht="22.5" customHeight="1">
      <c r="B117" s="156"/>
      <c r="C117" s="157" t="s">
        <v>213</v>
      </c>
      <c r="D117" s="157" t="s">
        <v>128</v>
      </c>
      <c r="E117" s="158" t="s">
        <v>214</v>
      </c>
      <c r="F117" s="159" t="s">
        <v>215</v>
      </c>
      <c r="G117" s="160" t="s">
        <v>131</v>
      </c>
      <c r="H117" s="161">
        <v>1</v>
      </c>
      <c r="I117" s="162"/>
      <c r="J117" s="163">
        <f>ROUND(I117*H117,2)</f>
        <v>0</v>
      </c>
      <c r="K117" s="159" t="s">
        <v>20</v>
      </c>
      <c r="L117" s="35"/>
      <c r="M117" s="164" t="s">
        <v>20</v>
      </c>
      <c r="N117" s="165" t="s">
        <v>48</v>
      </c>
      <c r="O117" s="36"/>
      <c r="P117" s="166">
        <f>O117*H117</f>
        <v>0</v>
      </c>
      <c r="Q117" s="166">
        <v>0</v>
      </c>
      <c r="R117" s="166">
        <f>Q117*H117</f>
        <v>0</v>
      </c>
      <c r="S117" s="166">
        <v>0</v>
      </c>
      <c r="T117" s="167">
        <f>S117*H117</f>
        <v>0</v>
      </c>
      <c r="AR117" s="18" t="s">
        <v>22</v>
      </c>
      <c r="AT117" s="18" t="s">
        <v>128</v>
      </c>
      <c r="AU117" s="18" t="s">
        <v>22</v>
      </c>
      <c r="AY117" s="18" t="s">
        <v>127</v>
      </c>
      <c r="BE117" s="168">
        <f>IF(N117="základní",J117,0)</f>
        <v>0</v>
      </c>
      <c r="BF117" s="168">
        <f>IF(N117="snížená",J117,0)</f>
        <v>0</v>
      </c>
      <c r="BG117" s="168">
        <f>IF(N117="zákl. přenesená",J117,0)</f>
        <v>0</v>
      </c>
      <c r="BH117" s="168">
        <f>IF(N117="sníž. přenesená",J117,0)</f>
        <v>0</v>
      </c>
      <c r="BI117" s="168">
        <f>IF(N117="nulová",J117,0)</f>
        <v>0</v>
      </c>
      <c r="BJ117" s="18" t="s">
        <v>22</v>
      </c>
      <c r="BK117" s="168">
        <f>ROUND(I117*H117,2)</f>
        <v>0</v>
      </c>
      <c r="BL117" s="18" t="s">
        <v>22</v>
      </c>
      <c r="BM117" s="18" t="s">
        <v>216</v>
      </c>
    </row>
    <row r="118" spans="2:47" s="1" customFormat="1" ht="78" customHeight="1">
      <c r="B118" s="35"/>
      <c r="D118" s="169" t="s">
        <v>133</v>
      </c>
      <c r="F118" s="170" t="s">
        <v>217</v>
      </c>
      <c r="I118" s="132"/>
      <c r="L118" s="35"/>
      <c r="M118" s="64"/>
      <c r="N118" s="36"/>
      <c r="O118" s="36"/>
      <c r="P118" s="36"/>
      <c r="Q118" s="36"/>
      <c r="R118" s="36"/>
      <c r="S118" s="36"/>
      <c r="T118" s="65"/>
      <c r="AT118" s="18" t="s">
        <v>133</v>
      </c>
      <c r="AU118" s="18" t="s">
        <v>22</v>
      </c>
    </row>
    <row r="119" spans="2:65" s="1" customFormat="1" ht="22.5" customHeight="1">
      <c r="B119" s="156"/>
      <c r="C119" s="157" t="s">
        <v>218</v>
      </c>
      <c r="D119" s="157" t="s">
        <v>128</v>
      </c>
      <c r="E119" s="158" t="s">
        <v>219</v>
      </c>
      <c r="F119" s="159" t="s">
        <v>220</v>
      </c>
      <c r="G119" s="160" t="s">
        <v>131</v>
      </c>
      <c r="H119" s="161">
        <v>1</v>
      </c>
      <c r="I119" s="162"/>
      <c r="J119" s="163">
        <f>ROUND(I119*H119,2)</f>
        <v>0</v>
      </c>
      <c r="K119" s="159" t="s">
        <v>20</v>
      </c>
      <c r="L119" s="35"/>
      <c r="M119" s="164" t="s">
        <v>20</v>
      </c>
      <c r="N119" s="165" t="s">
        <v>48</v>
      </c>
      <c r="O119" s="36"/>
      <c r="P119" s="166">
        <f>O119*H119</f>
        <v>0</v>
      </c>
      <c r="Q119" s="166">
        <v>0</v>
      </c>
      <c r="R119" s="166">
        <f>Q119*H119</f>
        <v>0</v>
      </c>
      <c r="S119" s="166">
        <v>0</v>
      </c>
      <c r="T119" s="167">
        <f>S119*H119</f>
        <v>0</v>
      </c>
      <c r="AR119" s="18" t="s">
        <v>22</v>
      </c>
      <c r="AT119" s="18" t="s">
        <v>128</v>
      </c>
      <c r="AU119" s="18" t="s">
        <v>22</v>
      </c>
      <c r="AY119" s="18" t="s">
        <v>127</v>
      </c>
      <c r="BE119" s="168">
        <f>IF(N119="základní",J119,0)</f>
        <v>0</v>
      </c>
      <c r="BF119" s="168">
        <f>IF(N119="snížená",J119,0)</f>
        <v>0</v>
      </c>
      <c r="BG119" s="168">
        <f>IF(N119="zákl. přenesená",J119,0)</f>
        <v>0</v>
      </c>
      <c r="BH119" s="168">
        <f>IF(N119="sníž. přenesená",J119,0)</f>
        <v>0</v>
      </c>
      <c r="BI119" s="168">
        <f>IF(N119="nulová",J119,0)</f>
        <v>0</v>
      </c>
      <c r="BJ119" s="18" t="s">
        <v>22</v>
      </c>
      <c r="BK119" s="168">
        <f>ROUND(I119*H119,2)</f>
        <v>0</v>
      </c>
      <c r="BL119" s="18" t="s">
        <v>22</v>
      </c>
      <c r="BM119" s="18" t="s">
        <v>221</v>
      </c>
    </row>
    <row r="120" spans="2:47" s="1" customFormat="1" ht="90" customHeight="1">
      <c r="B120" s="35"/>
      <c r="D120" s="171" t="s">
        <v>133</v>
      </c>
      <c r="F120" s="172" t="s">
        <v>222</v>
      </c>
      <c r="I120" s="132"/>
      <c r="L120" s="35"/>
      <c r="M120" s="64"/>
      <c r="N120" s="36"/>
      <c r="O120" s="36"/>
      <c r="P120" s="36"/>
      <c r="Q120" s="36"/>
      <c r="R120" s="36"/>
      <c r="S120" s="36"/>
      <c r="T120" s="65"/>
      <c r="AT120" s="18" t="s">
        <v>133</v>
      </c>
      <c r="AU120" s="18" t="s">
        <v>22</v>
      </c>
    </row>
    <row r="121" spans="2:63" s="9" customFormat="1" ht="36.75" customHeight="1">
      <c r="B121" s="144"/>
      <c r="D121" s="145" t="s">
        <v>76</v>
      </c>
      <c r="E121" s="146" t="s">
        <v>223</v>
      </c>
      <c r="F121" s="146" t="s">
        <v>224</v>
      </c>
      <c r="I121" s="147"/>
      <c r="J121" s="148">
        <f>BK121</f>
        <v>0</v>
      </c>
      <c r="L121" s="144"/>
      <c r="M121" s="149"/>
      <c r="N121" s="150"/>
      <c r="O121" s="150"/>
      <c r="P121" s="151">
        <f>SUM(P122:P127)</f>
        <v>0</v>
      </c>
      <c r="Q121" s="150"/>
      <c r="R121" s="151">
        <f>SUM(R122:R127)</f>
        <v>0</v>
      </c>
      <c r="S121" s="150"/>
      <c r="T121" s="152">
        <f>SUM(T122:T127)</f>
        <v>0</v>
      </c>
      <c r="AR121" s="153" t="s">
        <v>126</v>
      </c>
      <c r="AT121" s="154" t="s">
        <v>76</v>
      </c>
      <c r="AU121" s="154" t="s">
        <v>77</v>
      </c>
      <c r="AY121" s="153" t="s">
        <v>127</v>
      </c>
      <c r="BK121" s="155">
        <f>SUM(BK122:BK127)</f>
        <v>0</v>
      </c>
    </row>
    <row r="122" spans="2:65" s="1" customFormat="1" ht="22.5" customHeight="1">
      <c r="B122" s="156"/>
      <c r="C122" s="157" t="s">
        <v>225</v>
      </c>
      <c r="D122" s="157" t="s">
        <v>128</v>
      </c>
      <c r="E122" s="158" t="s">
        <v>226</v>
      </c>
      <c r="F122" s="159" t="s">
        <v>227</v>
      </c>
      <c r="G122" s="160" t="s">
        <v>131</v>
      </c>
      <c r="H122" s="161">
        <v>1</v>
      </c>
      <c r="I122" s="162"/>
      <c r="J122" s="163">
        <f>ROUND(I122*H122,2)</f>
        <v>0</v>
      </c>
      <c r="K122" s="159" t="s">
        <v>20</v>
      </c>
      <c r="L122" s="35"/>
      <c r="M122" s="164" t="s">
        <v>20</v>
      </c>
      <c r="N122" s="165" t="s">
        <v>48</v>
      </c>
      <c r="O122" s="36"/>
      <c r="P122" s="166">
        <f>O122*H122</f>
        <v>0</v>
      </c>
      <c r="Q122" s="166">
        <v>0</v>
      </c>
      <c r="R122" s="166">
        <f>Q122*H122</f>
        <v>0</v>
      </c>
      <c r="S122" s="166">
        <v>0</v>
      </c>
      <c r="T122" s="167">
        <f>S122*H122</f>
        <v>0</v>
      </c>
      <c r="AR122" s="18" t="s">
        <v>22</v>
      </c>
      <c r="AT122" s="18" t="s">
        <v>128</v>
      </c>
      <c r="AU122" s="18" t="s">
        <v>22</v>
      </c>
      <c r="AY122" s="18" t="s">
        <v>127</v>
      </c>
      <c r="BE122" s="168">
        <f>IF(N122="základní",J122,0)</f>
        <v>0</v>
      </c>
      <c r="BF122" s="168">
        <f>IF(N122="snížená",J122,0)</f>
        <v>0</v>
      </c>
      <c r="BG122" s="168">
        <f>IF(N122="zákl. přenesená",J122,0)</f>
        <v>0</v>
      </c>
      <c r="BH122" s="168">
        <f>IF(N122="sníž. přenesená",J122,0)</f>
        <v>0</v>
      </c>
      <c r="BI122" s="168">
        <f>IF(N122="nulová",J122,0)</f>
        <v>0</v>
      </c>
      <c r="BJ122" s="18" t="s">
        <v>22</v>
      </c>
      <c r="BK122" s="168">
        <f>ROUND(I122*H122,2)</f>
        <v>0</v>
      </c>
      <c r="BL122" s="18" t="s">
        <v>22</v>
      </c>
      <c r="BM122" s="18" t="s">
        <v>228</v>
      </c>
    </row>
    <row r="123" spans="2:47" s="1" customFormat="1" ht="114" customHeight="1">
      <c r="B123" s="35"/>
      <c r="D123" s="169" t="s">
        <v>133</v>
      </c>
      <c r="F123" s="170" t="s">
        <v>229</v>
      </c>
      <c r="I123" s="132"/>
      <c r="L123" s="35"/>
      <c r="M123" s="64"/>
      <c r="N123" s="36"/>
      <c r="O123" s="36"/>
      <c r="P123" s="36"/>
      <c r="Q123" s="36"/>
      <c r="R123" s="36"/>
      <c r="S123" s="36"/>
      <c r="T123" s="65"/>
      <c r="AT123" s="18" t="s">
        <v>133</v>
      </c>
      <c r="AU123" s="18" t="s">
        <v>22</v>
      </c>
    </row>
    <row r="124" spans="2:65" s="1" customFormat="1" ht="22.5" customHeight="1">
      <c r="B124" s="156"/>
      <c r="C124" s="157" t="s">
        <v>7</v>
      </c>
      <c r="D124" s="157" t="s">
        <v>128</v>
      </c>
      <c r="E124" s="158" t="s">
        <v>230</v>
      </c>
      <c r="F124" s="159" t="s">
        <v>231</v>
      </c>
      <c r="G124" s="160" t="s">
        <v>131</v>
      </c>
      <c r="H124" s="161">
        <v>1</v>
      </c>
      <c r="I124" s="162"/>
      <c r="J124" s="163">
        <f>ROUND(I124*H124,2)</f>
        <v>0</v>
      </c>
      <c r="K124" s="159" t="s">
        <v>20</v>
      </c>
      <c r="L124" s="35"/>
      <c r="M124" s="164" t="s">
        <v>20</v>
      </c>
      <c r="N124" s="165" t="s">
        <v>48</v>
      </c>
      <c r="O124" s="36"/>
      <c r="P124" s="166">
        <f>O124*H124</f>
        <v>0</v>
      </c>
      <c r="Q124" s="166">
        <v>0</v>
      </c>
      <c r="R124" s="166">
        <f>Q124*H124</f>
        <v>0</v>
      </c>
      <c r="S124" s="166">
        <v>0</v>
      </c>
      <c r="T124" s="167">
        <f>S124*H124</f>
        <v>0</v>
      </c>
      <c r="AR124" s="18" t="s">
        <v>22</v>
      </c>
      <c r="AT124" s="18" t="s">
        <v>128</v>
      </c>
      <c r="AU124" s="18" t="s">
        <v>22</v>
      </c>
      <c r="AY124" s="18" t="s">
        <v>127</v>
      </c>
      <c r="BE124" s="168">
        <f>IF(N124="základní",J124,0)</f>
        <v>0</v>
      </c>
      <c r="BF124" s="168">
        <f>IF(N124="snížená",J124,0)</f>
        <v>0</v>
      </c>
      <c r="BG124" s="168">
        <f>IF(N124="zákl. přenesená",J124,0)</f>
        <v>0</v>
      </c>
      <c r="BH124" s="168">
        <f>IF(N124="sníž. přenesená",J124,0)</f>
        <v>0</v>
      </c>
      <c r="BI124" s="168">
        <f>IF(N124="nulová",J124,0)</f>
        <v>0</v>
      </c>
      <c r="BJ124" s="18" t="s">
        <v>22</v>
      </c>
      <c r="BK124" s="168">
        <f>ROUND(I124*H124,2)</f>
        <v>0</v>
      </c>
      <c r="BL124" s="18" t="s">
        <v>22</v>
      </c>
      <c r="BM124" s="18" t="s">
        <v>232</v>
      </c>
    </row>
    <row r="125" spans="2:47" s="1" customFormat="1" ht="90" customHeight="1">
      <c r="B125" s="35"/>
      <c r="D125" s="169" t="s">
        <v>133</v>
      </c>
      <c r="F125" s="170" t="s">
        <v>233</v>
      </c>
      <c r="I125" s="132"/>
      <c r="L125" s="35"/>
      <c r="M125" s="64"/>
      <c r="N125" s="36"/>
      <c r="O125" s="36"/>
      <c r="P125" s="36"/>
      <c r="Q125" s="36"/>
      <c r="R125" s="36"/>
      <c r="S125" s="36"/>
      <c r="T125" s="65"/>
      <c r="AT125" s="18" t="s">
        <v>133</v>
      </c>
      <c r="AU125" s="18" t="s">
        <v>22</v>
      </c>
    </row>
    <row r="126" spans="2:65" s="1" customFormat="1" ht="22.5" customHeight="1">
      <c r="B126" s="156"/>
      <c r="C126" s="157" t="s">
        <v>234</v>
      </c>
      <c r="D126" s="157" t="s">
        <v>128</v>
      </c>
      <c r="E126" s="158" t="s">
        <v>235</v>
      </c>
      <c r="F126" s="159" t="s">
        <v>220</v>
      </c>
      <c r="G126" s="160" t="s">
        <v>131</v>
      </c>
      <c r="H126" s="161">
        <v>1</v>
      </c>
      <c r="I126" s="162"/>
      <c r="J126" s="163">
        <f>ROUND(I126*H126,2)</f>
        <v>0</v>
      </c>
      <c r="K126" s="159" t="s">
        <v>20</v>
      </c>
      <c r="L126" s="35"/>
      <c r="M126" s="164" t="s">
        <v>20</v>
      </c>
      <c r="N126" s="165" t="s">
        <v>48</v>
      </c>
      <c r="O126" s="36"/>
      <c r="P126" s="166">
        <f>O126*H126</f>
        <v>0</v>
      </c>
      <c r="Q126" s="166">
        <v>0</v>
      </c>
      <c r="R126" s="166">
        <f>Q126*H126</f>
        <v>0</v>
      </c>
      <c r="S126" s="166">
        <v>0</v>
      </c>
      <c r="T126" s="167">
        <f>S126*H126</f>
        <v>0</v>
      </c>
      <c r="AR126" s="18" t="s">
        <v>22</v>
      </c>
      <c r="AT126" s="18" t="s">
        <v>128</v>
      </c>
      <c r="AU126" s="18" t="s">
        <v>22</v>
      </c>
      <c r="AY126" s="18" t="s">
        <v>127</v>
      </c>
      <c r="BE126" s="168">
        <f>IF(N126="základní",J126,0)</f>
        <v>0</v>
      </c>
      <c r="BF126" s="168">
        <f>IF(N126="snížená",J126,0)</f>
        <v>0</v>
      </c>
      <c r="BG126" s="168">
        <f>IF(N126="zákl. přenesená",J126,0)</f>
        <v>0</v>
      </c>
      <c r="BH126" s="168">
        <f>IF(N126="sníž. přenesená",J126,0)</f>
        <v>0</v>
      </c>
      <c r="BI126" s="168">
        <f>IF(N126="nulová",J126,0)</f>
        <v>0</v>
      </c>
      <c r="BJ126" s="18" t="s">
        <v>22</v>
      </c>
      <c r="BK126" s="168">
        <f>ROUND(I126*H126,2)</f>
        <v>0</v>
      </c>
      <c r="BL126" s="18" t="s">
        <v>22</v>
      </c>
      <c r="BM126" s="18" t="s">
        <v>236</v>
      </c>
    </row>
    <row r="127" spans="2:47" s="1" customFormat="1" ht="54" customHeight="1">
      <c r="B127" s="35"/>
      <c r="D127" s="171" t="s">
        <v>133</v>
      </c>
      <c r="F127" s="172" t="s">
        <v>237</v>
      </c>
      <c r="I127" s="132"/>
      <c r="L127" s="35"/>
      <c r="M127" s="64"/>
      <c r="N127" s="36"/>
      <c r="O127" s="36"/>
      <c r="P127" s="36"/>
      <c r="Q127" s="36"/>
      <c r="R127" s="36"/>
      <c r="S127" s="36"/>
      <c r="T127" s="65"/>
      <c r="AT127" s="18" t="s">
        <v>133</v>
      </c>
      <c r="AU127" s="18" t="s">
        <v>22</v>
      </c>
    </row>
    <row r="128" spans="2:63" s="9" customFormat="1" ht="36.75" customHeight="1">
      <c r="B128" s="144"/>
      <c r="D128" s="145" t="s">
        <v>76</v>
      </c>
      <c r="E128" s="146" t="s">
        <v>238</v>
      </c>
      <c r="F128" s="146" t="s">
        <v>239</v>
      </c>
      <c r="I128" s="147"/>
      <c r="J128" s="148">
        <f>BK128</f>
        <v>0</v>
      </c>
      <c r="L128" s="144"/>
      <c r="M128" s="149"/>
      <c r="N128" s="150"/>
      <c r="O128" s="150"/>
      <c r="P128" s="151">
        <f>SUM(P129:P137)</f>
        <v>0</v>
      </c>
      <c r="Q128" s="150"/>
      <c r="R128" s="151">
        <f>SUM(R129:R137)</f>
        <v>0</v>
      </c>
      <c r="S128" s="150"/>
      <c r="T128" s="152">
        <f>SUM(T129:T137)</f>
        <v>0</v>
      </c>
      <c r="AR128" s="153" t="s">
        <v>126</v>
      </c>
      <c r="AT128" s="154" t="s">
        <v>76</v>
      </c>
      <c r="AU128" s="154" t="s">
        <v>77</v>
      </c>
      <c r="AY128" s="153" t="s">
        <v>127</v>
      </c>
      <c r="BK128" s="155">
        <f>SUM(BK129:BK137)</f>
        <v>0</v>
      </c>
    </row>
    <row r="129" spans="2:65" s="1" customFormat="1" ht="22.5" customHeight="1">
      <c r="B129" s="156"/>
      <c r="C129" s="157" t="s">
        <v>240</v>
      </c>
      <c r="D129" s="157" t="s">
        <v>128</v>
      </c>
      <c r="E129" s="158" t="s">
        <v>241</v>
      </c>
      <c r="F129" s="159" t="s">
        <v>242</v>
      </c>
      <c r="G129" s="160" t="s">
        <v>131</v>
      </c>
      <c r="H129" s="161">
        <v>1</v>
      </c>
      <c r="I129" s="162"/>
      <c r="J129" s="163">
        <f>ROUND(I129*H129,2)</f>
        <v>0</v>
      </c>
      <c r="K129" s="159" t="s">
        <v>20</v>
      </c>
      <c r="L129" s="35"/>
      <c r="M129" s="164" t="s">
        <v>20</v>
      </c>
      <c r="N129" s="165" t="s">
        <v>48</v>
      </c>
      <c r="O129" s="36"/>
      <c r="P129" s="166">
        <f>O129*H129</f>
        <v>0</v>
      </c>
      <c r="Q129" s="166">
        <v>0</v>
      </c>
      <c r="R129" s="166">
        <f>Q129*H129</f>
        <v>0</v>
      </c>
      <c r="S129" s="166">
        <v>0</v>
      </c>
      <c r="T129" s="167">
        <f>S129*H129</f>
        <v>0</v>
      </c>
      <c r="AR129" s="18" t="s">
        <v>22</v>
      </c>
      <c r="AT129" s="18" t="s">
        <v>128</v>
      </c>
      <c r="AU129" s="18" t="s">
        <v>22</v>
      </c>
      <c r="AY129" s="18" t="s">
        <v>127</v>
      </c>
      <c r="BE129" s="168">
        <f>IF(N129="základní",J129,0)</f>
        <v>0</v>
      </c>
      <c r="BF129" s="168">
        <f>IF(N129="snížená",J129,0)</f>
        <v>0</v>
      </c>
      <c r="BG129" s="168">
        <f>IF(N129="zákl. přenesená",J129,0)</f>
        <v>0</v>
      </c>
      <c r="BH129" s="168">
        <f>IF(N129="sníž. přenesená",J129,0)</f>
        <v>0</v>
      </c>
      <c r="BI129" s="168">
        <f>IF(N129="nulová",J129,0)</f>
        <v>0</v>
      </c>
      <c r="BJ129" s="18" t="s">
        <v>22</v>
      </c>
      <c r="BK129" s="168">
        <f>ROUND(I129*H129,2)</f>
        <v>0</v>
      </c>
      <c r="BL129" s="18" t="s">
        <v>22</v>
      </c>
      <c r="BM129" s="18" t="s">
        <v>243</v>
      </c>
    </row>
    <row r="130" spans="2:47" s="1" customFormat="1" ht="234" customHeight="1">
      <c r="B130" s="35"/>
      <c r="D130" s="169" t="s">
        <v>133</v>
      </c>
      <c r="F130" s="170" t="s">
        <v>244</v>
      </c>
      <c r="I130" s="132"/>
      <c r="L130" s="35"/>
      <c r="M130" s="64"/>
      <c r="N130" s="36"/>
      <c r="O130" s="36"/>
      <c r="P130" s="36"/>
      <c r="Q130" s="36"/>
      <c r="R130" s="36"/>
      <c r="S130" s="36"/>
      <c r="T130" s="65"/>
      <c r="AT130" s="18" t="s">
        <v>133</v>
      </c>
      <c r="AU130" s="18" t="s">
        <v>22</v>
      </c>
    </row>
    <row r="131" spans="2:65" s="1" customFormat="1" ht="22.5" customHeight="1">
      <c r="B131" s="156"/>
      <c r="C131" s="157" t="s">
        <v>245</v>
      </c>
      <c r="D131" s="157" t="s">
        <v>128</v>
      </c>
      <c r="E131" s="158" t="s">
        <v>246</v>
      </c>
      <c r="F131" s="159" t="s">
        <v>247</v>
      </c>
      <c r="G131" s="160" t="s">
        <v>131</v>
      </c>
      <c r="H131" s="161">
        <v>1</v>
      </c>
      <c r="I131" s="162"/>
      <c r="J131" s="163">
        <f>ROUND(I131*H131,2)</f>
        <v>0</v>
      </c>
      <c r="K131" s="159" t="s">
        <v>20</v>
      </c>
      <c r="L131" s="35"/>
      <c r="M131" s="164" t="s">
        <v>20</v>
      </c>
      <c r="N131" s="165" t="s">
        <v>48</v>
      </c>
      <c r="O131" s="36"/>
      <c r="P131" s="166">
        <f>O131*H131</f>
        <v>0</v>
      </c>
      <c r="Q131" s="166">
        <v>0</v>
      </c>
      <c r="R131" s="166">
        <f>Q131*H131</f>
        <v>0</v>
      </c>
      <c r="S131" s="166">
        <v>0</v>
      </c>
      <c r="T131" s="167">
        <f>S131*H131</f>
        <v>0</v>
      </c>
      <c r="AR131" s="18" t="s">
        <v>22</v>
      </c>
      <c r="AT131" s="18" t="s">
        <v>128</v>
      </c>
      <c r="AU131" s="18" t="s">
        <v>22</v>
      </c>
      <c r="AY131" s="18" t="s">
        <v>127</v>
      </c>
      <c r="BE131" s="168">
        <f>IF(N131="základní",J131,0)</f>
        <v>0</v>
      </c>
      <c r="BF131" s="168">
        <f>IF(N131="snížená",J131,0)</f>
        <v>0</v>
      </c>
      <c r="BG131" s="168">
        <f>IF(N131="zákl. přenesená",J131,0)</f>
        <v>0</v>
      </c>
      <c r="BH131" s="168">
        <f>IF(N131="sníž. přenesená",J131,0)</f>
        <v>0</v>
      </c>
      <c r="BI131" s="168">
        <f>IF(N131="nulová",J131,0)</f>
        <v>0</v>
      </c>
      <c r="BJ131" s="18" t="s">
        <v>22</v>
      </c>
      <c r="BK131" s="168">
        <f>ROUND(I131*H131,2)</f>
        <v>0</v>
      </c>
      <c r="BL131" s="18" t="s">
        <v>22</v>
      </c>
      <c r="BM131" s="18" t="s">
        <v>248</v>
      </c>
    </row>
    <row r="132" spans="2:47" s="1" customFormat="1" ht="366" customHeight="1">
      <c r="B132" s="35"/>
      <c r="D132" s="169" t="s">
        <v>133</v>
      </c>
      <c r="F132" s="170" t="s">
        <v>249</v>
      </c>
      <c r="I132" s="132"/>
      <c r="L132" s="35"/>
      <c r="M132" s="64"/>
      <c r="N132" s="36"/>
      <c r="O132" s="36"/>
      <c r="P132" s="36"/>
      <c r="Q132" s="36"/>
      <c r="R132" s="36"/>
      <c r="S132" s="36"/>
      <c r="T132" s="65"/>
      <c r="AT132" s="18" t="s">
        <v>133</v>
      </c>
      <c r="AU132" s="18" t="s">
        <v>22</v>
      </c>
    </row>
    <row r="133" spans="2:65" s="1" customFormat="1" ht="22.5" customHeight="1">
      <c r="B133" s="156"/>
      <c r="C133" s="157" t="s">
        <v>250</v>
      </c>
      <c r="D133" s="157" t="s">
        <v>128</v>
      </c>
      <c r="E133" s="158" t="s">
        <v>251</v>
      </c>
      <c r="F133" s="159" t="s">
        <v>252</v>
      </c>
      <c r="G133" s="160" t="s">
        <v>131</v>
      </c>
      <c r="H133" s="161">
        <v>1</v>
      </c>
      <c r="I133" s="162"/>
      <c r="J133" s="163">
        <f>ROUND(I133*H133,2)</f>
        <v>0</v>
      </c>
      <c r="K133" s="159" t="s">
        <v>20</v>
      </c>
      <c r="L133" s="35"/>
      <c r="M133" s="164" t="s">
        <v>20</v>
      </c>
      <c r="N133" s="165" t="s">
        <v>48</v>
      </c>
      <c r="O133" s="36"/>
      <c r="P133" s="166">
        <f>O133*H133</f>
        <v>0</v>
      </c>
      <c r="Q133" s="166">
        <v>0</v>
      </c>
      <c r="R133" s="166">
        <f>Q133*H133</f>
        <v>0</v>
      </c>
      <c r="S133" s="166">
        <v>0</v>
      </c>
      <c r="T133" s="167">
        <f>S133*H133</f>
        <v>0</v>
      </c>
      <c r="AR133" s="18" t="s">
        <v>22</v>
      </c>
      <c r="AT133" s="18" t="s">
        <v>128</v>
      </c>
      <c r="AU133" s="18" t="s">
        <v>22</v>
      </c>
      <c r="AY133" s="18" t="s">
        <v>127</v>
      </c>
      <c r="BE133" s="168">
        <f>IF(N133="základní",J133,0)</f>
        <v>0</v>
      </c>
      <c r="BF133" s="168">
        <f>IF(N133="snížená",J133,0)</f>
        <v>0</v>
      </c>
      <c r="BG133" s="168">
        <f>IF(N133="zákl. přenesená",J133,0)</f>
        <v>0</v>
      </c>
      <c r="BH133" s="168">
        <f>IF(N133="sníž. přenesená",J133,0)</f>
        <v>0</v>
      </c>
      <c r="BI133" s="168">
        <f>IF(N133="nulová",J133,0)</f>
        <v>0</v>
      </c>
      <c r="BJ133" s="18" t="s">
        <v>22</v>
      </c>
      <c r="BK133" s="168">
        <f>ROUND(I133*H133,2)</f>
        <v>0</v>
      </c>
      <c r="BL133" s="18" t="s">
        <v>22</v>
      </c>
      <c r="BM133" s="18" t="s">
        <v>253</v>
      </c>
    </row>
    <row r="134" spans="2:47" s="1" customFormat="1" ht="66" customHeight="1">
      <c r="B134" s="35"/>
      <c r="D134" s="169" t="s">
        <v>133</v>
      </c>
      <c r="F134" s="170" t="s">
        <v>254</v>
      </c>
      <c r="I134" s="132"/>
      <c r="L134" s="35"/>
      <c r="M134" s="64"/>
      <c r="N134" s="36"/>
      <c r="O134" s="36"/>
      <c r="P134" s="36"/>
      <c r="Q134" s="36"/>
      <c r="R134" s="36"/>
      <c r="S134" s="36"/>
      <c r="T134" s="65"/>
      <c r="AT134" s="18" t="s">
        <v>133</v>
      </c>
      <c r="AU134" s="18" t="s">
        <v>22</v>
      </c>
    </row>
    <row r="135" spans="2:65" s="1" customFormat="1" ht="22.5" customHeight="1">
      <c r="B135" s="156"/>
      <c r="C135" s="157" t="s">
        <v>255</v>
      </c>
      <c r="D135" s="157" t="s">
        <v>128</v>
      </c>
      <c r="E135" s="158" t="s">
        <v>256</v>
      </c>
      <c r="F135" s="159" t="s">
        <v>257</v>
      </c>
      <c r="G135" s="160" t="s">
        <v>131</v>
      </c>
      <c r="H135" s="161">
        <v>1</v>
      </c>
      <c r="I135" s="162"/>
      <c r="J135" s="163">
        <f>ROUND(I135*H135,2)</f>
        <v>0</v>
      </c>
      <c r="K135" s="159" t="s">
        <v>20</v>
      </c>
      <c r="L135" s="35"/>
      <c r="M135" s="164" t="s">
        <v>20</v>
      </c>
      <c r="N135" s="165" t="s">
        <v>48</v>
      </c>
      <c r="O135" s="36"/>
      <c r="P135" s="166">
        <f>O135*H135</f>
        <v>0</v>
      </c>
      <c r="Q135" s="166">
        <v>0</v>
      </c>
      <c r="R135" s="166">
        <f>Q135*H135</f>
        <v>0</v>
      </c>
      <c r="S135" s="166">
        <v>0</v>
      </c>
      <c r="T135" s="167">
        <f>S135*H135</f>
        <v>0</v>
      </c>
      <c r="AR135" s="18" t="s">
        <v>22</v>
      </c>
      <c r="AT135" s="18" t="s">
        <v>128</v>
      </c>
      <c r="AU135" s="18" t="s">
        <v>22</v>
      </c>
      <c r="AY135" s="18" t="s">
        <v>127</v>
      </c>
      <c r="BE135" s="168">
        <f>IF(N135="základní",J135,0)</f>
        <v>0</v>
      </c>
      <c r="BF135" s="168">
        <f>IF(N135="snížená",J135,0)</f>
        <v>0</v>
      </c>
      <c r="BG135" s="168">
        <f>IF(N135="zákl. přenesená",J135,0)</f>
        <v>0</v>
      </c>
      <c r="BH135" s="168">
        <f>IF(N135="sníž. přenesená",J135,0)</f>
        <v>0</v>
      </c>
      <c r="BI135" s="168">
        <f>IF(N135="nulová",J135,0)</f>
        <v>0</v>
      </c>
      <c r="BJ135" s="18" t="s">
        <v>22</v>
      </c>
      <c r="BK135" s="168">
        <f>ROUND(I135*H135,2)</f>
        <v>0</v>
      </c>
      <c r="BL135" s="18" t="s">
        <v>22</v>
      </c>
      <c r="BM135" s="18" t="s">
        <v>258</v>
      </c>
    </row>
    <row r="136" spans="2:47" s="1" customFormat="1" ht="42" customHeight="1">
      <c r="B136" s="35"/>
      <c r="D136" s="169" t="s">
        <v>133</v>
      </c>
      <c r="F136" s="170" t="s">
        <v>259</v>
      </c>
      <c r="I136" s="132"/>
      <c r="L136" s="35"/>
      <c r="M136" s="64"/>
      <c r="N136" s="36"/>
      <c r="O136" s="36"/>
      <c r="P136" s="36"/>
      <c r="Q136" s="36"/>
      <c r="R136" s="36"/>
      <c r="S136" s="36"/>
      <c r="T136" s="65"/>
      <c r="AT136" s="18" t="s">
        <v>133</v>
      </c>
      <c r="AU136" s="18" t="s">
        <v>22</v>
      </c>
    </row>
    <row r="137" spans="2:65" s="1" customFormat="1" ht="31.5" customHeight="1">
      <c r="B137" s="156"/>
      <c r="C137" s="157" t="s">
        <v>260</v>
      </c>
      <c r="D137" s="157" t="s">
        <v>128</v>
      </c>
      <c r="E137" s="158" t="s">
        <v>261</v>
      </c>
      <c r="F137" s="159" t="s">
        <v>262</v>
      </c>
      <c r="G137" s="160" t="s">
        <v>131</v>
      </c>
      <c r="H137" s="161">
        <v>1</v>
      </c>
      <c r="I137" s="162"/>
      <c r="J137" s="163">
        <f>ROUND(I137*H137,2)</f>
        <v>0</v>
      </c>
      <c r="K137" s="159" t="s">
        <v>20</v>
      </c>
      <c r="L137" s="35"/>
      <c r="M137" s="164" t="s">
        <v>20</v>
      </c>
      <c r="N137" s="173" t="s">
        <v>48</v>
      </c>
      <c r="O137" s="174"/>
      <c r="P137" s="175">
        <f>O137*H137</f>
        <v>0</v>
      </c>
      <c r="Q137" s="175">
        <v>0</v>
      </c>
      <c r="R137" s="175">
        <f>Q137*H137</f>
        <v>0</v>
      </c>
      <c r="S137" s="175">
        <v>0</v>
      </c>
      <c r="T137" s="176">
        <f>S137*H137</f>
        <v>0</v>
      </c>
      <c r="AR137" s="18" t="s">
        <v>22</v>
      </c>
      <c r="AT137" s="18" t="s">
        <v>128</v>
      </c>
      <c r="AU137" s="18" t="s">
        <v>22</v>
      </c>
      <c r="AY137" s="18" t="s">
        <v>127</v>
      </c>
      <c r="BE137" s="168">
        <f>IF(N137="základní",J137,0)</f>
        <v>0</v>
      </c>
      <c r="BF137" s="168">
        <f>IF(N137="snížená",J137,0)</f>
        <v>0</v>
      </c>
      <c r="BG137" s="168">
        <f>IF(N137="zákl. přenesená",J137,0)</f>
        <v>0</v>
      </c>
      <c r="BH137" s="168">
        <f>IF(N137="sníž. přenesená",J137,0)</f>
        <v>0</v>
      </c>
      <c r="BI137" s="168">
        <f>IF(N137="nulová",J137,0)</f>
        <v>0</v>
      </c>
      <c r="BJ137" s="18" t="s">
        <v>22</v>
      </c>
      <c r="BK137" s="168">
        <f>ROUND(I137*H137,2)</f>
        <v>0</v>
      </c>
      <c r="BL137" s="18" t="s">
        <v>22</v>
      </c>
      <c r="BM137" s="18" t="s">
        <v>263</v>
      </c>
    </row>
    <row r="138" spans="2:12" s="1" customFormat="1" ht="6.75" customHeight="1">
      <c r="B138" s="50"/>
      <c r="C138" s="51"/>
      <c r="D138" s="51"/>
      <c r="E138" s="51"/>
      <c r="F138" s="51"/>
      <c r="G138" s="51"/>
      <c r="H138" s="51"/>
      <c r="I138" s="117"/>
      <c r="J138" s="51"/>
      <c r="K138" s="51"/>
      <c r="L138" s="35"/>
    </row>
    <row r="139" ht="13.5">
      <c r="AT139" s="177"/>
    </row>
  </sheetData>
  <sheetProtection password="CC35" sheet="1" objects="1" scenarios="1" formatColumns="0" formatRows="0" sort="0" autoFilter="0"/>
  <autoFilter ref="C79:K79"/>
  <mergeCells count="9">
    <mergeCell ref="E72:H72"/>
    <mergeCell ref="G1:H1"/>
    <mergeCell ref="L2:V2"/>
    <mergeCell ref="E7:H7"/>
    <mergeCell ref="E9:H9"/>
    <mergeCell ref="E24:H24"/>
    <mergeCell ref="E45:H45"/>
    <mergeCell ref="E47:H47"/>
    <mergeCell ref="E70:H70"/>
  </mergeCells>
  <hyperlinks>
    <hyperlink ref="F1:G1" location="C2" tooltip="Krycí list soupisu" display="1) Krycí list soupisu"/>
    <hyperlink ref="G1:H1" location="C54" tooltip="Rekapitulace" display="2) Rekapitulace"/>
    <hyperlink ref="J1" location="C79"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139"/>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28125" defaultRowHeight="13.5"/>
  <cols>
    <col min="1" max="1" width="8.28125" style="0" customWidth="1"/>
    <col min="2" max="2" width="1.7109375" style="0" customWidth="1"/>
    <col min="3" max="3" width="4.140625" style="0" customWidth="1"/>
    <col min="4" max="4" width="4.28125" style="0" customWidth="1"/>
    <col min="5" max="5" width="17.140625" style="0" customWidth="1"/>
    <col min="6" max="6" width="75.00390625" style="0" customWidth="1"/>
    <col min="7" max="7" width="8.7109375" style="0" customWidth="1"/>
    <col min="8" max="8" width="11.140625" style="0" customWidth="1"/>
    <col min="9" max="9" width="12.7109375" style="93" customWidth="1"/>
    <col min="10" max="10" width="23.421875" style="0" customWidth="1"/>
    <col min="11" max="11" width="15.421875" style="0" customWidth="1"/>
    <col min="12" max="12" width="9.28125" style="0" customWidth="1"/>
    <col min="13" max="18" width="0" style="0" hidden="1" customWidth="1"/>
    <col min="19" max="19" width="8.140625" style="0" hidden="1" customWidth="1"/>
    <col min="20" max="20" width="29.710937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32" max="43" width="9.28125" style="0" customWidth="1"/>
    <col min="44" max="65" width="0" style="0" hidden="1" customWidth="1"/>
  </cols>
  <sheetData>
    <row r="1" spans="1:70" ht="21.75" customHeight="1">
      <c r="A1" s="16"/>
      <c r="B1" s="242"/>
      <c r="C1" s="242"/>
      <c r="D1" s="241" t="s">
        <v>1</v>
      </c>
      <c r="E1" s="242"/>
      <c r="F1" s="243" t="s">
        <v>715</v>
      </c>
      <c r="G1" s="367" t="s">
        <v>716</v>
      </c>
      <c r="H1" s="367"/>
      <c r="I1" s="248"/>
      <c r="J1" s="243" t="s">
        <v>717</v>
      </c>
      <c r="K1" s="241" t="s">
        <v>97</v>
      </c>
      <c r="L1" s="243" t="s">
        <v>718</v>
      </c>
      <c r="M1" s="243"/>
      <c r="N1" s="243"/>
      <c r="O1" s="243"/>
      <c r="P1" s="243"/>
      <c r="Q1" s="243"/>
      <c r="R1" s="243"/>
      <c r="S1" s="243"/>
      <c r="T1" s="243"/>
      <c r="U1" s="239"/>
      <c r="V1" s="239"/>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75" customHeight="1">
      <c r="L2" s="331"/>
      <c r="M2" s="331"/>
      <c r="N2" s="331"/>
      <c r="O2" s="331"/>
      <c r="P2" s="331"/>
      <c r="Q2" s="331"/>
      <c r="R2" s="331"/>
      <c r="S2" s="331"/>
      <c r="T2" s="331"/>
      <c r="U2" s="331"/>
      <c r="V2" s="331"/>
      <c r="AT2" s="18" t="s">
        <v>88</v>
      </c>
    </row>
    <row r="3" spans="2:46" ht="6.75" customHeight="1">
      <c r="B3" s="19"/>
      <c r="C3" s="20"/>
      <c r="D3" s="20"/>
      <c r="E3" s="20"/>
      <c r="F3" s="20"/>
      <c r="G3" s="20"/>
      <c r="H3" s="20"/>
      <c r="I3" s="94"/>
      <c r="J3" s="20"/>
      <c r="K3" s="21"/>
      <c r="AT3" s="18" t="s">
        <v>85</v>
      </c>
    </row>
    <row r="4" spans="2:46" ht="36.75" customHeight="1">
      <c r="B4" s="22"/>
      <c r="C4" s="23"/>
      <c r="D4" s="24" t="s">
        <v>98</v>
      </c>
      <c r="E4" s="23"/>
      <c r="F4" s="23"/>
      <c r="G4" s="23"/>
      <c r="H4" s="23"/>
      <c r="I4" s="95"/>
      <c r="J4" s="23"/>
      <c r="K4" s="25"/>
      <c r="M4" s="26" t="s">
        <v>10</v>
      </c>
      <c r="AT4" s="18" t="s">
        <v>4</v>
      </c>
    </row>
    <row r="5" spans="2:11" ht="6.75" customHeight="1">
      <c r="B5" s="22"/>
      <c r="C5" s="23"/>
      <c r="D5" s="23"/>
      <c r="E5" s="23"/>
      <c r="F5" s="23"/>
      <c r="G5" s="23"/>
      <c r="H5" s="23"/>
      <c r="I5" s="95"/>
      <c r="J5" s="23"/>
      <c r="K5" s="25"/>
    </row>
    <row r="6" spans="2:11" ht="15">
      <c r="B6" s="22"/>
      <c r="C6" s="23"/>
      <c r="D6" s="31" t="s">
        <v>16</v>
      </c>
      <c r="E6" s="23"/>
      <c r="F6" s="23"/>
      <c r="G6" s="23"/>
      <c r="H6" s="23"/>
      <c r="I6" s="95"/>
      <c r="J6" s="23"/>
      <c r="K6" s="25"/>
    </row>
    <row r="7" spans="2:11" ht="22.5" customHeight="1">
      <c r="B7" s="22"/>
      <c r="C7" s="23"/>
      <c r="D7" s="23"/>
      <c r="E7" s="368" t="str">
        <f>'Rekapitulace stavby'!K6</f>
        <v>VD Střekov, Oprava IV. jezového pole</v>
      </c>
      <c r="F7" s="360"/>
      <c r="G7" s="360"/>
      <c r="H7" s="360"/>
      <c r="I7" s="95"/>
      <c r="J7" s="23"/>
      <c r="K7" s="25"/>
    </row>
    <row r="8" spans="2:11" s="1" customFormat="1" ht="15">
      <c r="B8" s="35"/>
      <c r="C8" s="36"/>
      <c r="D8" s="31" t="s">
        <v>99</v>
      </c>
      <c r="E8" s="36"/>
      <c r="F8" s="36"/>
      <c r="G8" s="36"/>
      <c r="H8" s="36"/>
      <c r="I8" s="96"/>
      <c r="J8" s="36"/>
      <c r="K8" s="39"/>
    </row>
    <row r="9" spans="2:11" s="1" customFormat="1" ht="36.75" customHeight="1">
      <c r="B9" s="35"/>
      <c r="C9" s="36"/>
      <c r="D9" s="36"/>
      <c r="E9" s="369" t="s">
        <v>264</v>
      </c>
      <c r="F9" s="353"/>
      <c r="G9" s="353"/>
      <c r="H9" s="353"/>
      <c r="I9" s="96"/>
      <c r="J9" s="36"/>
      <c r="K9" s="39"/>
    </row>
    <row r="10" spans="2:11" s="1" customFormat="1" ht="13.5">
      <c r="B10" s="35"/>
      <c r="C10" s="36"/>
      <c r="D10" s="36"/>
      <c r="E10" s="36"/>
      <c r="F10" s="36"/>
      <c r="G10" s="36"/>
      <c r="H10" s="36"/>
      <c r="I10" s="96"/>
      <c r="J10" s="36"/>
      <c r="K10" s="39"/>
    </row>
    <row r="11" spans="2:11" s="1" customFormat="1" ht="14.25" customHeight="1">
      <c r="B11" s="35"/>
      <c r="C11" s="36"/>
      <c r="D11" s="31" t="s">
        <v>19</v>
      </c>
      <c r="E11" s="36"/>
      <c r="F11" s="29" t="s">
        <v>20</v>
      </c>
      <c r="G11" s="36"/>
      <c r="H11" s="36"/>
      <c r="I11" s="97" t="s">
        <v>21</v>
      </c>
      <c r="J11" s="29" t="s">
        <v>20</v>
      </c>
      <c r="K11" s="39"/>
    </row>
    <row r="12" spans="2:11" s="1" customFormat="1" ht="14.25" customHeight="1">
      <c r="B12" s="35"/>
      <c r="C12" s="36"/>
      <c r="D12" s="31" t="s">
        <v>23</v>
      </c>
      <c r="E12" s="36"/>
      <c r="F12" s="29" t="s">
        <v>24</v>
      </c>
      <c r="G12" s="36"/>
      <c r="H12" s="36"/>
      <c r="I12" s="97" t="s">
        <v>25</v>
      </c>
      <c r="J12" s="98" t="str">
        <f>'Rekapitulace stavby'!AN8</f>
        <v>4.4.2016</v>
      </c>
      <c r="K12" s="39"/>
    </row>
    <row r="13" spans="2:11" s="1" customFormat="1" ht="10.5" customHeight="1">
      <c r="B13" s="35"/>
      <c r="C13" s="36"/>
      <c r="D13" s="36"/>
      <c r="E13" s="36"/>
      <c r="F13" s="36"/>
      <c r="G13" s="36"/>
      <c r="H13" s="36"/>
      <c r="I13" s="96"/>
      <c r="J13" s="36"/>
      <c r="K13" s="39"/>
    </row>
    <row r="14" spans="2:11" s="1" customFormat="1" ht="14.25" customHeight="1">
      <c r="B14" s="35"/>
      <c r="C14" s="36"/>
      <c r="D14" s="31" t="s">
        <v>29</v>
      </c>
      <c r="E14" s="36"/>
      <c r="F14" s="36"/>
      <c r="G14" s="36"/>
      <c r="H14" s="36"/>
      <c r="I14" s="97" t="s">
        <v>30</v>
      </c>
      <c r="J14" s="29" t="s">
        <v>31</v>
      </c>
      <c r="K14" s="39"/>
    </row>
    <row r="15" spans="2:11" s="1" customFormat="1" ht="18" customHeight="1">
      <c r="B15" s="35"/>
      <c r="C15" s="36"/>
      <c r="D15" s="36"/>
      <c r="E15" s="29" t="s">
        <v>32</v>
      </c>
      <c r="F15" s="36"/>
      <c r="G15" s="36"/>
      <c r="H15" s="36"/>
      <c r="I15" s="97" t="s">
        <v>33</v>
      </c>
      <c r="J15" s="29" t="s">
        <v>34</v>
      </c>
      <c r="K15" s="39"/>
    </row>
    <row r="16" spans="2:11" s="1" customFormat="1" ht="6.75" customHeight="1">
      <c r="B16" s="35"/>
      <c r="C16" s="36"/>
      <c r="D16" s="36"/>
      <c r="E16" s="36"/>
      <c r="F16" s="36"/>
      <c r="G16" s="36"/>
      <c r="H16" s="36"/>
      <c r="I16" s="96"/>
      <c r="J16" s="36"/>
      <c r="K16" s="39"/>
    </row>
    <row r="17" spans="2:11" s="1" customFormat="1" ht="14.25" customHeight="1">
      <c r="B17" s="35"/>
      <c r="C17" s="36"/>
      <c r="D17" s="31" t="s">
        <v>35</v>
      </c>
      <c r="E17" s="36"/>
      <c r="F17" s="36"/>
      <c r="G17" s="36"/>
      <c r="H17" s="36"/>
      <c r="I17" s="97" t="s">
        <v>30</v>
      </c>
      <c r="J17" s="29">
        <f>IF('Rekapitulace stavby'!AN13="Vyplň údaj","",IF('Rekapitulace stavby'!AN13="","",'Rekapitulace stavby'!AN13))</f>
      </c>
      <c r="K17" s="39"/>
    </row>
    <row r="18" spans="2:11" s="1" customFormat="1" ht="18" customHeight="1">
      <c r="B18" s="35"/>
      <c r="C18" s="36"/>
      <c r="D18" s="36"/>
      <c r="E18" s="29">
        <f>IF('Rekapitulace stavby'!E14="Vyplň údaj","",IF('Rekapitulace stavby'!E14="","",'Rekapitulace stavby'!E14))</f>
      </c>
      <c r="F18" s="36"/>
      <c r="G18" s="36"/>
      <c r="H18" s="36"/>
      <c r="I18" s="97" t="s">
        <v>33</v>
      </c>
      <c r="J18" s="29">
        <f>IF('Rekapitulace stavby'!AN14="Vyplň údaj","",IF('Rekapitulace stavby'!AN14="","",'Rekapitulace stavby'!AN14))</f>
      </c>
      <c r="K18" s="39"/>
    </row>
    <row r="19" spans="2:11" s="1" customFormat="1" ht="6.75" customHeight="1">
      <c r="B19" s="35"/>
      <c r="C19" s="36"/>
      <c r="D19" s="36"/>
      <c r="E19" s="36"/>
      <c r="F19" s="36"/>
      <c r="G19" s="36"/>
      <c r="H19" s="36"/>
      <c r="I19" s="96"/>
      <c r="J19" s="36"/>
      <c r="K19" s="39"/>
    </row>
    <row r="20" spans="2:11" s="1" customFormat="1" ht="14.25" customHeight="1">
      <c r="B20" s="35"/>
      <c r="C20" s="36"/>
      <c r="D20" s="31" t="s">
        <v>37</v>
      </c>
      <c r="E20" s="36"/>
      <c r="F20" s="36"/>
      <c r="G20" s="36"/>
      <c r="H20" s="36"/>
      <c r="I20" s="97" t="s">
        <v>30</v>
      </c>
      <c r="J20" s="29" t="s">
        <v>38</v>
      </c>
      <c r="K20" s="39"/>
    </row>
    <row r="21" spans="2:11" s="1" customFormat="1" ht="18" customHeight="1">
      <c r="B21" s="35"/>
      <c r="C21" s="36"/>
      <c r="D21" s="36"/>
      <c r="E21" s="29" t="s">
        <v>39</v>
      </c>
      <c r="F21" s="36"/>
      <c r="G21" s="36"/>
      <c r="H21" s="36"/>
      <c r="I21" s="97" t="s">
        <v>33</v>
      </c>
      <c r="J21" s="29" t="s">
        <v>40</v>
      </c>
      <c r="K21" s="39"/>
    </row>
    <row r="22" spans="2:11" s="1" customFormat="1" ht="6.75" customHeight="1">
      <c r="B22" s="35"/>
      <c r="C22" s="36"/>
      <c r="D22" s="36"/>
      <c r="E22" s="36"/>
      <c r="F22" s="36"/>
      <c r="G22" s="36"/>
      <c r="H22" s="36"/>
      <c r="I22" s="96"/>
      <c r="J22" s="36"/>
      <c r="K22" s="39"/>
    </row>
    <row r="23" spans="2:11" s="1" customFormat="1" ht="14.25" customHeight="1">
      <c r="B23" s="35"/>
      <c r="C23" s="36"/>
      <c r="D23" s="31" t="s">
        <v>42</v>
      </c>
      <c r="E23" s="36"/>
      <c r="F23" s="36"/>
      <c r="G23" s="36"/>
      <c r="H23" s="36"/>
      <c r="I23" s="96"/>
      <c r="J23" s="36"/>
      <c r="K23" s="39"/>
    </row>
    <row r="24" spans="2:11" s="6" customFormat="1" ht="22.5" customHeight="1">
      <c r="B24" s="99"/>
      <c r="C24" s="100"/>
      <c r="D24" s="100"/>
      <c r="E24" s="363" t="s">
        <v>20</v>
      </c>
      <c r="F24" s="370"/>
      <c r="G24" s="370"/>
      <c r="H24" s="370"/>
      <c r="I24" s="101"/>
      <c r="J24" s="100"/>
      <c r="K24" s="102"/>
    </row>
    <row r="25" spans="2:11" s="1" customFormat="1" ht="6.75" customHeight="1">
      <c r="B25" s="35"/>
      <c r="C25" s="36"/>
      <c r="D25" s="36"/>
      <c r="E25" s="36"/>
      <c r="F25" s="36"/>
      <c r="G25" s="36"/>
      <c r="H25" s="36"/>
      <c r="I25" s="96"/>
      <c r="J25" s="36"/>
      <c r="K25" s="39"/>
    </row>
    <row r="26" spans="2:11" s="1" customFormat="1" ht="6.75" customHeight="1">
      <c r="B26" s="35"/>
      <c r="C26" s="36"/>
      <c r="D26" s="62"/>
      <c r="E26" s="62"/>
      <c r="F26" s="62"/>
      <c r="G26" s="62"/>
      <c r="H26" s="62"/>
      <c r="I26" s="103"/>
      <c r="J26" s="62"/>
      <c r="K26" s="104"/>
    </row>
    <row r="27" spans="2:11" s="1" customFormat="1" ht="24.75" customHeight="1">
      <c r="B27" s="35"/>
      <c r="C27" s="36"/>
      <c r="D27" s="105" t="s">
        <v>43</v>
      </c>
      <c r="E27" s="36"/>
      <c r="F27" s="36"/>
      <c r="G27" s="36"/>
      <c r="H27" s="36"/>
      <c r="I27" s="96"/>
      <c r="J27" s="106">
        <f>ROUND(J77,2)</f>
        <v>0</v>
      </c>
      <c r="K27" s="39"/>
    </row>
    <row r="28" spans="2:11" s="1" customFormat="1" ht="6.75" customHeight="1">
      <c r="B28" s="35"/>
      <c r="C28" s="36"/>
      <c r="D28" s="62"/>
      <c r="E28" s="62"/>
      <c r="F28" s="62"/>
      <c r="G28" s="62"/>
      <c r="H28" s="62"/>
      <c r="I28" s="103"/>
      <c r="J28" s="62"/>
      <c r="K28" s="104"/>
    </row>
    <row r="29" spans="2:11" s="1" customFormat="1" ht="14.25" customHeight="1">
      <c r="B29" s="35"/>
      <c r="C29" s="36"/>
      <c r="D29" s="36"/>
      <c r="E29" s="36"/>
      <c r="F29" s="40" t="s">
        <v>45</v>
      </c>
      <c r="G29" s="36"/>
      <c r="H29" s="36"/>
      <c r="I29" s="107" t="s">
        <v>44</v>
      </c>
      <c r="J29" s="40" t="s">
        <v>46</v>
      </c>
      <c r="K29" s="39"/>
    </row>
    <row r="30" spans="2:11" s="1" customFormat="1" ht="14.25" customHeight="1">
      <c r="B30" s="35"/>
      <c r="C30" s="36"/>
      <c r="D30" s="43" t="s">
        <v>47</v>
      </c>
      <c r="E30" s="43" t="s">
        <v>48</v>
      </c>
      <c r="F30" s="108">
        <f>ROUND(SUM(BE77:BE82),2)</f>
        <v>0</v>
      </c>
      <c r="G30" s="36"/>
      <c r="H30" s="36"/>
      <c r="I30" s="109">
        <v>0.21</v>
      </c>
      <c r="J30" s="108">
        <f>ROUND(ROUND((SUM(BE77:BE82)),2)*I30,2)</f>
        <v>0</v>
      </c>
      <c r="K30" s="39"/>
    </row>
    <row r="31" spans="2:11" s="1" customFormat="1" ht="14.25" customHeight="1">
      <c r="B31" s="35"/>
      <c r="C31" s="36"/>
      <c r="D31" s="36"/>
      <c r="E31" s="43" t="s">
        <v>49</v>
      </c>
      <c r="F31" s="108">
        <f>ROUND(SUM(BF77:BF82),2)</f>
        <v>0</v>
      </c>
      <c r="G31" s="36"/>
      <c r="H31" s="36"/>
      <c r="I31" s="109">
        <v>0.15</v>
      </c>
      <c r="J31" s="108">
        <f>ROUND(ROUND((SUM(BF77:BF82)),2)*I31,2)</f>
        <v>0</v>
      </c>
      <c r="K31" s="39"/>
    </row>
    <row r="32" spans="2:11" s="1" customFormat="1" ht="14.25" customHeight="1" hidden="1">
      <c r="B32" s="35"/>
      <c r="C32" s="36"/>
      <c r="D32" s="36"/>
      <c r="E32" s="43" t="s">
        <v>50</v>
      </c>
      <c r="F32" s="108">
        <f>ROUND(SUM(BG77:BG82),2)</f>
        <v>0</v>
      </c>
      <c r="G32" s="36"/>
      <c r="H32" s="36"/>
      <c r="I32" s="109">
        <v>0.21</v>
      </c>
      <c r="J32" s="108">
        <v>0</v>
      </c>
      <c r="K32" s="39"/>
    </row>
    <row r="33" spans="2:11" s="1" customFormat="1" ht="14.25" customHeight="1" hidden="1">
      <c r="B33" s="35"/>
      <c r="C33" s="36"/>
      <c r="D33" s="36"/>
      <c r="E33" s="43" t="s">
        <v>51</v>
      </c>
      <c r="F33" s="108">
        <f>ROUND(SUM(BH77:BH82),2)</f>
        <v>0</v>
      </c>
      <c r="G33" s="36"/>
      <c r="H33" s="36"/>
      <c r="I33" s="109">
        <v>0.15</v>
      </c>
      <c r="J33" s="108">
        <v>0</v>
      </c>
      <c r="K33" s="39"/>
    </row>
    <row r="34" spans="2:11" s="1" customFormat="1" ht="14.25" customHeight="1" hidden="1">
      <c r="B34" s="35"/>
      <c r="C34" s="36"/>
      <c r="D34" s="36"/>
      <c r="E34" s="43" t="s">
        <v>52</v>
      </c>
      <c r="F34" s="108">
        <f>ROUND(SUM(BI77:BI82),2)</f>
        <v>0</v>
      </c>
      <c r="G34" s="36"/>
      <c r="H34" s="36"/>
      <c r="I34" s="109">
        <v>0</v>
      </c>
      <c r="J34" s="108">
        <v>0</v>
      </c>
      <c r="K34" s="39"/>
    </row>
    <row r="35" spans="2:11" s="1" customFormat="1" ht="6.75" customHeight="1">
      <c r="B35" s="35"/>
      <c r="C35" s="36"/>
      <c r="D35" s="36"/>
      <c r="E35" s="36"/>
      <c r="F35" s="36"/>
      <c r="G35" s="36"/>
      <c r="H35" s="36"/>
      <c r="I35" s="96"/>
      <c r="J35" s="36"/>
      <c r="K35" s="39"/>
    </row>
    <row r="36" spans="2:11" s="1" customFormat="1" ht="24.75" customHeight="1">
      <c r="B36" s="35"/>
      <c r="C36" s="110"/>
      <c r="D36" s="111" t="s">
        <v>53</v>
      </c>
      <c r="E36" s="66"/>
      <c r="F36" s="66"/>
      <c r="G36" s="112" t="s">
        <v>54</v>
      </c>
      <c r="H36" s="113" t="s">
        <v>55</v>
      </c>
      <c r="I36" s="114"/>
      <c r="J36" s="115">
        <f>SUM(J27:J34)</f>
        <v>0</v>
      </c>
      <c r="K36" s="116"/>
    </row>
    <row r="37" spans="2:11" s="1" customFormat="1" ht="14.25" customHeight="1">
      <c r="B37" s="50"/>
      <c r="C37" s="51"/>
      <c r="D37" s="51"/>
      <c r="E37" s="51"/>
      <c r="F37" s="51"/>
      <c r="G37" s="51"/>
      <c r="H37" s="51"/>
      <c r="I37" s="117"/>
      <c r="J37" s="51"/>
      <c r="K37" s="52"/>
    </row>
    <row r="41" spans="2:11" s="1" customFormat="1" ht="6.75" customHeight="1">
      <c r="B41" s="53"/>
      <c r="C41" s="54"/>
      <c r="D41" s="54"/>
      <c r="E41" s="54"/>
      <c r="F41" s="54"/>
      <c r="G41" s="54"/>
      <c r="H41" s="54"/>
      <c r="I41" s="118"/>
      <c r="J41" s="54"/>
      <c r="K41" s="119"/>
    </row>
    <row r="42" spans="2:11" s="1" customFormat="1" ht="36.75" customHeight="1">
      <c r="B42" s="35"/>
      <c r="C42" s="24" t="s">
        <v>101</v>
      </c>
      <c r="D42" s="36"/>
      <c r="E42" s="36"/>
      <c r="F42" s="36"/>
      <c r="G42" s="36"/>
      <c r="H42" s="36"/>
      <c r="I42" s="96"/>
      <c r="J42" s="36"/>
      <c r="K42" s="39"/>
    </row>
    <row r="43" spans="2:11" s="1" customFormat="1" ht="6.75" customHeight="1">
      <c r="B43" s="35"/>
      <c r="C43" s="36"/>
      <c r="D43" s="36"/>
      <c r="E43" s="36"/>
      <c r="F43" s="36"/>
      <c r="G43" s="36"/>
      <c r="H43" s="36"/>
      <c r="I43" s="96"/>
      <c r="J43" s="36"/>
      <c r="K43" s="39"/>
    </row>
    <row r="44" spans="2:11" s="1" customFormat="1" ht="14.25" customHeight="1">
      <c r="B44" s="35"/>
      <c r="C44" s="31" t="s">
        <v>16</v>
      </c>
      <c r="D44" s="36"/>
      <c r="E44" s="36"/>
      <c r="F44" s="36"/>
      <c r="G44" s="36"/>
      <c r="H44" s="36"/>
      <c r="I44" s="96"/>
      <c r="J44" s="36"/>
      <c r="K44" s="39"/>
    </row>
    <row r="45" spans="2:11" s="1" customFormat="1" ht="22.5" customHeight="1">
      <c r="B45" s="35"/>
      <c r="C45" s="36"/>
      <c r="D45" s="36"/>
      <c r="E45" s="368" t="str">
        <f>E7</f>
        <v>VD Střekov, Oprava IV. jezového pole</v>
      </c>
      <c r="F45" s="353"/>
      <c r="G45" s="353"/>
      <c r="H45" s="353"/>
      <c r="I45" s="96"/>
      <c r="J45" s="36"/>
      <c r="K45" s="39"/>
    </row>
    <row r="46" spans="2:11" s="1" customFormat="1" ht="14.25" customHeight="1">
      <c r="B46" s="35"/>
      <c r="C46" s="31" t="s">
        <v>99</v>
      </c>
      <c r="D46" s="36"/>
      <c r="E46" s="36"/>
      <c r="F46" s="36"/>
      <c r="G46" s="36"/>
      <c r="H46" s="36"/>
      <c r="I46" s="96"/>
      <c r="J46" s="36"/>
      <c r="K46" s="39"/>
    </row>
    <row r="47" spans="2:11" s="1" customFormat="1" ht="23.25" customHeight="1">
      <c r="B47" s="35"/>
      <c r="C47" s="36"/>
      <c r="D47" s="36"/>
      <c r="E47" s="369" t="str">
        <f>E9</f>
        <v>PS 02 - Oprava zvedacích mechanismů</v>
      </c>
      <c r="F47" s="353"/>
      <c r="G47" s="353"/>
      <c r="H47" s="353"/>
      <c r="I47" s="96"/>
      <c r="J47" s="36"/>
      <c r="K47" s="39"/>
    </row>
    <row r="48" spans="2:11" s="1" customFormat="1" ht="6.75" customHeight="1">
      <c r="B48" s="35"/>
      <c r="C48" s="36"/>
      <c r="D48" s="36"/>
      <c r="E48" s="36"/>
      <c r="F48" s="36"/>
      <c r="G48" s="36"/>
      <c r="H48" s="36"/>
      <c r="I48" s="96"/>
      <c r="J48" s="36"/>
      <c r="K48" s="39"/>
    </row>
    <row r="49" spans="2:11" s="1" customFormat="1" ht="18" customHeight="1">
      <c r="B49" s="35"/>
      <c r="C49" s="31" t="s">
        <v>23</v>
      </c>
      <c r="D49" s="36"/>
      <c r="E49" s="36"/>
      <c r="F49" s="29" t="str">
        <f>F12</f>
        <v>Ústí nad Labem</v>
      </c>
      <c r="G49" s="36"/>
      <c r="H49" s="36"/>
      <c r="I49" s="97" t="s">
        <v>25</v>
      </c>
      <c r="J49" s="98" t="str">
        <f>IF(J12="","",J12)</f>
        <v>4.4.2016</v>
      </c>
      <c r="K49" s="39"/>
    </row>
    <row r="50" spans="2:11" s="1" customFormat="1" ht="6.75" customHeight="1">
      <c r="B50" s="35"/>
      <c r="C50" s="36"/>
      <c r="D50" s="36"/>
      <c r="E50" s="36"/>
      <c r="F50" s="36"/>
      <c r="G50" s="36"/>
      <c r="H50" s="36"/>
      <c r="I50" s="96"/>
      <c r="J50" s="36"/>
      <c r="K50" s="39"/>
    </row>
    <row r="51" spans="2:11" s="1" customFormat="1" ht="15">
      <c r="B51" s="35"/>
      <c r="C51" s="31" t="s">
        <v>29</v>
      </c>
      <c r="D51" s="36"/>
      <c r="E51" s="36"/>
      <c r="F51" s="29" t="str">
        <f>E15</f>
        <v>Povodí Labe, státní podnik</v>
      </c>
      <c r="G51" s="36"/>
      <c r="H51" s="36"/>
      <c r="I51" s="97" t="s">
        <v>37</v>
      </c>
      <c r="J51" s="29" t="str">
        <f>E21</f>
        <v>AQUATIS a. s.</v>
      </c>
      <c r="K51" s="39"/>
    </row>
    <row r="52" spans="2:11" s="1" customFormat="1" ht="14.25" customHeight="1">
      <c r="B52" s="35"/>
      <c r="C52" s="31" t="s">
        <v>35</v>
      </c>
      <c r="D52" s="36"/>
      <c r="E52" s="36"/>
      <c r="F52" s="29">
        <f>IF(E18="","",E18)</f>
      </c>
      <c r="G52" s="36"/>
      <c r="H52" s="36"/>
      <c r="I52" s="96"/>
      <c r="J52" s="36"/>
      <c r="K52" s="39"/>
    </row>
    <row r="53" spans="2:11" s="1" customFormat="1" ht="9.75" customHeight="1">
      <c r="B53" s="35"/>
      <c r="C53" s="36"/>
      <c r="D53" s="36"/>
      <c r="E53" s="36"/>
      <c r="F53" s="36"/>
      <c r="G53" s="36"/>
      <c r="H53" s="36"/>
      <c r="I53" s="96"/>
      <c r="J53" s="36"/>
      <c r="K53" s="39"/>
    </row>
    <row r="54" spans="2:11" s="1" customFormat="1" ht="29.25" customHeight="1">
      <c r="B54" s="35"/>
      <c r="C54" s="120" t="s">
        <v>102</v>
      </c>
      <c r="D54" s="110"/>
      <c r="E54" s="110"/>
      <c r="F54" s="110"/>
      <c r="G54" s="110"/>
      <c r="H54" s="110"/>
      <c r="I54" s="121"/>
      <c r="J54" s="122" t="s">
        <v>103</v>
      </c>
      <c r="K54" s="123"/>
    </row>
    <row r="55" spans="2:11" s="1" customFormat="1" ht="9.75" customHeight="1">
      <c r="B55" s="35"/>
      <c r="C55" s="36"/>
      <c r="D55" s="36"/>
      <c r="E55" s="36"/>
      <c r="F55" s="36"/>
      <c r="G55" s="36"/>
      <c r="H55" s="36"/>
      <c r="I55" s="96"/>
      <c r="J55" s="36"/>
      <c r="K55" s="39"/>
    </row>
    <row r="56" spans="2:47" s="1" customFormat="1" ht="29.25" customHeight="1">
      <c r="B56" s="35"/>
      <c r="C56" s="124" t="s">
        <v>104</v>
      </c>
      <c r="D56" s="36"/>
      <c r="E56" s="36"/>
      <c r="F56" s="36"/>
      <c r="G56" s="36"/>
      <c r="H56" s="36"/>
      <c r="I56" s="96"/>
      <c r="J56" s="106">
        <f>J77</f>
        <v>0</v>
      </c>
      <c r="K56" s="39"/>
      <c r="AU56" s="18" t="s">
        <v>105</v>
      </c>
    </row>
    <row r="57" spans="2:11" s="7" customFormat="1" ht="24.75" customHeight="1">
      <c r="B57" s="125"/>
      <c r="C57" s="126"/>
      <c r="D57" s="127" t="s">
        <v>264</v>
      </c>
      <c r="E57" s="128"/>
      <c r="F57" s="128"/>
      <c r="G57" s="128"/>
      <c r="H57" s="128"/>
      <c r="I57" s="129"/>
      <c r="J57" s="130">
        <f>J78</f>
        <v>0</v>
      </c>
      <c r="K57" s="131"/>
    </row>
    <row r="58" spans="2:11" s="1" customFormat="1" ht="21.75" customHeight="1">
      <c r="B58" s="35"/>
      <c r="C58" s="36"/>
      <c r="D58" s="36"/>
      <c r="E58" s="36"/>
      <c r="F58" s="36"/>
      <c r="G58" s="36"/>
      <c r="H58" s="36"/>
      <c r="I58" s="96"/>
      <c r="J58" s="36"/>
      <c r="K58" s="39"/>
    </row>
    <row r="59" spans="2:11" s="1" customFormat="1" ht="6.75" customHeight="1">
      <c r="B59" s="50"/>
      <c r="C59" s="51"/>
      <c r="D59" s="51"/>
      <c r="E59" s="51"/>
      <c r="F59" s="51"/>
      <c r="G59" s="51"/>
      <c r="H59" s="51"/>
      <c r="I59" s="117"/>
      <c r="J59" s="51"/>
      <c r="K59" s="52"/>
    </row>
    <row r="63" spans="2:12" s="1" customFormat="1" ht="6.75" customHeight="1">
      <c r="B63" s="53"/>
      <c r="C63" s="54"/>
      <c r="D63" s="54"/>
      <c r="E63" s="54"/>
      <c r="F63" s="54"/>
      <c r="G63" s="54"/>
      <c r="H63" s="54"/>
      <c r="I63" s="118"/>
      <c r="J63" s="54"/>
      <c r="K63" s="54"/>
      <c r="L63" s="35"/>
    </row>
    <row r="64" spans="2:12" s="1" customFormat="1" ht="36.75" customHeight="1">
      <c r="B64" s="35"/>
      <c r="C64" s="55" t="s">
        <v>110</v>
      </c>
      <c r="I64" s="132"/>
      <c r="L64" s="35"/>
    </row>
    <row r="65" spans="2:12" s="1" customFormat="1" ht="6.75" customHeight="1">
      <c r="B65" s="35"/>
      <c r="I65" s="132"/>
      <c r="L65" s="35"/>
    </row>
    <row r="66" spans="2:12" s="1" customFormat="1" ht="14.25" customHeight="1">
      <c r="B66" s="35"/>
      <c r="C66" s="57" t="s">
        <v>16</v>
      </c>
      <c r="I66" s="132"/>
      <c r="L66" s="35"/>
    </row>
    <row r="67" spans="2:12" s="1" customFormat="1" ht="22.5" customHeight="1">
      <c r="B67" s="35"/>
      <c r="E67" s="371" t="str">
        <f>E7</f>
        <v>VD Střekov, Oprava IV. jezového pole</v>
      </c>
      <c r="F67" s="348"/>
      <c r="G67" s="348"/>
      <c r="H67" s="348"/>
      <c r="I67" s="132"/>
      <c r="L67" s="35"/>
    </row>
    <row r="68" spans="2:12" s="1" customFormat="1" ht="14.25" customHeight="1">
      <c r="B68" s="35"/>
      <c r="C68" s="57" t="s">
        <v>99</v>
      </c>
      <c r="I68" s="132"/>
      <c r="L68" s="35"/>
    </row>
    <row r="69" spans="2:12" s="1" customFormat="1" ht="23.25" customHeight="1">
      <c r="B69" s="35"/>
      <c r="E69" s="345" t="str">
        <f>E9</f>
        <v>PS 02 - Oprava zvedacích mechanismů</v>
      </c>
      <c r="F69" s="348"/>
      <c r="G69" s="348"/>
      <c r="H69" s="348"/>
      <c r="I69" s="132"/>
      <c r="L69" s="35"/>
    </row>
    <row r="70" spans="2:12" s="1" customFormat="1" ht="6.75" customHeight="1">
      <c r="B70" s="35"/>
      <c r="I70" s="132"/>
      <c r="L70" s="35"/>
    </row>
    <row r="71" spans="2:12" s="1" customFormat="1" ht="18" customHeight="1">
      <c r="B71" s="35"/>
      <c r="C71" s="57" t="s">
        <v>23</v>
      </c>
      <c r="F71" s="133" t="str">
        <f>F12</f>
        <v>Ústí nad Labem</v>
      </c>
      <c r="I71" s="134" t="s">
        <v>25</v>
      </c>
      <c r="J71" s="61" t="str">
        <f>IF(J12="","",J12)</f>
        <v>4.4.2016</v>
      </c>
      <c r="L71" s="35"/>
    </row>
    <row r="72" spans="2:12" s="1" customFormat="1" ht="6.75" customHeight="1">
      <c r="B72" s="35"/>
      <c r="I72" s="132"/>
      <c r="L72" s="35"/>
    </row>
    <row r="73" spans="2:12" s="1" customFormat="1" ht="15">
      <c r="B73" s="35"/>
      <c r="C73" s="57" t="s">
        <v>29</v>
      </c>
      <c r="F73" s="133" t="str">
        <f>E15</f>
        <v>Povodí Labe, státní podnik</v>
      </c>
      <c r="I73" s="134" t="s">
        <v>37</v>
      </c>
      <c r="J73" s="133" t="str">
        <f>E21</f>
        <v>AQUATIS a. s.</v>
      </c>
      <c r="L73" s="35"/>
    </row>
    <row r="74" spans="2:12" s="1" customFormat="1" ht="14.25" customHeight="1">
      <c r="B74" s="35"/>
      <c r="C74" s="57" t="s">
        <v>35</v>
      </c>
      <c r="F74" s="133">
        <f>IF(E18="","",E18)</f>
      </c>
      <c r="I74" s="132"/>
      <c r="L74" s="35"/>
    </row>
    <row r="75" spans="2:12" s="1" customFormat="1" ht="9.75" customHeight="1">
      <c r="B75" s="35"/>
      <c r="I75" s="132"/>
      <c r="L75" s="35"/>
    </row>
    <row r="76" spans="2:20" s="8" customFormat="1" ht="29.25" customHeight="1">
      <c r="B76" s="135"/>
      <c r="C76" s="136" t="s">
        <v>111</v>
      </c>
      <c r="D76" s="137" t="s">
        <v>62</v>
      </c>
      <c r="E76" s="137" t="s">
        <v>58</v>
      </c>
      <c r="F76" s="137" t="s">
        <v>112</v>
      </c>
      <c r="G76" s="137" t="s">
        <v>113</v>
      </c>
      <c r="H76" s="137" t="s">
        <v>114</v>
      </c>
      <c r="I76" s="138" t="s">
        <v>115</v>
      </c>
      <c r="J76" s="137" t="s">
        <v>103</v>
      </c>
      <c r="K76" s="139" t="s">
        <v>116</v>
      </c>
      <c r="L76" s="135"/>
      <c r="M76" s="68" t="s">
        <v>117</v>
      </c>
      <c r="N76" s="69" t="s">
        <v>47</v>
      </c>
      <c r="O76" s="69" t="s">
        <v>118</v>
      </c>
      <c r="P76" s="69" t="s">
        <v>119</v>
      </c>
      <c r="Q76" s="69" t="s">
        <v>120</v>
      </c>
      <c r="R76" s="69" t="s">
        <v>121</v>
      </c>
      <c r="S76" s="69" t="s">
        <v>122</v>
      </c>
      <c r="T76" s="70" t="s">
        <v>123</v>
      </c>
    </row>
    <row r="77" spans="2:63" s="1" customFormat="1" ht="29.25" customHeight="1">
      <c r="B77" s="35"/>
      <c r="C77" s="72" t="s">
        <v>104</v>
      </c>
      <c r="I77" s="132"/>
      <c r="J77" s="140">
        <f>BK77</f>
        <v>0</v>
      </c>
      <c r="L77" s="35"/>
      <c r="M77" s="71"/>
      <c r="N77" s="62"/>
      <c r="O77" s="62"/>
      <c r="P77" s="141">
        <f>P78</f>
        <v>0</v>
      </c>
      <c r="Q77" s="62"/>
      <c r="R77" s="141">
        <f>R78</f>
        <v>0</v>
      </c>
      <c r="S77" s="62"/>
      <c r="T77" s="142">
        <f>T78</f>
        <v>0</v>
      </c>
      <c r="AT77" s="18" t="s">
        <v>76</v>
      </c>
      <c r="AU77" s="18" t="s">
        <v>105</v>
      </c>
      <c r="BK77" s="143">
        <f>BK78</f>
        <v>0</v>
      </c>
    </row>
    <row r="78" spans="2:63" s="9" customFormat="1" ht="36.75" customHeight="1">
      <c r="B78" s="144"/>
      <c r="D78" s="145" t="s">
        <v>76</v>
      </c>
      <c r="E78" s="146" t="s">
        <v>86</v>
      </c>
      <c r="F78" s="146" t="s">
        <v>87</v>
      </c>
      <c r="I78" s="147"/>
      <c r="J78" s="148">
        <f>BK78</f>
        <v>0</v>
      </c>
      <c r="L78" s="144"/>
      <c r="M78" s="149"/>
      <c r="N78" s="150"/>
      <c r="O78" s="150"/>
      <c r="P78" s="151">
        <f>SUM(P79:P82)</f>
        <v>0</v>
      </c>
      <c r="Q78" s="150"/>
      <c r="R78" s="151">
        <f>SUM(R79:R82)</f>
        <v>0</v>
      </c>
      <c r="S78" s="150"/>
      <c r="T78" s="152">
        <f>SUM(T79:T82)</f>
        <v>0</v>
      </c>
      <c r="AR78" s="153" t="s">
        <v>126</v>
      </c>
      <c r="AT78" s="154" t="s">
        <v>76</v>
      </c>
      <c r="AU78" s="154" t="s">
        <v>77</v>
      </c>
      <c r="AY78" s="153" t="s">
        <v>127</v>
      </c>
      <c r="BK78" s="155">
        <f>SUM(BK79:BK82)</f>
        <v>0</v>
      </c>
    </row>
    <row r="79" spans="2:65" s="1" customFormat="1" ht="22.5" customHeight="1">
      <c r="B79" s="156"/>
      <c r="C79" s="157" t="s">
        <v>22</v>
      </c>
      <c r="D79" s="157" t="s">
        <v>128</v>
      </c>
      <c r="E79" s="158" t="s">
        <v>129</v>
      </c>
      <c r="F79" s="159" t="s">
        <v>265</v>
      </c>
      <c r="G79" s="160" t="s">
        <v>131</v>
      </c>
      <c r="H79" s="161">
        <v>1</v>
      </c>
      <c r="I79" s="162"/>
      <c r="J79" s="163">
        <f>ROUND(I79*H79,2)</f>
        <v>0</v>
      </c>
      <c r="K79" s="159" t="s">
        <v>20</v>
      </c>
      <c r="L79" s="35"/>
      <c r="M79" s="164" t="s">
        <v>20</v>
      </c>
      <c r="N79" s="165" t="s">
        <v>48</v>
      </c>
      <c r="O79" s="36"/>
      <c r="P79" s="166">
        <f>O79*H79</f>
        <v>0</v>
      </c>
      <c r="Q79" s="166">
        <v>0</v>
      </c>
      <c r="R79" s="166">
        <f>Q79*H79</f>
        <v>0</v>
      </c>
      <c r="S79" s="166">
        <v>0</v>
      </c>
      <c r="T79" s="167">
        <f>S79*H79</f>
        <v>0</v>
      </c>
      <c r="AR79" s="18" t="s">
        <v>22</v>
      </c>
      <c r="AT79" s="18" t="s">
        <v>128</v>
      </c>
      <c r="AU79" s="18" t="s">
        <v>22</v>
      </c>
      <c r="AY79" s="18" t="s">
        <v>127</v>
      </c>
      <c r="BE79" s="168">
        <f>IF(N79="základní",J79,0)</f>
        <v>0</v>
      </c>
      <c r="BF79" s="168">
        <f>IF(N79="snížená",J79,0)</f>
        <v>0</v>
      </c>
      <c r="BG79" s="168">
        <f>IF(N79="zákl. přenesená",J79,0)</f>
        <v>0</v>
      </c>
      <c r="BH79" s="168">
        <f>IF(N79="sníž. přenesená",J79,0)</f>
        <v>0</v>
      </c>
      <c r="BI79" s="168">
        <f>IF(N79="nulová",J79,0)</f>
        <v>0</v>
      </c>
      <c r="BJ79" s="18" t="s">
        <v>22</v>
      </c>
      <c r="BK79" s="168">
        <f>ROUND(I79*H79,2)</f>
        <v>0</v>
      </c>
      <c r="BL79" s="18" t="s">
        <v>22</v>
      </c>
      <c r="BM79" s="18" t="s">
        <v>266</v>
      </c>
    </row>
    <row r="80" spans="2:47" s="1" customFormat="1" ht="126" customHeight="1">
      <c r="B80" s="35"/>
      <c r="D80" s="169" t="s">
        <v>133</v>
      </c>
      <c r="F80" s="170" t="s">
        <v>267</v>
      </c>
      <c r="I80" s="132"/>
      <c r="L80" s="35"/>
      <c r="M80" s="64"/>
      <c r="N80" s="36"/>
      <c r="O80" s="36"/>
      <c r="P80" s="36"/>
      <c r="Q80" s="36"/>
      <c r="R80" s="36"/>
      <c r="S80" s="36"/>
      <c r="T80" s="65"/>
      <c r="AT80" s="18" t="s">
        <v>133</v>
      </c>
      <c r="AU80" s="18" t="s">
        <v>22</v>
      </c>
    </row>
    <row r="81" spans="2:65" s="1" customFormat="1" ht="22.5" customHeight="1">
      <c r="B81" s="156"/>
      <c r="C81" s="157" t="s">
        <v>85</v>
      </c>
      <c r="D81" s="157" t="s">
        <v>128</v>
      </c>
      <c r="E81" s="158" t="s">
        <v>135</v>
      </c>
      <c r="F81" s="159" t="s">
        <v>268</v>
      </c>
      <c r="G81" s="160" t="s">
        <v>131</v>
      </c>
      <c r="H81" s="161">
        <v>1</v>
      </c>
      <c r="I81" s="162"/>
      <c r="J81" s="163">
        <f>ROUND(I81*H81,2)</f>
        <v>0</v>
      </c>
      <c r="K81" s="159" t="s">
        <v>20</v>
      </c>
      <c r="L81" s="35"/>
      <c r="M81" s="164" t="s">
        <v>20</v>
      </c>
      <c r="N81" s="165" t="s">
        <v>48</v>
      </c>
      <c r="O81" s="36"/>
      <c r="P81" s="166">
        <f>O81*H81</f>
        <v>0</v>
      </c>
      <c r="Q81" s="166">
        <v>0</v>
      </c>
      <c r="R81" s="166">
        <f>Q81*H81</f>
        <v>0</v>
      </c>
      <c r="S81" s="166">
        <v>0</v>
      </c>
      <c r="T81" s="167">
        <f>S81*H81</f>
        <v>0</v>
      </c>
      <c r="AR81" s="18" t="s">
        <v>22</v>
      </c>
      <c r="AT81" s="18" t="s">
        <v>128</v>
      </c>
      <c r="AU81" s="18" t="s">
        <v>22</v>
      </c>
      <c r="AY81" s="18" t="s">
        <v>127</v>
      </c>
      <c r="BE81" s="168">
        <f>IF(N81="základní",J81,0)</f>
        <v>0</v>
      </c>
      <c r="BF81" s="168">
        <f>IF(N81="snížená",J81,0)</f>
        <v>0</v>
      </c>
      <c r="BG81" s="168">
        <f>IF(N81="zákl. přenesená",J81,0)</f>
        <v>0</v>
      </c>
      <c r="BH81" s="168">
        <f>IF(N81="sníž. přenesená",J81,0)</f>
        <v>0</v>
      </c>
      <c r="BI81" s="168">
        <f>IF(N81="nulová",J81,0)</f>
        <v>0</v>
      </c>
      <c r="BJ81" s="18" t="s">
        <v>22</v>
      </c>
      <c r="BK81" s="168">
        <f>ROUND(I81*H81,2)</f>
        <v>0</v>
      </c>
      <c r="BL81" s="18" t="s">
        <v>22</v>
      </c>
      <c r="BM81" s="18" t="s">
        <v>269</v>
      </c>
    </row>
    <row r="82" spans="2:47" s="1" customFormat="1" ht="22.5" customHeight="1">
      <c r="B82" s="35"/>
      <c r="D82" s="171" t="s">
        <v>133</v>
      </c>
      <c r="F82" s="172" t="s">
        <v>270</v>
      </c>
      <c r="I82" s="132"/>
      <c r="L82" s="35"/>
      <c r="M82" s="178"/>
      <c r="N82" s="174"/>
      <c r="O82" s="174"/>
      <c r="P82" s="174"/>
      <c r="Q82" s="174"/>
      <c r="R82" s="174"/>
      <c r="S82" s="174"/>
      <c r="T82" s="179"/>
      <c r="AT82" s="18" t="s">
        <v>133</v>
      </c>
      <c r="AU82" s="18" t="s">
        <v>22</v>
      </c>
    </row>
    <row r="83" spans="2:12" s="1" customFormat="1" ht="6.75" customHeight="1">
      <c r="B83" s="50"/>
      <c r="C83" s="51"/>
      <c r="D83" s="51"/>
      <c r="E83" s="51"/>
      <c r="F83" s="51"/>
      <c r="G83" s="51"/>
      <c r="H83" s="51"/>
      <c r="I83" s="117"/>
      <c r="J83" s="51"/>
      <c r="K83" s="51"/>
      <c r="L83" s="35"/>
    </row>
    <row r="139" ht="13.5">
      <c r="AT139" s="177"/>
    </row>
  </sheetData>
  <sheetProtection password="CC35" sheet="1" objects="1" scenarios="1" formatColumns="0" formatRows="0" sort="0" autoFilter="0"/>
  <autoFilter ref="C76:K76"/>
  <mergeCells count="9">
    <mergeCell ref="E69:H69"/>
    <mergeCell ref="G1:H1"/>
    <mergeCell ref="L2:V2"/>
    <mergeCell ref="E7:H7"/>
    <mergeCell ref="E9:H9"/>
    <mergeCell ref="E24:H24"/>
    <mergeCell ref="E45:H45"/>
    <mergeCell ref="E47:H47"/>
    <mergeCell ref="E67:H67"/>
  </mergeCells>
  <hyperlinks>
    <hyperlink ref="F1:G1" location="C2" tooltip="Krycí list soupisu" display="1) Krycí list soupisu"/>
    <hyperlink ref="G1:H1" location="C54" tooltip="Rekapitulace" display="2) Rekapitulace"/>
    <hyperlink ref="J1" location="C76"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R323"/>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28125" defaultRowHeight="13.5"/>
  <cols>
    <col min="1" max="1" width="8.28125" style="0" customWidth="1"/>
    <col min="2" max="2" width="1.7109375" style="0" customWidth="1"/>
    <col min="3" max="3" width="4.140625" style="0" customWidth="1"/>
    <col min="4" max="4" width="4.28125" style="0" customWidth="1"/>
    <col min="5" max="5" width="17.140625" style="0" customWidth="1"/>
    <col min="6" max="6" width="75.00390625" style="0" customWidth="1"/>
    <col min="7" max="7" width="8.7109375" style="0" customWidth="1"/>
    <col min="8" max="8" width="11.140625" style="0" customWidth="1"/>
    <col min="9" max="9" width="12.7109375" style="93" customWidth="1"/>
    <col min="10" max="10" width="23.421875" style="0" customWidth="1"/>
    <col min="11" max="11" width="15.421875" style="0" customWidth="1"/>
    <col min="12" max="12" width="9.28125" style="0" customWidth="1"/>
    <col min="13" max="18" width="0" style="0" hidden="1" customWidth="1"/>
    <col min="19" max="19" width="8.140625" style="0" hidden="1" customWidth="1"/>
    <col min="20" max="20" width="29.710937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32" max="43" width="9.28125" style="0" customWidth="1"/>
    <col min="44" max="65" width="0" style="0" hidden="1" customWidth="1"/>
  </cols>
  <sheetData>
    <row r="1" spans="1:70" ht="21.75" customHeight="1">
      <c r="A1" s="16"/>
      <c r="B1" s="242"/>
      <c r="C1" s="242"/>
      <c r="D1" s="241" t="s">
        <v>1</v>
      </c>
      <c r="E1" s="242"/>
      <c r="F1" s="243" t="s">
        <v>715</v>
      </c>
      <c r="G1" s="367" t="s">
        <v>716</v>
      </c>
      <c r="H1" s="367"/>
      <c r="I1" s="248"/>
      <c r="J1" s="243" t="s">
        <v>717</v>
      </c>
      <c r="K1" s="241" t="s">
        <v>97</v>
      </c>
      <c r="L1" s="243" t="s">
        <v>718</v>
      </c>
      <c r="M1" s="243"/>
      <c r="N1" s="243"/>
      <c r="O1" s="243"/>
      <c r="P1" s="243"/>
      <c r="Q1" s="243"/>
      <c r="R1" s="243"/>
      <c r="S1" s="243"/>
      <c r="T1" s="243"/>
      <c r="U1" s="239"/>
      <c r="V1" s="239"/>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56" ht="36.75" customHeight="1">
      <c r="L2" s="331"/>
      <c r="M2" s="331"/>
      <c r="N2" s="331"/>
      <c r="O2" s="331"/>
      <c r="P2" s="331"/>
      <c r="Q2" s="331"/>
      <c r="R2" s="331"/>
      <c r="S2" s="331"/>
      <c r="T2" s="331"/>
      <c r="U2" s="331"/>
      <c r="V2" s="331"/>
      <c r="AT2" s="18" t="s">
        <v>92</v>
      </c>
      <c r="AZ2" s="18" t="s">
        <v>271</v>
      </c>
      <c r="BA2" s="18" t="s">
        <v>272</v>
      </c>
      <c r="BB2" s="18" t="s">
        <v>273</v>
      </c>
      <c r="BC2" s="18" t="s">
        <v>274</v>
      </c>
      <c r="BD2" s="18" t="s">
        <v>85</v>
      </c>
    </row>
    <row r="3" spans="2:56" ht="6.75" customHeight="1">
      <c r="B3" s="19"/>
      <c r="C3" s="20"/>
      <c r="D3" s="20"/>
      <c r="E3" s="20"/>
      <c r="F3" s="20"/>
      <c r="G3" s="20"/>
      <c r="H3" s="20"/>
      <c r="I3" s="94"/>
      <c r="J3" s="20"/>
      <c r="K3" s="21"/>
      <c r="AT3" s="18" t="s">
        <v>85</v>
      </c>
      <c r="AZ3" s="18" t="s">
        <v>275</v>
      </c>
      <c r="BA3" s="18" t="s">
        <v>276</v>
      </c>
      <c r="BB3" s="18" t="s">
        <v>277</v>
      </c>
      <c r="BC3" s="18" t="s">
        <v>278</v>
      </c>
      <c r="BD3" s="18" t="s">
        <v>85</v>
      </c>
    </row>
    <row r="4" spans="2:56" ht="36.75" customHeight="1">
      <c r="B4" s="22"/>
      <c r="C4" s="23"/>
      <c r="D4" s="24" t="s">
        <v>98</v>
      </c>
      <c r="E4" s="23"/>
      <c r="F4" s="23"/>
      <c r="G4" s="23"/>
      <c r="H4" s="23"/>
      <c r="I4" s="95"/>
      <c r="J4" s="23"/>
      <c r="K4" s="25"/>
      <c r="M4" s="26" t="s">
        <v>10</v>
      </c>
      <c r="AT4" s="18" t="s">
        <v>4</v>
      </c>
      <c r="AZ4" s="18" t="s">
        <v>279</v>
      </c>
      <c r="BA4" s="18" t="s">
        <v>280</v>
      </c>
      <c r="BB4" s="18" t="s">
        <v>277</v>
      </c>
      <c r="BC4" s="18" t="s">
        <v>281</v>
      </c>
      <c r="BD4" s="18" t="s">
        <v>85</v>
      </c>
    </row>
    <row r="5" spans="2:56" ht="6.75" customHeight="1">
      <c r="B5" s="22"/>
      <c r="C5" s="23"/>
      <c r="D5" s="23"/>
      <c r="E5" s="23"/>
      <c r="F5" s="23"/>
      <c r="G5" s="23"/>
      <c r="H5" s="23"/>
      <c r="I5" s="95"/>
      <c r="J5" s="23"/>
      <c r="K5" s="25"/>
      <c r="AZ5" s="18" t="s">
        <v>282</v>
      </c>
      <c r="BA5" s="18" t="s">
        <v>283</v>
      </c>
      <c r="BB5" s="18" t="s">
        <v>277</v>
      </c>
      <c r="BC5" s="18" t="s">
        <v>284</v>
      </c>
      <c r="BD5" s="18" t="s">
        <v>85</v>
      </c>
    </row>
    <row r="6" spans="2:56" ht="15">
      <c r="B6" s="22"/>
      <c r="C6" s="23"/>
      <c r="D6" s="31" t="s">
        <v>16</v>
      </c>
      <c r="E6" s="23"/>
      <c r="F6" s="23"/>
      <c r="G6" s="23"/>
      <c r="H6" s="23"/>
      <c r="I6" s="95"/>
      <c r="J6" s="23"/>
      <c r="K6" s="25"/>
      <c r="AZ6" s="18" t="s">
        <v>285</v>
      </c>
      <c r="BA6" s="18" t="s">
        <v>286</v>
      </c>
      <c r="BB6" s="18" t="s">
        <v>273</v>
      </c>
      <c r="BC6" s="18" t="s">
        <v>287</v>
      </c>
      <c r="BD6" s="18" t="s">
        <v>85</v>
      </c>
    </row>
    <row r="7" spans="2:56" ht="22.5" customHeight="1">
      <c r="B7" s="22"/>
      <c r="C7" s="23"/>
      <c r="D7" s="23"/>
      <c r="E7" s="368" t="str">
        <f>'Rekapitulace stavby'!K6</f>
        <v>VD Střekov, Oprava IV. jezového pole</v>
      </c>
      <c r="F7" s="360"/>
      <c r="G7" s="360"/>
      <c r="H7" s="360"/>
      <c r="I7" s="95"/>
      <c r="J7" s="23"/>
      <c r="K7" s="25"/>
      <c r="AZ7" s="18" t="s">
        <v>288</v>
      </c>
      <c r="BA7" s="18" t="s">
        <v>289</v>
      </c>
      <c r="BB7" s="18" t="s">
        <v>273</v>
      </c>
      <c r="BC7" s="18" t="s">
        <v>290</v>
      </c>
      <c r="BD7" s="18" t="s">
        <v>85</v>
      </c>
    </row>
    <row r="8" spans="2:56" s="1" customFormat="1" ht="15">
      <c r="B8" s="35"/>
      <c r="C8" s="36"/>
      <c r="D8" s="31" t="s">
        <v>99</v>
      </c>
      <c r="E8" s="36"/>
      <c r="F8" s="36"/>
      <c r="G8" s="36"/>
      <c r="H8" s="36"/>
      <c r="I8" s="96"/>
      <c r="J8" s="36"/>
      <c r="K8" s="39"/>
      <c r="AZ8" s="18" t="s">
        <v>291</v>
      </c>
      <c r="BA8" s="18" t="s">
        <v>292</v>
      </c>
      <c r="BB8" s="18" t="s">
        <v>273</v>
      </c>
      <c r="BC8" s="18" t="s">
        <v>293</v>
      </c>
      <c r="BD8" s="18" t="s">
        <v>85</v>
      </c>
    </row>
    <row r="9" spans="2:56" s="1" customFormat="1" ht="36.75" customHeight="1">
      <c r="B9" s="35"/>
      <c r="C9" s="36"/>
      <c r="D9" s="36"/>
      <c r="E9" s="369" t="s">
        <v>294</v>
      </c>
      <c r="F9" s="353"/>
      <c r="G9" s="353"/>
      <c r="H9" s="353"/>
      <c r="I9" s="96"/>
      <c r="J9" s="36"/>
      <c r="K9" s="39"/>
      <c r="AZ9" s="18" t="s">
        <v>295</v>
      </c>
      <c r="BA9" s="18" t="s">
        <v>296</v>
      </c>
      <c r="BB9" s="18" t="s">
        <v>297</v>
      </c>
      <c r="BC9" s="18" t="s">
        <v>298</v>
      </c>
      <c r="BD9" s="18" t="s">
        <v>85</v>
      </c>
    </row>
    <row r="10" spans="2:56" s="1" customFormat="1" ht="13.5">
      <c r="B10" s="35"/>
      <c r="C10" s="36"/>
      <c r="D10" s="36"/>
      <c r="E10" s="36"/>
      <c r="F10" s="36"/>
      <c r="G10" s="36"/>
      <c r="H10" s="36"/>
      <c r="I10" s="96"/>
      <c r="J10" s="36"/>
      <c r="K10" s="39"/>
      <c r="AZ10" s="18" t="s">
        <v>299</v>
      </c>
      <c r="BA10" s="18" t="s">
        <v>300</v>
      </c>
      <c r="BB10" s="18" t="s">
        <v>297</v>
      </c>
      <c r="BC10" s="18" t="s">
        <v>301</v>
      </c>
      <c r="BD10" s="18" t="s">
        <v>85</v>
      </c>
    </row>
    <row r="11" spans="2:56" s="1" customFormat="1" ht="14.25" customHeight="1">
      <c r="B11" s="35"/>
      <c r="C11" s="36"/>
      <c r="D11" s="31" t="s">
        <v>19</v>
      </c>
      <c r="E11" s="36"/>
      <c r="F11" s="29" t="s">
        <v>93</v>
      </c>
      <c r="G11" s="36"/>
      <c r="H11" s="36"/>
      <c r="I11" s="97" t="s">
        <v>21</v>
      </c>
      <c r="J11" s="29" t="s">
        <v>20</v>
      </c>
      <c r="K11" s="39"/>
      <c r="AZ11" s="18" t="s">
        <v>302</v>
      </c>
      <c r="BA11" s="18" t="s">
        <v>303</v>
      </c>
      <c r="BB11" s="18" t="s">
        <v>273</v>
      </c>
      <c r="BC11" s="18" t="s">
        <v>27</v>
      </c>
      <c r="BD11" s="18" t="s">
        <v>85</v>
      </c>
    </row>
    <row r="12" spans="2:11" s="1" customFormat="1" ht="14.25" customHeight="1">
      <c r="B12" s="35"/>
      <c r="C12" s="36"/>
      <c r="D12" s="31" t="s">
        <v>23</v>
      </c>
      <c r="E12" s="36"/>
      <c r="F12" s="29" t="s">
        <v>24</v>
      </c>
      <c r="G12" s="36"/>
      <c r="H12" s="36"/>
      <c r="I12" s="97" t="s">
        <v>25</v>
      </c>
      <c r="J12" s="98" t="str">
        <f>'Rekapitulace stavby'!AN8</f>
        <v>4.4.2016</v>
      </c>
      <c r="K12" s="39"/>
    </row>
    <row r="13" spans="2:11" s="1" customFormat="1" ht="10.5" customHeight="1">
      <c r="B13" s="35"/>
      <c r="C13" s="36"/>
      <c r="D13" s="36"/>
      <c r="E13" s="36"/>
      <c r="F13" s="36"/>
      <c r="G13" s="36"/>
      <c r="H13" s="36"/>
      <c r="I13" s="96"/>
      <c r="J13" s="36"/>
      <c r="K13" s="39"/>
    </row>
    <row r="14" spans="2:11" s="1" customFormat="1" ht="14.25" customHeight="1">
      <c r="B14" s="35"/>
      <c r="C14" s="36"/>
      <c r="D14" s="31" t="s">
        <v>29</v>
      </c>
      <c r="E14" s="36"/>
      <c r="F14" s="36"/>
      <c r="G14" s="36"/>
      <c r="H14" s="36"/>
      <c r="I14" s="97" t="s">
        <v>30</v>
      </c>
      <c r="J14" s="29" t="s">
        <v>31</v>
      </c>
      <c r="K14" s="39"/>
    </row>
    <row r="15" spans="2:11" s="1" customFormat="1" ht="18" customHeight="1">
      <c r="B15" s="35"/>
      <c r="C15" s="36"/>
      <c r="D15" s="36"/>
      <c r="E15" s="29" t="s">
        <v>32</v>
      </c>
      <c r="F15" s="36"/>
      <c r="G15" s="36"/>
      <c r="H15" s="36"/>
      <c r="I15" s="97" t="s">
        <v>33</v>
      </c>
      <c r="J15" s="29" t="s">
        <v>34</v>
      </c>
      <c r="K15" s="39"/>
    </row>
    <row r="16" spans="2:11" s="1" customFormat="1" ht="6.75" customHeight="1">
      <c r="B16" s="35"/>
      <c r="C16" s="36"/>
      <c r="D16" s="36"/>
      <c r="E16" s="36"/>
      <c r="F16" s="36"/>
      <c r="G16" s="36"/>
      <c r="H16" s="36"/>
      <c r="I16" s="96"/>
      <c r="J16" s="36"/>
      <c r="K16" s="39"/>
    </row>
    <row r="17" spans="2:11" s="1" customFormat="1" ht="14.25" customHeight="1">
      <c r="B17" s="35"/>
      <c r="C17" s="36"/>
      <c r="D17" s="31" t="s">
        <v>35</v>
      </c>
      <c r="E17" s="36"/>
      <c r="F17" s="36"/>
      <c r="G17" s="36"/>
      <c r="H17" s="36"/>
      <c r="I17" s="97" t="s">
        <v>30</v>
      </c>
      <c r="J17" s="29">
        <f>IF('Rekapitulace stavby'!AN13="Vyplň údaj","",IF('Rekapitulace stavby'!AN13="","",'Rekapitulace stavby'!AN13))</f>
      </c>
      <c r="K17" s="39"/>
    </row>
    <row r="18" spans="2:11" s="1" customFormat="1" ht="18" customHeight="1">
      <c r="B18" s="35"/>
      <c r="C18" s="36"/>
      <c r="D18" s="36"/>
      <c r="E18" s="29">
        <f>IF('Rekapitulace stavby'!E14="Vyplň údaj","",IF('Rekapitulace stavby'!E14="","",'Rekapitulace stavby'!E14))</f>
      </c>
      <c r="F18" s="36"/>
      <c r="G18" s="36"/>
      <c r="H18" s="36"/>
      <c r="I18" s="97" t="s">
        <v>33</v>
      </c>
      <c r="J18" s="29">
        <f>IF('Rekapitulace stavby'!AN14="Vyplň údaj","",IF('Rekapitulace stavby'!AN14="","",'Rekapitulace stavby'!AN14))</f>
      </c>
      <c r="K18" s="39"/>
    </row>
    <row r="19" spans="2:11" s="1" customFormat="1" ht="6.75" customHeight="1">
      <c r="B19" s="35"/>
      <c r="C19" s="36"/>
      <c r="D19" s="36"/>
      <c r="E19" s="36"/>
      <c r="F19" s="36"/>
      <c r="G19" s="36"/>
      <c r="H19" s="36"/>
      <c r="I19" s="96"/>
      <c r="J19" s="36"/>
      <c r="K19" s="39"/>
    </row>
    <row r="20" spans="2:11" s="1" customFormat="1" ht="14.25" customHeight="1">
      <c r="B20" s="35"/>
      <c r="C20" s="36"/>
      <c r="D20" s="31" t="s">
        <v>37</v>
      </c>
      <c r="E20" s="36"/>
      <c r="F20" s="36"/>
      <c r="G20" s="36"/>
      <c r="H20" s="36"/>
      <c r="I20" s="97" t="s">
        <v>30</v>
      </c>
      <c r="J20" s="29" t="s">
        <v>38</v>
      </c>
      <c r="K20" s="39"/>
    </row>
    <row r="21" spans="2:11" s="1" customFormat="1" ht="18" customHeight="1">
      <c r="B21" s="35"/>
      <c r="C21" s="36"/>
      <c r="D21" s="36"/>
      <c r="E21" s="29" t="s">
        <v>39</v>
      </c>
      <c r="F21" s="36"/>
      <c r="G21" s="36"/>
      <c r="H21" s="36"/>
      <c r="I21" s="97" t="s">
        <v>33</v>
      </c>
      <c r="J21" s="29" t="s">
        <v>40</v>
      </c>
      <c r="K21" s="39"/>
    </row>
    <row r="22" spans="2:11" s="1" customFormat="1" ht="6.75" customHeight="1">
      <c r="B22" s="35"/>
      <c r="C22" s="36"/>
      <c r="D22" s="36"/>
      <c r="E22" s="36"/>
      <c r="F22" s="36"/>
      <c r="G22" s="36"/>
      <c r="H22" s="36"/>
      <c r="I22" s="96"/>
      <c r="J22" s="36"/>
      <c r="K22" s="39"/>
    </row>
    <row r="23" spans="2:11" s="1" customFormat="1" ht="14.25" customHeight="1">
      <c r="B23" s="35"/>
      <c r="C23" s="36"/>
      <c r="D23" s="31" t="s">
        <v>42</v>
      </c>
      <c r="E23" s="36"/>
      <c r="F23" s="36"/>
      <c r="G23" s="36"/>
      <c r="H23" s="36"/>
      <c r="I23" s="96"/>
      <c r="J23" s="36"/>
      <c r="K23" s="39"/>
    </row>
    <row r="24" spans="2:11" s="6" customFormat="1" ht="22.5" customHeight="1">
      <c r="B24" s="99"/>
      <c r="C24" s="100"/>
      <c r="D24" s="100"/>
      <c r="E24" s="363" t="s">
        <v>20</v>
      </c>
      <c r="F24" s="370"/>
      <c r="G24" s="370"/>
      <c r="H24" s="370"/>
      <c r="I24" s="101"/>
      <c r="J24" s="100"/>
      <c r="K24" s="102"/>
    </row>
    <row r="25" spans="2:11" s="1" customFormat="1" ht="6.75" customHeight="1">
      <c r="B25" s="35"/>
      <c r="C25" s="36"/>
      <c r="D25" s="36"/>
      <c r="E25" s="36"/>
      <c r="F25" s="36"/>
      <c r="G25" s="36"/>
      <c r="H25" s="36"/>
      <c r="I25" s="96"/>
      <c r="J25" s="36"/>
      <c r="K25" s="39"/>
    </row>
    <row r="26" spans="2:11" s="1" customFormat="1" ht="6.75" customHeight="1">
      <c r="B26" s="35"/>
      <c r="C26" s="36"/>
      <c r="D26" s="62"/>
      <c r="E26" s="62"/>
      <c r="F26" s="62"/>
      <c r="G26" s="62"/>
      <c r="H26" s="62"/>
      <c r="I26" s="103"/>
      <c r="J26" s="62"/>
      <c r="K26" s="104"/>
    </row>
    <row r="27" spans="2:11" s="1" customFormat="1" ht="24.75" customHeight="1">
      <c r="B27" s="35"/>
      <c r="C27" s="36"/>
      <c r="D27" s="105" t="s">
        <v>43</v>
      </c>
      <c r="E27" s="36"/>
      <c r="F27" s="36"/>
      <c r="G27" s="36"/>
      <c r="H27" s="36"/>
      <c r="I27" s="96"/>
      <c r="J27" s="106">
        <f>ROUND(J84,2)</f>
        <v>0</v>
      </c>
      <c r="K27" s="39"/>
    </row>
    <row r="28" spans="2:11" s="1" customFormat="1" ht="6.75" customHeight="1">
      <c r="B28" s="35"/>
      <c r="C28" s="36"/>
      <c r="D28" s="62"/>
      <c r="E28" s="62"/>
      <c r="F28" s="62"/>
      <c r="G28" s="62"/>
      <c r="H28" s="62"/>
      <c r="I28" s="103"/>
      <c r="J28" s="62"/>
      <c r="K28" s="104"/>
    </row>
    <row r="29" spans="2:11" s="1" customFormat="1" ht="14.25" customHeight="1">
      <c r="B29" s="35"/>
      <c r="C29" s="36"/>
      <c r="D29" s="36"/>
      <c r="E29" s="36"/>
      <c r="F29" s="40" t="s">
        <v>45</v>
      </c>
      <c r="G29" s="36"/>
      <c r="H29" s="36"/>
      <c r="I29" s="107" t="s">
        <v>44</v>
      </c>
      <c r="J29" s="40" t="s">
        <v>46</v>
      </c>
      <c r="K29" s="39"/>
    </row>
    <row r="30" spans="2:11" s="1" customFormat="1" ht="14.25" customHeight="1">
      <c r="B30" s="35"/>
      <c r="C30" s="36"/>
      <c r="D30" s="43" t="s">
        <v>47</v>
      </c>
      <c r="E30" s="43" t="s">
        <v>48</v>
      </c>
      <c r="F30" s="108">
        <f>ROUND(SUM(BE84:BE321),2)</f>
        <v>0</v>
      </c>
      <c r="G30" s="36"/>
      <c r="H30" s="36"/>
      <c r="I30" s="109">
        <v>0.21</v>
      </c>
      <c r="J30" s="108">
        <f>ROUND(ROUND((SUM(BE84:BE321)),2)*I30,2)</f>
        <v>0</v>
      </c>
      <c r="K30" s="39"/>
    </row>
    <row r="31" spans="2:11" s="1" customFormat="1" ht="14.25" customHeight="1">
      <c r="B31" s="35"/>
      <c r="C31" s="36"/>
      <c r="D31" s="36"/>
      <c r="E31" s="43" t="s">
        <v>49</v>
      </c>
      <c r="F31" s="108">
        <f>ROUND(SUM(BF84:BF321),2)</f>
        <v>0</v>
      </c>
      <c r="G31" s="36"/>
      <c r="H31" s="36"/>
      <c r="I31" s="109">
        <v>0.15</v>
      </c>
      <c r="J31" s="108">
        <f>ROUND(ROUND((SUM(BF84:BF321)),2)*I31,2)</f>
        <v>0</v>
      </c>
      <c r="K31" s="39"/>
    </row>
    <row r="32" spans="2:11" s="1" customFormat="1" ht="14.25" customHeight="1" hidden="1">
      <c r="B32" s="35"/>
      <c r="C32" s="36"/>
      <c r="D32" s="36"/>
      <c r="E32" s="43" t="s">
        <v>50</v>
      </c>
      <c r="F32" s="108">
        <f>ROUND(SUM(BG84:BG321),2)</f>
        <v>0</v>
      </c>
      <c r="G32" s="36"/>
      <c r="H32" s="36"/>
      <c r="I32" s="109">
        <v>0.21</v>
      </c>
      <c r="J32" s="108">
        <v>0</v>
      </c>
      <c r="K32" s="39"/>
    </row>
    <row r="33" spans="2:11" s="1" customFormat="1" ht="14.25" customHeight="1" hidden="1">
      <c r="B33" s="35"/>
      <c r="C33" s="36"/>
      <c r="D33" s="36"/>
      <c r="E33" s="43" t="s">
        <v>51</v>
      </c>
      <c r="F33" s="108">
        <f>ROUND(SUM(BH84:BH321),2)</f>
        <v>0</v>
      </c>
      <c r="G33" s="36"/>
      <c r="H33" s="36"/>
      <c r="I33" s="109">
        <v>0.15</v>
      </c>
      <c r="J33" s="108">
        <v>0</v>
      </c>
      <c r="K33" s="39"/>
    </row>
    <row r="34" spans="2:11" s="1" customFormat="1" ht="14.25" customHeight="1" hidden="1">
      <c r="B34" s="35"/>
      <c r="C34" s="36"/>
      <c r="D34" s="36"/>
      <c r="E34" s="43" t="s">
        <v>52</v>
      </c>
      <c r="F34" s="108">
        <f>ROUND(SUM(BI84:BI321),2)</f>
        <v>0</v>
      </c>
      <c r="G34" s="36"/>
      <c r="H34" s="36"/>
      <c r="I34" s="109">
        <v>0</v>
      </c>
      <c r="J34" s="108">
        <v>0</v>
      </c>
      <c r="K34" s="39"/>
    </row>
    <row r="35" spans="2:11" s="1" customFormat="1" ht="6.75" customHeight="1">
      <c r="B35" s="35"/>
      <c r="C35" s="36"/>
      <c r="D35" s="36"/>
      <c r="E35" s="36"/>
      <c r="F35" s="36"/>
      <c r="G35" s="36"/>
      <c r="H35" s="36"/>
      <c r="I35" s="96"/>
      <c r="J35" s="36"/>
      <c r="K35" s="39"/>
    </row>
    <row r="36" spans="2:11" s="1" customFormat="1" ht="24.75" customHeight="1">
      <c r="B36" s="35"/>
      <c r="C36" s="110"/>
      <c r="D36" s="111" t="s">
        <v>53</v>
      </c>
      <c r="E36" s="66"/>
      <c r="F36" s="66"/>
      <c r="G36" s="112" t="s">
        <v>54</v>
      </c>
      <c r="H36" s="113" t="s">
        <v>55</v>
      </c>
      <c r="I36" s="114"/>
      <c r="J36" s="115">
        <f>SUM(J27:J34)</f>
        <v>0</v>
      </c>
      <c r="K36" s="116"/>
    </row>
    <row r="37" spans="2:11" s="1" customFormat="1" ht="14.25" customHeight="1">
      <c r="B37" s="50"/>
      <c r="C37" s="51"/>
      <c r="D37" s="51"/>
      <c r="E37" s="51"/>
      <c r="F37" s="51"/>
      <c r="G37" s="51"/>
      <c r="H37" s="51"/>
      <c r="I37" s="117"/>
      <c r="J37" s="51"/>
      <c r="K37" s="52"/>
    </row>
    <row r="41" spans="2:11" s="1" customFormat="1" ht="6.75" customHeight="1">
      <c r="B41" s="53"/>
      <c r="C41" s="54"/>
      <c r="D41" s="54"/>
      <c r="E41" s="54"/>
      <c r="F41" s="54"/>
      <c r="G41" s="54"/>
      <c r="H41" s="54"/>
      <c r="I41" s="118"/>
      <c r="J41" s="54"/>
      <c r="K41" s="119"/>
    </row>
    <row r="42" spans="2:11" s="1" customFormat="1" ht="36.75" customHeight="1">
      <c r="B42" s="35"/>
      <c r="C42" s="24" t="s">
        <v>101</v>
      </c>
      <c r="D42" s="36"/>
      <c r="E42" s="36"/>
      <c r="F42" s="36"/>
      <c r="G42" s="36"/>
      <c r="H42" s="36"/>
      <c r="I42" s="96"/>
      <c r="J42" s="36"/>
      <c r="K42" s="39"/>
    </row>
    <row r="43" spans="2:11" s="1" customFormat="1" ht="6.75" customHeight="1">
      <c r="B43" s="35"/>
      <c r="C43" s="36"/>
      <c r="D43" s="36"/>
      <c r="E43" s="36"/>
      <c r="F43" s="36"/>
      <c r="G43" s="36"/>
      <c r="H43" s="36"/>
      <c r="I43" s="96"/>
      <c r="J43" s="36"/>
      <c r="K43" s="39"/>
    </row>
    <row r="44" spans="2:11" s="1" customFormat="1" ht="14.25" customHeight="1">
      <c r="B44" s="35"/>
      <c r="C44" s="31" t="s">
        <v>16</v>
      </c>
      <c r="D44" s="36"/>
      <c r="E44" s="36"/>
      <c r="F44" s="36"/>
      <c r="G44" s="36"/>
      <c r="H44" s="36"/>
      <c r="I44" s="96"/>
      <c r="J44" s="36"/>
      <c r="K44" s="39"/>
    </row>
    <row r="45" spans="2:11" s="1" customFormat="1" ht="22.5" customHeight="1">
      <c r="B45" s="35"/>
      <c r="C45" s="36"/>
      <c r="D45" s="36"/>
      <c r="E45" s="368" t="str">
        <f>E7</f>
        <v>VD Střekov, Oprava IV. jezového pole</v>
      </c>
      <c r="F45" s="353"/>
      <c r="G45" s="353"/>
      <c r="H45" s="353"/>
      <c r="I45" s="96"/>
      <c r="J45" s="36"/>
      <c r="K45" s="39"/>
    </row>
    <row r="46" spans="2:11" s="1" customFormat="1" ht="14.25" customHeight="1">
      <c r="B46" s="35"/>
      <c r="C46" s="31" t="s">
        <v>99</v>
      </c>
      <c r="D46" s="36"/>
      <c r="E46" s="36"/>
      <c r="F46" s="36"/>
      <c r="G46" s="36"/>
      <c r="H46" s="36"/>
      <c r="I46" s="96"/>
      <c r="J46" s="36"/>
      <c r="K46" s="39"/>
    </row>
    <row r="47" spans="2:11" s="1" customFormat="1" ht="23.25" customHeight="1">
      <c r="B47" s="35"/>
      <c r="C47" s="36"/>
      <c r="D47" s="36"/>
      <c r="E47" s="369" t="str">
        <f>E9</f>
        <v>SO 01 - Oprava stavební části</v>
      </c>
      <c r="F47" s="353"/>
      <c r="G47" s="353"/>
      <c r="H47" s="353"/>
      <c r="I47" s="96"/>
      <c r="J47" s="36"/>
      <c r="K47" s="39"/>
    </row>
    <row r="48" spans="2:11" s="1" customFormat="1" ht="6.75" customHeight="1">
      <c r="B48" s="35"/>
      <c r="C48" s="36"/>
      <c r="D48" s="36"/>
      <c r="E48" s="36"/>
      <c r="F48" s="36"/>
      <c r="G48" s="36"/>
      <c r="H48" s="36"/>
      <c r="I48" s="96"/>
      <c r="J48" s="36"/>
      <c r="K48" s="39"/>
    </row>
    <row r="49" spans="2:11" s="1" customFormat="1" ht="18" customHeight="1">
      <c r="B49" s="35"/>
      <c r="C49" s="31" t="s">
        <v>23</v>
      </c>
      <c r="D49" s="36"/>
      <c r="E49" s="36"/>
      <c r="F49" s="29" t="str">
        <f>F12</f>
        <v>Ústí nad Labem</v>
      </c>
      <c r="G49" s="36"/>
      <c r="H49" s="36"/>
      <c r="I49" s="97" t="s">
        <v>25</v>
      </c>
      <c r="J49" s="98" t="str">
        <f>IF(J12="","",J12)</f>
        <v>4.4.2016</v>
      </c>
      <c r="K49" s="39"/>
    </row>
    <row r="50" spans="2:11" s="1" customFormat="1" ht="6.75" customHeight="1">
      <c r="B50" s="35"/>
      <c r="C50" s="36"/>
      <c r="D50" s="36"/>
      <c r="E50" s="36"/>
      <c r="F50" s="36"/>
      <c r="G50" s="36"/>
      <c r="H50" s="36"/>
      <c r="I50" s="96"/>
      <c r="J50" s="36"/>
      <c r="K50" s="39"/>
    </row>
    <row r="51" spans="2:11" s="1" customFormat="1" ht="15">
      <c r="B51" s="35"/>
      <c r="C51" s="31" t="s">
        <v>29</v>
      </c>
      <c r="D51" s="36"/>
      <c r="E51" s="36"/>
      <c r="F51" s="29" t="str">
        <f>E15</f>
        <v>Povodí Labe, státní podnik</v>
      </c>
      <c r="G51" s="36"/>
      <c r="H51" s="36"/>
      <c r="I51" s="97" t="s">
        <v>37</v>
      </c>
      <c r="J51" s="29" t="str">
        <f>E21</f>
        <v>AQUATIS a. s.</v>
      </c>
      <c r="K51" s="39"/>
    </row>
    <row r="52" spans="2:11" s="1" customFormat="1" ht="14.25" customHeight="1">
      <c r="B52" s="35"/>
      <c r="C52" s="31" t="s">
        <v>35</v>
      </c>
      <c r="D52" s="36"/>
      <c r="E52" s="36"/>
      <c r="F52" s="29">
        <f>IF(E18="","",E18)</f>
      </c>
      <c r="G52" s="36"/>
      <c r="H52" s="36"/>
      <c r="I52" s="96"/>
      <c r="J52" s="36"/>
      <c r="K52" s="39"/>
    </row>
    <row r="53" spans="2:11" s="1" customFormat="1" ht="9.75" customHeight="1">
      <c r="B53" s="35"/>
      <c r="C53" s="36"/>
      <c r="D53" s="36"/>
      <c r="E53" s="36"/>
      <c r="F53" s="36"/>
      <c r="G53" s="36"/>
      <c r="H53" s="36"/>
      <c r="I53" s="96"/>
      <c r="J53" s="36"/>
      <c r="K53" s="39"/>
    </row>
    <row r="54" spans="2:11" s="1" customFormat="1" ht="29.25" customHeight="1">
      <c r="B54" s="35"/>
      <c r="C54" s="120" t="s">
        <v>102</v>
      </c>
      <c r="D54" s="110"/>
      <c r="E54" s="110"/>
      <c r="F54" s="110"/>
      <c r="G54" s="110"/>
      <c r="H54" s="110"/>
      <c r="I54" s="121"/>
      <c r="J54" s="122" t="s">
        <v>103</v>
      </c>
      <c r="K54" s="123"/>
    </row>
    <row r="55" spans="2:11" s="1" customFormat="1" ht="9.75" customHeight="1">
      <c r="B55" s="35"/>
      <c r="C55" s="36"/>
      <c r="D55" s="36"/>
      <c r="E55" s="36"/>
      <c r="F55" s="36"/>
      <c r="G55" s="36"/>
      <c r="H55" s="36"/>
      <c r="I55" s="96"/>
      <c r="J55" s="36"/>
      <c r="K55" s="39"/>
    </row>
    <row r="56" spans="2:47" s="1" customFormat="1" ht="29.25" customHeight="1">
      <c r="B56" s="35"/>
      <c r="C56" s="124" t="s">
        <v>104</v>
      </c>
      <c r="D56" s="36"/>
      <c r="E56" s="36"/>
      <c r="F56" s="36"/>
      <c r="G56" s="36"/>
      <c r="H56" s="36"/>
      <c r="I56" s="96"/>
      <c r="J56" s="106">
        <f>J84</f>
        <v>0</v>
      </c>
      <c r="K56" s="39"/>
      <c r="AU56" s="18" t="s">
        <v>105</v>
      </c>
    </row>
    <row r="57" spans="2:11" s="7" customFormat="1" ht="24.75" customHeight="1">
      <c r="B57" s="125"/>
      <c r="C57" s="126"/>
      <c r="D57" s="127" t="s">
        <v>304</v>
      </c>
      <c r="E57" s="128"/>
      <c r="F57" s="128"/>
      <c r="G57" s="128"/>
      <c r="H57" s="128"/>
      <c r="I57" s="129"/>
      <c r="J57" s="130">
        <f>J85</f>
        <v>0</v>
      </c>
      <c r="K57" s="131"/>
    </row>
    <row r="58" spans="2:11" s="10" customFormat="1" ht="19.5" customHeight="1">
      <c r="B58" s="180"/>
      <c r="C58" s="181"/>
      <c r="D58" s="182" t="s">
        <v>305</v>
      </c>
      <c r="E58" s="183"/>
      <c r="F58" s="183"/>
      <c r="G58" s="183"/>
      <c r="H58" s="183"/>
      <c r="I58" s="184"/>
      <c r="J58" s="185">
        <f>J86</f>
        <v>0</v>
      </c>
      <c r="K58" s="186"/>
    </row>
    <row r="59" spans="2:11" s="10" customFormat="1" ht="19.5" customHeight="1">
      <c r="B59" s="180"/>
      <c r="C59" s="181"/>
      <c r="D59" s="182" t="s">
        <v>306</v>
      </c>
      <c r="E59" s="183"/>
      <c r="F59" s="183"/>
      <c r="G59" s="183"/>
      <c r="H59" s="183"/>
      <c r="I59" s="184"/>
      <c r="J59" s="185">
        <f>J156</f>
        <v>0</v>
      </c>
      <c r="K59" s="186"/>
    </row>
    <row r="60" spans="2:11" s="10" customFormat="1" ht="19.5" customHeight="1">
      <c r="B60" s="180"/>
      <c r="C60" s="181"/>
      <c r="D60" s="182" t="s">
        <v>307</v>
      </c>
      <c r="E60" s="183"/>
      <c r="F60" s="183"/>
      <c r="G60" s="183"/>
      <c r="H60" s="183"/>
      <c r="I60" s="184"/>
      <c r="J60" s="185">
        <f>J183</f>
        <v>0</v>
      </c>
      <c r="K60" s="186"/>
    </row>
    <row r="61" spans="2:11" s="10" customFormat="1" ht="19.5" customHeight="1">
      <c r="B61" s="180"/>
      <c r="C61" s="181"/>
      <c r="D61" s="182" t="s">
        <v>308</v>
      </c>
      <c r="E61" s="183"/>
      <c r="F61" s="183"/>
      <c r="G61" s="183"/>
      <c r="H61" s="183"/>
      <c r="I61" s="184"/>
      <c r="J61" s="185">
        <f>J208</f>
        <v>0</v>
      </c>
      <c r="K61" s="186"/>
    </row>
    <row r="62" spans="2:11" s="10" customFormat="1" ht="19.5" customHeight="1">
      <c r="B62" s="180"/>
      <c r="C62" s="181"/>
      <c r="D62" s="182" t="s">
        <v>309</v>
      </c>
      <c r="E62" s="183"/>
      <c r="F62" s="183"/>
      <c r="G62" s="183"/>
      <c r="H62" s="183"/>
      <c r="I62" s="184"/>
      <c r="J62" s="185">
        <f>J231</f>
        <v>0</v>
      </c>
      <c r="K62" s="186"/>
    </row>
    <row r="63" spans="2:11" s="10" customFormat="1" ht="19.5" customHeight="1">
      <c r="B63" s="180"/>
      <c r="C63" s="181"/>
      <c r="D63" s="182" t="s">
        <v>310</v>
      </c>
      <c r="E63" s="183"/>
      <c r="F63" s="183"/>
      <c r="G63" s="183"/>
      <c r="H63" s="183"/>
      <c r="I63" s="184"/>
      <c r="J63" s="185">
        <f>J286</f>
        <v>0</v>
      </c>
      <c r="K63" s="186"/>
    </row>
    <row r="64" spans="2:11" s="10" customFormat="1" ht="19.5" customHeight="1">
      <c r="B64" s="180"/>
      <c r="C64" s="181"/>
      <c r="D64" s="182" t="s">
        <v>311</v>
      </c>
      <c r="E64" s="183"/>
      <c r="F64" s="183"/>
      <c r="G64" s="183"/>
      <c r="H64" s="183"/>
      <c r="I64" s="184"/>
      <c r="J64" s="185">
        <f>J318</f>
        <v>0</v>
      </c>
      <c r="K64" s="186"/>
    </row>
    <row r="65" spans="2:11" s="1" customFormat="1" ht="21.75" customHeight="1">
      <c r="B65" s="35"/>
      <c r="C65" s="36"/>
      <c r="D65" s="36"/>
      <c r="E65" s="36"/>
      <c r="F65" s="36"/>
      <c r="G65" s="36"/>
      <c r="H65" s="36"/>
      <c r="I65" s="96"/>
      <c r="J65" s="36"/>
      <c r="K65" s="39"/>
    </row>
    <row r="66" spans="2:11" s="1" customFormat="1" ht="6.75" customHeight="1">
      <c r="B66" s="50"/>
      <c r="C66" s="51"/>
      <c r="D66" s="51"/>
      <c r="E66" s="51"/>
      <c r="F66" s="51"/>
      <c r="G66" s="51"/>
      <c r="H66" s="51"/>
      <c r="I66" s="117"/>
      <c r="J66" s="51"/>
      <c r="K66" s="52"/>
    </row>
    <row r="70" spans="2:12" s="1" customFormat="1" ht="6.75" customHeight="1">
      <c r="B70" s="53"/>
      <c r="C70" s="54"/>
      <c r="D70" s="54"/>
      <c r="E70" s="54"/>
      <c r="F70" s="54"/>
      <c r="G70" s="54"/>
      <c r="H70" s="54"/>
      <c r="I70" s="118"/>
      <c r="J70" s="54"/>
      <c r="K70" s="54"/>
      <c r="L70" s="35"/>
    </row>
    <row r="71" spans="2:12" s="1" customFormat="1" ht="36.75" customHeight="1">
      <c r="B71" s="35"/>
      <c r="C71" s="55" t="s">
        <v>110</v>
      </c>
      <c r="I71" s="132"/>
      <c r="L71" s="35"/>
    </row>
    <row r="72" spans="2:12" s="1" customFormat="1" ht="6.75" customHeight="1">
      <c r="B72" s="35"/>
      <c r="I72" s="132"/>
      <c r="L72" s="35"/>
    </row>
    <row r="73" spans="2:12" s="1" customFormat="1" ht="14.25" customHeight="1">
      <c r="B73" s="35"/>
      <c r="C73" s="57" t="s">
        <v>16</v>
      </c>
      <c r="I73" s="132"/>
      <c r="L73" s="35"/>
    </row>
    <row r="74" spans="2:12" s="1" customFormat="1" ht="22.5" customHeight="1">
      <c r="B74" s="35"/>
      <c r="E74" s="371" t="str">
        <f>E7</f>
        <v>VD Střekov, Oprava IV. jezového pole</v>
      </c>
      <c r="F74" s="348"/>
      <c r="G74" s="348"/>
      <c r="H74" s="348"/>
      <c r="I74" s="132"/>
      <c r="L74" s="35"/>
    </row>
    <row r="75" spans="2:12" s="1" customFormat="1" ht="14.25" customHeight="1">
      <c r="B75" s="35"/>
      <c r="C75" s="57" t="s">
        <v>99</v>
      </c>
      <c r="I75" s="132"/>
      <c r="L75" s="35"/>
    </row>
    <row r="76" spans="2:12" s="1" customFormat="1" ht="23.25" customHeight="1">
      <c r="B76" s="35"/>
      <c r="E76" s="345" t="str">
        <f>E9</f>
        <v>SO 01 - Oprava stavební části</v>
      </c>
      <c r="F76" s="348"/>
      <c r="G76" s="348"/>
      <c r="H76" s="348"/>
      <c r="I76" s="132"/>
      <c r="L76" s="35"/>
    </row>
    <row r="77" spans="2:12" s="1" customFormat="1" ht="6.75" customHeight="1">
      <c r="B77" s="35"/>
      <c r="I77" s="132"/>
      <c r="L77" s="35"/>
    </row>
    <row r="78" spans="2:12" s="1" customFormat="1" ht="18" customHeight="1">
      <c r="B78" s="35"/>
      <c r="C78" s="57" t="s">
        <v>23</v>
      </c>
      <c r="F78" s="133" t="str">
        <f>F12</f>
        <v>Ústí nad Labem</v>
      </c>
      <c r="I78" s="134" t="s">
        <v>25</v>
      </c>
      <c r="J78" s="61" t="str">
        <f>IF(J12="","",J12)</f>
        <v>4.4.2016</v>
      </c>
      <c r="L78" s="35"/>
    </row>
    <row r="79" spans="2:12" s="1" customFormat="1" ht="6.75" customHeight="1">
      <c r="B79" s="35"/>
      <c r="I79" s="132"/>
      <c r="L79" s="35"/>
    </row>
    <row r="80" spans="2:12" s="1" customFormat="1" ht="15">
      <c r="B80" s="35"/>
      <c r="C80" s="57" t="s">
        <v>29</v>
      </c>
      <c r="F80" s="133" t="str">
        <f>E15</f>
        <v>Povodí Labe, státní podnik</v>
      </c>
      <c r="I80" s="134" t="s">
        <v>37</v>
      </c>
      <c r="J80" s="133" t="str">
        <f>E21</f>
        <v>AQUATIS a. s.</v>
      </c>
      <c r="L80" s="35"/>
    </row>
    <row r="81" spans="2:12" s="1" customFormat="1" ht="14.25" customHeight="1">
      <c r="B81" s="35"/>
      <c r="C81" s="57" t="s">
        <v>35</v>
      </c>
      <c r="F81" s="133">
        <f>IF(E18="","",E18)</f>
      </c>
      <c r="I81" s="132"/>
      <c r="L81" s="35"/>
    </row>
    <row r="82" spans="2:12" s="1" customFormat="1" ht="9.75" customHeight="1">
      <c r="B82" s="35"/>
      <c r="I82" s="132"/>
      <c r="L82" s="35"/>
    </row>
    <row r="83" spans="2:20" s="8" customFormat="1" ht="29.25" customHeight="1">
      <c r="B83" s="135"/>
      <c r="C83" s="136" t="s">
        <v>111</v>
      </c>
      <c r="D83" s="137" t="s">
        <v>62</v>
      </c>
      <c r="E83" s="137" t="s">
        <v>58</v>
      </c>
      <c r="F83" s="137" t="s">
        <v>112</v>
      </c>
      <c r="G83" s="137" t="s">
        <v>113</v>
      </c>
      <c r="H83" s="137" t="s">
        <v>114</v>
      </c>
      <c r="I83" s="138" t="s">
        <v>115</v>
      </c>
      <c r="J83" s="137" t="s">
        <v>103</v>
      </c>
      <c r="K83" s="139" t="s">
        <v>116</v>
      </c>
      <c r="L83" s="135"/>
      <c r="M83" s="68" t="s">
        <v>117</v>
      </c>
      <c r="N83" s="69" t="s">
        <v>47</v>
      </c>
      <c r="O83" s="69" t="s">
        <v>118</v>
      </c>
      <c r="P83" s="69" t="s">
        <v>119</v>
      </c>
      <c r="Q83" s="69" t="s">
        <v>120</v>
      </c>
      <c r="R83" s="69" t="s">
        <v>121</v>
      </c>
      <c r="S83" s="69" t="s">
        <v>122</v>
      </c>
      <c r="T83" s="70" t="s">
        <v>123</v>
      </c>
    </row>
    <row r="84" spans="2:63" s="1" customFormat="1" ht="29.25" customHeight="1">
      <c r="B84" s="35"/>
      <c r="C84" s="72" t="s">
        <v>104</v>
      </c>
      <c r="I84" s="132"/>
      <c r="J84" s="140">
        <f>BK84</f>
        <v>0</v>
      </c>
      <c r="L84" s="35"/>
      <c r="M84" s="71"/>
      <c r="N84" s="62"/>
      <c r="O84" s="62"/>
      <c r="P84" s="141">
        <f>P85</f>
        <v>0</v>
      </c>
      <c r="Q84" s="62"/>
      <c r="R84" s="141">
        <f>R85</f>
        <v>147.21514665</v>
      </c>
      <c r="S84" s="62"/>
      <c r="T84" s="142">
        <f>T85</f>
        <v>86.19919999999999</v>
      </c>
      <c r="AT84" s="18" t="s">
        <v>76</v>
      </c>
      <c r="AU84" s="18" t="s">
        <v>105</v>
      </c>
      <c r="BK84" s="143">
        <f>BK85</f>
        <v>0</v>
      </c>
    </row>
    <row r="85" spans="2:63" s="9" customFormat="1" ht="36.75" customHeight="1">
      <c r="B85" s="144"/>
      <c r="D85" s="153" t="s">
        <v>76</v>
      </c>
      <c r="E85" s="187" t="s">
        <v>312</v>
      </c>
      <c r="F85" s="187" t="s">
        <v>313</v>
      </c>
      <c r="I85" s="147"/>
      <c r="J85" s="188">
        <f>BK85</f>
        <v>0</v>
      </c>
      <c r="L85" s="144"/>
      <c r="M85" s="149"/>
      <c r="N85" s="150"/>
      <c r="O85" s="150"/>
      <c r="P85" s="151">
        <f>P86+P156+P183+P208+P231+P286+P318</f>
        <v>0</v>
      </c>
      <c r="Q85" s="150"/>
      <c r="R85" s="151">
        <f>R86+R156+R183+R208+R231+R286+R318</f>
        <v>147.21514665</v>
      </c>
      <c r="S85" s="150"/>
      <c r="T85" s="152">
        <f>T86+T156+T183+T208+T231+T286+T318</f>
        <v>86.19919999999999</v>
      </c>
      <c r="AR85" s="153" t="s">
        <v>22</v>
      </c>
      <c r="AT85" s="154" t="s">
        <v>76</v>
      </c>
      <c r="AU85" s="154" t="s">
        <v>77</v>
      </c>
      <c r="AY85" s="153" t="s">
        <v>127</v>
      </c>
      <c r="BK85" s="155">
        <f>BK86+BK156+BK183+BK208+BK231+BK286+BK318</f>
        <v>0</v>
      </c>
    </row>
    <row r="86" spans="2:63" s="9" customFormat="1" ht="19.5" customHeight="1">
      <c r="B86" s="144"/>
      <c r="D86" s="145" t="s">
        <v>76</v>
      </c>
      <c r="E86" s="189" t="s">
        <v>22</v>
      </c>
      <c r="F86" s="189" t="s">
        <v>314</v>
      </c>
      <c r="I86" s="147"/>
      <c r="J86" s="190">
        <f>BK86</f>
        <v>0</v>
      </c>
      <c r="L86" s="144"/>
      <c r="M86" s="149"/>
      <c r="N86" s="150"/>
      <c r="O86" s="150"/>
      <c r="P86" s="151">
        <f>SUM(P87:P155)</f>
        <v>0</v>
      </c>
      <c r="Q86" s="150"/>
      <c r="R86" s="151">
        <f>SUM(R87:R155)</f>
        <v>0.05500000000000001</v>
      </c>
      <c r="S86" s="150"/>
      <c r="T86" s="152">
        <f>SUM(T87:T155)</f>
        <v>0</v>
      </c>
      <c r="AR86" s="153" t="s">
        <v>22</v>
      </c>
      <c r="AT86" s="154" t="s">
        <v>76</v>
      </c>
      <c r="AU86" s="154" t="s">
        <v>22</v>
      </c>
      <c r="AY86" s="153" t="s">
        <v>127</v>
      </c>
      <c r="BK86" s="155">
        <f>SUM(BK87:BK155)</f>
        <v>0</v>
      </c>
    </row>
    <row r="87" spans="2:65" s="1" customFormat="1" ht="22.5" customHeight="1">
      <c r="B87" s="156"/>
      <c r="C87" s="157" t="s">
        <v>22</v>
      </c>
      <c r="D87" s="157" t="s">
        <v>128</v>
      </c>
      <c r="E87" s="158" t="s">
        <v>315</v>
      </c>
      <c r="F87" s="159" t="s">
        <v>316</v>
      </c>
      <c r="G87" s="160" t="s">
        <v>317</v>
      </c>
      <c r="H87" s="161">
        <v>12960</v>
      </c>
      <c r="I87" s="162"/>
      <c r="J87" s="163">
        <f>ROUND(I87*H87,2)</f>
        <v>0</v>
      </c>
      <c r="K87" s="159" t="s">
        <v>318</v>
      </c>
      <c r="L87" s="35"/>
      <c r="M87" s="164" t="s">
        <v>20</v>
      </c>
      <c r="N87" s="165" t="s">
        <v>48</v>
      </c>
      <c r="O87" s="36"/>
      <c r="P87" s="166">
        <f>O87*H87</f>
        <v>0</v>
      </c>
      <c r="Q87" s="166">
        <v>0</v>
      </c>
      <c r="R87" s="166">
        <f>Q87*H87</f>
        <v>0</v>
      </c>
      <c r="S87" s="166">
        <v>0</v>
      </c>
      <c r="T87" s="167">
        <f>S87*H87</f>
        <v>0</v>
      </c>
      <c r="AR87" s="18" t="s">
        <v>143</v>
      </c>
      <c r="AT87" s="18" t="s">
        <v>128</v>
      </c>
      <c r="AU87" s="18" t="s">
        <v>85</v>
      </c>
      <c r="AY87" s="18" t="s">
        <v>127</v>
      </c>
      <c r="BE87" s="168">
        <f>IF(N87="základní",J87,0)</f>
        <v>0</v>
      </c>
      <c r="BF87" s="168">
        <f>IF(N87="snížená",J87,0)</f>
        <v>0</v>
      </c>
      <c r="BG87" s="168">
        <f>IF(N87="zákl. přenesená",J87,0)</f>
        <v>0</v>
      </c>
      <c r="BH87" s="168">
        <f>IF(N87="sníž. přenesená",J87,0)</f>
        <v>0</v>
      </c>
      <c r="BI87" s="168">
        <f>IF(N87="nulová",J87,0)</f>
        <v>0</v>
      </c>
      <c r="BJ87" s="18" t="s">
        <v>22</v>
      </c>
      <c r="BK87" s="168">
        <f>ROUND(I87*H87,2)</f>
        <v>0</v>
      </c>
      <c r="BL87" s="18" t="s">
        <v>143</v>
      </c>
      <c r="BM87" s="18" t="s">
        <v>319</v>
      </c>
    </row>
    <row r="88" spans="2:47" s="1" customFormat="1" ht="22.5" customHeight="1">
      <c r="B88" s="35"/>
      <c r="D88" s="171" t="s">
        <v>133</v>
      </c>
      <c r="F88" s="172" t="s">
        <v>320</v>
      </c>
      <c r="I88" s="132"/>
      <c r="L88" s="35"/>
      <c r="M88" s="64"/>
      <c r="N88" s="36"/>
      <c r="O88" s="36"/>
      <c r="P88" s="36"/>
      <c r="Q88" s="36"/>
      <c r="R88" s="36"/>
      <c r="S88" s="36"/>
      <c r="T88" s="65"/>
      <c r="AT88" s="18" t="s">
        <v>133</v>
      </c>
      <c r="AU88" s="18" t="s">
        <v>85</v>
      </c>
    </row>
    <row r="89" spans="2:47" s="1" customFormat="1" ht="222" customHeight="1">
      <c r="B89" s="35"/>
      <c r="D89" s="171" t="s">
        <v>321</v>
      </c>
      <c r="F89" s="191" t="s">
        <v>322</v>
      </c>
      <c r="I89" s="132"/>
      <c r="L89" s="35"/>
      <c r="M89" s="64"/>
      <c r="N89" s="36"/>
      <c r="O89" s="36"/>
      <c r="P89" s="36"/>
      <c r="Q89" s="36"/>
      <c r="R89" s="36"/>
      <c r="S89" s="36"/>
      <c r="T89" s="65"/>
      <c r="AT89" s="18" t="s">
        <v>321</v>
      </c>
      <c r="AU89" s="18" t="s">
        <v>85</v>
      </c>
    </row>
    <row r="90" spans="2:51" s="11" customFormat="1" ht="22.5" customHeight="1">
      <c r="B90" s="192"/>
      <c r="D90" s="169" t="s">
        <v>323</v>
      </c>
      <c r="E90" s="193" t="s">
        <v>20</v>
      </c>
      <c r="F90" s="194" t="s">
        <v>324</v>
      </c>
      <c r="H90" s="195">
        <v>12960</v>
      </c>
      <c r="I90" s="196"/>
      <c r="L90" s="192"/>
      <c r="M90" s="197"/>
      <c r="N90" s="198"/>
      <c r="O90" s="198"/>
      <c r="P90" s="198"/>
      <c r="Q90" s="198"/>
      <c r="R90" s="198"/>
      <c r="S90" s="198"/>
      <c r="T90" s="199"/>
      <c r="AT90" s="200" t="s">
        <v>323</v>
      </c>
      <c r="AU90" s="200" t="s">
        <v>85</v>
      </c>
      <c r="AV90" s="11" t="s">
        <v>85</v>
      </c>
      <c r="AW90" s="11" t="s">
        <v>41</v>
      </c>
      <c r="AX90" s="11" t="s">
        <v>22</v>
      </c>
      <c r="AY90" s="200" t="s">
        <v>127</v>
      </c>
    </row>
    <row r="91" spans="2:65" s="1" customFormat="1" ht="22.5" customHeight="1">
      <c r="B91" s="156"/>
      <c r="C91" s="157" t="s">
        <v>85</v>
      </c>
      <c r="D91" s="157" t="s">
        <v>128</v>
      </c>
      <c r="E91" s="158" t="s">
        <v>325</v>
      </c>
      <c r="F91" s="159" t="s">
        <v>326</v>
      </c>
      <c r="G91" s="160" t="s">
        <v>327</v>
      </c>
      <c r="H91" s="161">
        <v>540</v>
      </c>
      <c r="I91" s="162"/>
      <c r="J91" s="163">
        <f>ROUND(I91*H91,2)</f>
        <v>0</v>
      </c>
      <c r="K91" s="159" t="s">
        <v>318</v>
      </c>
      <c r="L91" s="35"/>
      <c r="M91" s="164" t="s">
        <v>20</v>
      </c>
      <c r="N91" s="165" t="s">
        <v>48</v>
      </c>
      <c r="O91" s="36"/>
      <c r="P91" s="166">
        <f>O91*H91</f>
        <v>0</v>
      </c>
      <c r="Q91" s="166">
        <v>0</v>
      </c>
      <c r="R91" s="166">
        <f>Q91*H91</f>
        <v>0</v>
      </c>
      <c r="S91" s="166">
        <v>0</v>
      </c>
      <c r="T91" s="167">
        <f>S91*H91</f>
        <v>0</v>
      </c>
      <c r="AR91" s="18" t="s">
        <v>143</v>
      </c>
      <c r="AT91" s="18" t="s">
        <v>128</v>
      </c>
      <c r="AU91" s="18" t="s">
        <v>85</v>
      </c>
      <c r="AY91" s="18" t="s">
        <v>127</v>
      </c>
      <c r="BE91" s="168">
        <f>IF(N91="základní",J91,0)</f>
        <v>0</v>
      </c>
      <c r="BF91" s="168">
        <f>IF(N91="snížená",J91,0)</f>
        <v>0</v>
      </c>
      <c r="BG91" s="168">
        <f>IF(N91="zákl. přenesená",J91,0)</f>
        <v>0</v>
      </c>
      <c r="BH91" s="168">
        <f>IF(N91="sníž. přenesená",J91,0)</f>
        <v>0</v>
      </c>
      <c r="BI91" s="168">
        <f>IF(N91="nulová",J91,0)</f>
        <v>0</v>
      </c>
      <c r="BJ91" s="18" t="s">
        <v>22</v>
      </c>
      <c r="BK91" s="168">
        <f>ROUND(I91*H91,2)</f>
        <v>0</v>
      </c>
      <c r="BL91" s="18" t="s">
        <v>143</v>
      </c>
      <c r="BM91" s="18" t="s">
        <v>328</v>
      </c>
    </row>
    <row r="92" spans="2:47" s="1" customFormat="1" ht="30" customHeight="1">
      <c r="B92" s="35"/>
      <c r="D92" s="171" t="s">
        <v>133</v>
      </c>
      <c r="F92" s="172" t="s">
        <v>329</v>
      </c>
      <c r="I92" s="132"/>
      <c r="L92" s="35"/>
      <c r="M92" s="64"/>
      <c r="N92" s="36"/>
      <c r="O92" s="36"/>
      <c r="P92" s="36"/>
      <c r="Q92" s="36"/>
      <c r="R92" s="36"/>
      <c r="S92" s="36"/>
      <c r="T92" s="65"/>
      <c r="AT92" s="18" t="s">
        <v>133</v>
      </c>
      <c r="AU92" s="18" t="s">
        <v>85</v>
      </c>
    </row>
    <row r="93" spans="2:47" s="1" customFormat="1" ht="138" customHeight="1">
      <c r="B93" s="35"/>
      <c r="D93" s="171" t="s">
        <v>321</v>
      </c>
      <c r="F93" s="191" t="s">
        <v>330</v>
      </c>
      <c r="I93" s="132"/>
      <c r="L93" s="35"/>
      <c r="M93" s="64"/>
      <c r="N93" s="36"/>
      <c r="O93" s="36"/>
      <c r="P93" s="36"/>
      <c r="Q93" s="36"/>
      <c r="R93" s="36"/>
      <c r="S93" s="36"/>
      <c r="T93" s="65"/>
      <c r="AT93" s="18" t="s">
        <v>321</v>
      </c>
      <c r="AU93" s="18" t="s">
        <v>85</v>
      </c>
    </row>
    <row r="94" spans="2:51" s="11" customFormat="1" ht="22.5" customHeight="1">
      <c r="B94" s="192"/>
      <c r="D94" s="169" t="s">
        <v>323</v>
      </c>
      <c r="E94" s="193" t="s">
        <v>20</v>
      </c>
      <c r="F94" s="194" t="s">
        <v>331</v>
      </c>
      <c r="H94" s="195">
        <v>540</v>
      </c>
      <c r="I94" s="196"/>
      <c r="L94" s="192"/>
      <c r="M94" s="197"/>
      <c r="N94" s="198"/>
      <c r="O94" s="198"/>
      <c r="P94" s="198"/>
      <c r="Q94" s="198"/>
      <c r="R94" s="198"/>
      <c r="S94" s="198"/>
      <c r="T94" s="199"/>
      <c r="AT94" s="200" t="s">
        <v>323</v>
      </c>
      <c r="AU94" s="200" t="s">
        <v>85</v>
      </c>
      <c r="AV94" s="11" t="s">
        <v>85</v>
      </c>
      <c r="AW94" s="11" t="s">
        <v>41</v>
      </c>
      <c r="AX94" s="11" t="s">
        <v>22</v>
      </c>
      <c r="AY94" s="200" t="s">
        <v>127</v>
      </c>
    </row>
    <row r="95" spans="2:65" s="1" customFormat="1" ht="31.5" customHeight="1">
      <c r="B95" s="156"/>
      <c r="C95" s="157" t="s">
        <v>126</v>
      </c>
      <c r="D95" s="157" t="s">
        <v>128</v>
      </c>
      <c r="E95" s="158" t="s">
        <v>332</v>
      </c>
      <c r="F95" s="159" t="s">
        <v>333</v>
      </c>
      <c r="G95" s="160" t="s">
        <v>277</v>
      </c>
      <c r="H95" s="161">
        <v>5500</v>
      </c>
      <c r="I95" s="162"/>
      <c r="J95" s="163">
        <f>ROUND(I95*H95,2)</f>
        <v>0</v>
      </c>
      <c r="K95" s="159" t="s">
        <v>318</v>
      </c>
      <c r="L95" s="35"/>
      <c r="M95" s="164" t="s">
        <v>20</v>
      </c>
      <c r="N95" s="165" t="s">
        <v>48</v>
      </c>
      <c r="O95" s="36"/>
      <c r="P95" s="166">
        <f>O95*H95</f>
        <v>0</v>
      </c>
      <c r="Q95" s="166">
        <v>1E-05</v>
      </c>
      <c r="R95" s="166">
        <f>Q95*H95</f>
        <v>0.05500000000000001</v>
      </c>
      <c r="S95" s="166">
        <v>0</v>
      </c>
      <c r="T95" s="167">
        <f>S95*H95</f>
        <v>0</v>
      </c>
      <c r="AR95" s="18" t="s">
        <v>143</v>
      </c>
      <c r="AT95" s="18" t="s">
        <v>128</v>
      </c>
      <c r="AU95" s="18" t="s">
        <v>85</v>
      </c>
      <c r="AY95" s="18" t="s">
        <v>127</v>
      </c>
      <c r="BE95" s="168">
        <f>IF(N95="základní",J95,0)</f>
        <v>0</v>
      </c>
      <c r="BF95" s="168">
        <f>IF(N95="snížená",J95,0)</f>
        <v>0</v>
      </c>
      <c r="BG95" s="168">
        <f>IF(N95="zákl. přenesená",J95,0)</f>
        <v>0</v>
      </c>
      <c r="BH95" s="168">
        <f>IF(N95="sníž. přenesená",J95,0)</f>
        <v>0</v>
      </c>
      <c r="BI95" s="168">
        <f>IF(N95="nulová",J95,0)</f>
        <v>0</v>
      </c>
      <c r="BJ95" s="18" t="s">
        <v>22</v>
      </c>
      <c r="BK95" s="168">
        <f>ROUND(I95*H95,2)</f>
        <v>0</v>
      </c>
      <c r="BL95" s="18" t="s">
        <v>143</v>
      </c>
      <c r="BM95" s="18" t="s">
        <v>334</v>
      </c>
    </row>
    <row r="96" spans="2:47" s="1" customFormat="1" ht="30" customHeight="1">
      <c r="B96" s="35"/>
      <c r="D96" s="171" t="s">
        <v>133</v>
      </c>
      <c r="F96" s="172" t="s">
        <v>335</v>
      </c>
      <c r="I96" s="132"/>
      <c r="L96" s="35"/>
      <c r="M96" s="64"/>
      <c r="N96" s="36"/>
      <c r="O96" s="36"/>
      <c r="P96" s="36"/>
      <c r="Q96" s="36"/>
      <c r="R96" s="36"/>
      <c r="S96" s="36"/>
      <c r="T96" s="65"/>
      <c r="AT96" s="18" t="s">
        <v>133</v>
      </c>
      <c r="AU96" s="18" t="s">
        <v>85</v>
      </c>
    </row>
    <row r="97" spans="2:47" s="1" customFormat="1" ht="78" customHeight="1">
      <c r="B97" s="35"/>
      <c r="D97" s="171" t="s">
        <v>321</v>
      </c>
      <c r="F97" s="191" t="s">
        <v>336</v>
      </c>
      <c r="I97" s="132"/>
      <c r="L97" s="35"/>
      <c r="M97" s="64"/>
      <c r="N97" s="36"/>
      <c r="O97" s="36"/>
      <c r="P97" s="36"/>
      <c r="Q97" s="36"/>
      <c r="R97" s="36"/>
      <c r="S97" s="36"/>
      <c r="T97" s="65"/>
      <c r="AT97" s="18" t="s">
        <v>321</v>
      </c>
      <c r="AU97" s="18" t="s">
        <v>85</v>
      </c>
    </row>
    <row r="98" spans="2:51" s="12" customFormat="1" ht="22.5" customHeight="1">
      <c r="B98" s="201"/>
      <c r="D98" s="171" t="s">
        <v>323</v>
      </c>
      <c r="E98" s="202" t="s">
        <v>20</v>
      </c>
      <c r="F98" s="203" t="s">
        <v>337</v>
      </c>
      <c r="H98" s="204" t="s">
        <v>20</v>
      </c>
      <c r="I98" s="205"/>
      <c r="L98" s="201"/>
      <c r="M98" s="206"/>
      <c r="N98" s="207"/>
      <c r="O98" s="207"/>
      <c r="P98" s="207"/>
      <c r="Q98" s="207"/>
      <c r="R98" s="207"/>
      <c r="S98" s="207"/>
      <c r="T98" s="208"/>
      <c r="AT98" s="204" t="s">
        <v>323</v>
      </c>
      <c r="AU98" s="204" t="s">
        <v>85</v>
      </c>
      <c r="AV98" s="12" t="s">
        <v>22</v>
      </c>
      <c r="AW98" s="12" t="s">
        <v>41</v>
      </c>
      <c r="AX98" s="12" t="s">
        <v>77</v>
      </c>
      <c r="AY98" s="204" t="s">
        <v>127</v>
      </c>
    </row>
    <row r="99" spans="2:51" s="11" customFormat="1" ht="22.5" customHeight="1">
      <c r="B99" s="192"/>
      <c r="D99" s="169" t="s">
        <v>323</v>
      </c>
      <c r="E99" s="193" t="s">
        <v>282</v>
      </c>
      <c r="F99" s="194" t="s">
        <v>338</v>
      </c>
      <c r="H99" s="195">
        <v>5500</v>
      </c>
      <c r="I99" s="196"/>
      <c r="L99" s="192"/>
      <c r="M99" s="197"/>
      <c r="N99" s="198"/>
      <c r="O99" s="198"/>
      <c r="P99" s="198"/>
      <c r="Q99" s="198"/>
      <c r="R99" s="198"/>
      <c r="S99" s="198"/>
      <c r="T99" s="199"/>
      <c r="AT99" s="200" t="s">
        <v>323</v>
      </c>
      <c r="AU99" s="200" t="s">
        <v>85</v>
      </c>
      <c r="AV99" s="11" t="s">
        <v>85</v>
      </c>
      <c r="AW99" s="11" t="s">
        <v>41</v>
      </c>
      <c r="AX99" s="11" t="s">
        <v>22</v>
      </c>
      <c r="AY99" s="200" t="s">
        <v>127</v>
      </c>
    </row>
    <row r="100" spans="2:65" s="1" customFormat="1" ht="22.5" customHeight="1">
      <c r="B100" s="156"/>
      <c r="C100" s="157" t="s">
        <v>143</v>
      </c>
      <c r="D100" s="157" t="s">
        <v>128</v>
      </c>
      <c r="E100" s="158" t="s">
        <v>339</v>
      </c>
      <c r="F100" s="159" t="s">
        <v>340</v>
      </c>
      <c r="G100" s="160" t="s">
        <v>277</v>
      </c>
      <c r="H100" s="161">
        <v>500</v>
      </c>
      <c r="I100" s="162"/>
      <c r="J100" s="163">
        <f>ROUND(I100*H100,2)</f>
        <v>0</v>
      </c>
      <c r="K100" s="159" t="s">
        <v>318</v>
      </c>
      <c r="L100" s="35"/>
      <c r="M100" s="164" t="s">
        <v>20</v>
      </c>
      <c r="N100" s="165" t="s">
        <v>48</v>
      </c>
      <c r="O100" s="36"/>
      <c r="P100" s="166">
        <f>O100*H100</f>
        <v>0</v>
      </c>
      <c r="Q100" s="166">
        <v>0</v>
      </c>
      <c r="R100" s="166">
        <f>Q100*H100</f>
        <v>0</v>
      </c>
      <c r="S100" s="166">
        <v>0</v>
      </c>
      <c r="T100" s="167">
        <f>S100*H100</f>
        <v>0</v>
      </c>
      <c r="AR100" s="18" t="s">
        <v>143</v>
      </c>
      <c r="AT100" s="18" t="s">
        <v>128</v>
      </c>
      <c r="AU100" s="18" t="s">
        <v>85</v>
      </c>
      <c r="AY100" s="18" t="s">
        <v>127</v>
      </c>
      <c r="BE100" s="168">
        <f>IF(N100="základní",J100,0)</f>
        <v>0</v>
      </c>
      <c r="BF100" s="168">
        <f>IF(N100="snížená",J100,0)</f>
        <v>0</v>
      </c>
      <c r="BG100" s="168">
        <f>IF(N100="zákl. přenesená",J100,0)</f>
        <v>0</v>
      </c>
      <c r="BH100" s="168">
        <f>IF(N100="sníž. přenesená",J100,0)</f>
        <v>0</v>
      </c>
      <c r="BI100" s="168">
        <f>IF(N100="nulová",J100,0)</f>
        <v>0</v>
      </c>
      <c r="BJ100" s="18" t="s">
        <v>22</v>
      </c>
      <c r="BK100" s="168">
        <f>ROUND(I100*H100,2)</f>
        <v>0</v>
      </c>
      <c r="BL100" s="18" t="s">
        <v>143</v>
      </c>
      <c r="BM100" s="18" t="s">
        <v>341</v>
      </c>
    </row>
    <row r="101" spans="2:47" s="1" customFormat="1" ht="210" customHeight="1">
      <c r="B101" s="35"/>
      <c r="D101" s="171" t="s">
        <v>321</v>
      </c>
      <c r="F101" s="191" t="s">
        <v>342</v>
      </c>
      <c r="I101" s="132"/>
      <c r="L101" s="35"/>
      <c r="M101" s="64"/>
      <c r="N101" s="36"/>
      <c r="O101" s="36"/>
      <c r="P101" s="36"/>
      <c r="Q101" s="36"/>
      <c r="R101" s="36"/>
      <c r="S101" s="36"/>
      <c r="T101" s="65"/>
      <c r="AT101" s="18" t="s">
        <v>321</v>
      </c>
      <c r="AU101" s="18" t="s">
        <v>85</v>
      </c>
    </row>
    <row r="102" spans="2:51" s="12" customFormat="1" ht="22.5" customHeight="1">
      <c r="B102" s="201"/>
      <c r="D102" s="171" t="s">
        <v>323</v>
      </c>
      <c r="E102" s="202" t="s">
        <v>20</v>
      </c>
      <c r="F102" s="203" t="s">
        <v>343</v>
      </c>
      <c r="H102" s="204" t="s">
        <v>20</v>
      </c>
      <c r="I102" s="205"/>
      <c r="L102" s="201"/>
      <c r="M102" s="206"/>
      <c r="N102" s="207"/>
      <c r="O102" s="207"/>
      <c r="P102" s="207"/>
      <c r="Q102" s="207"/>
      <c r="R102" s="207"/>
      <c r="S102" s="207"/>
      <c r="T102" s="208"/>
      <c r="AT102" s="204" t="s">
        <v>323</v>
      </c>
      <c r="AU102" s="204" t="s">
        <v>85</v>
      </c>
      <c r="AV102" s="12" t="s">
        <v>22</v>
      </c>
      <c r="AW102" s="12" t="s">
        <v>41</v>
      </c>
      <c r="AX102" s="12" t="s">
        <v>77</v>
      </c>
      <c r="AY102" s="204" t="s">
        <v>127</v>
      </c>
    </row>
    <row r="103" spans="2:51" s="11" customFormat="1" ht="22.5" customHeight="1">
      <c r="B103" s="192"/>
      <c r="D103" s="169" t="s">
        <v>323</v>
      </c>
      <c r="E103" s="193" t="s">
        <v>279</v>
      </c>
      <c r="F103" s="194" t="s">
        <v>344</v>
      </c>
      <c r="H103" s="195">
        <v>500</v>
      </c>
      <c r="I103" s="196"/>
      <c r="L103" s="192"/>
      <c r="M103" s="197"/>
      <c r="N103" s="198"/>
      <c r="O103" s="198"/>
      <c r="P103" s="198"/>
      <c r="Q103" s="198"/>
      <c r="R103" s="198"/>
      <c r="S103" s="198"/>
      <c r="T103" s="199"/>
      <c r="AT103" s="200" t="s">
        <v>323</v>
      </c>
      <c r="AU103" s="200" t="s">
        <v>85</v>
      </c>
      <c r="AV103" s="11" t="s">
        <v>85</v>
      </c>
      <c r="AW103" s="11" t="s">
        <v>41</v>
      </c>
      <c r="AX103" s="11" t="s">
        <v>22</v>
      </c>
      <c r="AY103" s="200" t="s">
        <v>127</v>
      </c>
    </row>
    <row r="104" spans="2:65" s="1" customFormat="1" ht="22.5" customHeight="1">
      <c r="B104" s="156"/>
      <c r="C104" s="157" t="s">
        <v>148</v>
      </c>
      <c r="D104" s="157" t="s">
        <v>128</v>
      </c>
      <c r="E104" s="158" t="s">
        <v>345</v>
      </c>
      <c r="F104" s="159" t="s">
        <v>346</v>
      </c>
      <c r="G104" s="160" t="s">
        <v>277</v>
      </c>
      <c r="H104" s="161">
        <v>570</v>
      </c>
      <c r="I104" s="162"/>
      <c r="J104" s="163">
        <f>ROUND(I104*H104,2)</f>
        <v>0</v>
      </c>
      <c r="K104" s="159" t="s">
        <v>318</v>
      </c>
      <c r="L104" s="35"/>
      <c r="M104" s="164" t="s">
        <v>20</v>
      </c>
      <c r="N104" s="165" t="s">
        <v>48</v>
      </c>
      <c r="O104" s="36"/>
      <c r="P104" s="166">
        <f>O104*H104</f>
        <v>0</v>
      </c>
      <c r="Q104" s="166">
        <v>0</v>
      </c>
      <c r="R104" s="166">
        <f>Q104*H104</f>
        <v>0</v>
      </c>
      <c r="S104" s="166">
        <v>0</v>
      </c>
      <c r="T104" s="167">
        <f>S104*H104</f>
        <v>0</v>
      </c>
      <c r="AR104" s="18" t="s">
        <v>143</v>
      </c>
      <c r="AT104" s="18" t="s">
        <v>128</v>
      </c>
      <c r="AU104" s="18" t="s">
        <v>85</v>
      </c>
      <c r="AY104" s="18" t="s">
        <v>127</v>
      </c>
      <c r="BE104" s="168">
        <f>IF(N104="základní",J104,0)</f>
        <v>0</v>
      </c>
      <c r="BF104" s="168">
        <f>IF(N104="snížená",J104,0)</f>
        <v>0</v>
      </c>
      <c r="BG104" s="168">
        <f>IF(N104="zákl. přenesená",J104,0)</f>
        <v>0</v>
      </c>
      <c r="BH104" s="168">
        <f>IF(N104="sníž. přenesená",J104,0)</f>
        <v>0</v>
      </c>
      <c r="BI104" s="168">
        <f>IF(N104="nulová",J104,0)</f>
        <v>0</v>
      </c>
      <c r="BJ104" s="18" t="s">
        <v>22</v>
      </c>
      <c r="BK104" s="168">
        <f>ROUND(I104*H104,2)</f>
        <v>0</v>
      </c>
      <c r="BL104" s="18" t="s">
        <v>143</v>
      </c>
      <c r="BM104" s="18" t="s">
        <v>347</v>
      </c>
    </row>
    <row r="105" spans="2:47" s="1" customFormat="1" ht="30" customHeight="1">
      <c r="B105" s="35"/>
      <c r="D105" s="171" t="s">
        <v>133</v>
      </c>
      <c r="F105" s="172" t="s">
        <v>348</v>
      </c>
      <c r="I105" s="132"/>
      <c r="L105" s="35"/>
      <c r="M105" s="64"/>
      <c r="N105" s="36"/>
      <c r="O105" s="36"/>
      <c r="P105" s="36"/>
      <c r="Q105" s="36"/>
      <c r="R105" s="36"/>
      <c r="S105" s="36"/>
      <c r="T105" s="65"/>
      <c r="AT105" s="18" t="s">
        <v>133</v>
      </c>
      <c r="AU105" s="18" t="s">
        <v>85</v>
      </c>
    </row>
    <row r="106" spans="2:47" s="1" customFormat="1" ht="90" customHeight="1">
      <c r="B106" s="35"/>
      <c r="D106" s="171" t="s">
        <v>321</v>
      </c>
      <c r="F106" s="191" t="s">
        <v>349</v>
      </c>
      <c r="I106" s="132"/>
      <c r="L106" s="35"/>
      <c r="M106" s="64"/>
      <c r="N106" s="36"/>
      <c r="O106" s="36"/>
      <c r="P106" s="36"/>
      <c r="Q106" s="36"/>
      <c r="R106" s="36"/>
      <c r="S106" s="36"/>
      <c r="T106" s="65"/>
      <c r="AT106" s="18" t="s">
        <v>321</v>
      </c>
      <c r="AU106" s="18" t="s">
        <v>85</v>
      </c>
    </row>
    <row r="107" spans="2:51" s="11" customFormat="1" ht="22.5" customHeight="1">
      <c r="B107" s="192"/>
      <c r="D107" s="171" t="s">
        <v>323</v>
      </c>
      <c r="E107" s="200" t="s">
        <v>20</v>
      </c>
      <c r="F107" s="209" t="s">
        <v>275</v>
      </c>
      <c r="H107" s="210">
        <v>70</v>
      </c>
      <c r="I107" s="196"/>
      <c r="L107" s="192"/>
      <c r="M107" s="197"/>
      <c r="N107" s="198"/>
      <c r="O107" s="198"/>
      <c r="P107" s="198"/>
      <c r="Q107" s="198"/>
      <c r="R107" s="198"/>
      <c r="S107" s="198"/>
      <c r="T107" s="199"/>
      <c r="AT107" s="200" t="s">
        <v>323</v>
      </c>
      <c r="AU107" s="200" t="s">
        <v>85</v>
      </c>
      <c r="AV107" s="11" t="s">
        <v>85</v>
      </c>
      <c r="AW107" s="11" t="s">
        <v>41</v>
      </c>
      <c r="AX107" s="11" t="s">
        <v>77</v>
      </c>
      <c r="AY107" s="200" t="s">
        <v>127</v>
      </c>
    </row>
    <row r="108" spans="2:51" s="11" customFormat="1" ht="22.5" customHeight="1">
      <c r="B108" s="192"/>
      <c r="D108" s="171" t="s">
        <v>323</v>
      </c>
      <c r="E108" s="200" t="s">
        <v>20</v>
      </c>
      <c r="F108" s="209" t="s">
        <v>279</v>
      </c>
      <c r="H108" s="210">
        <v>500</v>
      </c>
      <c r="I108" s="196"/>
      <c r="L108" s="192"/>
      <c r="M108" s="197"/>
      <c r="N108" s="198"/>
      <c r="O108" s="198"/>
      <c r="P108" s="198"/>
      <c r="Q108" s="198"/>
      <c r="R108" s="198"/>
      <c r="S108" s="198"/>
      <c r="T108" s="199"/>
      <c r="AT108" s="200" t="s">
        <v>323</v>
      </c>
      <c r="AU108" s="200" t="s">
        <v>85</v>
      </c>
      <c r="AV108" s="11" t="s">
        <v>85</v>
      </c>
      <c r="AW108" s="11" t="s">
        <v>41</v>
      </c>
      <c r="AX108" s="11" t="s">
        <v>77</v>
      </c>
      <c r="AY108" s="200" t="s">
        <v>127</v>
      </c>
    </row>
    <row r="109" spans="2:51" s="13" customFormat="1" ht="22.5" customHeight="1">
      <c r="B109" s="211"/>
      <c r="D109" s="169" t="s">
        <v>323</v>
      </c>
      <c r="E109" s="212" t="s">
        <v>20</v>
      </c>
      <c r="F109" s="213" t="s">
        <v>350</v>
      </c>
      <c r="H109" s="214">
        <v>570</v>
      </c>
      <c r="I109" s="215"/>
      <c r="L109" s="211"/>
      <c r="M109" s="216"/>
      <c r="N109" s="217"/>
      <c r="O109" s="217"/>
      <c r="P109" s="217"/>
      <c r="Q109" s="217"/>
      <c r="R109" s="217"/>
      <c r="S109" s="217"/>
      <c r="T109" s="218"/>
      <c r="AT109" s="219" t="s">
        <v>323</v>
      </c>
      <c r="AU109" s="219" t="s">
        <v>85</v>
      </c>
      <c r="AV109" s="13" t="s">
        <v>143</v>
      </c>
      <c r="AW109" s="13" t="s">
        <v>41</v>
      </c>
      <c r="AX109" s="13" t="s">
        <v>22</v>
      </c>
      <c r="AY109" s="219" t="s">
        <v>127</v>
      </c>
    </row>
    <row r="110" spans="2:65" s="1" customFormat="1" ht="22.5" customHeight="1">
      <c r="B110" s="156"/>
      <c r="C110" s="157" t="s">
        <v>153</v>
      </c>
      <c r="D110" s="157" t="s">
        <v>128</v>
      </c>
      <c r="E110" s="158" t="s">
        <v>351</v>
      </c>
      <c r="F110" s="159" t="s">
        <v>352</v>
      </c>
      <c r="G110" s="160" t="s">
        <v>277</v>
      </c>
      <c r="H110" s="161">
        <v>570</v>
      </c>
      <c r="I110" s="162"/>
      <c r="J110" s="163">
        <f>ROUND(I110*H110,2)</f>
        <v>0</v>
      </c>
      <c r="K110" s="159" t="s">
        <v>318</v>
      </c>
      <c r="L110" s="35"/>
      <c r="M110" s="164" t="s">
        <v>20</v>
      </c>
      <c r="N110" s="165" t="s">
        <v>48</v>
      </c>
      <c r="O110" s="36"/>
      <c r="P110" s="166">
        <f>O110*H110</f>
        <v>0</v>
      </c>
      <c r="Q110" s="166">
        <v>0</v>
      </c>
      <c r="R110" s="166">
        <f>Q110*H110</f>
        <v>0</v>
      </c>
      <c r="S110" s="166">
        <v>0</v>
      </c>
      <c r="T110" s="167">
        <f>S110*H110</f>
        <v>0</v>
      </c>
      <c r="AR110" s="18" t="s">
        <v>143</v>
      </c>
      <c r="AT110" s="18" t="s">
        <v>128</v>
      </c>
      <c r="AU110" s="18" t="s">
        <v>85</v>
      </c>
      <c r="AY110" s="18" t="s">
        <v>127</v>
      </c>
      <c r="BE110" s="168">
        <f>IF(N110="základní",J110,0)</f>
        <v>0</v>
      </c>
      <c r="BF110" s="168">
        <f>IF(N110="snížená",J110,0)</f>
        <v>0</v>
      </c>
      <c r="BG110" s="168">
        <f>IF(N110="zákl. přenesená",J110,0)</f>
        <v>0</v>
      </c>
      <c r="BH110" s="168">
        <f>IF(N110="sníž. přenesená",J110,0)</f>
        <v>0</v>
      </c>
      <c r="BI110" s="168">
        <f>IF(N110="nulová",J110,0)</f>
        <v>0</v>
      </c>
      <c r="BJ110" s="18" t="s">
        <v>22</v>
      </c>
      <c r="BK110" s="168">
        <f>ROUND(I110*H110,2)</f>
        <v>0</v>
      </c>
      <c r="BL110" s="18" t="s">
        <v>143</v>
      </c>
      <c r="BM110" s="18" t="s">
        <v>353</v>
      </c>
    </row>
    <row r="111" spans="2:47" s="1" customFormat="1" ht="42" customHeight="1">
      <c r="B111" s="35"/>
      <c r="D111" s="171" t="s">
        <v>133</v>
      </c>
      <c r="F111" s="172" t="s">
        <v>354</v>
      </c>
      <c r="I111" s="132"/>
      <c r="L111" s="35"/>
      <c r="M111" s="64"/>
      <c r="N111" s="36"/>
      <c r="O111" s="36"/>
      <c r="P111" s="36"/>
      <c r="Q111" s="36"/>
      <c r="R111" s="36"/>
      <c r="S111" s="36"/>
      <c r="T111" s="65"/>
      <c r="AT111" s="18" t="s">
        <v>133</v>
      </c>
      <c r="AU111" s="18" t="s">
        <v>85</v>
      </c>
    </row>
    <row r="112" spans="2:47" s="1" customFormat="1" ht="174" customHeight="1">
      <c r="B112" s="35"/>
      <c r="D112" s="171" t="s">
        <v>321</v>
      </c>
      <c r="F112" s="191" t="s">
        <v>355</v>
      </c>
      <c r="I112" s="132"/>
      <c r="L112" s="35"/>
      <c r="M112" s="64"/>
      <c r="N112" s="36"/>
      <c r="O112" s="36"/>
      <c r="P112" s="36"/>
      <c r="Q112" s="36"/>
      <c r="R112" s="36"/>
      <c r="S112" s="36"/>
      <c r="T112" s="65"/>
      <c r="AT112" s="18" t="s">
        <v>321</v>
      </c>
      <c r="AU112" s="18" t="s">
        <v>85</v>
      </c>
    </row>
    <row r="113" spans="2:51" s="11" customFormat="1" ht="22.5" customHeight="1">
      <c r="B113" s="192"/>
      <c r="D113" s="171" t="s">
        <v>323</v>
      </c>
      <c r="E113" s="200" t="s">
        <v>20</v>
      </c>
      <c r="F113" s="209" t="s">
        <v>275</v>
      </c>
      <c r="H113" s="210">
        <v>70</v>
      </c>
      <c r="I113" s="196"/>
      <c r="L113" s="192"/>
      <c r="M113" s="197"/>
      <c r="N113" s="198"/>
      <c r="O113" s="198"/>
      <c r="P113" s="198"/>
      <c r="Q113" s="198"/>
      <c r="R113" s="198"/>
      <c r="S113" s="198"/>
      <c r="T113" s="199"/>
      <c r="AT113" s="200" t="s">
        <v>323</v>
      </c>
      <c r="AU113" s="200" t="s">
        <v>85</v>
      </c>
      <c r="AV113" s="11" t="s">
        <v>85</v>
      </c>
      <c r="AW113" s="11" t="s">
        <v>41</v>
      </c>
      <c r="AX113" s="11" t="s">
        <v>77</v>
      </c>
      <c r="AY113" s="200" t="s">
        <v>127</v>
      </c>
    </row>
    <row r="114" spans="2:51" s="11" customFormat="1" ht="22.5" customHeight="1">
      <c r="B114" s="192"/>
      <c r="D114" s="171" t="s">
        <v>323</v>
      </c>
      <c r="E114" s="200" t="s">
        <v>20</v>
      </c>
      <c r="F114" s="209" t="s">
        <v>279</v>
      </c>
      <c r="H114" s="210">
        <v>500</v>
      </c>
      <c r="I114" s="196"/>
      <c r="L114" s="192"/>
      <c r="M114" s="197"/>
      <c r="N114" s="198"/>
      <c r="O114" s="198"/>
      <c r="P114" s="198"/>
      <c r="Q114" s="198"/>
      <c r="R114" s="198"/>
      <c r="S114" s="198"/>
      <c r="T114" s="199"/>
      <c r="AT114" s="200" t="s">
        <v>323</v>
      </c>
      <c r="AU114" s="200" t="s">
        <v>85</v>
      </c>
      <c r="AV114" s="11" t="s">
        <v>85</v>
      </c>
      <c r="AW114" s="11" t="s">
        <v>41</v>
      </c>
      <c r="AX114" s="11" t="s">
        <v>77</v>
      </c>
      <c r="AY114" s="200" t="s">
        <v>127</v>
      </c>
    </row>
    <row r="115" spans="2:51" s="13" customFormat="1" ht="22.5" customHeight="1">
      <c r="B115" s="211"/>
      <c r="D115" s="169" t="s">
        <v>323</v>
      </c>
      <c r="E115" s="212" t="s">
        <v>20</v>
      </c>
      <c r="F115" s="213" t="s">
        <v>350</v>
      </c>
      <c r="H115" s="214">
        <v>570</v>
      </c>
      <c r="I115" s="215"/>
      <c r="L115" s="211"/>
      <c r="M115" s="216"/>
      <c r="N115" s="217"/>
      <c r="O115" s="217"/>
      <c r="P115" s="217"/>
      <c r="Q115" s="217"/>
      <c r="R115" s="217"/>
      <c r="S115" s="217"/>
      <c r="T115" s="218"/>
      <c r="AT115" s="219" t="s">
        <v>323</v>
      </c>
      <c r="AU115" s="219" t="s">
        <v>85</v>
      </c>
      <c r="AV115" s="13" t="s">
        <v>143</v>
      </c>
      <c r="AW115" s="13" t="s">
        <v>41</v>
      </c>
      <c r="AX115" s="13" t="s">
        <v>22</v>
      </c>
      <c r="AY115" s="219" t="s">
        <v>127</v>
      </c>
    </row>
    <row r="116" spans="2:65" s="1" customFormat="1" ht="31.5" customHeight="1">
      <c r="B116" s="156"/>
      <c r="C116" s="157" t="s">
        <v>158</v>
      </c>
      <c r="D116" s="157" t="s">
        <v>128</v>
      </c>
      <c r="E116" s="158" t="s">
        <v>356</v>
      </c>
      <c r="F116" s="159" t="s">
        <v>357</v>
      </c>
      <c r="G116" s="160" t="s">
        <v>277</v>
      </c>
      <c r="H116" s="161">
        <v>5700</v>
      </c>
      <c r="I116" s="162"/>
      <c r="J116" s="163">
        <f>ROUND(I116*H116,2)</f>
        <v>0</v>
      </c>
      <c r="K116" s="159" t="s">
        <v>318</v>
      </c>
      <c r="L116" s="35"/>
      <c r="M116" s="164" t="s">
        <v>20</v>
      </c>
      <c r="N116" s="165" t="s">
        <v>48</v>
      </c>
      <c r="O116" s="36"/>
      <c r="P116" s="166">
        <f>O116*H116</f>
        <v>0</v>
      </c>
      <c r="Q116" s="166">
        <v>0</v>
      </c>
      <c r="R116" s="166">
        <f>Q116*H116</f>
        <v>0</v>
      </c>
      <c r="S116" s="166">
        <v>0</v>
      </c>
      <c r="T116" s="167">
        <f>S116*H116</f>
        <v>0</v>
      </c>
      <c r="AR116" s="18" t="s">
        <v>143</v>
      </c>
      <c r="AT116" s="18" t="s">
        <v>128</v>
      </c>
      <c r="AU116" s="18" t="s">
        <v>85</v>
      </c>
      <c r="AY116" s="18" t="s">
        <v>127</v>
      </c>
      <c r="BE116" s="168">
        <f>IF(N116="základní",J116,0)</f>
        <v>0</v>
      </c>
      <c r="BF116" s="168">
        <f>IF(N116="snížená",J116,0)</f>
        <v>0</v>
      </c>
      <c r="BG116" s="168">
        <f>IF(N116="zákl. přenesená",J116,0)</f>
        <v>0</v>
      </c>
      <c r="BH116" s="168">
        <f>IF(N116="sníž. přenesená",J116,0)</f>
        <v>0</v>
      </c>
      <c r="BI116" s="168">
        <f>IF(N116="nulová",J116,0)</f>
        <v>0</v>
      </c>
      <c r="BJ116" s="18" t="s">
        <v>22</v>
      </c>
      <c r="BK116" s="168">
        <f>ROUND(I116*H116,2)</f>
        <v>0</v>
      </c>
      <c r="BL116" s="18" t="s">
        <v>143</v>
      </c>
      <c r="BM116" s="18" t="s">
        <v>358</v>
      </c>
    </row>
    <row r="117" spans="2:47" s="1" customFormat="1" ht="42" customHeight="1">
      <c r="B117" s="35"/>
      <c r="D117" s="171" t="s">
        <v>133</v>
      </c>
      <c r="F117" s="172" t="s">
        <v>359</v>
      </c>
      <c r="I117" s="132"/>
      <c r="L117" s="35"/>
      <c r="M117" s="64"/>
      <c r="N117" s="36"/>
      <c r="O117" s="36"/>
      <c r="P117" s="36"/>
      <c r="Q117" s="36"/>
      <c r="R117" s="36"/>
      <c r="S117" s="36"/>
      <c r="T117" s="65"/>
      <c r="AT117" s="18" t="s">
        <v>133</v>
      </c>
      <c r="AU117" s="18" t="s">
        <v>85</v>
      </c>
    </row>
    <row r="118" spans="2:47" s="1" customFormat="1" ht="174" customHeight="1">
      <c r="B118" s="35"/>
      <c r="D118" s="171" t="s">
        <v>321</v>
      </c>
      <c r="F118" s="191" t="s">
        <v>355</v>
      </c>
      <c r="I118" s="132"/>
      <c r="L118" s="35"/>
      <c r="M118" s="64"/>
      <c r="N118" s="36"/>
      <c r="O118" s="36"/>
      <c r="P118" s="36"/>
      <c r="Q118" s="36"/>
      <c r="R118" s="36"/>
      <c r="S118" s="36"/>
      <c r="T118" s="65"/>
      <c r="AT118" s="18" t="s">
        <v>321</v>
      </c>
      <c r="AU118" s="18" t="s">
        <v>85</v>
      </c>
    </row>
    <row r="119" spans="2:51" s="11" customFormat="1" ht="22.5" customHeight="1">
      <c r="B119" s="192"/>
      <c r="D119" s="169" t="s">
        <v>323</v>
      </c>
      <c r="E119" s="193" t="s">
        <v>20</v>
      </c>
      <c r="F119" s="194" t="s">
        <v>360</v>
      </c>
      <c r="H119" s="195">
        <v>5700</v>
      </c>
      <c r="I119" s="196"/>
      <c r="L119" s="192"/>
      <c r="M119" s="197"/>
      <c r="N119" s="198"/>
      <c r="O119" s="198"/>
      <c r="P119" s="198"/>
      <c r="Q119" s="198"/>
      <c r="R119" s="198"/>
      <c r="S119" s="198"/>
      <c r="T119" s="199"/>
      <c r="AT119" s="200" t="s">
        <v>323</v>
      </c>
      <c r="AU119" s="200" t="s">
        <v>85</v>
      </c>
      <c r="AV119" s="11" t="s">
        <v>85</v>
      </c>
      <c r="AW119" s="11" t="s">
        <v>41</v>
      </c>
      <c r="AX119" s="11" t="s">
        <v>22</v>
      </c>
      <c r="AY119" s="200" t="s">
        <v>127</v>
      </c>
    </row>
    <row r="120" spans="2:65" s="1" customFormat="1" ht="22.5" customHeight="1">
      <c r="B120" s="156"/>
      <c r="C120" s="157" t="s">
        <v>163</v>
      </c>
      <c r="D120" s="157" t="s">
        <v>128</v>
      </c>
      <c r="E120" s="158" t="s">
        <v>361</v>
      </c>
      <c r="F120" s="159" t="s">
        <v>362</v>
      </c>
      <c r="G120" s="160" t="s">
        <v>277</v>
      </c>
      <c r="H120" s="161">
        <v>5500</v>
      </c>
      <c r="I120" s="162"/>
      <c r="J120" s="163">
        <f>ROUND(I120*H120,2)</f>
        <v>0</v>
      </c>
      <c r="K120" s="159" t="s">
        <v>318</v>
      </c>
      <c r="L120" s="35"/>
      <c r="M120" s="164" t="s">
        <v>20</v>
      </c>
      <c r="N120" s="165" t="s">
        <v>48</v>
      </c>
      <c r="O120" s="36"/>
      <c r="P120" s="166">
        <f>O120*H120</f>
        <v>0</v>
      </c>
      <c r="Q120" s="166">
        <v>0</v>
      </c>
      <c r="R120" s="166">
        <f>Q120*H120</f>
        <v>0</v>
      </c>
      <c r="S120" s="166">
        <v>0</v>
      </c>
      <c r="T120" s="167">
        <f>S120*H120</f>
        <v>0</v>
      </c>
      <c r="AR120" s="18" t="s">
        <v>143</v>
      </c>
      <c r="AT120" s="18" t="s">
        <v>128</v>
      </c>
      <c r="AU120" s="18" t="s">
        <v>85</v>
      </c>
      <c r="AY120" s="18" t="s">
        <v>127</v>
      </c>
      <c r="BE120" s="168">
        <f>IF(N120="základní",J120,0)</f>
        <v>0</v>
      </c>
      <c r="BF120" s="168">
        <f>IF(N120="snížená",J120,0)</f>
        <v>0</v>
      </c>
      <c r="BG120" s="168">
        <f>IF(N120="zákl. přenesená",J120,0)</f>
        <v>0</v>
      </c>
      <c r="BH120" s="168">
        <f>IF(N120="sníž. přenesená",J120,0)</f>
        <v>0</v>
      </c>
      <c r="BI120" s="168">
        <f>IF(N120="nulová",J120,0)</f>
        <v>0</v>
      </c>
      <c r="BJ120" s="18" t="s">
        <v>22</v>
      </c>
      <c r="BK120" s="168">
        <f>ROUND(I120*H120,2)</f>
        <v>0</v>
      </c>
      <c r="BL120" s="18" t="s">
        <v>143</v>
      </c>
      <c r="BM120" s="18" t="s">
        <v>363</v>
      </c>
    </row>
    <row r="121" spans="2:47" s="1" customFormat="1" ht="42" customHeight="1">
      <c r="B121" s="35"/>
      <c r="D121" s="171" t="s">
        <v>133</v>
      </c>
      <c r="F121" s="172" t="s">
        <v>364</v>
      </c>
      <c r="I121" s="132"/>
      <c r="L121" s="35"/>
      <c r="M121" s="64"/>
      <c r="N121" s="36"/>
      <c r="O121" s="36"/>
      <c r="P121" s="36"/>
      <c r="Q121" s="36"/>
      <c r="R121" s="36"/>
      <c r="S121" s="36"/>
      <c r="T121" s="65"/>
      <c r="AT121" s="18" t="s">
        <v>133</v>
      </c>
      <c r="AU121" s="18" t="s">
        <v>85</v>
      </c>
    </row>
    <row r="122" spans="2:47" s="1" customFormat="1" ht="174" customHeight="1">
      <c r="B122" s="35"/>
      <c r="D122" s="171" t="s">
        <v>321</v>
      </c>
      <c r="F122" s="191" t="s">
        <v>355</v>
      </c>
      <c r="I122" s="132"/>
      <c r="L122" s="35"/>
      <c r="M122" s="64"/>
      <c r="N122" s="36"/>
      <c r="O122" s="36"/>
      <c r="P122" s="36"/>
      <c r="Q122" s="36"/>
      <c r="R122" s="36"/>
      <c r="S122" s="36"/>
      <c r="T122" s="65"/>
      <c r="AT122" s="18" t="s">
        <v>321</v>
      </c>
      <c r="AU122" s="18" t="s">
        <v>85</v>
      </c>
    </row>
    <row r="123" spans="2:51" s="11" customFormat="1" ht="22.5" customHeight="1">
      <c r="B123" s="192"/>
      <c r="D123" s="169" t="s">
        <v>323</v>
      </c>
      <c r="E123" s="193" t="s">
        <v>20</v>
      </c>
      <c r="F123" s="194" t="s">
        <v>282</v>
      </c>
      <c r="H123" s="195">
        <v>5500</v>
      </c>
      <c r="I123" s="196"/>
      <c r="L123" s="192"/>
      <c r="M123" s="197"/>
      <c r="N123" s="198"/>
      <c r="O123" s="198"/>
      <c r="P123" s="198"/>
      <c r="Q123" s="198"/>
      <c r="R123" s="198"/>
      <c r="S123" s="198"/>
      <c r="T123" s="199"/>
      <c r="AT123" s="200" t="s">
        <v>323</v>
      </c>
      <c r="AU123" s="200" t="s">
        <v>85</v>
      </c>
      <c r="AV123" s="11" t="s">
        <v>85</v>
      </c>
      <c r="AW123" s="11" t="s">
        <v>41</v>
      </c>
      <c r="AX123" s="11" t="s">
        <v>22</v>
      </c>
      <c r="AY123" s="200" t="s">
        <v>127</v>
      </c>
    </row>
    <row r="124" spans="2:65" s="1" customFormat="1" ht="31.5" customHeight="1">
      <c r="B124" s="156"/>
      <c r="C124" s="157" t="s">
        <v>168</v>
      </c>
      <c r="D124" s="157" t="s">
        <v>128</v>
      </c>
      <c r="E124" s="158" t="s">
        <v>365</v>
      </c>
      <c r="F124" s="159" t="s">
        <v>366</v>
      </c>
      <c r="G124" s="160" t="s">
        <v>277</v>
      </c>
      <c r="H124" s="161">
        <v>55000</v>
      </c>
      <c r="I124" s="162"/>
      <c r="J124" s="163">
        <f>ROUND(I124*H124,2)</f>
        <v>0</v>
      </c>
      <c r="K124" s="159" t="s">
        <v>318</v>
      </c>
      <c r="L124" s="35"/>
      <c r="M124" s="164" t="s">
        <v>20</v>
      </c>
      <c r="N124" s="165" t="s">
        <v>48</v>
      </c>
      <c r="O124" s="36"/>
      <c r="P124" s="166">
        <f>O124*H124</f>
        <v>0</v>
      </c>
      <c r="Q124" s="166">
        <v>0</v>
      </c>
      <c r="R124" s="166">
        <f>Q124*H124</f>
        <v>0</v>
      </c>
      <c r="S124" s="166">
        <v>0</v>
      </c>
      <c r="T124" s="167">
        <f>S124*H124</f>
        <v>0</v>
      </c>
      <c r="AR124" s="18" t="s">
        <v>143</v>
      </c>
      <c r="AT124" s="18" t="s">
        <v>128</v>
      </c>
      <c r="AU124" s="18" t="s">
        <v>85</v>
      </c>
      <c r="AY124" s="18" t="s">
        <v>127</v>
      </c>
      <c r="BE124" s="168">
        <f>IF(N124="základní",J124,0)</f>
        <v>0</v>
      </c>
      <c r="BF124" s="168">
        <f>IF(N124="snížená",J124,0)</f>
        <v>0</v>
      </c>
      <c r="BG124" s="168">
        <f>IF(N124="zákl. přenesená",J124,0)</f>
        <v>0</v>
      </c>
      <c r="BH124" s="168">
        <f>IF(N124="sníž. přenesená",J124,0)</f>
        <v>0</v>
      </c>
      <c r="BI124" s="168">
        <f>IF(N124="nulová",J124,0)</f>
        <v>0</v>
      </c>
      <c r="BJ124" s="18" t="s">
        <v>22</v>
      </c>
      <c r="BK124" s="168">
        <f>ROUND(I124*H124,2)</f>
        <v>0</v>
      </c>
      <c r="BL124" s="18" t="s">
        <v>143</v>
      </c>
      <c r="BM124" s="18" t="s">
        <v>367</v>
      </c>
    </row>
    <row r="125" spans="2:47" s="1" customFormat="1" ht="42" customHeight="1">
      <c r="B125" s="35"/>
      <c r="D125" s="171" t="s">
        <v>133</v>
      </c>
      <c r="F125" s="172" t="s">
        <v>368</v>
      </c>
      <c r="I125" s="132"/>
      <c r="L125" s="35"/>
      <c r="M125" s="64"/>
      <c r="N125" s="36"/>
      <c r="O125" s="36"/>
      <c r="P125" s="36"/>
      <c r="Q125" s="36"/>
      <c r="R125" s="36"/>
      <c r="S125" s="36"/>
      <c r="T125" s="65"/>
      <c r="AT125" s="18" t="s">
        <v>133</v>
      </c>
      <c r="AU125" s="18" t="s">
        <v>85</v>
      </c>
    </row>
    <row r="126" spans="2:47" s="1" customFormat="1" ht="174" customHeight="1">
      <c r="B126" s="35"/>
      <c r="D126" s="171" t="s">
        <v>321</v>
      </c>
      <c r="F126" s="191" t="s">
        <v>355</v>
      </c>
      <c r="I126" s="132"/>
      <c r="L126" s="35"/>
      <c r="M126" s="64"/>
      <c r="N126" s="36"/>
      <c r="O126" s="36"/>
      <c r="P126" s="36"/>
      <c r="Q126" s="36"/>
      <c r="R126" s="36"/>
      <c r="S126" s="36"/>
      <c r="T126" s="65"/>
      <c r="AT126" s="18" t="s">
        <v>321</v>
      </c>
      <c r="AU126" s="18" t="s">
        <v>85</v>
      </c>
    </row>
    <row r="127" spans="2:51" s="11" customFormat="1" ht="22.5" customHeight="1">
      <c r="B127" s="192"/>
      <c r="D127" s="169" t="s">
        <v>323</v>
      </c>
      <c r="E127" s="193" t="s">
        <v>20</v>
      </c>
      <c r="F127" s="194" t="s">
        <v>369</v>
      </c>
      <c r="H127" s="195">
        <v>55000</v>
      </c>
      <c r="I127" s="196"/>
      <c r="L127" s="192"/>
      <c r="M127" s="197"/>
      <c r="N127" s="198"/>
      <c r="O127" s="198"/>
      <c r="P127" s="198"/>
      <c r="Q127" s="198"/>
      <c r="R127" s="198"/>
      <c r="S127" s="198"/>
      <c r="T127" s="199"/>
      <c r="AT127" s="200" t="s">
        <v>323</v>
      </c>
      <c r="AU127" s="200" t="s">
        <v>85</v>
      </c>
      <c r="AV127" s="11" t="s">
        <v>85</v>
      </c>
      <c r="AW127" s="11" t="s">
        <v>41</v>
      </c>
      <c r="AX127" s="11" t="s">
        <v>22</v>
      </c>
      <c r="AY127" s="200" t="s">
        <v>127</v>
      </c>
    </row>
    <row r="128" spans="2:65" s="1" customFormat="1" ht="22.5" customHeight="1">
      <c r="B128" s="156"/>
      <c r="C128" s="157" t="s">
        <v>27</v>
      </c>
      <c r="D128" s="157" t="s">
        <v>128</v>
      </c>
      <c r="E128" s="158" t="s">
        <v>370</v>
      </c>
      <c r="F128" s="159" t="s">
        <v>371</v>
      </c>
      <c r="G128" s="160" t="s">
        <v>277</v>
      </c>
      <c r="H128" s="161">
        <v>570</v>
      </c>
      <c r="I128" s="162"/>
      <c r="J128" s="163">
        <f>ROUND(I128*H128,2)</f>
        <v>0</v>
      </c>
      <c r="K128" s="159" t="s">
        <v>318</v>
      </c>
      <c r="L128" s="35"/>
      <c r="M128" s="164" t="s">
        <v>20</v>
      </c>
      <c r="N128" s="165" t="s">
        <v>48</v>
      </c>
      <c r="O128" s="36"/>
      <c r="P128" s="166">
        <f>O128*H128</f>
        <v>0</v>
      </c>
      <c r="Q128" s="166">
        <v>0</v>
      </c>
      <c r="R128" s="166">
        <f>Q128*H128</f>
        <v>0</v>
      </c>
      <c r="S128" s="166">
        <v>0</v>
      </c>
      <c r="T128" s="167">
        <f>S128*H128</f>
        <v>0</v>
      </c>
      <c r="AR128" s="18" t="s">
        <v>143</v>
      </c>
      <c r="AT128" s="18" t="s">
        <v>128</v>
      </c>
      <c r="AU128" s="18" t="s">
        <v>85</v>
      </c>
      <c r="AY128" s="18" t="s">
        <v>127</v>
      </c>
      <c r="BE128" s="168">
        <f>IF(N128="základní",J128,0)</f>
        <v>0</v>
      </c>
      <c r="BF128" s="168">
        <f>IF(N128="snížená",J128,0)</f>
        <v>0</v>
      </c>
      <c r="BG128" s="168">
        <f>IF(N128="zákl. přenesená",J128,0)</f>
        <v>0</v>
      </c>
      <c r="BH128" s="168">
        <f>IF(N128="sníž. přenesená",J128,0)</f>
        <v>0</v>
      </c>
      <c r="BI128" s="168">
        <f>IF(N128="nulová",J128,0)</f>
        <v>0</v>
      </c>
      <c r="BJ128" s="18" t="s">
        <v>22</v>
      </c>
      <c r="BK128" s="168">
        <f>ROUND(I128*H128,2)</f>
        <v>0</v>
      </c>
      <c r="BL128" s="18" t="s">
        <v>143</v>
      </c>
      <c r="BM128" s="18" t="s">
        <v>372</v>
      </c>
    </row>
    <row r="129" spans="2:47" s="1" customFormat="1" ht="30" customHeight="1">
      <c r="B129" s="35"/>
      <c r="D129" s="171" t="s">
        <v>133</v>
      </c>
      <c r="F129" s="172" t="s">
        <v>373</v>
      </c>
      <c r="I129" s="132"/>
      <c r="L129" s="35"/>
      <c r="M129" s="64"/>
      <c r="N129" s="36"/>
      <c r="O129" s="36"/>
      <c r="P129" s="36"/>
      <c r="Q129" s="36"/>
      <c r="R129" s="36"/>
      <c r="S129" s="36"/>
      <c r="T129" s="65"/>
      <c r="AT129" s="18" t="s">
        <v>133</v>
      </c>
      <c r="AU129" s="18" t="s">
        <v>85</v>
      </c>
    </row>
    <row r="130" spans="2:47" s="1" customFormat="1" ht="378" customHeight="1">
      <c r="B130" s="35"/>
      <c r="D130" s="171" t="s">
        <v>321</v>
      </c>
      <c r="F130" s="191" t="s">
        <v>374</v>
      </c>
      <c r="I130" s="132"/>
      <c r="L130" s="35"/>
      <c r="M130" s="64"/>
      <c r="N130" s="36"/>
      <c r="O130" s="36"/>
      <c r="P130" s="36"/>
      <c r="Q130" s="36"/>
      <c r="R130" s="36"/>
      <c r="S130" s="36"/>
      <c r="T130" s="65"/>
      <c r="AT130" s="18" t="s">
        <v>321</v>
      </c>
      <c r="AU130" s="18" t="s">
        <v>85</v>
      </c>
    </row>
    <row r="131" spans="2:51" s="11" customFormat="1" ht="22.5" customHeight="1">
      <c r="B131" s="192"/>
      <c r="D131" s="171" t="s">
        <v>323</v>
      </c>
      <c r="E131" s="200" t="s">
        <v>20</v>
      </c>
      <c r="F131" s="209" t="s">
        <v>275</v>
      </c>
      <c r="H131" s="210">
        <v>70</v>
      </c>
      <c r="I131" s="196"/>
      <c r="L131" s="192"/>
      <c r="M131" s="197"/>
      <c r="N131" s="198"/>
      <c r="O131" s="198"/>
      <c r="P131" s="198"/>
      <c r="Q131" s="198"/>
      <c r="R131" s="198"/>
      <c r="S131" s="198"/>
      <c r="T131" s="199"/>
      <c r="AT131" s="200" t="s">
        <v>323</v>
      </c>
      <c r="AU131" s="200" t="s">
        <v>85</v>
      </c>
      <c r="AV131" s="11" t="s">
        <v>85</v>
      </c>
      <c r="AW131" s="11" t="s">
        <v>41</v>
      </c>
      <c r="AX131" s="11" t="s">
        <v>77</v>
      </c>
      <c r="AY131" s="200" t="s">
        <v>127</v>
      </c>
    </row>
    <row r="132" spans="2:51" s="11" customFormat="1" ht="22.5" customHeight="1">
      <c r="B132" s="192"/>
      <c r="D132" s="171" t="s">
        <v>323</v>
      </c>
      <c r="E132" s="200" t="s">
        <v>20</v>
      </c>
      <c r="F132" s="209" t="s">
        <v>279</v>
      </c>
      <c r="H132" s="210">
        <v>500</v>
      </c>
      <c r="I132" s="196"/>
      <c r="L132" s="192"/>
      <c r="M132" s="197"/>
      <c r="N132" s="198"/>
      <c r="O132" s="198"/>
      <c r="P132" s="198"/>
      <c r="Q132" s="198"/>
      <c r="R132" s="198"/>
      <c r="S132" s="198"/>
      <c r="T132" s="199"/>
      <c r="AT132" s="200" t="s">
        <v>323</v>
      </c>
      <c r="AU132" s="200" t="s">
        <v>85</v>
      </c>
      <c r="AV132" s="11" t="s">
        <v>85</v>
      </c>
      <c r="AW132" s="11" t="s">
        <v>41</v>
      </c>
      <c r="AX132" s="11" t="s">
        <v>77</v>
      </c>
      <c r="AY132" s="200" t="s">
        <v>127</v>
      </c>
    </row>
    <row r="133" spans="2:51" s="13" customFormat="1" ht="22.5" customHeight="1">
      <c r="B133" s="211"/>
      <c r="D133" s="169" t="s">
        <v>323</v>
      </c>
      <c r="E133" s="212" t="s">
        <v>20</v>
      </c>
      <c r="F133" s="213" t="s">
        <v>350</v>
      </c>
      <c r="H133" s="214">
        <v>570</v>
      </c>
      <c r="I133" s="215"/>
      <c r="L133" s="211"/>
      <c r="M133" s="216"/>
      <c r="N133" s="217"/>
      <c r="O133" s="217"/>
      <c r="P133" s="217"/>
      <c r="Q133" s="217"/>
      <c r="R133" s="217"/>
      <c r="S133" s="217"/>
      <c r="T133" s="218"/>
      <c r="AT133" s="219" t="s">
        <v>323</v>
      </c>
      <c r="AU133" s="219" t="s">
        <v>85</v>
      </c>
      <c r="AV133" s="13" t="s">
        <v>143</v>
      </c>
      <c r="AW133" s="13" t="s">
        <v>41</v>
      </c>
      <c r="AX133" s="13" t="s">
        <v>22</v>
      </c>
      <c r="AY133" s="219" t="s">
        <v>127</v>
      </c>
    </row>
    <row r="134" spans="2:65" s="1" customFormat="1" ht="22.5" customHeight="1">
      <c r="B134" s="156"/>
      <c r="C134" s="157" t="s">
        <v>177</v>
      </c>
      <c r="D134" s="157" t="s">
        <v>128</v>
      </c>
      <c r="E134" s="158" t="s">
        <v>375</v>
      </c>
      <c r="F134" s="159" t="s">
        <v>376</v>
      </c>
      <c r="G134" s="160" t="s">
        <v>277</v>
      </c>
      <c r="H134" s="161">
        <v>3990</v>
      </c>
      <c r="I134" s="162"/>
      <c r="J134" s="163">
        <f>ROUND(I134*H134,2)</f>
        <v>0</v>
      </c>
      <c r="K134" s="159" t="s">
        <v>318</v>
      </c>
      <c r="L134" s="35"/>
      <c r="M134" s="164" t="s">
        <v>20</v>
      </c>
      <c r="N134" s="165" t="s">
        <v>48</v>
      </c>
      <c r="O134" s="36"/>
      <c r="P134" s="166">
        <f>O134*H134</f>
        <v>0</v>
      </c>
      <c r="Q134" s="166">
        <v>0</v>
      </c>
      <c r="R134" s="166">
        <f>Q134*H134</f>
        <v>0</v>
      </c>
      <c r="S134" s="166">
        <v>0</v>
      </c>
      <c r="T134" s="167">
        <f>S134*H134</f>
        <v>0</v>
      </c>
      <c r="AR134" s="18" t="s">
        <v>143</v>
      </c>
      <c r="AT134" s="18" t="s">
        <v>128</v>
      </c>
      <c r="AU134" s="18" t="s">
        <v>85</v>
      </c>
      <c r="AY134" s="18" t="s">
        <v>127</v>
      </c>
      <c r="BE134" s="168">
        <f>IF(N134="základní",J134,0)</f>
        <v>0</v>
      </c>
      <c r="BF134" s="168">
        <f>IF(N134="snížená",J134,0)</f>
        <v>0</v>
      </c>
      <c r="BG134" s="168">
        <f>IF(N134="zákl. přenesená",J134,0)</f>
        <v>0</v>
      </c>
      <c r="BH134" s="168">
        <f>IF(N134="sníž. přenesená",J134,0)</f>
        <v>0</v>
      </c>
      <c r="BI134" s="168">
        <f>IF(N134="nulová",J134,0)</f>
        <v>0</v>
      </c>
      <c r="BJ134" s="18" t="s">
        <v>22</v>
      </c>
      <c r="BK134" s="168">
        <f>ROUND(I134*H134,2)</f>
        <v>0</v>
      </c>
      <c r="BL134" s="18" t="s">
        <v>143</v>
      </c>
      <c r="BM134" s="18" t="s">
        <v>377</v>
      </c>
    </row>
    <row r="135" spans="2:47" s="1" customFormat="1" ht="30" customHeight="1">
      <c r="B135" s="35"/>
      <c r="D135" s="171" t="s">
        <v>133</v>
      </c>
      <c r="F135" s="172" t="s">
        <v>378</v>
      </c>
      <c r="I135" s="132"/>
      <c r="L135" s="35"/>
      <c r="M135" s="64"/>
      <c r="N135" s="36"/>
      <c r="O135" s="36"/>
      <c r="P135" s="36"/>
      <c r="Q135" s="36"/>
      <c r="R135" s="36"/>
      <c r="S135" s="36"/>
      <c r="T135" s="65"/>
      <c r="AT135" s="18" t="s">
        <v>133</v>
      </c>
      <c r="AU135" s="18" t="s">
        <v>85</v>
      </c>
    </row>
    <row r="136" spans="2:47" s="1" customFormat="1" ht="378" customHeight="1">
      <c r="B136" s="35"/>
      <c r="D136" s="171" t="s">
        <v>321</v>
      </c>
      <c r="F136" s="191" t="s">
        <v>374</v>
      </c>
      <c r="I136" s="132"/>
      <c r="L136" s="35"/>
      <c r="M136" s="64"/>
      <c r="N136" s="36"/>
      <c r="O136" s="36"/>
      <c r="P136" s="36"/>
      <c r="Q136" s="36"/>
      <c r="R136" s="36"/>
      <c r="S136" s="36"/>
      <c r="T136" s="65"/>
      <c r="AT136" s="18" t="s">
        <v>321</v>
      </c>
      <c r="AU136" s="18" t="s">
        <v>85</v>
      </c>
    </row>
    <row r="137" spans="2:51" s="11" customFormat="1" ht="22.5" customHeight="1">
      <c r="B137" s="192"/>
      <c r="D137" s="171" t="s">
        <v>323</v>
      </c>
      <c r="E137" s="200" t="s">
        <v>20</v>
      </c>
      <c r="F137" s="209" t="s">
        <v>379</v>
      </c>
      <c r="H137" s="210">
        <v>570</v>
      </c>
      <c r="I137" s="196"/>
      <c r="L137" s="192"/>
      <c r="M137" s="197"/>
      <c r="N137" s="198"/>
      <c r="O137" s="198"/>
      <c r="P137" s="198"/>
      <c r="Q137" s="198"/>
      <c r="R137" s="198"/>
      <c r="S137" s="198"/>
      <c r="T137" s="199"/>
      <c r="AT137" s="200" t="s">
        <v>323</v>
      </c>
      <c r="AU137" s="200" t="s">
        <v>85</v>
      </c>
      <c r="AV137" s="11" t="s">
        <v>85</v>
      </c>
      <c r="AW137" s="11" t="s">
        <v>41</v>
      </c>
      <c r="AX137" s="11" t="s">
        <v>77</v>
      </c>
      <c r="AY137" s="200" t="s">
        <v>127</v>
      </c>
    </row>
    <row r="138" spans="2:51" s="11" customFormat="1" ht="22.5" customHeight="1">
      <c r="B138" s="192"/>
      <c r="D138" s="171" t="s">
        <v>323</v>
      </c>
      <c r="E138" s="200" t="s">
        <v>20</v>
      </c>
      <c r="F138" s="209" t="s">
        <v>380</v>
      </c>
      <c r="H138" s="210">
        <v>3420</v>
      </c>
      <c r="I138" s="196"/>
      <c r="L138" s="192"/>
      <c r="M138" s="197"/>
      <c r="N138" s="198"/>
      <c r="O138" s="198"/>
      <c r="P138" s="198"/>
      <c r="Q138" s="198"/>
      <c r="R138" s="198"/>
      <c r="S138" s="198"/>
      <c r="T138" s="199"/>
      <c r="AT138" s="200" t="s">
        <v>323</v>
      </c>
      <c r="AU138" s="200" t="s">
        <v>85</v>
      </c>
      <c r="AV138" s="11" t="s">
        <v>85</v>
      </c>
      <c r="AW138" s="11" t="s">
        <v>41</v>
      </c>
      <c r="AX138" s="11" t="s">
        <v>77</v>
      </c>
      <c r="AY138" s="200" t="s">
        <v>127</v>
      </c>
    </row>
    <row r="139" spans="2:51" s="13" customFormat="1" ht="22.5" customHeight="1">
      <c r="B139" s="211"/>
      <c r="D139" s="169" t="s">
        <v>323</v>
      </c>
      <c r="E139" s="212" t="s">
        <v>20</v>
      </c>
      <c r="F139" s="213" t="s">
        <v>350</v>
      </c>
      <c r="H139" s="214">
        <v>3990</v>
      </c>
      <c r="I139" s="215"/>
      <c r="L139" s="211"/>
      <c r="M139" s="216"/>
      <c r="N139" s="217"/>
      <c r="O139" s="217"/>
      <c r="P139" s="217"/>
      <c r="Q139" s="217"/>
      <c r="R139" s="217"/>
      <c r="S139" s="217"/>
      <c r="T139" s="218"/>
      <c r="AT139" s="219" t="s">
        <v>323</v>
      </c>
      <c r="AU139" s="219" t="s">
        <v>85</v>
      </c>
      <c r="AV139" s="13" t="s">
        <v>143</v>
      </c>
      <c r="AW139" s="13" t="s">
        <v>41</v>
      </c>
      <c r="AX139" s="13" t="s">
        <v>22</v>
      </c>
      <c r="AY139" s="219" t="s">
        <v>127</v>
      </c>
    </row>
    <row r="140" spans="2:65" s="1" customFormat="1" ht="22.5" customHeight="1">
      <c r="B140" s="156"/>
      <c r="C140" s="157" t="s">
        <v>182</v>
      </c>
      <c r="D140" s="157" t="s">
        <v>128</v>
      </c>
      <c r="E140" s="158" t="s">
        <v>381</v>
      </c>
      <c r="F140" s="159" t="s">
        <v>382</v>
      </c>
      <c r="G140" s="160" t="s">
        <v>277</v>
      </c>
      <c r="H140" s="161">
        <v>570</v>
      </c>
      <c r="I140" s="162"/>
      <c r="J140" s="163">
        <f>ROUND(I140*H140,2)</f>
        <v>0</v>
      </c>
      <c r="K140" s="159" t="s">
        <v>318</v>
      </c>
      <c r="L140" s="35"/>
      <c r="M140" s="164" t="s">
        <v>20</v>
      </c>
      <c r="N140" s="165" t="s">
        <v>48</v>
      </c>
      <c r="O140" s="36"/>
      <c r="P140" s="166">
        <f>O140*H140</f>
        <v>0</v>
      </c>
      <c r="Q140" s="166">
        <v>0</v>
      </c>
      <c r="R140" s="166">
        <f>Q140*H140</f>
        <v>0</v>
      </c>
      <c r="S140" s="166">
        <v>0</v>
      </c>
      <c r="T140" s="167">
        <f>S140*H140</f>
        <v>0</v>
      </c>
      <c r="AR140" s="18" t="s">
        <v>143</v>
      </c>
      <c r="AT140" s="18" t="s">
        <v>128</v>
      </c>
      <c r="AU140" s="18" t="s">
        <v>85</v>
      </c>
      <c r="AY140" s="18" t="s">
        <v>127</v>
      </c>
      <c r="BE140" s="168">
        <f>IF(N140="základní",J140,0)</f>
        <v>0</v>
      </c>
      <c r="BF140" s="168">
        <f>IF(N140="snížená",J140,0)</f>
        <v>0</v>
      </c>
      <c r="BG140" s="168">
        <f>IF(N140="zákl. přenesená",J140,0)</f>
        <v>0</v>
      </c>
      <c r="BH140" s="168">
        <f>IF(N140="sníž. přenesená",J140,0)</f>
        <v>0</v>
      </c>
      <c r="BI140" s="168">
        <f>IF(N140="nulová",J140,0)</f>
        <v>0</v>
      </c>
      <c r="BJ140" s="18" t="s">
        <v>22</v>
      </c>
      <c r="BK140" s="168">
        <f>ROUND(I140*H140,2)</f>
        <v>0</v>
      </c>
      <c r="BL140" s="18" t="s">
        <v>143</v>
      </c>
      <c r="BM140" s="18" t="s">
        <v>383</v>
      </c>
    </row>
    <row r="141" spans="2:47" s="1" customFormat="1" ht="30" customHeight="1">
      <c r="B141" s="35"/>
      <c r="D141" s="171" t="s">
        <v>133</v>
      </c>
      <c r="F141" s="172" t="s">
        <v>384</v>
      </c>
      <c r="I141" s="132"/>
      <c r="L141" s="35"/>
      <c r="M141" s="64"/>
      <c r="N141" s="36"/>
      <c r="O141" s="36"/>
      <c r="P141" s="36"/>
      <c r="Q141" s="36"/>
      <c r="R141" s="36"/>
      <c r="S141" s="36"/>
      <c r="T141" s="65"/>
      <c r="AT141" s="18" t="s">
        <v>133</v>
      </c>
      <c r="AU141" s="18" t="s">
        <v>85</v>
      </c>
    </row>
    <row r="142" spans="2:47" s="1" customFormat="1" ht="138" customHeight="1">
      <c r="B142" s="35"/>
      <c r="D142" s="171" t="s">
        <v>321</v>
      </c>
      <c r="F142" s="191" t="s">
        <v>385</v>
      </c>
      <c r="I142" s="132"/>
      <c r="L142" s="35"/>
      <c r="M142" s="64"/>
      <c r="N142" s="36"/>
      <c r="O142" s="36"/>
      <c r="P142" s="36"/>
      <c r="Q142" s="36"/>
      <c r="R142" s="36"/>
      <c r="S142" s="36"/>
      <c r="T142" s="65"/>
      <c r="AT142" s="18" t="s">
        <v>321</v>
      </c>
      <c r="AU142" s="18" t="s">
        <v>85</v>
      </c>
    </row>
    <row r="143" spans="2:51" s="11" customFormat="1" ht="22.5" customHeight="1">
      <c r="B143" s="192"/>
      <c r="D143" s="169" t="s">
        <v>323</v>
      </c>
      <c r="E143" s="193" t="s">
        <v>20</v>
      </c>
      <c r="F143" s="194" t="s">
        <v>386</v>
      </c>
      <c r="H143" s="195">
        <v>570</v>
      </c>
      <c r="I143" s="196"/>
      <c r="L143" s="192"/>
      <c r="M143" s="197"/>
      <c r="N143" s="198"/>
      <c r="O143" s="198"/>
      <c r="P143" s="198"/>
      <c r="Q143" s="198"/>
      <c r="R143" s="198"/>
      <c r="S143" s="198"/>
      <c r="T143" s="199"/>
      <c r="AT143" s="200" t="s">
        <v>323</v>
      </c>
      <c r="AU143" s="200" t="s">
        <v>85</v>
      </c>
      <c r="AV143" s="11" t="s">
        <v>85</v>
      </c>
      <c r="AW143" s="11" t="s">
        <v>41</v>
      </c>
      <c r="AX143" s="11" t="s">
        <v>22</v>
      </c>
      <c r="AY143" s="200" t="s">
        <v>127</v>
      </c>
    </row>
    <row r="144" spans="2:65" s="1" customFormat="1" ht="22.5" customHeight="1">
      <c r="B144" s="156"/>
      <c r="C144" s="157" t="s">
        <v>189</v>
      </c>
      <c r="D144" s="157" t="s">
        <v>128</v>
      </c>
      <c r="E144" s="158" t="s">
        <v>387</v>
      </c>
      <c r="F144" s="159" t="s">
        <v>388</v>
      </c>
      <c r="G144" s="160" t="s">
        <v>277</v>
      </c>
      <c r="H144" s="161">
        <v>5500</v>
      </c>
      <c r="I144" s="162"/>
      <c r="J144" s="163">
        <f>ROUND(I144*H144,2)</f>
        <v>0</v>
      </c>
      <c r="K144" s="159" t="s">
        <v>318</v>
      </c>
      <c r="L144" s="35"/>
      <c r="M144" s="164" t="s">
        <v>20</v>
      </c>
      <c r="N144" s="165" t="s">
        <v>48</v>
      </c>
      <c r="O144" s="36"/>
      <c r="P144" s="166">
        <f>O144*H144</f>
        <v>0</v>
      </c>
      <c r="Q144" s="166">
        <v>0</v>
      </c>
      <c r="R144" s="166">
        <f>Q144*H144</f>
        <v>0</v>
      </c>
      <c r="S144" s="166">
        <v>0</v>
      </c>
      <c r="T144" s="167">
        <f>S144*H144</f>
        <v>0</v>
      </c>
      <c r="AR144" s="18" t="s">
        <v>143</v>
      </c>
      <c r="AT144" s="18" t="s">
        <v>128</v>
      </c>
      <c r="AU144" s="18" t="s">
        <v>85</v>
      </c>
      <c r="AY144" s="18" t="s">
        <v>127</v>
      </c>
      <c r="BE144" s="168">
        <f>IF(N144="základní",J144,0)</f>
        <v>0</v>
      </c>
      <c r="BF144" s="168">
        <f>IF(N144="snížená",J144,0)</f>
        <v>0</v>
      </c>
      <c r="BG144" s="168">
        <f>IF(N144="zákl. přenesená",J144,0)</f>
        <v>0</v>
      </c>
      <c r="BH144" s="168">
        <f>IF(N144="sníž. přenesená",J144,0)</f>
        <v>0</v>
      </c>
      <c r="BI144" s="168">
        <f>IF(N144="nulová",J144,0)</f>
        <v>0</v>
      </c>
      <c r="BJ144" s="18" t="s">
        <v>22</v>
      </c>
      <c r="BK144" s="168">
        <f>ROUND(I144*H144,2)</f>
        <v>0</v>
      </c>
      <c r="BL144" s="18" t="s">
        <v>143</v>
      </c>
      <c r="BM144" s="18" t="s">
        <v>389</v>
      </c>
    </row>
    <row r="145" spans="2:47" s="1" customFormat="1" ht="30" customHeight="1">
      <c r="B145" s="35"/>
      <c r="D145" s="171" t="s">
        <v>133</v>
      </c>
      <c r="F145" s="172" t="s">
        <v>390</v>
      </c>
      <c r="I145" s="132"/>
      <c r="L145" s="35"/>
      <c r="M145" s="64"/>
      <c r="N145" s="36"/>
      <c r="O145" s="36"/>
      <c r="P145" s="36"/>
      <c r="Q145" s="36"/>
      <c r="R145" s="36"/>
      <c r="S145" s="36"/>
      <c r="T145" s="65"/>
      <c r="AT145" s="18" t="s">
        <v>133</v>
      </c>
      <c r="AU145" s="18" t="s">
        <v>85</v>
      </c>
    </row>
    <row r="146" spans="2:47" s="1" customFormat="1" ht="138" customHeight="1">
      <c r="B146" s="35"/>
      <c r="D146" s="171" t="s">
        <v>321</v>
      </c>
      <c r="F146" s="191" t="s">
        <v>385</v>
      </c>
      <c r="I146" s="132"/>
      <c r="L146" s="35"/>
      <c r="M146" s="64"/>
      <c r="N146" s="36"/>
      <c r="O146" s="36"/>
      <c r="P146" s="36"/>
      <c r="Q146" s="36"/>
      <c r="R146" s="36"/>
      <c r="S146" s="36"/>
      <c r="T146" s="65"/>
      <c r="AT146" s="18" t="s">
        <v>321</v>
      </c>
      <c r="AU146" s="18" t="s">
        <v>85</v>
      </c>
    </row>
    <row r="147" spans="2:51" s="11" customFormat="1" ht="22.5" customHeight="1">
      <c r="B147" s="192"/>
      <c r="D147" s="169" t="s">
        <v>323</v>
      </c>
      <c r="E147" s="193" t="s">
        <v>20</v>
      </c>
      <c r="F147" s="194" t="s">
        <v>391</v>
      </c>
      <c r="H147" s="195">
        <v>5500</v>
      </c>
      <c r="I147" s="196"/>
      <c r="L147" s="192"/>
      <c r="M147" s="197"/>
      <c r="N147" s="198"/>
      <c r="O147" s="198"/>
      <c r="P147" s="198"/>
      <c r="Q147" s="198"/>
      <c r="R147" s="198"/>
      <c r="S147" s="198"/>
      <c r="T147" s="199"/>
      <c r="AT147" s="200" t="s">
        <v>323</v>
      </c>
      <c r="AU147" s="200" t="s">
        <v>85</v>
      </c>
      <c r="AV147" s="11" t="s">
        <v>85</v>
      </c>
      <c r="AW147" s="11" t="s">
        <v>41</v>
      </c>
      <c r="AX147" s="11" t="s">
        <v>22</v>
      </c>
      <c r="AY147" s="200" t="s">
        <v>127</v>
      </c>
    </row>
    <row r="148" spans="2:65" s="1" customFormat="1" ht="22.5" customHeight="1">
      <c r="B148" s="156"/>
      <c r="C148" s="157" t="s">
        <v>194</v>
      </c>
      <c r="D148" s="157" t="s">
        <v>128</v>
      </c>
      <c r="E148" s="158" t="s">
        <v>392</v>
      </c>
      <c r="F148" s="159" t="s">
        <v>393</v>
      </c>
      <c r="G148" s="160" t="s">
        <v>394</v>
      </c>
      <c r="H148" s="161">
        <v>12462</v>
      </c>
      <c r="I148" s="162"/>
      <c r="J148" s="163">
        <f>ROUND(I148*H148,2)</f>
        <v>0</v>
      </c>
      <c r="K148" s="159" t="s">
        <v>318</v>
      </c>
      <c r="L148" s="35"/>
      <c r="M148" s="164" t="s">
        <v>20</v>
      </c>
      <c r="N148" s="165" t="s">
        <v>48</v>
      </c>
      <c r="O148" s="36"/>
      <c r="P148" s="166">
        <f>O148*H148</f>
        <v>0</v>
      </c>
      <c r="Q148" s="166">
        <v>0</v>
      </c>
      <c r="R148" s="166">
        <f>Q148*H148</f>
        <v>0</v>
      </c>
      <c r="S148" s="166">
        <v>0</v>
      </c>
      <c r="T148" s="167">
        <f>S148*H148</f>
        <v>0</v>
      </c>
      <c r="AR148" s="18" t="s">
        <v>143</v>
      </c>
      <c r="AT148" s="18" t="s">
        <v>128</v>
      </c>
      <c r="AU148" s="18" t="s">
        <v>85</v>
      </c>
      <c r="AY148" s="18" t="s">
        <v>127</v>
      </c>
      <c r="BE148" s="168">
        <f>IF(N148="základní",J148,0)</f>
        <v>0</v>
      </c>
      <c r="BF148" s="168">
        <f>IF(N148="snížená",J148,0)</f>
        <v>0</v>
      </c>
      <c r="BG148" s="168">
        <f>IF(N148="zákl. přenesená",J148,0)</f>
        <v>0</v>
      </c>
      <c r="BH148" s="168">
        <f>IF(N148="sníž. přenesená",J148,0)</f>
        <v>0</v>
      </c>
      <c r="BI148" s="168">
        <f>IF(N148="nulová",J148,0)</f>
        <v>0</v>
      </c>
      <c r="BJ148" s="18" t="s">
        <v>22</v>
      </c>
      <c r="BK148" s="168">
        <f>ROUND(I148*H148,2)</f>
        <v>0</v>
      </c>
      <c r="BL148" s="18" t="s">
        <v>143</v>
      </c>
      <c r="BM148" s="18" t="s">
        <v>395</v>
      </c>
    </row>
    <row r="149" spans="2:47" s="1" customFormat="1" ht="22.5" customHeight="1">
      <c r="B149" s="35"/>
      <c r="D149" s="171" t="s">
        <v>133</v>
      </c>
      <c r="F149" s="172" t="s">
        <v>396</v>
      </c>
      <c r="I149" s="132"/>
      <c r="L149" s="35"/>
      <c r="M149" s="64"/>
      <c r="N149" s="36"/>
      <c r="O149" s="36"/>
      <c r="P149" s="36"/>
      <c r="Q149" s="36"/>
      <c r="R149" s="36"/>
      <c r="S149" s="36"/>
      <c r="T149" s="65"/>
      <c r="AT149" s="18" t="s">
        <v>133</v>
      </c>
      <c r="AU149" s="18" t="s">
        <v>85</v>
      </c>
    </row>
    <row r="150" spans="2:47" s="1" customFormat="1" ht="270" customHeight="1">
      <c r="B150" s="35"/>
      <c r="D150" s="171" t="s">
        <v>321</v>
      </c>
      <c r="F150" s="191" t="s">
        <v>397</v>
      </c>
      <c r="I150" s="132"/>
      <c r="L150" s="35"/>
      <c r="M150" s="64"/>
      <c r="N150" s="36"/>
      <c r="O150" s="36"/>
      <c r="P150" s="36"/>
      <c r="Q150" s="36"/>
      <c r="R150" s="36"/>
      <c r="S150" s="36"/>
      <c r="T150" s="65"/>
      <c r="AT150" s="18" t="s">
        <v>321</v>
      </c>
      <c r="AU150" s="18" t="s">
        <v>85</v>
      </c>
    </row>
    <row r="151" spans="2:51" s="11" customFormat="1" ht="22.5" customHeight="1">
      <c r="B151" s="192"/>
      <c r="D151" s="171" t="s">
        <v>323</v>
      </c>
      <c r="E151" s="200" t="s">
        <v>20</v>
      </c>
      <c r="F151" s="209" t="s">
        <v>398</v>
      </c>
      <c r="H151" s="210">
        <v>112</v>
      </c>
      <c r="I151" s="196"/>
      <c r="L151" s="192"/>
      <c r="M151" s="197"/>
      <c r="N151" s="198"/>
      <c r="O151" s="198"/>
      <c r="P151" s="198"/>
      <c r="Q151" s="198"/>
      <c r="R151" s="198"/>
      <c r="S151" s="198"/>
      <c r="T151" s="199"/>
      <c r="AT151" s="200" t="s">
        <v>323</v>
      </c>
      <c r="AU151" s="200" t="s">
        <v>85</v>
      </c>
      <c r="AV151" s="11" t="s">
        <v>85</v>
      </c>
      <c r="AW151" s="11" t="s">
        <v>41</v>
      </c>
      <c r="AX151" s="11" t="s">
        <v>77</v>
      </c>
      <c r="AY151" s="200" t="s">
        <v>127</v>
      </c>
    </row>
    <row r="152" spans="2:51" s="11" customFormat="1" ht="22.5" customHeight="1">
      <c r="B152" s="192"/>
      <c r="D152" s="171" t="s">
        <v>323</v>
      </c>
      <c r="E152" s="200" t="s">
        <v>20</v>
      </c>
      <c r="F152" s="209" t="s">
        <v>399</v>
      </c>
      <c r="H152" s="210">
        <v>800</v>
      </c>
      <c r="I152" s="196"/>
      <c r="L152" s="192"/>
      <c r="M152" s="197"/>
      <c r="N152" s="198"/>
      <c r="O152" s="198"/>
      <c r="P152" s="198"/>
      <c r="Q152" s="198"/>
      <c r="R152" s="198"/>
      <c r="S152" s="198"/>
      <c r="T152" s="199"/>
      <c r="AT152" s="200" t="s">
        <v>323</v>
      </c>
      <c r="AU152" s="200" t="s">
        <v>85</v>
      </c>
      <c r="AV152" s="11" t="s">
        <v>85</v>
      </c>
      <c r="AW152" s="11" t="s">
        <v>41</v>
      </c>
      <c r="AX152" s="11" t="s">
        <v>77</v>
      </c>
      <c r="AY152" s="200" t="s">
        <v>127</v>
      </c>
    </row>
    <row r="153" spans="2:51" s="11" customFormat="1" ht="22.5" customHeight="1">
      <c r="B153" s="192"/>
      <c r="D153" s="171" t="s">
        <v>323</v>
      </c>
      <c r="E153" s="200" t="s">
        <v>20</v>
      </c>
      <c r="F153" s="209" t="s">
        <v>400</v>
      </c>
      <c r="H153" s="210">
        <v>11550</v>
      </c>
      <c r="I153" s="196"/>
      <c r="L153" s="192"/>
      <c r="M153" s="197"/>
      <c r="N153" s="198"/>
      <c r="O153" s="198"/>
      <c r="P153" s="198"/>
      <c r="Q153" s="198"/>
      <c r="R153" s="198"/>
      <c r="S153" s="198"/>
      <c r="T153" s="199"/>
      <c r="AT153" s="200" t="s">
        <v>323</v>
      </c>
      <c r="AU153" s="200" t="s">
        <v>85</v>
      </c>
      <c r="AV153" s="11" t="s">
        <v>85</v>
      </c>
      <c r="AW153" s="11" t="s">
        <v>41</v>
      </c>
      <c r="AX153" s="11" t="s">
        <v>77</v>
      </c>
      <c r="AY153" s="200" t="s">
        <v>127</v>
      </c>
    </row>
    <row r="154" spans="2:51" s="13" customFormat="1" ht="22.5" customHeight="1">
      <c r="B154" s="211"/>
      <c r="D154" s="169" t="s">
        <v>323</v>
      </c>
      <c r="E154" s="212" t="s">
        <v>20</v>
      </c>
      <c r="F154" s="213" t="s">
        <v>350</v>
      </c>
      <c r="H154" s="214">
        <v>12462</v>
      </c>
      <c r="I154" s="215"/>
      <c r="L154" s="211"/>
      <c r="M154" s="216"/>
      <c r="N154" s="217"/>
      <c r="O154" s="217"/>
      <c r="P154" s="217"/>
      <c r="Q154" s="217"/>
      <c r="R154" s="217"/>
      <c r="S154" s="217"/>
      <c r="T154" s="218"/>
      <c r="AT154" s="219" t="s">
        <v>323</v>
      </c>
      <c r="AU154" s="219" t="s">
        <v>85</v>
      </c>
      <c r="AV154" s="13" t="s">
        <v>143</v>
      </c>
      <c r="AW154" s="13" t="s">
        <v>41</v>
      </c>
      <c r="AX154" s="13" t="s">
        <v>22</v>
      </c>
      <c r="AY154" s="219" t="s">
        <v>127</v>
      </c>
    </row>
    <row r="155" spans="2:65" s="1" customFormat="1" ht="22.5" customHeight="1">
      <c r="B155" s="156"/>
      <c r="C155" s="157" t="s">
        <v>8</v>
      </c>
      <c r="D155" s="157" t="s">
        <v>128</v>
      </c>
      <c r="E155" s="158" t="s">
        <v>401</v>
      </c>
      <c r="F155" s="159" t="s">
        <v>402</v>
      </c>
      <c r="G155" s="160" t="s">
        <v>131</v>
      </c>
      <c r="H155" s="161">
        <v>3</v>
      </c>
      <c r="I155" s="162"/>
      <c r="J155" s="163">
        <f>ROUND(I155*H155,2)</f>
        <v>0</v>
      </c>
      <c r="K155" s="159" t="s">
        <v>20</v>
      </c>
      <c r="L155" s="35"/>
      <c r="M155" s="164" t="s">
        <v>20</v>
      </c>
      <c r="N155" s="165" t="s">
        <v>48</v>
      </c>
      <c r="O155" s="36"/>
      <c r="P155" s="166">
        <f>O155*H155</f>
        <v>0</v>
      </c>
      <c r="Q155" s="166">
        <v>0</v>
      </c>
      <c r="R155" s="166">
        <f>Q155*H155</f>
        <v>0</v>
      </c>
      <c r="S155" s="166">
        <v>0</v>
      </c>
      <c r="T155" s="167">
        <f>S155*H155</f>
        <v>0</v>
      </c>
      <c r="AR155" s="18" t="s">
        <v>143</v>
      </c>
      <c r="AT155" s="18" t="s">
        <v>128</v>
      </c>
      <c r="AU155" s="18" t="s">
        <v>85</v>
      </c>
      <c r="AY155" s="18" t="s">
        <v>127</v>
      </c>
      <c r="BE155" s="168">
        <f>IF(N155="základní",J155,0)</f>
        <v>0</v>
      </c>
      <c r="BF155" s="168">
        <f>IF(N155="snížená",J155,0)</f>
        <v>0</v>
      </c>
      <c r="BG155" s="168">
        <f>IF(N155="zákl. přenesená",J155,0)</f>
        <v>0</v>
      </c>
      <c r="BH155" s="168">
        <f>IF(N155="sníž. přenesená",J155,0)</f>
        <v>0</v>
      </c>
      <c r="BI155" s="168">
        <f>IF(N155="nulová",J155,0)</f>
        <v>0</v>
      </c>
      <c r="BJ155" s="18" t="s">
        <v>22</v>
      </c>
      <c r="BK155" s="168">
        <f>ROUND(I155*H155,2)</f>
        <v>0</v>
      </c>
      <c r="BL155" s="18" t="s">
        <v>143</v>
      </c>
      <c r="BM155" s="18" t="s">
        <v>403</v>
      </c>
    </row>
    <row r="156" spans="2:63" s="9" customFormat="1" ht="29.25" customHeight="1">
      <c r="B156" s="144"/>
      <c r="D156" s="145" t="s">
        <v>76</v>
      </c>
      <c r="E156" s="189" t="s">
        <v>85</v>
      </c>
      <c r="F156" s="189" t="s">
        <v>404</v>
      </c>
      <c r="I156" s="147"/>
      <c r="J156" s="190">
        <f>BK156</f>
        <v>0</v>
      </c>
      <c r="L156" s="144"/>
      <c r="M156" s="149"/>
      <c r="N156" s="150"/>
      <c r="O156" s="150"/>
      <c r="P156" s="151">
        <f>SUM(P157:P182)</f>
        <v>0</v>
      </c>
      <c r="Q156" s="150"/>
      <c r="R156" s="151">
        <f>SUM(R157:R182)</f>
        <v>10.13297</v>
      </c>
      <c r="S156" s="150"/>
      <c r="T156" s="152">
        <f>SUM(T157:T182)</f>
        <v>0</v>
      </c>
      <c r="AR156" s="153" t="s">
        <v>22</v>
      </c>
      <c r="AT156" s="154" t="s">
        <v>76</v>
      </c>
      <c r="AU156" s="154" t="s">
        <v>22</v>
      </c>
      <c r="AY156" s="153" t="s">
        <v>127</v>
      </c>
      <c r="BK156" s="155">
        <f>SUM(BK157:BK182)</f>
        <v>0</v>
      </c>
    </row>
    <row r="157" spans="2:65" s="1" customFormat="1" ht="22.5" customHeight="1">
      <c r="B157" s="156"/>
      <c r="C157" s="157" t="s">
        <v>203</v>
      </c>
      <c r="D157" s="157" t="s">
        <v>128</v>
      </c>
      <c r="E157" s="158" t="s">
        <v>405</v>
      </c>
      <c r="F157" s="159" t="s">
        <v>406</v>
      </c>
      <c r="G157" s="160" t="s">
        <v>317</v>
      </c>
      <c r="H157" s="161">
        <v>155.5</v>
      </c>
      <c r="I157" s="162"/>
      <c r="J157" s="163">
        <f>ROUND(I157*H157,2)</f>
        <v>0</v>
      </c>
      <c r="K157" s="159" t="s">
        <v>318</v>
      </c>
      <c r="L157" s="35"/>
      <c r="M157" s="164" t="s">
        <v>20</v>
      </c>
      <c r="N157" s="165" t="s">
        <v>48</v>
      </c>
      <c r="O157" s="36"/>
      <c r="P157" s="166">
        <f>O157*H157</f>
        <v>0</v>
      </c>
      <c r="Q157" s="166">
        <v>4E-05</v>
      </c>
      <c r="R157" s="166">
        <f>Q157*H157</f>
        <v>0.006220000000000001</v>
      </c>
      <c r="S157" s="166">
        <v>0</v>
      </c>
      <c r="T157" s="167">
        <f>S157*H157</f>
        <v>0</v>
      </c>
      <c r="AR157" s="18" t="s">
        <v>143</v>
      </c>
      <c r="AT157" s="18" t="s">
        <v>128</v>
      </c>
      <c r="AU157" s="18" t="s">
        <v>85</v>
      </c>
      <c r="AY157" s="18" t="s">
        <v>127</v>
      </c>
      <c r="BE157" s="168">
        <f>IF(N157="základní",J157,0)</f>
        <v>0</v>
      </c>
      <c r="BF157" s="168">
        <f>IF(N157="snížená",J157,0)</f>
        <v>0</v>
      </c>
      <c r="BG157" s="168">
        <f>IF(N157="zákl. přenesená",J157,0)</f>
        <v>0</v>
      </c>
      <c r="BH157" s="168">
        <f>IF(N157="sníž. přenesená",J157,0)</f>
        <v>0</v>
      </c>
      <c r="BI157" s="168">
        <f>IF(N157="nulová",J157,0)</f>
        <v>0</v>
      </c>
      <c r="BJ157" s="18" t="s">
        <v>22</v>
      </c>
      <c r="BK157" s="168">
        <f>ROUND(I157*H157,2)</f>
        <v>0</v>
      </c>
      <c r="BL157" s="18" t="s">
        <v>143</v>
      </c>
      <c r="BM157" s="18" t="s">
        <v>407</v>
      </c>
    </row>
    <row r="158" spans="2:47" s="1" customFormat="1" ht="22.5" customHeight="1">
      <c r="B158" s="35"/>
      <c r="D158" s="171" t="s">
        <v>133</v>
      </c>
      <c r="F158" s="172" t="s">
        <v>408</v>
      </c>
      <c r="I158" s="132"/>
      <c r="L158" s="35"/>
      <c r="M158" s="64"/>
      <c r="N158" s="36"/>
      <c r="O158" s="36"/>
      <c r="P158" s="36"/>
      <c r="Q158" s="36"/>
      <c r="R158" s="36"/>
      <c r="S158" s="36"/>
      <c r="T158" s="65"/>
      <c r="AT158" s="18" t="s">
        <v>133</v>
      </c>
      <c r="AU158" s="18" t="s">
        <v>85</v>
      </c>
    </row>
    <row r="159" spans="2:47" s="1" customFormat="1" ht="174" customHeight="1">
      <c r="B159" s="35"/>
      <c r="D159" s="171" t="s">
        <v>321</v>
      </c>
      <c r="F159" s="191" t="s">
        <v>409</v>
      </c>
      <c r="I159" s="132"/>
      <c r="L159" s="35"/>
      <c r="M159" s="64"/>
      <c r="N159" s="36"/>
      <c r="O159" s="36"/>
      <c r="P159" s="36"/>
      <c r="Q159" s="36"/>
      <c r="R159" s="36"/>
      <c r="S159" s="36"/>
      <c r="T159" s="65"/>
      <c r="AT159" s="18" t="s">
        <v>321</v>
      </c>
      <c r="AU159" s="18" t="s">
        <v>85</v>
      </c>
    </row>
    <row r="160" spans="2:51" s="12" customFormat="1" ht="22.5" customHeight="1">
      <c r="B160" s="201"/>
      <c r="D160" s="171" t="s">
        <v>323</v>
      </c>
      <c r="E160" s="202" t="s">
        <v>20</v>
      </c>
      <c r="F160" s="203" t="s">
        <v>410</v>
      </c>
      <c r="H160" s="204" t="s">
        <v>20</v>
      </c>
      <c r="I160" s="205"/>
      <c r="L160" s="201"/>
      <c r="M160" s="206"/>
      <c r="N160" s="207"/>
      <c r="O160" s="207"/>
      <c r="P160" s="207"/>
      <c r="Q160" s="207"/>
      <c r="R160" s="207"/>
      <c r="S160" s="207"/>
      <c r="T160" s="208"/>
      <c r="AT160" s="204" t="s">
        <v>323</v>
      </c>
      <c r="AU160" s="204" t="s">
        <v>85</v>
      </c>
      <c r="AV160" s="12" t="s">
        <v>22</v>
      </c>
      <c r="AW160" s="12" t="s">
        <v>41</v>
      </c>
      <c r="AX160" s="12" t="s">
        <v>77</v>
      </c>
      <c r="AY160" s="204" t="s">
        <v>127</v>
      </c>
    </row>
    <row r="161" spans="2:51" s="11" customFormat="1" ht="22.5" customHeight="1">
      <c r="B161" s="192"/>
      <c r="D161" s="169" t="s">
        <v>323</v>
      </c>
      <c r="E161" s="193" t="s">
        <v>20</v>
      </c>
      <c r="F161" s="194" t="s">
        <v>411</v>
      </c>
      <c r="H161" s="195">
        <v>155.5</v>
      </c>
      <c r="I161" s="196"/>
      <c r="L161" s="192"/>
      <c r="M161" s="197"/>
      <c r="N161" s="198"/>
      <c r="O161" s="198"/>
      <c r="P161" s="198"/>
      <c r="Q161" s="198"/>
      <c r="R161" s="198"/>
      <c r="S161" s="198"/>
      <c r="T161" s="199"/>
      <c r="AT161" s="200" t="s">
        <v>323</v>
      </c>
      <c r="AU161" s="200" t="s">
        <v>85</v>
      </c>
      <c r="AV161" s="11" t="s">
        <v>85</v>
      </c>
      <c r="AW161" s="11" t="s">
        <v>41</v>
      </c>
      <c r="AX161" s="11" t="s">
        <v>22</v>
      </c>
      <c r="AY161" s="200" t="s">
        <v>127</v>
      </c>
    </row>
    <row r="162" spans="2:65" s="1" customFormat="1" ht="22.5" customHeight="1">
      <c r="B162" s="156"/>
      <c r="C162" s="220" t="s">
        <v>208</v>
      </c>
      <c r="D162" s="220" t="s">
        <v>412</v>
      </c>
      <c r="E162" s="221" t="s">
        <v>413</v>
      </c>
      <c r="F162" s="222" t="s">
        <v>414</v>
      </c>
      <c r="G162" s="223" t="s">
        <v>277</v>
      </c>
      <c r="H162" s="224">
        <v>1.735</v>
      </c>
      <c r="I162" s="225"/>
      <c r="J162" s="226">
        <f>ROUND(I162*H162,2)</f>
        <v>0</v>
      </c>
      <c r="K162" s="222" t="s">
        <v>20</v>
      </c>
      <c r="L162" s="227"/>
      <c r="M162" s="228" t="s">
        <v>20</v>
      </c>
      <c r="N162" s="229" t="s">
        <v>48</v>
      </c>
      <c r="O162" s="36"/>
      <c r="P162" s="166">
        <f>O162*H162</f>
        <v>0</v>
      </c>
      <c r="Q162" s="166">
        <v>2.5</v>
      </c>
      <c r="R162" s="166">
        <f>Q162*H162</f>
        <v>4.3375</v>
      </c>
      <c r="S162" s="166">
        <v>0</v>
      </c>
      <c r="T162" s="167">
        <f>S162*H162</f>
        <v>0</v>
      </c>
      <c r="AR162" s="18" t="s">
        <v>163</v>
      </c>
      <c r="AT162" s="18" t="s">
        <v>412</v>
      </c>
      <c r="AU162" s="18" t="s">
        <v>85</v>
      </c>
      <c r="AY162" s="18" t="s">
        <v>127</v>
      </c>
      <c r="BE162" s="168">
        <f>IF(N162="základní",J162,0)</f>
        <v>0</v>
      </c>
      <c r="BF162" s="168">
        <f>IF(N162="snížená",J162,0)</f>
        <v>0</v>
      </c>
      <c r="BG162" s="168">
        <f>IF(N162="zákl. přenesená",J162,0)</f>
        <v>0</v>
      </c>
      <c r="BH162" s="168">
        <f>IF(N162="sníž. přenesená",J162,0)</f>
        <v>0</v>
      </c>
      <c r="BI162" s="168">
        <f>IF(N162="nulová",J162,0)</f>
        <v>0</v>
      </c>
      <c r="BJ162" s="18" t="s">
        <v>22</v>
      </c>
      <c r="BK162" s="168">
        <f>ROUND(I162*H162,2)</f>
        <v>0</v>
      </c>
      <c r="BL162" s="18" t="s">
        <v>143</v>
      </c>
      <c r="BM162" s="18" t="s">
        <v>415</v>
      </c>
    </row>
    <row r="163" spans="2:51" s="12" customFormat="1" ht="22.5" customHeight="1">
      <c r="B163" s="201"/>
      <c r="D163" s="171" t="s">
        <v>323</v>
      </c>
      <c r="E163" s="202" t="s">
        <v>20</v>
      </c>
      <c r="F163" s="203" t="s">
        <v>416</v>
      </c>
      <c r="H163" s="204" t="s">
        <v>20</v>
      </c>
      <c r="I163" s="205"/>
      <c r="L163" s="201"/>
      <c r="M163" s="206"/>
      <c r="N163" s="207"/>
      <c r="O163" s="207"/>
      <c r="P163" s="207"/>
      <c r="Q163" s="207"/>
      <c r="R163" s="207"/>
      <c r="S163" s="207"/>
      <c r="T163" s="208"/>
      <c r="AT163" s="204" t="s">
        <v>323</v>
      </c>
      <c r="AU163" s="204" t="s">
        <v>85</v>
      </c>
      <c r="AV163" s="12" t="s">
        <v>22</v>
      </c>
      <c r="AW163" s="12" t="s">
        <v>41</v>
      </c>
      <c r="AX163" s="12" t="s">
        <v>77</v>
      </c>
      <c r="AY163" s="204" t="s">
        <v>127</v>
      </c>
    </row>
    <row r="164" spans="2:51" s="11" customFormat="1" ht="22.5" customHeight="1">
      <c r="B164" s="192"/>
      <c r="D164" s="169" t="s">
        <v>323</v>
      </c>
      <c r="E164" s="193" t="s">
        <v>20</v>
      </c>
      <c r="F164" s="194" t="s">
        <v>417</v>
      </c>
      <c r="H164" s="195">
        <v>1.735</v>
      </c>
      <c r="I164" s="196"/>
      <c r="L164" s="192"/>
      <c r="M164" s="197"/>
      <c r="N164" s="198"/>
      <c r="O164" s="198"/>
      <c r="P164" s="198"/>
      <c r="Q164" s="198"/>
      <c r="R164" s="198"/>
      <c r="S164" s="198"/>
      <c r="T164" s="199"/>
      <c r="AT164" s="200" t="s">
        <v>323</v>
      </c>
      <c r="AU164" s="200" t="s">
        <v>85</v>
      </c>
      <c r="AV164" s="11" t="s">
        <v>85</v>
      </c>
      <c r="AW164" s="11" t="s">
        <v>41</v>
      </c>
      <c r="AX164" s="11" t="s">
        <v>22</v>
      </c>
      <c r="AY164" s="200" t="s">
        <v>127</v>
      </c>
    </row>
    <row r="165" spans="2:65" s="1" customFormat="1" ht="31.5" customHeight="1">
      <c r="B165" s="156"/>
      <c r="C165" s="157" t="s">
        <v>213</v>
      </c>
      <c r="D165" s="157" t="s">
        <v>128</v>
      </c>
      <c r="E165" s="158" t="s">
        <v>418</v>
      </c>
      <c r="F165" s="159" t="s">
        <v>419</v>
      </c>
      <c r="G165" s="160" t="s">
        <v>317</v>
      </c>
      <c r="H165" s="161">
        <v>225</v>
      </c>
      <c r="I165" s="162"/>
      <c r="J165" s="163">
        <f>ROUND(I165*H165,2)</f>
        <v>0</v>
      </c>
      <c r="K165" s="159" t="s">
        <v>318</v>
      </c>
      <c r="L165" s="35"/>
      <c r="M165" s="164" t="s">
        <v>20</v>
      </c>
      <c r="N165" s="165" t="s">
        <v>48</v>
      </c>
      <c r="O165" s="36"/>
      <c r="P165" s="166">
        <f>O165*H165</f>
        <v>0</v>
      </c>
      <c r="Q165" s="166">
        <v>0.00158</v>
      </c>
      <c r="R165" s="166">
        <f>Q165*H165</f>
        <v>0.3555</v>
      </c>
      <c r="S165" s="166">
        <v>0</v>
      </c>
      <c r="T165" s="167">
        <f>S165*H165</f>
        <v>0</v>
      </c>
      <c r="AR165" s="18" t="s">
        <v>143</v>
      </c>
      <c r="AT165" s="18" t="s">
        <v>128</v>
      </c>
      <c r="AU165" s="18" t="s">
        <v>85</v>
      </c>
      <c r="AY165" s="18" t="s">
        <v>127</v>
      </c>
      <c r="BE165" s="168">
        <f>IF(N165="základní",J165,0)</f>
        <v>0</v>
      </c>
      <c r="BF165" s="168">
        <f>IF(N165="snížená",J165,0)</f>
        <v>0</v>
      </c>
      <c r="BG165" s="168">
        <f>IF(N165="zákl. přenesená",J165,0)</f>
        <v>0</v>
      </c>
      <c r="BH165" s="168">
        <f>IF(N165="sníž. přenesená",J165,0)</f>
        <v>0</v>
      </c>
      <c r="BI165" s="168">
        <f>IF(N165="nulová",J165,0)</f>
        <v>0</v>
      </c>
      <c r="BJ165" s="18" t="s">
        <v>22</v>
      </c>
      <c r="BK165" s="168">
        <f>ROUND(I165*H165,2)</f>
        <v>0</v>
      </c>
      <c r="BL165" s="18" t="s">
        <v>143</v>
      </c>
      <c r="BM165" s="18" t="s">
        <v>420</v>
      </c>
    </row>
    <row r="166" spans="2:47" s="1" customFormat="1" ht="30" customHeight="1">
      <c r="B166" s="35"/>
      <c r="D166" s="171" t="s">
        <v>133</v>
      </c>
      <c r="F166" s="172" t="s">
        <v>421</v>
      </c>
      <c r="I166" s="132"/>
      <c r="L166" s="35"/>
      <c r="M166" s="64"/>
      <c r="N166" s="36"/>
      <c r="O166" s="36"/>
      <c r="P166" s="36"/>
      <c r="Q166" s="36"/>
      <c r="R166" s="36"/>
      <c r="S166" s="36"/>
      <c r="T166" s="65"/>
      <c r="AT166" s="18" t="s">
        <v>133</v>
      </c>
      <c r="AU166" s="18" t="s">
        <v>85</v>
      </c>
    </row>
    <row r="167" spans="2:47" s="1" customFormat="1" ht="126" customHeight="1">
      <c r="B167" s="35"/>
      <c r="D167" s="171" t="s">
        <v>321</v>
      </c>
      <c r="F167" s="191" t="s">
        <v>422</v>
      </c>
      <c r="I167" s="132"/>
      <c r="L167" s="35"/>
      <c r="M167" s="64"/>
      <c r="N167" s="36"/>
      <c r="O167" s="36"/>
      <c r="P167" s="36"/>
      <c r="Q167" s="36"/>
      <c r="R167" s="36"/>
      <c r="S167" s="36"/>
      <c r="T167" s="65"/>
      <c r="AT167" s="18" t="s">
        <v>321</v>
      </c>
      <c r="AU167" s="18" t="s">
        <v>85</v>
      </c>
    </row>
    <row r="168" spans="2:47" s="1" customFormat="1" ht="30" customHeight="1">
      <c r="B168" s="35"/>
      <c r="D168" s="171" t="s">
        <v>423</v>
      </c>
      <c r="F168" s="191" t="s">
        <v>424</v>
      </c>
      <c r="I168" s="132"/>
      <c r="L168" s="35"/>
      <c r="M168" s="64"/>
      <c r="N168" s="36"/>
      <c r="O168" s="36"/>
      <c r="P168" s="36"/>
      <c r="Q168" s="36"/>
      <c r="R168" s="36"/>
      <c r="S168" s="36"/>
      <c r="T168" s="65"/>
      <c r="AT168" s="18" t="s">
        <v>423</v>
      </c>
      <c r="AU168" s="18" t="s">
        <v>85</v>
      </c>
    </row>
    <row r="169" spans="2:51" s="12" customFormat="1" ht="22.5" customHeight="1">
      <c r="B169" s="201"/>
      <c r="D169" s="171" t="s">
        <v>323</v>
      </c>
      <c r="E169" s="202" t="s">
        <v>20</v>
      </c>
      <c r="F169" s="203" t="s">
        <v>425</v>
      </c>
      <c r="H169" s="204" t="s">
        <v>20</v>
      </c>
      <c r="I169" s="205"/>
      <c r="L169" s="201"/>
      <c r="M169" s="206"/>
      <c r="N169" s="207"/>
      <c r="O169" s="207"/>
      <c r="P169" s="207"/>
      <c r="Q169" s="207"/>
      <c r="R169" s="207"/>
      <c r="S169" s="207"/>
      <c r="T169" s="208"/>
      <c r="AT169" s="204" t="s">
        <v>323</v>
      </c>
      <c r="AU169" s="204" t="s">
        <v>85</v>
      </c>
      <c r="AV169" s="12" t="s">
        <v>22</v>
      </c>
      <c r="AW169" s="12" t="s">
        <v>41</v>
      </c>
      <c r="AX169" s="12" t="s">
        <v>77</v>
      </c>
      <c r="AY169" s="204" t="s">
        <v>127</v>
      </c>
    </row>
    <row r="170" spans="2:51" s="11" customFormat="1" ht="22.5" customHeight="1">
      <c r="B170" s="192"/>
      <c r="D170" s="169" t="s">
        <v>323</v>
      </c>
      <c r="E170" s="193" t="s">
        <v>20</v>
      </c>
      <c r="F170" s="194" t="s">
        <v>426</v>
      </c>
      <c r="H170" s="195">
        <v>225</v>
      </c>
      <c r="I170" s="196"/>
      <c r="L170" s="192"/>
      <c r="M170" s="197"/>
      <c r="N170" s="198"/>
      <c r="O170" s="198"/>
      <c r="P170" s="198"/>
      <c r="Q170" s="198"/>
      <c r="R170" s="198"/>
      <c r="S170" s="198"/>
      <c r="T170" s="199"/>
      <c r="AT170" s="200" t="s">
        <v>323</v>
      </c>
      <c r="AU170" s="200" t="s">
        <v>85</v>
      </c>
      <c r="AV170" s="11" t="s">
        <v>85</v>
      </c>
      <c r="AW170" s="11" t="s">
        <v>41</v>
      </c>
      <c r="AX170" s="11" t="s">
        <v>22</v>
      </c>
      <c r="AY170" s="200" t="s">
        <v>127</v>
      </c>
    </row>
    <row r="171" spans="2:65" s="1" customFormat="1" ht="22.5" customHeight="1">
      <c r="B171" s="156"/>
      <c r="C171" s="220" t="s">
        <v>218</v>
      </c>
      <c r="D171" s="220" t="s">
        <v>412</v>
      </c>
      <c r="E171" s="221" t="s">
        <v>427</v>
      </c>
      <c r="F171" s="222" t="s">
        <v>428</v>
      </c>
      <c r="G171" s="223" t="s">
        <v>429</v>
      </c>
      <c r="H171" s="224">
        <v>4725</v>
      </c>
      <c r="I171" s="225"/>
      <c r="J171" s="226">
        <f>ROUND(I171*H171,2)</f>
        <v>0</v>
      </c>
      <c r="K171" s="222" t="s">
        <v>20</v>
      </c>
      <c r="L171" s="227"/>
      <c r="M171" s="228" t="s">
        <v>20</v>
      </c>
      <c r="N171" s="229" t="s">
        <v>48</v>
      </c>
      <c r="O171" s="36"/>
      <c r="P171" s="166">
        <f>O171*H171</f>
        <v>0</v>
      </c>
      <c r="Q171" s="166">
        <v>0.00115</v>
      </c>
      <c r="R171" s="166">
        <f>Q171*H171</f>
        <v>5.43375</v>
      </c>
      <c r="S171" s="166">
        <v>0</v>
      </c>
      <c r="T171" s="167">
        <f>S171*H171</f>
        <v>0</v>
      </c>
      <c r="AR171" s="18" t="s">
        <v>163</v>
      </c>
      <c r="AT171" s="18" t="s">
        <v>412</v>
      </c>
      <c r="AU171" s="18" t="s">
        <v>85</v>
      </c>
      <c r="AY171" s="18" t="s">
        <v>127</v>
      </c>
      <c r="BE171" s="168">
        <f>IF(N171="základní",J171,0)</f>
        <v>0</v>
      </c>
      <c r="BF171" s="168">
        <f>IF(N171="snížená",J171,0)</f>
        <v>0</v>
      </c>
      <c r="BG171" s="168">
        <f>IF(N171="zákl. přenesená",J171,0)</f>
        <v>0</v>
      </c>
      <c r="BH171" s="168">
        <f>IF(N171="sníž. přenesená",J171,0)</f>
        <v>0</v>
      </c>
      <c r="BI171" s="168">
        <f>IF(N171="nulová",J171,0)</f>
        <v>0</v>
      </c>
      <c r="BJ171" s="18" t="s">
        <v>22</v>
      </c>
      <c r="BK171" s="168">
        <f>ROUND(I171*H171,2)</f>
        <v>0</v>
      </c>
      <c r="BL171" s="18" t="s">
        <v>143</v>
      </c>
      <c r="BM171" s="18" t="s">
        <v>430</v>
      </c>
    </row>
    <row r="172" spans="2:47" s="1" customFormat="1" ht="30" customHeight="1">
      <c r="B172" s="35"/>
      <c r="D172" s="171" t="s">
        <v>423</v>
      </c>
      <c r="F172" s="191" t="s">
        <v>431</v>
      </c>
      <c r="I172" s="132"/>
      <c r="L172" s="35"/>
      <c r="M172" s="64"/>
      <c r="N172" s="36"/>
      <c r="O172" s="36"/>
      <c r="P172" s="36"/>
      <c r="Q172" s="36"/>
      <c r="R172" s="36"/>
      <c r="S172" s="36"/>
      <c r="T172" s="65"/>
      <c r="AT172" s="18" t="s">
        <v>423</v>
      </c>
      <c r="AU172" s="18" t="s">
        <v>85</v>
      </c>
    </row>
    <row r="173" spans="2:51" s="11" customFormat="1" ht="22.5" customHeight="1">
      <c r="B173" s="192"/>
      <c r="D173" s="169" t="s">
        <v>323</v>
      </c>
      <c r="E173" s="193" t="s">
        <v>20</v>
      </c>
      <c r="F173" s="194" t="s">
        <v>432</v>
      </c>
      <c r="H173" s="195">
        <v>4725</v>
      </c>
      <c r="I173" s="196"/>
      <c r="L173" s="192"/>
      <c r="M173" s="197"/>
      <c r="N173" s="198"/>
      <c r="O173" s="198"/>
      <c r="P173" s="198"/>
      <c r="Q173" s="198"/>
      <c r="R173" s="198"/>
      <c r="S173" s="198"/>
      <c r="T173" s="199"/>
      <c r="AT173" s="200" t="s">
        <v>323</v>
      </c>
      <c r="AU173" s="200" t="s">
        <v>85</v>
      </c>
      <c r="AV173" s="11" t="s">
        <v>85</v>
      </c>
      <c r="AW173" s="11" t="s">
        <v>41</v>
      </c>
      <c r="AX173" s="11" t="s">
        <v>22</v>
      </c>
      <c r="AY173" s="200" t="s">
        <v>127</v>
      </c>
    </row>
    <row r="174" spans="2:65" s="1" customFormat="1" ht="22.5" customHeight="1">
      <c r="B174" s="156"/>
      <c r="C174" s="220" t="s">
        <v>225</v>
      </c>
      <c r="D174" s="220" t="s">
        <v>412</v>
      </c>
      <c r="E174" s="221" t="s">
        <v>433</v>
      </c>
      <c r="F174" s="222" t="s">
        <v>434</v>
      </c>
      <c r="G174" s="223" t="s">
        <v>297</v>
      </c>
      <c r="H174" s="224">
        <v>675</v>
      </c>
      <c r="I174" s="225"/>
      <c r="J174" s="226">
        <f>ROUND(I174*H174,2)</f>
        <v>0</v>
      </c>
      <c r="K174" s="222" t="s">
        <v>318</v>
      </c>
      <c r="L174" s="227"/>
      <c r="M174" s="228" t="s">
        <v>20</v>
      </c>
      <c r="N174" s="229" t="s">
        <v>48</v>
      </c>
      <c r="O174" s="36"/>
      <c r="P174" s="166">
        <f>O174*H174</f>
        <v>0</v>
      </c>
      <c r="Q174" s="166">
        <v>0</v>
      </c>
      <c r="R174" s="166">
        <f>Q174*H174</f>
        <v>0</v>
      </c>
      <c r="S174" s="166">
        <v>0</v>
      </c>
      <c r="T174" s="167">
        <f>S174*H174</f>
        <v>0</v>
      </c>
      <c r="AR174" s="18" t="s">
        <v>163</v>
      </c>
      <c r="AT174" s="18" t="s">
        <v>412</v>
      </c>
      <c r="AU174" s="18" t="s">
        <v>85</v>
      </c>
      <c r="AY174" s="18" t="s">
        <v>127</v>
      </c>
      <c r="BE174" s="168">
        <f>IF(N174="základní",J174,0)</f>
        <v>0</v>
      </c>
      <c r="BF174" s="168">
        <f>IF(N174="snížená",J174,0)</f>
        <v>0</v>
      </c>
      <c r="BG174" s="168">
        <f>IF(N174="zákl. přenesená",J174,0)</f>
        <v>0</v>
      </c>
      <c r="BH174" s="168">
        <f>IF(N174="sníž. přenesená",J174,0)</f>
        <v>0</v>
      </c>
      <c r="BI174" s="168">
        <f>IF(N174="nulová",J174,0)</f>
        <v>0</v>
      </c>
      <c r="BJ174" s="18" t="s">
        <v>22</v>
      </c>
      <c r="BK174" s="168">
        <f>ROUND(I174*H174,2)</f>
        <v>0</v>
      </c>
      <c r="BL174" s="18" t="s">
        <v>143</v>
      </c>
      <c r="BM174" s="18" t="s">
        <v>435</v>
      </c>
    </row>
    <row r="175" spans="2:47" s="1" customFormat="1" ht="30" customHeight="1">
      <c r="B175" s="35"/>
      <c r="D175" s="171" t="s">
        <v>133</v>
      </c>
      <c r="F175" s="172" t="s">
        <v>436</v>
      </c>
      <c r="I175" s="132"/>
      <c r="L175" s="35"/>
      <c r="M175" s="64"/>
      <c r="N175" s="36"/>
      <c r="O175" s="36"/>
      <c r="P175" s="36"/>
      <c r="Q175" s="36"/>
      <c r="R175" s="36"/>
      <c r="S175" s="36"/>
      <c r="T175" s="65"/>
      <c r="AT175" s="18" t="s">
        <v>133</v>
      </c>
      <c r="AU175" s="18" t="s">
        <v>85</v>
      </c>
    </row>
    <row r="176" spans="2:51" s="12" customFormat="1" ht="22.5" customHeight="1">
      <c r="B176" s="201"/>
      <c r="D176" s="171" t="s">
        <v>323</v>
      </c>
      <c r="E176" s="202" t="s">
        <v>20</v>
      </c>
      <c r="F176" s="203" t="s">
        <v>425</v>
      </c>
      <c r="H176" s="204" t="s">
        <v>20</v>
      </c>
      <c r="I176" s="205"/>
      <c r="L176" s="201"/>
      <c r="M176" s="206"/>
      <c r="N176" s="207"/>
      <c r="O176" s="207"/>
      <c r="P176" s="207"/>
      <c r="Q176" s="207"/>
      <c r="R176" s="207"/>
      <c r="S176" s="207"/>
      <c r="T176" s="208"/>
      <c r="AT176" s="204" t="s">
        <v>323</v>
      </c>
      <c r="AU176" s="204" t="s">
        <v>85</v>
      </c>
      <c r="AV176" s="12" t="s">
        <v>22</v>
      </c>
      <c r="AW176" s="12" t="s">
        <v>41</v>
      </c>
      <c r="AX176" s="12" t="s">
        <v>77</v>
      </c>
      <c r="AY176" s="204" t="s">
        <v>127</v>
      </c>
    </row>
    <row r="177" spans="2:51" s="11" customFormat="1" ht="22.5" customHeight="1">
      <c r="B177" s="192"/>
      <c r="D177" s="169" t="s">
        <v>323</v>
      </c>
      <c r="E177" s="193" t="s">
        <v>299</v>
      </c>
      <c r="F177" s="194" t="s">
        <v>437</v>
      </c>
      <c r="H177" s="195">
        <v>675</v>
      </c>
      <c r="I177" s="196"/>
      <c r="L177" s="192"/>
      <c r="M177" s="197"/>
      <c r="N177" s="198"/>
      <c r="O177" s="198"/>
      <c r="P177" s="198"/>
      <c r="Q177" s="198"/>
      <c r="R177" s="198"/>
      <c r="S177" s="198"/>
      <c r="T177" s="199"/>
      <c r="AT177" s="200" t="s">
        <v>323</v>
      </c>
      <c r="AU177" s="200" t="s">
        <v>85</v>
      </c>
      <c r="AV177" s="11" t="s">
        <v>85</v>
      </c>
      <c r="AW177" s="11" t="s">
        <v>41</v>
      </c>
      <c r="AX177" s="11" t="s">
        <v>22</v>
      </c>
      <c r="AY177" s="200" t="s">
        <v>127</v>
      </c>
    </row>
    <row r="178" spans="2:65" s="1" customFormat="1" ht="31.5" customHeight="1">
      <c r="B178" s="156"/>
      <c r="C178" s="157" t="s">
        <v>7</v>
      </c>
      <c r="D178" s="157" t="s">
        <v>128</v>
      </c>
      <c r="E178" s="158" t="s">
        <v>438</v>
      </c>
      <c r="F178" s="159" t="s">
        <v>439</v>
      </c>
      <c r="G178" s="160" t="s">
        <v>297</v>
      </c>
      <c r="H178" s="161">
        <v>675</v>
      </c>
      <c r="I178" s="162"/>
      <c r="J178" s="163">
        <f>ROUND(I178*H178,2)</f>
        <v>0</v>
      </c>
      <c r="K178" s="159" t="s">
        <v>20</v>
      </c>
      <c r="L178" s="35"/>
      <c r="M178" s="164" t="s">
        <v>20</v>
      </c>
      <c r="N178" s="165" t="s">
        <v>48</v>
      </c>
      <c r="O178" s="36"/>
      <c r="P178" s="166">
        <f>O178*H178</f>
        <v>0</v>
      </c>
      <c r="Q178" s="166">
        <v>0</v>
      </c>
      <c r="R178" s="166">
        <f>Q178*H178</f>
        <v>0</v>
      </c>
      <c r="S178" s="166">
        <v>0</v>
      </c>
      <c r="T178" s="167">
        <f>S178*H178</f>
        <v>0</v>
      </c>
      <c r="AR178" s="18" t="s">
        <v>143</v>
      </c>
      <c r="AT178" s="18" t="s">
        <v>128</v>
      </c>
      <c r="AU178" s="18" t="s">
        <v>85</v>
      </c>
      <c r="AY178" s="18" t="s">
        <v>127</v>
      </c>
      <c r="BE178" s="168">
        <f>IF(N178="základní",J178,0)</f>
        <v>0</v>
      </c>
      <c r="BF178" s="168">
        <f>IF(N178="snížená",J178,0)</f>
        <v>0</v>
      </c>
      <c r="BG178" s="168">
        <f>IF(N178="zákl. přenesená",J178,0)</f>
        <v>0</v>
      </c>
      <c r="BH178" s="168">
        <f>IF(N178="sníž. přenesená",J178,0)</f>
        <v>0</v>
      </c>
      <c r="BI178" s="168">
        <f>IF(N178="nulová",J178,0)</f>
        <v>0</v>
      </c>
      <c r="BJ178" s="18" t="s">
        <v>22</v>
      </c>
      <c r="BK178" s="168">
        <f>ROUND(I178*H178,2)</f>
        <v>0</v>
      </c>
      <c r="BL178" s="18" t="s">
        <v>143</v>
      </c>
      <c r="BM178" s="18" t="s">
        <v>440</v>
      </c>
    </row>
    <row r="179" spans="2:47" s="1" customFormat="1" ht="30" customHeight="1">
      <c r="B179" s="35"/>
      <c r="D179" s="171" t="s">
        <v>423</v>
      </c>
      <c r="F179" s="191" t="s">
        <v>441</v>
      </c>
      <c r="I179" s="132"/>
      <c r="L179" s="35"/>
      <c r="M179" s="64"/>
      <c r="N179" s="36"/>
      <c r="O179" s="36"/>
      <c r="P179" s="36"/>
      <c r="Q179" s="36"/>
      <c r="R179" s="36"/>
      <c r="S179" s="36"/>
      <c r="T179" s="65"/>
      <c r="AT179" s="18" t="s">
        <v>423</v>
      </c>
      <c r="AU179" s="18" t="s">
        <v>85</v>
      </c>
    </row>
    <row r="180" spans="2:51" s="11" customFormat="1" ht="22.5" customHeight="1">
      <c r="B180" s="192"/>
      <c r="D180" s="169" t="s">
        <v>323</v>
      </c>
      <c r="E180" s="193" t="s">
        <v>20</v>
      </c>
      <c r="F180" s="194" t="s">
        <v>299</v>
      </c>
      <c r="H180" s="195">
        <v>675</v>
      </c>
      <c r="I180" s="196"/>
      <c r="L180" s="192"/>
      <c r="M180" s="197"/>
      <c r="N180" s="198"/>
      <c r="O180" s="198"/>
      <c r="P180" s="198"/>
      <c r="Q180" s="198"/>
      <c r="R180" s="198"/>
      <c r="S180" s="198"/>
      <c r="T180" s="199"/>
      <c r="AT180" s="200" t="s">
        <v>323</v>
      </c>
      <c r="AU180" s="200" t="s">
        <v>85</v>
      </c>
      <c r="AV180" s="11" t="s">
        <v>85</v>
      </c>
      <c r="AW180" s="11" t="s">
        <v>41</v>
      </c>
      <c r="AX180" s="11" t="s">
        <v>22</v>
      </c>
      <c r="AY180" s="200" t="s">
        <v>127</v>
      </c>
    </row>
    <row r="181" spans="2:65" s="1" customFormat="1" ht="22.5" customHeight="1">
      <c r="B181" s="156"/>
      <c r="C181" s="157" t="s">
        <v>234</v>
      </c>
      <c r="D181" s="157" t="s">
        <v>128</v>
      </c>
      <c r="E181" s="158" t="s">
        <v>442</v>
      </c>
      <c r="F181" s="159" t="s">
        <v>443</v>
      </c>
      <c r="G181" s="160" t="s">
        <v>297</v>
      </c>
      <c r="H181" s="161">
        <v>622</v>
      </c>
      <c r="I181" s="162"/>
      <c r="J181" s="163">
        <f>ROUND(I181*H181,2)</f>
        <v>0</v>
      </c>
      <c r="K181" s="159" t="s">
        <v>20</v>
      </c>
      <c r="L181" s="35"/>
      <c r="M181" s="164" t="s">
        <v>20</v>
      </c>
      <c r="N181" s="165" t="s">
        <v>48</v>
      </c>
      <c r="O181" s="36"/>
      <c r="P181" s="166">
        <f>O181*H181</f>
        <v>0</v>
      </c>
      <c r="Q181" s="166">
        <v>0</v>
      </c>
      <c r="R181" s="166">
        <f>Q181*H181</f>
        <v>0</v>
      </c>
      <c r="S181" s="166">
        <v>0</v>
      </c>
      <c r="T181" s="167">
        <f>S181*H181</f>
        <v>0</v>
      </c>
      <c r="AR181" s="18" t="s">
        <v>143</v>
      </c>
      <c r="AT181" s="18" t="s">
        <v>128</v>
      </c>
      <c r="AU181" s="18" t="s">
        <v>85</v>
      </c>
      <c r="AY181" s="18" t="s">
        <v>127</v>
      </c>
      <c r="BE181" s="168">
        <f>IF(N181="základní",J181,0)</f>
        <v>0</v>
      </c>
      <c r="BF181" s="168">
        <f>IF(N181="snížená",J181,0)</f>
        <v>0</v>
      </c>
      <c r="BG181" s="168">
        <f>IF(N181="zákl. přenesená",J181,0)</f>
        <v>0</v>
      </c>
      <c r="BH181" s="168">
        <f>IF(N181="sníž. přenesená",J181,0)</f>
        <v>0</v>
      </c>
      <c r="BI181" s="168">
        <f>IF(N181="nulová",J181,0)</f>
        <v>0</v>
      </c>
      <c r="BJ181" s="18" t="s">
        <v>22</v>
      </c>
      <c r="BK181" s="168">
        <f>ROUND(I181*H181,2)</f>
        <v>0</v>
      </c>
      <c r="BL181" s="18" t="s">
        <v>143</v>
      </c>
      <c r="BM181" s="18" t="s">
        <v>444</v>
      </c>
    </row>
    <row r="182" spans="2:51" s="11" customFormat="1" ht="22.5" customHeight="1">
      <c r="B182" s="192"/>
      <c r="D182" s="171" t="s">
        <v>323</v>
      </c>
      <c r="E182" s="200" t="s">
        <v>20</v>
      </c>
      <c r="F182" s="209" t="s">
        <v>295</v>
      </c>
      <c r="H182" s="210">
        <v>622</v>
      </c>
      <c r="I182" s="196"/>
      <c r="L182" s="192"/>
      <c r="M182" s="197"/>
      <c r="N182" s="198"/>
      <c r="O182" s="198"/>
      <c r="P182" s="198"/>
      <c r="Q182" s="198"/>
      <c r="R182" s="198"/>
      <c r="S182" s="198"/>
      <c r="T182" s="199"/>
      <c r="AT182" s="200" t="s">
        <v>323</v>
      </c>
      <c r="AU182" s="200" t="s">
        <v>85</v>
      </c>
      <c r="AV182" s="11" t="s">
        <v>85</v>
      </c>
      <c r="AW182" s="11" t="s">
        <v>41</v>
      </c>
      <c r="AX182" s="11" t="s">
        <v>22</v>
      </c>
      <c r="AY182" s="200" t="s">
        <v>127</v>
      </c>
    </row>
    <row r="183" spans="2:63" s="9" customFormat="1" ht="29.25" customHeight="1">
      <c r="B183" s="144"/>
      <c r="D183" s="145" t="s">
        <v>76</v>
      </c>
      <c r="E183" s="189" t="s">
        <v>126</v>
      </c>
      <c r="F183" s="189" t="s">
        <v>445</v>
      </c>
      <c r="I183" s="147"/>
      <c r="J183" s="190">
        <f>BK183</f>
        <v>0</v>
      </c>
      <c r="L183" s="144"/>
      <c r="M183" s="149"/>
      <c r="N183" s="150"/>
      <c r="O183" s="150"/>
      <c r="P183" s="151">
        <f>SUM(P184:P207)</f>
        <v>0</v>
      </c>
      <c r="Q183" s="150"/>
      <c r="R183" s="151">
        <f>SUM(R184:R207)</f>
        <v>19.20133345</v>
      </c>
      <c r="S183" s="150"/>
      <c r="T183" s="152">
        <f>SUM(T184:T207)</f>
        <v>0</v>
      </c>
      <c r="AR183" s="153" t="s">
        <v>22</v>
      </c>
      <c r="AT183" s="154" t="s">
        <v>76</v>
      </c>
      <c r="AU183" s="154" t="s">
        <v>22</v>
      </c>
      <c r="AY183" s="153" t="s">
        <v>127</v>
      </c>
      <c r="BK183" s="155">
        <f>SUM(BK184:BK207)</f>
        <v>0</v>
      </c>
    </row>
    <row r="184" spans="2:65" s="1" customFormat="1" ht="31.5" customHeight="1">
      <c r="B184" s="156"/>
      <c r="C184" s="157" t="s">
        <v>240</v>
      </c>
      <c r="D184" s="157" t="s">
        <v>128</v>
      </c>
      <c r="E184" s="158" t="s">
        <v>446</v>
      </c>
      <c r="F184" s="159" t="s">
        <v>447</v>
      </c>
      <c r="G184" s="160" t="s">
        <v>277</v>
      </c>
      <c r="H184" s="161">
        <v>6.54</v>
      </c>
      <c r="I184" s="162"/>
      <c r="J184" s="163">
        <f>ROUND(I184*H184,2)</f>
        <v>0</v>
      </c>
      <c r="K184" s="159" t="s">
        <v>318</v>
      </c>
      <c r="L184" s="35"/>
      <c r="M184" s="164" t="s">
        <v>20</v>
      </c>
      <c r="N184" s="165" t="s">
        <v>48</v>
      </c>
      <c r="O184" s="36"/>
      <c r="P184" s="166">
        <f>O184*H184</f>
        <v>0</v>
      </c>
      <c r="Q184" s="166">
        <v>2.47967</v>
      </c>
      <c r="R184" s="166">
        <f>Q184*H184</f>
        <v>16.2170418</v>
      </c>
      <c r="S184" s="166">
        <v>0</v>
      </c>
      <c r="T184" s="167">
        <f>S184*H184</f>
        <v>0</v>
      </c>
      <c r="AR184" s="18" t="s">
        <v>143</v>
      </c>
      <c r="AT184" s="18" t="s">
        <v>128</v>
      </c>
      <c r="AU184" s="18" t="s">
        <v>85</v>
      </c>
      <c r="AY184" s="18" t="s">
        <v>127</v>
      </c>
      <c r="BE184" s="168">
        <f>IF(N184="základní",J184,0)</f>
        <v>0</v>
      </c>
      <c r="BF184" s="168">
        <f>IF(N184="snížená",J184,0)</f>
        <v>0</v>
      </c>
      <c r="BG184" s="168">
        <f>IF(N184="zákl. přenesená",J184,0)</f>
        <v>0</v>
      </c>
      <c r="BH184" s="168">
        <f>IF(N184="sníž. přenesená",J184,0)</f>
        <v>0</v>
      </c>
      <c r="BI184" s="168">
        <f>IF(N184="nulová",J184,0)</f>
        <v>0</v>
      </c>
      <c r="BJ184" s="18" t="s">
        <v>22</v>
      </c>
      <c r="BK184" s="168">
        <f>ROUND(I184*H184,2)</f>
        <v>0</v>
      </c>
      <c r="BL184" s="18" t="s">
        <v>143</v>
      </c>
      <c r="BM184" s="18" t="s">
        <v>448</v>
      </c>
    </row>
    <row r="185" spans="2:47" s="1" customFormat="1" ht="198" customHeight="1">
      <c r="B185" s="35"/>
      <c r="D185" s="171" t="s">
        <v>321</v>
      </c>
      <c r="F185" s="191" t="s">
        <v>449</v>
      </c>
      <c r="I185" s="132"/>
      <c r="L185" s="35"/>
      <c r="M185" s="64"/>
      <c r="N185" s="36"/>
      <c r="O185" s="36"/>
      <c r="P185" s="36"/>
      <c r="Q185" s="36"/>
      <c r="R185" s="36"/>
      <c r="S185" s="36"/>
      <c r="T185" s="65"/>
      <c r="AT185" s="18" t="s">
        <v>321</v>
      </c>
      <c r="AU185" s="18" t="s">
        <v>85</v>
      </c>
    </row>
    <row r="186" spans="2:51" s="12" customFormat="1" ht="22.5" customHeight="1">
      <c r="B186" s="201"/>
      <c r="D186" s="171" t="s">
        <v>323</v>
      </c>
      <c r="E186" s="202" t="s">
        <v>20</v>
      </c>
      <c r="F186" s="203" t="s">
        <v>450</v>
      </c>
      <c r="H186" s="204" t="s">
        <v>20</v>
      </c>
      <c r="I186" s="205"/>
      <c r="L186" s="201"/>
      <c r="M186" s="206"/>
      <c r="N186" s="207"/>
      <c r="O186" s="207"/>
      <c r="P186" s="207"/>
      <c r="Q186" s="207"/>
      <c r="R186" s="207"/>
      <c r="S186" s="207"/>
      <c r="T186" s="208"/>
      <c r="AT186" s="204" t="s">
        <v>323</v>
      </c>
      <c r="AU186" s="204" t="s">
        <v>85</v>
      </c>
      <c r="AV186" s="12" t="s">
        <v>22</v>
      </c>
      <c r="AW186" s="12" t="s">
        <v>41</v>
      </c>
      <c r="AX186" s="12" t="s">
        <v>77</v>
      </c>
      <c r="AY186" s="204" t="s">
        <v>127</v>
      </c>
    </row>
    <row r="187" spans="2:51" s="11" customFormat="1" ht="22.5" customHeight="1">
      <c r="B187" s="192"/>
      <c r="D187" s="171" t="s">
        <v>323</v>
      </c>
      <c r="E187" s="200" t="s">
        <v>20</v>
      </c>
      <c r="F187" s="209" t="s">
        <v>451</v>
      </c>
      <c r="H187" s="210">
        <v>3.6</v>
      </c>
      <c r="I187" s="196"/>
      <c r="L187" s="192"/>
      <c r="M187" s="197"/>
      <c r="N187" s="198"/>
      <c r="O187" s="198"/>
      <c r="P187" s="198"/>
      <c r="Q187" s="198"/>
      <c r="R187" s="198"/>
      <c r="S187" s="198"/>
      <c r="T187" s="199"/>
      <c r="AT187" s="200" t="s">
        <v>323</v>
      </c>
      <c r="AU187" s="200" t="s">
        <v>85</v>
      </c>
      <c r="AV187" s="11" t="s">
        <v>85</v>
      </c>
      <c r="AW187" s="11" t="s">
        <v>41</v>
      </c>
      <c r="AX187" s="11" t="s">
        <v>77</v>
      </c>
      <c r="AY187" s="200" t="s">
        <v>127</v>
      </c>
    </row>
    <row r="188" spans="2:51" s="11" customFormat="1" ht="22.5" customHeight="1">
      <c r="B188" s="192"/>
      <c r="D188" s="171" t="s">
        <v>323</v>
      </c>
      <c r="E188" s="200" t="s">
        <v>20</v>
      </c>
      <c r="F188" s="209" t="s">
        <v>452</v>
      </c>
      <c r="H188" s="210">
        <v>2.94</v>
      </c>
      <c r="I188" s="196"/>
      <c r="L188" s="192"/>
      <c r="M188" s="197"/>
      <c r="N188" s="198"/>
      <c r="O188" s="198"/>
      <c r="P188" s="198"/>
      <c r="Q188" s="198"/>
      <c r="R188" s="198"/>
      <c r="S188" s="198"/>
      <c r="T188" s="199"/>
      <c r="AT188" s="200" t="s">
        <v>323</v>
      </c>
      <c r="AU188" s="200" t="s">
        <v>85</v>
      </c>
      <c r="AV188" s="11" t="s">
        <v>85</v>
      </c>
      <c r="AW188" s="11" t="s">
        <v>41</v>
      </c>
      <c r="AX188" s="11" t="s">
        <v>77</v>
      </c>
      <c r="AY188" s="200" t="s">
        <v>127</v>
      </c>
    </row>
    <row r="189" spans="2:51" s="13" customFormat="1" ht="22.5" customHeight="1">
      <c r="B189" s="211"/>
      <c r="D189" s="169" t="s">
        <v>323</v>
      </c>
      <c r="E189" s="212" t="s">
        <v>20</v>
      </c>
      <c r="F189" s="213" t="s">
        <v>350</v>
      </c>
      <c r="H189" s="214">
        <v>6.54</v>
      </c>
      <c r="I189" s="215"/>
      <c r="L189" s="211"/>
      <c r="M189" s="216"/>
      <c r="N189" s="217"/>
      <c r="O189" s="217"/>
      <c r="P189" s="217"/>
      <c r="Q189" s="217"/>
      <c r="R189" s="217"/>
      <c r="S189" s="217"/>
      <c r="T189" s="218"/>
      <c r="AT189" s="219" t="s">
        <v>323</v>
      </c>
      <c r="AU189" s="219" t="s">
        <v>85</v>
      </c>
      <c r="AV189" s="13" t="s">
        <v>143</v>
      </c>
      <c r="AW189" s="13" t="s">
        <v>41</v>
      </c>
      <c r="AX189" s="13" t="s">
        <v>22</v>
      </c>
      <c r="AY189" s="219" t="s">
        <v>127</v>
      </c>
    </row>
    <row r="190" spans="2:65" s="1" customFormat="1" ht="22.5" customHeight="1">
      <c r="B190" s="156"/>
      <c r="C190" s="157" t="s">
        <v>245</v>
      </c>
      <c r="D190" s="157" t="s">
        <v>128</v>
      </c>
      <c r="E190" s="158" t="s">
        <v>453</v>
      </c>
      <c r="F190" s="159" t="s">
        <v>454</v>
      </c>
      <c r="G190" s="160" t="s">
        <v>273</v>
      </c>
      <c r="H190" s="161">
        <v>10</v>
      </c>
      <c r="I190" s="162"/>
      <c r="J190" s="163">
        <f>ROUND(I190*H190,2)</f>
        <v>0</v>
      </c>
      <c r="K190" s="159" t="s">
        <v>318</v>
      </c>
      <c r="L190" s="35"/>
      <c r="M190" s="164" t="s">
        <v>20</v>
      </c>
      <c r="N190" s="165" t="s">
        <v>48</v>
      </c>
      <c r="O190" s="36"/>
      <c r="P190" s="166">
        <f>O190*H190</f>
        <v>0</v>
      </c>
      <c r="Q190" s="166">
        <v>0.00765</v>
      </c>
      <c r="R190" s="166">
        <f>Q190*H190</f>
        <v>0.0765</v>
      </c>
      <c r="S190" s="166">
        <v>0</v>
      </c>
      <c r="T190" s="167">
        <f>S190*H190</f>
        <v>0</v>
      </c>
      <c r="AR190" s="18" t="s">
        <v>143</v>
      </c>
      <c r="AT190" s="18" t="s">
        <v>128</v>
      </c>
      <c r="AU190" s="18" t="s">
        <v>85</v>
      </c>
      <c r="AY190" s="18" t="s">
        <v>127</v>
      </c>
      <c r="BE190" s="168">
        <f>IF(N190="základní",J190,0)</f>
        <v>0</v>
      </c>
      <c r="BF190" s="168">
        <f>IF(N190="snížená",J190,0)</f>
        <v>0</v>
      </c>
      <c r="BG190" s="168">
        <f>IF(N190="zákl. přenesená",J190,0)</f>
        <v>0</v>
      </c>
      <c r="BH190" s="168">
        <f>IF(N190="sníž. přenesená",J190,0)</f>
        <v>0</v>
      </c>
      <c r="BI190" s="168">
        <f>IF(N190="nulová",J190,0)</f>
        <v>0</v>
      </c>
      <c r="BJ190" s="18" t="s">
        <v>22</v>
      </c>
      <c r="BK190" s="168">
        <f>ROUND(I190*H190,2)</f>
        <v>0</v>
      </c>
      <c r="BL190" s="18" t="s">
        <v>143</v>
      </c>
      <c r="BM190" s="18" t="s">
        <v>455</v>
      </c>
    </row>
    <row r="191" spans="2:47" s="1" customFormat="1" ht="42" customHeight="1">
      <c r="B191" s="35"/>
      <c r="D191" s="171" t="s">
        <v>133</v>
      </c>
      <c r="F191" s="172" t="s">
        <v>456</v>
      </c>
      <c r="I191" s="132"/>
      <c r="L191" s="35"/>
      <c r="M191" s="64"/>
      <c r="N191" s="36"/>
      <c r="O191" s="36"/>
      <c r="P191" s="36"/>
      <c r="Q191" s="36"/>
      <c r="R191" s="36"/>
      <c r="S191" s="36"/>
      <c r="T191" s="65"/>
      <c r="AT191" s="18" t="s">
        <v>133</v>
      </c>
      <c r="AU191" s="18" t="s">
        <v>85</v>
      </c>
    </row>
    <row r="192" spans="2:47" s="1" customFormat="1" ht="174" customHeight="1">
      <c r="B192" s="35"/>
      <c r="D192" s="171" t="s">
        <v>321</v>
      </c>
      <c r="F192" s="191" t="s">
        <v>457</v>
      </c>
      <c r="I192" s="132"/>
      <c r="L192" s="35"/>
      <c r="M192" s="64"/>
      <c r="N192" s="36"/>
      <c r="O192" s="36"/>
      <c r="P192" s="36"/>
      <c r="Q192" s="36"/>
      <c r="R192" s="36"/>
      <c r="S192" s="36"/>
      <c r="T192" s="65"/>
      <c r="AT192" s="18" t="s">
        <v>321</v>
      </c>
      <c r="AU192" s="18" t="s">
        <v>85</v>
      </c>
    </row>
    <row r="193" spans="2:51" s="11" customFormat="1" ht="22.5" customHeight="1">
      <c r="B193" s="192"/>
      <c r="D193" s="169" t="s">
        <v>323</v>
      </c>
      <c r="E193" s="193" t="s">
        <v>302</v>
      </c>
      <c r="F193" s="194" t="s">
        <v>458</v>
      </c>
      <c r="H193" s="195">
        <v>10</v>
      </c>
      <c r="I193" s="196"/>
      <c r="L193" s="192"/>
      <c r="M193" s="197"/>
      <c r="N193" s="198"/>
      <c r="O193" s="198"/>
      <c r="P193" s="198"/>
      <c r="Q193" s="198"/>
      <c r="R193" s="198"/>
      <c r="S193" s="198"/>
      <c r="T193" s="199"/>
      <c r="AT193" s="200" t="s">
        <v>323</v>
      </c>
      <c r="AU193" s="200" t="s">
        <v>85</v>
      </c>
      <c r="AV193" s="11" t="s">
        <v>85</v>
      </c>
      <c r="AW193" s="11" t="s">
        <v>41</v>
      </c>
      <c r="AX193" s="11" t="s">
        <v>22</v>
      </c>
      <c r="AY193" s="200" t="s">
        <v>127</v>
      </c>
    </row>
    <row r="194" spans="2:65" s="1" customFormat="1" ht="22.5" customHeight="1">
      <c r="B194" s="156"/>
      <c r="C194" s="157" t="s">
        <v>250</v>
      </c>
      <c r="D194" s="157" t="s">
        <v>128</v>
      </c>
      <c r="E194" s="158" t="s">
        <v>459</v>
      </c>
      <c r="F194" s="159" t="s">
        <v>460</v>
      </c>
      <c r="G194" s="160" t="s">
        <v>273</v>
      </c>
      <c r="H194" s="161">
        <v>10</v>
      </c>
      <c r="I194" s="162"/>
      <c r="J194" s="163">
        <f>ROUND(I194*H194,2)</f>
        <v>0</v>
      </c>
      <c r="K194" s="159" t="s">
        <v>318</v>
      </c>
      <c r="L194" s="35"/>
      <c r="M194" s="164" t="s">
        <v>20</v>
      </c>
      <c r="N194" s="165" t="s">
        <v>48</v>
      </c>
      <c r="O194" s="36"/>
      <c r="P194" s="166">
        <f>O194*H194</f>
        <v>0</v>
      </c>
      <c r="Q194" s="166">
        <v>0.00086</v>
      </c>
      <c r="R194" s="166">
        <f>Q194*H194</f>
        <v>0.0086</v>
      </c>
      <c r="S194" s="166">
        <v>0</v>
      </c>
      <c r="T194" s="167">
        <f>S194*H194</f>
        <v>0</v>
      </c>
      <c r="AR194" s="18" t="s">
        <v>143</v>
      </c>
      <c r="AT194" s="18" t="s">
        <v>128</v>
      </c>
      <c r="AU194" s="18" t="s">
        <v>85</v>
      </c>
      <c r="AY194" s="18" t="s">
        <v>127</v>
      </c>
      <c r="BE194" s="168">
        <f>IF(N194="základní",J194,0)</f>
        <v>0</v>
      </c>
      <c r="BF194" s="168">
        <f>IF(N194="snížená",J194,0)</f>
        <v>0</v>
      </c>
      <c r="BG194" s="168">
        <f>IF(N194="zákl. přenesená",J194,0)</f>
        <v>0</v>
      </c>
      <c r="BH194" s="168">
        <f>IF(N194="sníž. přenesená",J194,0)</f>
        <v>0</v>
      </c>
      <c r="BI194" s="168">
        <f>IF(N194="nulová",J194,0)</f>
        <v>0</v>
      </c>
      <c r="BJ194" s="18" t="s">
        <v>22</v>
      </c>
      <c r="BK194" s="168">
        <f>ROUND(I194*H194,2)</f>
        <v>0</v>
      </c>
      <c r="BL194" s="18" t="s">
        <v>143</v>
      </c>
      <c r="BM194" s="18" t="s">
        <v>461</v>
      </c>
    </row>
    <row r="195" spans="2:47" s="1" customFormat="1" ht="42" customHeight="1">
      <c r="B195" s="35"/>
      <c r="D195" s="171" t="s">
        <v>133</v>
      </c>
      <c r="F195" s="172" t="s">
        <v>462</v>
      </c>
      <c r="I195" s="132"/>
      <c r="L195" s="35"/>
      <c r="M195" s="64"/>
      <c r="N195" s="36"/>
      <c r="O195" s="36"/>
      <c r="P195" s="36"/>
      <c r="Q195" s="36"/>
      <c r="R195" s="36"/>
      <c r="S195" s="36"/>
      <c r="T195" s="65"/>
      <c r="AT195" s="18" t="s">
        <v>133</v>
      </c>
      <c r="AU195" s="18" t="s">
        <v>85</v>
      </c>
    </row>
    <row r="196" spans="2:47" s="1" customFormat="1" ht="174" customHeight="1">
      <c r="B196" s="35"/>
      <c r="D196" s="171" t="s">
        <v>321</v>
      </c>
      <c r="F196" s="191" t="s">
        <v>457</v>
      </c>
      <c r="I196" s="132"/>
      <c r="L196" s="35"/>
      <c r="M196" s="64"/>
      <c r="N196" s="36"/>
      <c r="O196" s="36"/>
      <c r="P196" s="36"/>
      <c r="Q196" s="36"/>
      <c r="R196" s="36"/>
      <c r="S196" s="36"/>
      <c r="T196" s="65"/>
      <c r="AT196" s="18" t="s">
        <v>321</v>
      </c>
      <c r="AU196" s="18" t="s">
        <v>85</v>
      </c>
    </row>
    <row r="197" spans="2:51" s="11" customFormat="1" ht="22.5" customHeight="1">
      <c r="B197" s="192"/>
      <c r="D197" s="169" t="s">
        <v>323</v>
      </c>
      <c r="E197" s="193" t="s">
        <v>20</v>
      </c>
      <c r="F197" s="194" t="s">
        <v>302</v>
      </c>
      <c r="H197" s="195">
        <v>10</v>
      </c>
      <c r="I197" s="196"/>
      <c r="L197" s="192"/>
      <c r="M197" s="197"/>
      <c r="N197" s="198"/>
      <c r="O197" s="198"/>
      <c r="P197" s="198"/>
      <c r="Q197" s="198"/>
      <c r="R197" s="198"/>
      <c r="S197" s="198"/>
      <c r="T197" s="199"/>
      <c r="AT197" s="200" t="s">
        <v>323</v>
      </c>
      <c r="AU197" s="200" t="s">
        <v>85</v>
      </c>
      <c r="AV197" s="11" t="s">
        <v>85</v>
      </c>
      <c r="AW197" s="11" t="s">
        <v>41</v>
      </c>
      <c r="AX197" s="11" t="s">
        <v>22</v>
      </c>
      <c r="AY197" s="200" t="s">
        <v>127</v>
      </c>
    </row>
    <row r="198" spans="2:65" s="1" customFormat="1" ht="22.5" customHeight="1">
      <c r="B198" s="156"/>
      <c r="C198" s="157" t="s">
        <v>255</v>
      </c>
      <c r="D198" s="157" t="s">
        <v>128</v>
      </c>
      <c r="E198" s="158" t="s">
        <v>463</v>
      </c>
      <c r="F198" s="159" t="s">
        <v>464</v>
      </c>
      <c r="G198" s="160" t="s">
        <v>394</v>
      </c>
      <c r="H198" s="161">
        <v>0.055</v>
      </c>
      <c r="I198" s="162"/>
      <c r="J198" s="163">
        <f>ROUND(I198*H198,2)</f>
        <v>0</v>
      </c>
      <c r="K198" s="159" t="s">
        <v>318</v>
      </c>
      <c r="L198" s="35"/>
      <c r="M198" s="164" t="s">
        <v>20</v>
      </c>
      <c r="N198" s="165" t="s">
        <v>48</v>
      </c>
      <c r="O198" s="36"/>
      <c r="P198" s="166">
        <f>O198*H198</f>
        <v>0</v>
      </c>
      <c r="Q198" s="166">
        <v>1.03003</v>
      </c>
      <c r="R198" s="166">
        <f>Q198*H198</f>
        <v>0.05665165</v>
      </c>
      <c r="S198" s="166">
        <v>0</v>
      </c>
      <c r="T198" s="167">
        <f>S198*H198</f>
        <v>0</v>
      </c>
      <c r="AR198" s="18" t="s">
        <v>143</v>
      </c>
      <c r="AT198" s="18" t="s">
        <v>128</v>
      </c>
      <c r="AU198" s="18" t="s">
        <v>85</v>
      </c>
      <c r="AY198" s="18" t="s">
        <v>127</v>
      </c>
      <c r="BE198" s="168">
        <f>IF(N198="základní",J198,0)</f>
        <v>0</v>
      </c>
      <c r="BF198" s="168">
        <f>IF(N198="snížená",J198,0)</f>
        <v>0</v>
      </c>
      <c r="BG198" s="168">
        <f>IF(N198="zákl. přenesená",J198,0)</f>
        <v>0</v>
      </c>
      <c r="BH198" s="168">
        <f>IF(N198="sníž. přenesená",J198,0)</f>
        <v>0</v>
      </c>
      <c r="BI198" s="168">
        <f>IF(N198="nulová",J198,0)</f>
        <v>0</v>
      </c>
      <c r="BJ198" s="18" t="s">
        <v>22</v>
      </c>
      <c r="BK198" s="168">
        <f>ROUND(I198*H198,2)</f>
        <v>0</v>
      </c>
      <c r="BL198" s="18" t="s">
        <v>143</v>
      </c>
      <c r="BM198" s="18" t="s">
        <v>465</v>
      </c>
    </row>
    <row r="199" spans="2:47" s="1" customFormat="1" ht="54" customHeight="1">
      <c r="B199" s="35"/>
      <c r="D199" s="171" t="s">
        <v>133</v>
      </c>
      <c r="F199" s="172" t="s">
        <v>466</v>
      </c>
      <c r="I199" s="132"/>
      <c r="L199" s="35"/>
      <c r="M199" s="64"/>
      <c r="N199" s="36"/>
      <c r="O199" s="36"/>
      <c r="P199" s="36"/>
      <c r="Q199" s="36"/>
      <c r="R199" s="36"/>
      <c r="S199" s="36"/>
      <c r="T199" s="65"/>
      <c r="AT199" s="18" t="s">
        <v>133</v>
      </c>
      <c r="AU199" s="18" t="s">
        <v>85</v>
      </c>
    </row>
    <row r="200" spans="2:47" s="1" customFormat="1" ht="90" customHeight="1">
      <c r="B200" s="35"/>
      <c r="D200" s="171" t="s">
        <v>321</v>
      </c>
      <c r="F200" s="191" t="s">
        <v>467</v>
      </c>
      <c r="I200" s="132"/>
      <c r="L200" s="35"/>
      <c r="M200" s="64"/>
      <c r="N200" s="36"/>
      <c r="O200" s="36"/>
      <c r="P200" s="36"/>
      <c r="Q200" s="36"/>
      <c r="R200" s="36"/>
      <c r="S200" s="36"/>
      <c r="T200" s="65"/>
      <c r="AT200" s="18" t="s">
        <v>321</v>
      </c>
      <c r="AU200" s="18" t="s">
        <v>85</v>
      </c>
    </row>
    <row r="201" spans="2:51" s="12" customFormat="1" ht="22.5" customHeight="1">
      <c r="B201" s="201"/>
      <c r="D201" s="171" t="s">
        <v>323</v>
      </c>
      <c r="E201" s="202" t="s">
        <v>20</v>
      </c>
      <c r="F201" s="203" t="s">
        <v>468</v>
      </c>
      <c r="H201" s="204" t="s">
        <v>20</v>
      </c>
      <c r="I201" s="205"/>
      <c r="L201" s="201"/>
      <c r="M201" s="206"/>
      <c r="N201" s="207"/>
      <c r="O201" s="207"/>
      <c r="P201" s="207"/>
      <c r="Q201" s="207"/>
      <c r="R201" s="207"/>
      <c r="S201" s="207"/>
      <c r="T201" s="208"/>
      <c r="AT201" s="204" t="s">
        <v>323</v>
      </c>
      <c r="AU201" s="204" t="s">
        <v>85</v>
      </c>
      <c r="AV201" s="12" t="s">
        <v>22</v>
      </c>
      <c r="AW201" s="12" t="s">
        <v>41</v>
      </c>
      <c r="AX201" s="12" t="s">
        <v>77</v>
      </c>
      <c r="AY201" s="204" t="s">
        <v>127</v>
      </c>
    </row>
    <row r="202" spans="2:51" s="11" customFormat="1" ht="22.5" customHeight="1">
      <c r="B202" s="192"/>
      <c r="D202" s="171" t="s">
        <v>323</v>
      </c>
      <c r="E202" s="200" t="s">
        <v>20</v>
      </c>
      <c r="F202" s="209" t="s">
        <v>469</v>
      </c>
      <c r="H202" s="210">
        <v>0.035</v>
      </c>
      <c r="I202" s="196"/>
      <c r="L202" s="192"/>
      <c r="M202" s="197"/>
      <c r="N202" s="198"/>
      <c r="O202" s="198"/>
      <c r="P202" s="198"/>
      <c r="Q202" s="198"/>
      <c r="R202" s="198"/>
      <c r="S202" s="198"/>
      <c r="T202" s="199"/>
      <c r="AT202" s="200" t="s">
        <v>323</v>
      </c>
      <c r="AU202" s="200" t="s">
        <v>85</v>
      </c>
      <c r="AV202" s="11" t="s">
        <v>85</v>
      </c>
      <c r="AW202" s="11" t="s">
        <v>41</v>
      </c>
      <c r="AX202" s="11" t="s">
        <v>77</v>
      </c>
      <c r="AY202" s="200" t="s">
        <v>127</v>
      </c>
    </row>
    <row r="203" spans="2:51" s="11" customFormat="1" ht="22.5" customHeight="1">
      <c r="B203" s="192"/>
      <c r="D203" s="171" t="s">
        <v>323</v>
      </c>
      <c r="E203" s="200" t="s">
        <v>20</v>
      </c>
      <c r="F203" s="209" t="s">
        <v>470</v>
      </c>
      <c r="H203" s="210">
        <v>0.02</v>
      </c>
      <c r="I203" s="196"/>
      <c r="L203" s="192"/>
      <c r="M203" s="197"/>
      <c r="N203" s="198"/>
      <c r="O203" s="198"/>
      <c r="P203" s="198"/>
      <c r="Q203" s="198"/>
      <c r="R203" s="198"/>
      <c r="S203" s="198"/>
      <c r="T203" s="199"/>
      <c r="AT203" s="200" t="s">
        <v>323</v>
      </c>
      <c r="AU203" s="200" t="s">
        <v>85</v>
      </c>
      <c r="AV203" s="11" t="s">
        <v>85</v>
      </c>
      <c r="AW203" s="11" t="s">
        <v>41</v>
      </c>
      <c r="AX203" s="11" t="s">
        <v>77</v>
      </c>
      <c r="AY203" s="200" t="s">
        <v>127</v>
      </c>
    </row>
    <row r="204" spans="2:51" s="13" customFormat="1" ht="22.5" customHeight="1">
      <c r="B204" s="211"/>
      <c r="D204" s="169" t="s">
        <v>323</v>
      </c>
      <c r="E204" s="212" t="s">
        <v>20</v>
      </c>
      <c r="F204" s="213" t="s">
        <v>350</v>
      </c>
      <c r="H204" s="214">
        <v>0.055</v>
      </c>
      <c r="I204" s="215"/>
      <c r="L204" s="211"/>
      <c r="M204" s="216"/>
      <c r="N204" s="217"/>
      <c r="O204" s="217"/>
      <c r="P204" s="217"/>
      <c r="Q204" s="217"/>
      <c r="R204" s="217"/>
      <c r="S204" s="217"/>
      <c r="T204" s="218"/>
      <c r="AT204" s="219" t="s">
        <v>323</v>
      </c>
      <c r="AU204" s="219" t="s">
        <v>85</v>
      </c>
      <c r="AV204" s="13" t="s">
        <v>143</v>
      </c>
      <c r="AW204" s="13" t="s">
        <v>41</v>
      </c>
      <c r="AX204" s="13" t="s">
        <v>22</v>
      </c>
      <c r="AY204" s="219" t="s">
        <v>127</v>
      </c>
    </row>
    <row r="205" spans="2:65" s="1" customFormat="1" ht="31.5" customHeight="1">
      <c r="B205" s="156"/>
      <c r="C205" s="157" t="s">
        <v>260</v>
      </c>
      <c r="D205" s="157" t="s">
        <v>128</v>
      </c>
      <c r="E205" s="158" t="s">
        <v>471</v>
      </c>
      <c r="F205" s="159" t="s">
        <v>472</v>
      </c>
      <c r="G205" s="160" t="s">
        <v>297</v>
      </c>
      <c r="H205" s="161">
        <v>622</v>
      </c>
      <c r="I205" s="162"/>
      <c r="J205" s="163">
        <f>ROUND(I205*H205,2)</f>
        <v>0</v>
      </c>
      <c r="K205" s="159" t="s">
        <v>20</v>
      </c>
      <c r="L205" s="35"/>
      <c r="M205" s="164" t="s">
        <v>20</v>
      </c>
      <c r="N205" s="165" t="s">
        <v>48</v>
      </c>
      <c r="O205" s="36"/>
      <c r="P205" s="166">
        <f>O205*H205</f>
        <v>0</v>
      </c>
      <c r="Q205" s="166">
        <v>0.00457</v>
      </c>
      <c r="R205" s="166">
        <f>Q205*H205</f>
        <v>2.84254</v>
      </c>
      <c r="S205" s="166">
        <v>0</v>
      </c>
      <c r="T205" s="167">
        <f>S205*H205</f>
        <v>0</v>
      </c>
      <c r="AR205" s="18" t="s">
        <v>143</v>
      </c>
      <c r="AT205" s="18" t="s">
        <v>128</v>
      </c>
      <c r="AU205" s="18" t="s">
        <v>85</v>
      </c>
      <c r="AY205" s="18" t="s">
        <v>127</v>
      </c>
      <c r="BE205" s="168">
        <f>IF(N205="základní",J205,0)</f>
        <v>0</v>
      </c>
      <c r="BF205" s="168">
        <f>IF(N205="snížená",J205,0)</f>
        <v>0</v>
      </c>
      <c r="BG205" s="168">
        <f>IF(N205="zákl. přenesená",J205,0)</f>
        <v>0</v>
      </c>
      <c r="BH205" s="168">
        <f>IF(N205="sníž. přenesená",J205,0)</f>
        <v>0</v>
      </c>
      <c r="BI205" s="168">
        <f>IF(N205="nulová",J205,0)</f>
        <v>0</v>
      </c>
      <c r="BJ205" s="18" t="s">
        <v>22</v>
      </c>
      <c r="BK205" s="168">
        <f>ROUND(I205*H205,2)</f>
        <v>0</v>
      </c>
      <c r="BL205" s="18" t="s">
        <v>143</v>
      </c>
      <c r="BM205" s="18" t="s">
        <v>473</v>
      </c>
    </row>
    <row r="206" spans="2:47" s="1" customFormat="1" ht="30" customHeight="1">
      <c r="B206" s="35"/>
      <c r="D206" s="171" t="s">
        <v>423</v>
      </c>
      <c r="F206" s="191" t="s">
        <v>474</v>
      </c>
      <c r="I206" s="132"/>
      <c r="L206" s="35"/>
      <c r="M206" s="64"/>
      <c r="N206" s="36"/>
      <c r="O206" s="36"/>
      <c r="P206" s="36"/>
      <c r="Q206" s="36"/>
      <c r="R206" s="36"/>
      <c r="S206" s="36"/>
      <c r="T206" s="65"/>
      <c r="AT206" s="18" t="s">
        <v>423</v>
      </c>
      <c r="AU206" s="18" t="s">
        <v>85</v>
      </c>
    </row>
    <row r="207" spans="2:51" s="11" customFormat="1" ht="22.5" customHeight="1">
      <c r="B207" s="192"/>
      <c r="D207" s="171" t="s">
        <v>323</v>
      </c>
      <c r="E207" s="200" t="s">
        <v>295</v>
      </c>
      <c r="F207" s="209" t="s">
        <v>475</v>
      </c>
      <c r="H207" s="210">
        <v>622</v>
      </c>
      <c r="I207" s="196"/>
      <c r="L207" s="192"/>
      <c r="M207" s="197"/>
      <c r="N207" s="198"/>
      <c r="O207" s="198"/>
      <c r="P207" s="198"/>
      <c r="Q207" s="198"/>
      <c r="R207" s="198"/>
      <c r="S207" s="198"/>
      <c r="T207" s="199"/>
      <c r="AT207" s="200" t="s">
        <v>323</v>
      </c>
      <c r="AU207" s="200" t="s">
        <v>85</v>
      </c>
      <c r="AV207" s="11" t="s">
        <v>85</v>
      </c>
      <c r="AW207" s="11" t="s">
        <v>41</v>
      </c>
      <c r="AX207" s="11" t="s">
        <v>22</v>
      </c>
      <c r="AY207" s="200" t="s">
        <v>127</v>
      </c>
    </row>
    <row r="208" spans="2:63" s="9" customFormat="1" ht="29.25" customHeight="1">
      <c r="B208" s="144"/>
      <c r="D208" s="145" t="s">
        <v>76</v>
      </c>
      <c r="E208" s="189" t="s">
        <v>153</v>
      </c>
      <c r="F208" s="189" t="s">
        <v>476</v>
      </c>
      <c r="I208" s="147"/>
      <c r="J208" s="190">
        <f>BK208</f>
        <v>0</v>
      </c>
      <c r="L208" s="144"/>
      <c r="M208" s="149"/>
      <c r="N208" s="150"/>
      <c r="O208" s="150"/>
      <c r="P208" s="151">
        <f>SUM(P209:P230)</f>
        <v>0</v>
      </c>
      <c r="Q208" s="150"/>
      <c r="R208" s="151">
        <f>SUM(R209:R230)</f>
        <v>76.73112</v>
      </c>
      <c r="S208" s="150"/>
      <c r="T208" s="152">
        <f>SUM(T209:T230)</f>
        <v>0</v>
      </c>
      <c r="AR208" s="153" t="s">
        <v>22</v>
      </c>
      <c r="AT208" s="154" t="s">
        <v>76</v>
      </c>
      <c r="AU208" s="154" t="s">
        <v>22</v>
      </c>
      <c r="AY208" s="153" t="s">
        <v>127</v>
      </c>
      <c r="BK208" s="155">
        <f>SUM(BK209:BK230)</f>
        <v>0</v>
      </c>
    </row>
    <row r="209" spans="2:65" s="1" customFormat="1" ht="31.5" customHeight="1">
      <c r="B209" s="156"/>
      <c r="C209" s="157" t="s">
        <v>477</v>
      </c>
      <c r="D209" s="157" t="s">
        <v>128</v>
      </c>
      <c r="E209" s="158" t="s">
        <v>478</v>
      </c>
      <c r="F209" s="159" t="s">
        <v>479</v>
      </c>
      <c r="G209" s="160" t="s">
        <v>273</v>
      </c>
      <c r="H209" s="161">
        <v>1346.16</v>
      </c>
      <c r="I209" s="162"/>
      <c r="J209" s="163">
        <f>ROUND(I209*H209,2)</f>
        <v>0</v>
      </c>
      <c r="K209" s="159" t="s">
        <v>318</v>
      </c>
      <c r="L209" s="35"/>
      <c r="M209" s="164" t="s">
        <v>20</v>
      </c>
      <c r="N209" s="165" t="s">
        <v>48</v>
      </c>
      <c r="O209" s="36"/>
      <c r="P209" s="166">
        <f>O209*H209</f>
        <v>0</v>
      </c>
      <c r="Q209" s="166">
        <v>0.057</v>
      </c>
      <c r="R209" s="166">
        <f>Q209*H209</f>
        <v>76.73112</v>
      </c>
      <c r="S209" s="166">
        <v>0</v>
      </c>
      <c r="T209" s="167">
        <f>S209*H209</f>
        <v>0</v>
      </c>
      <c r="AR209" s="18" t="s">
        <v>143</v>
      </c>
      <c r="AT209" s="18" t="s">
        <v>128</v>
      </c>
      <c r="AU209" s="18" t="s">
        <v>85</v>
      </c>
      <c r="AY209" s="18" t="s">
        <v>127</v>
      </c>
      <c r="BE209" s="168">
        <f>IF(N209="základní",J209,0)</f>
        <v>0</v>
      </c>
      <c r="BF209" s="168">
        <f>IF(N209="snížená",J209,0)</f>
        <v>0</v>
      </c>
      <c r="BG209" s="168">
        <f>IF(N209="zákl. přenesená",J209,0)</f>
        <v>0</v>
      </c>
      <c r="BH209" s="168">
        <f>IF(N209="sníž. přenesená",J209,0)</f>
        <v>0</v>
      </c>
      <c r="BI209" s="168">
        <f>IF(N209="nulová",J209,0)</f>
        <v>0</v>
      </c>
      <c r="BJ209" s="18" t="s">
        <v>22</v>
      </c>
      <c r="BK209" s="168">
        <f>ROUND(I209*H209,2)</f>
        <v>0</v>
      </c>
      <c r="BL209" s="18" t="s">
        <v>143</v>
      </c>
      <c r="BM209" s="18" t="s">
        <v>480</v>
      </c>
    </row>
    <row r="210" spans="2:47" s="1" customFormat="1" ht="30" customHeight="1">
      <c r="B210" s="35"/>
      <c r="D210" s="171" t="s">
        <v>133</v>
      </c>
      <c r="F210" s="172" t="s">
        <v>481</v>
      </c>
      <c r="I210" s="132"/>
      <c r="L210" s="35"/>
      <c r="M210" s="64"/>
      <c r="N210" s="36"/>
      <c r="O210" s="36"/>
      <c r="P210" s="36"/>
      <c r="Q210" s="36"/>
      <c r="R210" s="36"/>
      <c r="S210" s="36"/>
      <c r="T210" s="65"/>
      <c r="AT210" s="18" t="s">
        <v>133</v>
      </c>
      <c r="AU210" s="18" t="s">
        <v>85</v>
      </c>
    </row>
    <row r="211" spans="2:47" s="1" customFormat="1" ht="54" customHeight="1">
      <c r="B211" s="35"/>
      <c r="D211" s="171" t="s">
        <v>321</v>
      </c>
      <c r="F211" s="191" t="s">
        <v>482</v>
      </c>
      <c r="I211" s="132"/>
      <c r="L211" s="35"/>
      <c r="M211" s="64"/>
      <c r="N211" s="36"/>
      <c r="O211" s="36"/>
      <c r="P211" s="36"/>
      <c r="Q211" s="36"/>
      <c r="R211" s="36"/>
      <c r="S211" s="36"/>
      <c r="T211" s="65"/>
      <c r="AT211" s="18" t="s">
        <v>321</v>
      </c>
      <c r="AU211" s="18" t="s">
        <v>85</v>
      </c>
    </row>
    <row r="212" spans="2:47" s="1" customFormat="1" ht="30" customHeight="1">
      <c r="B212" s="35"/>
      <c r="D212" s="171" t="s">
        <v>423</v>
      </c>
      <c r="F212" s="191" t="s">
        <v>483</v>
      </c>
      <c r="I212" s="132"/>
      <c r="L212" s="35"/>
      <c r="M212" s="64"/>
      <c r="N212" s="36"/>
      <c r="O212" s="36"/>
      <c r="P212" s="36"/>
      <c r="Q212" s="36"/>
      <c r="R212" s="36"/>
      <c r="S212" s="36"/>
      <c r="T212" s="65"/>
      <c r="AT212" s="18" t="s">
        <v>423</v>
      </c>
      <c r="AU212" s="18" t="s">
        <v>85</v>
      </c>
    </row>
    <row r="213" spans="2:51" s="11" customFormat="1" ht="22.5" customHeight="1">
      <c r="B213" s="192"/>
      <c r="D213" s="171" t="s">
        <v>323</v>
      </c>
      <c r="E213" s="200" t="s">
        <v>20</v>
      </c>
      <c r="F213" s="209" t="s">
        <v>484</v>
      </c>
      <c r="H213" s="210">
        <v>566.4</v>
      </c>
      <c r="I213" s="196"/>
      <c r="L213" s="192"/>
      <c r="M213" s="197"/>
      <c r="N213" s="198"/>
      <c r="O213" s="198"/>
      <c r="P213" s="198"/>
      <c r="Q213" s="198"/>
      <c r="R213" s="198"/>
      <c r="S213" s="198"/>
      <c r="T213" s="199"/>
      <c r="AT213" s="200" t="s">
        <v>323</v>
      </c>
      <c r="AU213" s="200" t="s">
        <v>85</v>
      </c>
      <c r="AV213" s="11" t="s">
        <v>85</v>
      </c>
      <c r="AW213" s="11" t="s">
        <v>41</v>
      </c>
      <c r="AX213" s="11" t="s">
        <v>77</v>
      </c>
      <c r="AY213" s="200" t="s">
        <v>127</v>
      </c>
    </row>
    <row r="214" spans="2:51" s="14" customFormat="1" ht="22.5" customHeight="1">
      <c r="B214" s="230"/>
      <c r="D214" s="171" t="s">
        <v>323</v>
      </c>
      <c r="E214" s="231" t="s">
        <v>285</v>
      </c>
      <c r="F214" s="232" t="s">
        <v>485</v>
      </c>
      <c r="H214" s="233">
        <v>566.4</v>
      </c>
      <c r="I214" s="234"/>
      <c r="L214" s="230"/>
      <c r="M214" s="235"/>
      <c r="N214" s="236"/>
      <c r="O214" s="236"/>
      <c r="P214" s="236"/>
      <c r="Q214" s="236"/>
      <c r="R214" s="236"/>
      <c r="S214" s="236"/>
      <c r="T214" s="237"/>
      <c r="AT214" s="231" t="s">
        <v>323</v>
      </c>
      <c r="AU214" s="231" t="s">
        <v>85</v>
      </c>
      <c r="AV214" s="14" t="s">
        <v>126</v>
      </c>
      <c r="AW214" s="14" t="s">
        <v>41</v>
      </c>
      <c r="AX214" s="14" t="s">
        <v>77</v>
      </c>
      <c r="AY214" s="231" t="s">
        <v>127</v>
      </c>
    </row>
    <row r="215" spans="2:51" s="11" customFormat="1" ht="22.5" customHeight="1">
      <c r="B215" s="192"/>
      <c r="D215" s="171" t="s">
        <v>323</v>
      </c>
      <c r="E215" s="200" t="s">
        <v>20</v>
      </c>
      <c r="F215" s="209" t="s">
        <v>486</v>
      </c>
      <c r="H215" s="210">
        <v>333.8</v>
      </c>
      <c r="I215" s="196"/>
      <c r="L215" s="192"/>
      <c r="M215" s="197"/>
      <c r="N215" s="198"/>
      <c r="O215" s="198"/>
      <c r="P215" s="198"/>
      <c r="Q215" s="198"/>
      <c r="R215" s="198"/>
      <c r="S215" s="198"/>
      <c r="T215" s="199"/>
      <c r="AT215" s="200" t="s">
        <v>323</v>
      </c>
      <c r="AU215" s="200" t="s">
        <v>85</v>
      </c>
      <c r="AV215" s="11" t="s">
        <v>85</v>
      </c>
      <c r="AW215" s="11" t="s">
        <v>41</v>
      </c>
      <c r="AX215" s="11" t="s">
        <v>77</v>
      </c>
      <c r="AY215" s="200" t="s">
        <v>127</v>
      </c>
    </row>
    <row r="216" spans="2:51" s="11" customFormat="1" ht="22.5" customHeight="1">
      <c r="B216" s="192"/>
      <c r="D216" s="171" t="s">
        <v>323</v>
      </c>
      <c r="E216" s="200" t="s">
        <v>20</v>
      </c>
      <c r="F216" s="209" t="s">
        <v>487</v>
      </c>
      <c r="H216" s="210">
        <v>445.96</v>
      </c>
      <c r="I216" s="196"/>
      <c r="L216" s="192"/>
      <c r="M216" s="197"/>
      <c r="N216" s="198"/>
      <c r="O216" s="198"/>
      <c r="P216" s="198"/>
      <c r="Q216" s="198"/>
      <c r="R216" s="198"/>
      <c r="S216" s="198"/>
      <c r="T216" s="199"/>
      <c r="AT216" s="200" t="s">
        <v>323</v>
      </c>
      <c r="AU216" s="200" t="s">
        <v>85</v>
      </c>
      <c r="AV216" s="11" t="s">
        <v>85</v>
      </c>
      <c r="AW216" s="11" t="s">
        <v>41</v>
      </c>
      <c r="AX216" s="11" t="s">
        <v>77</v>
      </c>
      <c r="AY216" s="200" t="s">
        <v>127</v>
      </c>
    </row>
    <row r="217" spans="2:51" s="14" customFormat="1" ht="22.5" customHeight="1">
      <c r="B217" s="230"/>
      <c r="D217" s="171" t="s">
        <v>323</v>
      </c>
      <c r="E217" s="231" t="s">
        <v>288</v>
      </c>
      <c r="F217" s="232" t="s">
        <v>485</v>
      </c>
      <c r="H217" s="233">
        <v>779.76</v>
      </c>
      <c r="I217" s="234"/>
      <c r="L217" s="230"/>
      <c r="M217" s="235"/>
      <c r="N217" s="236"/>
      <c r="O217" s="236"/>
      <c r="P217" s="236"/>
      <c r="Q217" s="236"/>
      <c r="R217" s="236"/>
      <c r="S217" s="236"/>
      <c r="T217" s="237"/>
      <c r="AT217" s="231" t="s">
        <v>323</v>
      </c>
      <c r="AU217" s="231" t="s">
        <v>85</v>
      </c>
      <c r="AV217" s="14" t="s">
        <v>126</v>
      </c>
      <c r="AW217" s="14" t="s">
        <v>41</v>
      </c>
      <c r="AX217" s="14" t="s">
        <v>77</v>
      </c>
      <c r="AY217" s="231" t="s">
        <v>127</v>
      </c>
    </row>
    <row r="218" spans="2:51" s="13" customFormat="1" ht="22.5" customHeight="1">
      <c r="B218" s="211"/>
      <c r="D218" s="169" t="s">
        <v>323</v>
      </c>
      <c r="E218" s="212" t="s">
        <v>20</v>
      </c>
      <c r="F218" s="213" t="s">
        <v>350</v>
      </c>
      <c r="H218" s="214">
        <v>1346.16</v>
      </c>
      <c r="I218" s="215"/>
      <c r="L218" s="211"/>
      <c r="M218" s="216"/>
      <c r="N218" s="217"/>
      <c r="O218" s="217"/>
      <c r="P218" s="217"/>
      <c r="Q218" s="217"/>
      <c r="R218" s="217"/>
      <c r="S218" s="217"/>
      <c r="T218" s="218"/>
      <c r="AT218" s="219" t="s">
        <v>323</v>
      </c>
      <c r="AU218" s="219" t="s">
        <v>85</v>
      </c>
      <c r="AV218" s="13" t="s">
        <v>143</v>
      </c>
      <c r="AW218" s="13" t="s">
        <v>41</v>
      </c>
      <c r="AX218" s="13" t="s">
        <v>22</v>
      </c>
      <c r="AY218" s="219" t="s">
        <v>127</v>
      </c>
    </row>
    <row r="219" spans="2:65" s="1" customFormat="1" ht="22.5" customHeight="1">
      <c r="B219" s="156"/>
      <c r="C219" s="157" t="s">
        <v>488</v>
      </c>
      <c r="D219" s="157" t="s">
        <v>128</v>
      </c>
      <c r="E219" s="158" t="s">
        <v>489</v>
      </c>
      <c r="F219" s="159" t="s">
        <v>490</v>
      </c>
      <c r="G219" s="160" t="s">
        <v>273</v>
      </c>
      <c r="H219" s="161">
        <v>424.2</v>
      </c>
      <c r="I219" s="162"/>
      <c r="J219" s="163">
        <f>ROUND(I219*H219,2)</f>
        <v>0</v>
      </c>
      <c r="K219" s="159" t="s">
        <v>20</v>
      </c>
      <c r="L219" s="35"/>
      <c r="M219" s="164" t="s">
        <v>20</v>
      </c>
      <c r="N219" s="165" t="s">
        <v>48</v>
      </c>
      <c r="O219" s="36"/>
      <c r="P219" s="166">
        <f>O219*H219</f>
        <v>0</v>
      </c>
      <c r="Q219" s="166">
        <v>0</v>
      </c>
      <c r="R219" s="166">
        <f>Q219*H219</f>
        <v>0</v>
      </c>
      <c r="S219" s="166">
        <v>0</v>
      </c>
      <c r="T219" s="167">
        <f>S219*H219</f>
        <v>0</v>
      </c>
      <c r="AR219" s="18" t="s">
        <v>143</v>
      </c>
      <c r="AT219" s="18" t="s">
        <v>128</v>
      </c>
      <c r="AU219" s="18" t="s">
        <v>85</v>
      </c>
      <c r="AY219" s="18" t="s">
        <v>127</v>
      </c>
      <c r="BE219" s="168">
        <f>IF(N219="základní",J219,0)</f>
        <v>0</v>
      </c>
      <c r="BF219" s="168">
        <f>IF(N219="snížená",J219,0)</f>
        <v>0</v>
      </c>
      <c r="BG219" s="168">
        <f>IF(N219="zákl. přenesená",J219,0)</f>
        <v>0</v>
      </c>
      <c r="BH219" s="168">
        <f>IF(N219="sníž. přenesená",J219,0)</f>
        <v>0</v>
      </c>
      <c r="BI219" s="168">
        <f>IF(N219="nulová",J219,0)</f>
        <v>0</v>
      </c>
      <c r="BJ219" s="18" t="s">
        <v>22</v>
      </c>
      <c r="BK219" s="168">
        <f>ROUND(I219*H219,2)</f>
        <v>0</v>
      </c>
      <c r="BL219" s="18" t="s">
        <v>143</v>
      </c>
      <c r="BM219" s="18" t="s">
        <v>491</v>
      </c>
    </row>
    <row r="220" spans="2:47" s="1" customFormat="1" ht="30" customHeight="1">
      <c r="B220" s="35"/>
      <c r="D220" s="171" t="s">
        <v>423</v>
      </c>
      <c r="F220" s="191" t="s">
        <v>492</v>
      </c>
      <c r="I220" s="132"/>
      <c r="L220" s="35"/>
      <c r="M220" s="64"/>
      <c r="N220" s="36"/>
      <c r="O220" s="36"/>
      <c r="P220" s="36"/>
      <c r="Q220" s="36"/>
      <c r="R220" s="36"/>
      <c r="S220" s="36"/>
      <c r="T220" s="65"/>
      <c r="AT220" s="18" t="s">
        <v>423</v>
      </c>
      <c r="AU220" s="18" t="s">
        <v>85</v>
      </c>
    </row>
    <row r="221" spans="2:51" s="12" customFormat="1" ht="22.5" customHeight="1">
      <c r="B221" s="201"/>
      <c r="D221" s="171" t="s">
        <v>323</v>
      </c>
      <c r="E221" s="202" t="s">
        <v>20</v>
      </c>
      <c r="F221" s="203" t="s">
        <v>493</v>
      </c>
      <c r="H221" s="204" t="s">
        <v>20</v>
      </c>
      <c r="I221" s="205"/>
      <c r="L221" s="201"/>
      <c r="M221" s="206"/>
      <c r="N221" s="207"/>
      <c r="O221" s="207"/>
      <c r="P221" s="207"/>
      <c r="Q221" s="207"/>
      <c r="R221" s="207"/>
      <c r="S221" s="207"/>
      <c r="T221" s="208"/>
      <c r="AT221" s="204" t="s">
        <v>323</v>
      </c>
      <c r="AU221" s="204" t="s">
        <v>85</v>
      </c>
      <c r="AV221" s="12" t="s">
        <v>22</v>
      </c>
      <c r="AW221" s="12" t="s">
        <v>41</v>
      </c>
      <c r="AX221" s="12" t="s">
        <v>77</v>
      </c>
      <c r="AY221" s="204" t="s">
        <v>127</v>
      </c>
    </row>
    <row r="222" spans="2:51" s="11" customFormat="1" ht="22.5" customHeight="1">
      <c r="B222" s="192"/>
      <c r="D222" s="171" t="s">
        <v>323</v>
      </c>
      <c r="E222" s="200" t="s">
        <v>20</v>
      </c>
      <c r="F222" s="209" t="s">
        <v>494</v>
      </c>
      <c r="H222" s="210">
        <v>192.6</v>
      </c>
      <c r="I222" s="196"/>
      <c r="L222" s="192"/>
      <c r="M222" s="197"/>
      <c r="N222" s="198"/>
      <c r="O222" s="198"/>
      <c r="P222" s="198"/>
      <c r="Q222" s="198"/>
      <c r="R222" s="198"/>
      <c r="S222" s="198"/>
      <c r="T222" s="199"/>
      <c r="AT222" s="200" t="s">
        <v>323</v>
      </c>
      <c r="AU222" s="200" t="s">
        <v>85</v>
      </c>
      <c r="AV222" s="11" t="s">
        <v>85</v>
      </c>
      <c r="AW222" s="11" t="s">
        <v>41</v>
      </c>
      <c r="AX222" s="11" t="s">
        <v>77</v>
      </c>
      <c r="AY222" s="200" t="s">
        <v>127</v>
      </c>
    </row>
    <row r="223" spans="2:51" s="11" customFormat="1" ht="22.5" customHeight="1">
      <c r="B223" s="192"/>
      <c r="D223" s="171" t="s">
        <v>323</v>
      </c>
      <c r="E223" s="200" t="s">
        <v>20</v>
      </c>
      <c r="F223" s="209" t="s">
        <v>495</v>
      </c>
      <c r="H223" s="210">
        <v>231.6</v>
      </c>
      <c r="I223" s="196"/>
      <c r="L223" s="192"/>
      <c r="M223" s="197"/>
      <c r="N223" s="198"/>
      <c r="O223" s="198"/>
      <c r="P223" s="198"/>
      <c r="Q223" s="198"/>
      <c r="R223" s="198"/>
      <c r="S223" s="198"/>
      <c r="T223" s="199"/>
      <c r="AT223" s="200" t="s">
        <v>323</v>
      </c>
      <c r="AU223" s="200" t="s">
        <v>85</v>
      </c>
      <c r="AV223" s="11" t="s">
        <v>85</v>
      </c>
      <c r="AW223" s="11" t="s">
        <v>41</v>
      </c>
      <c r="AX223" s="11" t="s">
        <v>77</v>
      </c>
      <c r="AY223" s="200" t="s">
        <v>127</v>
      </c>
    </row>
    <row r="224" spans="2:51" s="13" customFormat="1" ht="22.5" customHeight="1">
      <c r="B224" s="211"/>
      <c r="D224" s="169" t="s">
        <v>323</v>
      </c>
      <c r="E224" s="212" t="s">
        <v>291</v>
      </c>
      <c r="F224" s="213" t="s">
        <v>350</v>
      </c>
      <c r="H224" s="214">
        <v>424.2</v>
      </c>
      <c r="I224" s="215"/>
      <c r="L224" s="211"/>
      <c r="M224" s="216"/>
      <c r="N224" s="217"/>
      <c r="O224" s="217"/>
      <c r="P224" s="217"/>
      <c r="Q224" s="217"/>
      <c r="R224" s="217"/>
      <c r="S224" s="217"/>
      <c r="T224" s="218"/>
      <c r="AT224" s="219" t="s">
        <v>323</v>
      </c>
      <c r="AU224" s="219" t="s">
        <v>85</v>
      </c>
      <c r="AV224" s="13" t="s">
        <v>143</v>
      </c>
      <c r="AW224" s="13" t="s">
        <v>41</v>
      </c>
      <c r="AX224" s="13" t="s">
        <v>22</v>
      </c>
      <c r="AY224" s="219" t="s">
        <v>127</v>
      </c>
    </row>
    <row r="225" spans="2:65" s="1" customFormat="1" ht="22.5" customHeight="1">
      <c r="B225" s="156"/>
      <c r="C225" s="157" t="s">
        <v>496</v>
      </c>
      <c r="D225" s="157" t="s">
        <v>128</v>
      </c>
      <c r="E225" s="158" t="s">
        <v>497</v>
      </c>
      <c r="F225" s="159" t="s">
        <v>498</v>
      </c>
      <c r="G225" s="160" t="s">
        <v>273</v>
      </c>
      <c r="H225" s="161">
        <v>424.2</v>
      </c>
      <c r="I225" s="162"/>
      <c r="J225" s="163">
        <f>ROUND(I225*H225,2)</f>
        <v>0</v>
      </c>
      <c r="K225" s="159" t="s">
        <v>20</v>
      </c>
      <c r="L225" s="35"/>
      <c r="M225" s="164" t="s">
        <v>20</v>
      </c>
      <c r="N225" s="165" t="s">
        <v>48</v>
      </c>
      <c r="O225" s="36"/>
      <c r="P225" s="166">
        <f>O225*H225</f>
        <v>0</v>
      </c>
      <c r="Q225" s="166">
        <v>0</v>
      </c>
      <c r="R225" s="166">
        <f>Q225*H225</f>
        <v>0</v>
      </c>
      <c r="S225" s="166">
        <v>0</v>
      </c>
      <c r="T225" s="167">
        <f>S225*H225</f>
        <v>0</v>
      </c>
      <c r="AR225" s="18" t="s">
        <v>143</v>
      </c>
      <c r="AT225" s="18" t="s">
        <v>128</v>
      </c>
      <c r="AU225" s="18" t="s">
        <v>85</v>
      </c>
      <c r="AY225" s="18" t="s">
        <v>127</v>
      </c>
      <c r="BE225" s="168">
        <f>IF(N225="základní",J225,0)</f>
        <v>0</v>
      </c>
      <c r="BF225" s="168">
        <f>IF(N225="snížená",J225,0)</f>
        <v>0</v>
      </c>
      <c r="BG225" s="168">
        <f>IF(N225="zákl. přenesená",J225,0)</f>
        <v>0</v>
      </c>
      <c r="BH225" s="168">
        <f>IF(N225="sníž. přenesená",J225,0)</f>
        <v>0</v>
      </c>
      <c r="BI225" s="168">
        <f>IF(N225="nulová",J225,0)</f>
        <v>0</v>
      </c>
      <c r="BJ225" s="18" t="s">
        <v>22</v>
      </c>
      <c r="BK225" s="168">
        <f>ROUND(I225*H225,2)</f>
        <v>0</v>
      </c>
      <c r="BL225" s="18" t="s">
        <v>143</v>
      </c>
      <c r="BM225" s="18" t="s">
        <v>499</v>
      </c>
    </row>
    <row r="226" spans="2:47" s="1" customFormat="1" ht="30" customHeight="1">
      <c r="B226" s="35"/>
      <c r="D226" s="171" t="s">
        <v>423</v>
      </c>
      <c r="F226" s="191" t="s">
        <v>500</v>
      </c>
      <c r="I226" s="132"/>
      <c r="L226" s="35"/>
      <c r="M226" s="64"/>
      <c r="N226" s="36"/>
      <c r="O226" s="36"/>
      <c r="P226" s="36"/>
      <c r="Q226" s="36"/>
      <c r="R226" s="36"/>
      <c r="S226" s="36"/>
      <c r="T226" s="65"/>
      <c r="AT226" s="18" t="s">
        <v>423</v>
      </c>
      <c r="AU226" s="18" t="s">
        <v>85</v>
      </c>
    </row>
    <row r="227" spans="2:51" s="11" customFormat="1" ht="22.5" customHeight="1">
      <c r="B227" s="192"/>
      <c r="D227" s="169" t="s">
        <v>323</v>
      </c>
      <c r="E227" s="193" t="s">
        <v>20</v>
      </c>
      <c r="F227" s="194" t="s">
        <v>291</v>
      </c>
      <c r="H227" s="195">
        <v>424.2</v>
      </c>
      <c r="I227" s="196"/>
      <c r="L227" s="192"/>
      <c r="M227" s="197"/>
      <c r="N227" s="198"/>
      <c r="O227" s="198"/>
      <c r="P227" s="198"/>
      <c r="Q227" s="198"/>
      <c r="R227" s="198"/>
      <c r="S227" s="198"/>
      <c r="T227" s="199"/>
      <c r="AT227" s="200" t="s">
        <v>323</v>
      </c>
      <c r="AU227" s="200" t="s">
        <v>85</v>
      </c>
      <c r="AV227" s="11" t="s">
        <v>85</v>
      </c>
      <c r="AW227" s="11" t="s">
        <v>41</v>
      </c>
      <c r="AX227" s="11" t="s">
        <v>22</v>
      </c>
      <c r="AY227" s="200" t="s">
        <v>127</v>
      </c>
    </row>
    <row r="228" spans="2:65" s="1" customFormat="1" ht="22.5" customHeight="1">
      <c r="B228" s="156"/>
      <c r="C228" s="157" t="s">
        <v>501</v>
      </c>
      <c r="D228" s="157" t="s">
        <v>128</v>
      </c>
      <c r="E228" s="158" t="s">
        <v>502</v>
      </c>
      <c r="F228" s="159" t="s">
        <v>503</v>
      </c>
      <c r="G228" s="160" t="s">
        <v>273</v>
      </c>
      <c r="H228" s="161">
        <v>424.2</v>
      </c>
      <c r="I228" s="162"/>
      <c r="J228" s="163">
        <f>ROUND(I228*H228,2)</f>
        <v>0</v>
      </c>
      <c r="K228" s="159" t="s">
        <v>20</v>
      </c>
      <c r="L228" s="35"/>
      <c r="M228" s="164" t="s">
        <v>20</v>
      </c>
      <c r="N228" s="165" t="s">
        <v>48</v>
      </c>
      <c r="O228" s="36"/>
      <c r="P228" s="166">
        <f>O228*H228</f>
        <v>0</v>
      </c>
      <c r="Q228" s="166">
        <v>0</v>
      </c>
      <c r="R228" s="166">
        <f>Q228*H228</f>
        <v>0</v>
      </c>
      <c r="S228" s="166">
        <v>0</v>
      </c>
      <c r="T228" s="167">
        <f>S228*H228</f>
        <v>0</v>
      </c>
      <c r="AR228" s="18" t="s">
        <v>143</v>
      </c>
      <c r="AT228" s="18" t="s">
        <v>128</v>
      </c>
      <c r="AU228" s="18" t="s">
        <v>85</v>
      </c>
      <c r="AY228" s="18" t="s">
        <v>127</v>
      </c>
      <c r="BE228" s="168">
        <f>IF(N228="základní",J228,0)</f>
        <v>0</v>
      </c>
      <c r="BF228" s="168">
        <f>IF(N228="snížená",J228,0)</f>
        <v>0</v>
      </c>
      <c r="BG228" s="168">
        <f>IF(N228="zákl. přenesená",J228,0)</f>
        <v>0</v>
      </c>
      <c r="BH228" s="168">
        <f>IF(N228="sníž. přenesená",J228,0)</f>
        <v>0</v>
      </c>
      <c r="BI228" s="168">
        <f>IF(N228="nulová",J228,0)</f>
        <v>0</v>
      </c>
      <c r="BJ228" s="18" t="s">
        <v>22</v>
      </c>
      <c r="BK228" s="168">
        <f>ROUND(I228*H228,2)</f>
        <v>0</v>
      </c>
      <c r="BL228" s="18" t="s">
        <v>143</v>
      </c>
      <c r="BM228" s="18" t="s">
        <v>504</v>
      </c>
    </row>
    <row r="229" spans="2:47" s="1" customFormat="1" ht="30" customHeight="1">
      <c r="B229" s="35"/>
      <c r="D229" s="171" t="s">
        <v>423</v>
      </c>
      <c r="F229" s="191" t="s">
        <v>505</v>
      </c>
      <c r="I229" s="132"/>
      <c r="L229" s="35"/>
      <c r="M229" s="64"/>
      <c r="N229" s="36"/>
      <c r="O229" s="36"/>
      <c r="P229" s="36"/>
      <c r="Q229" s="36"/>
      <c r="R229" s="36"/>
      <c r="S229" s="36"/>
      <c r="T229" s="65"/>
      <c r="AT229" s="18" t="s">
        <v>423</v>
      </c>
      <c r="AU229" s="18" t="s">
        <v>85</v>
      </c>
    </row>
    <row r="230" spans="2:51" s="11" customFormat="1" ht="22.5" customHeight="1">
      <c r="B230" s="192"/>
      <c r="D230" s="171" t="s">
        <v>323</v>
      </c>
      <c r="E230" s="200" t="s">
        <v>20</v>
      </c>
      <c r="F230" s="209" t="s">
        <v>291</v>
      </c>
      <c r="H230" s="210">
        <v>424.2</v>
      </c>
      <c r="I230" s="196"/>
      <c r="L230" s="192"/>
      <c r="M230" s="197"/>
      <c r="N230" s="198"/>
      <c r="O230" s="198"/>
      <c r="P230" s="198"/>
      <c r="Q230" s="198"/>
      <c r="R230" s="198"/>
      <c r="S230" s="198"/>
      <c r="T230" s="199"/>
      <c r="AT230" s="200" t="s">
        <v>323</v>
      </c>
      <c r="AU230" s="200" t="s">
        <v>85</v>
      </c>
      <c r="AV230" s="11" t="s">
        <v>85</v>
      </c>
      <c r="AW230" s="11" t="s">
        <v>41</v>
      </c>
      <c r="AX230" s="11" t="s">
        <v>22</v>
      </c>
      <c r="AY230" s="200" t="s">
        <v>127</v>
      </c>
    </row>
    <row r="231" spans="2:63" s="9" customFormat="1" ht="29.25" customHeight="1">
      <c r="B231" s="144"/>
      <c r="D231" s="145" t="s">
        <v>76</v>
      </c>
      <c r="E231" s="189" t="s">
        <v>168</v>
      </c>
      <c r="F231" s="189" t="s">
        <v>506</v>
      </c>
      <c r="I231" s="147"/>
      <c r="J231" s="190">
        <f>BK231</f>
        <v>0</v>
      </c>
      <c r="L231" s="144"/>
      <c r="M231" s="149"/>
      <c r="N231" s="150"/>
      <c r="O231" s="150"/>
      <c r="P231" s="151">
        <f>SUM(P232:P285)</f>
        <v>0</v>
      </c>
      <c r="Q231" s="150"/>
      <c r="R231" s="151">
        <f>SUM(R232:R285)</f>
        <v>41.0947232</v>
      </c>
      <c r="S231" s="150"/>
      <c r="T231" s="152">
        <f>SUM(T232:T285)</f>
        <v>86.19919999999999</v>
      </c>
      <c r="AR231" s="153" t="s">
        <v>22</v>
      </c>
      <c r="AT231" s="154" t="s">
        <v>76</v>
      </c>
      <c r="AU231" s="154" t="s">
        <v>22</v>
      </c>
      <c r="AY231" s="153" t="s">
        <v>127</v>
      </c>
      <c r="BK231" s="155">
        <f>SUM(BK232:BK285)</f>
        <v>0</v>
      </c>
    </row>
    <row r="232" spans="2:65" s="1" customFormat="1" ht="31.5" customHeight="1">
      <c r="B232" s="156"/>
      <c r="C232" s="157" t="s">
        <v>507</v>
      </c>
      <c r="D232" s="157" t="s">
        <v>128</v>
      </c>
      <c r="E232" s="158" t="s">
        <v>508</v>
      </c>
      <c r="F232" s="159" t="s">
        <v>509</v>
      </c>
      <c r="G232" s="160" t="s">
        <v>273</v>
      </c>
      <c r="H232" s="161">
        <v>1346.16</v>
      </c>
      <c r="I232" s="162"/>
      <c r="J232" s="163">
        <f>ROUND(I232*H232,2)</f>
        <v>0</v>
      </c>
      <c r="K232" s="159" t="s">
        <v>318</v>
      </c>
      <c r="L232" s="35"/>
      <c r="M232" s="164" t="s">
        <v>20</v>
      </c>
      <c r="N232" s="165" t="s">
        <v>48</v>
      </c>
      <c r="O232" s="36"/>
      <c r="P232" s="166">
        <f>O232*H232</f>
        <v>0</v>
      </c>
      <c r="Q232" s="166">
        <v>0</v>
      </c>
      <c r="R232" s="166">
        <f>Q232*H232</f>
        <v>0</v>
      </c>
      <c r="S232" s="166">
        <v>0.027</v>
      </c>
      <c r="T232" s="167">
        <f>S232*H232</f>
        <v>36.34632</v>
      </c>
      <c r="AR232" s="18" t="s">
        <v>143</v>
      </c>
      <c r="AT232" s="18" t="s">
        <v>128</v>
      </c>
      <c r="AU232" s="18" t="s">
        <v>85</v>
      </c>
      <c r="AY232" s="18" t="s">
        <v>127</v>
      </c>
      <c r="BE232" s="168">
        <f>IF(N232="základní",J232,0)</f>
        <v>0</v>
      </c>
      <c r="BF232" s="168">
        <f>IF(N232="snížená",J232,0)</f>
        <v>0</v>
      </c>
      <c r="BG232" s="168">
        <f>IF(N232="zákl. přenesená",J232,0)</f>
        <v>0</v>
      </c>
      <c r="BH232" s="168">
        <f>IF(N232="sníž. přenesená",J232,0)</f>
        <v>0</v>
      </c>
      <c r="BI232" s="168">
        <f>IF(N232="nulová",J232,0)</f>
        <v>0</v>
      </c>
      <c r="BJ232" s="18" t="s">
        <v>22</v>
      </c>
      <c r="BK232" s="168">
        <f>ROUND(I232*H232,2)</f>
        <v>0</v>
      </c>
      <c r="BL232" s="18" t="s">
        <v>143</v>
      </c>
      <c r="BM232" s="18" t="s">
        <v>510</v>
      </c>
    </row>
    <row r="233" spans="2:47" s="1" customFormat="1" ht="42" customHeight="1">
      <c r="B233" s="35"/>
      <c r="D233" s="171" t="s">
        <v>133</v>
      </c>
      <c r="F233" s="172" t="s">
        <v>511</v>
      </c>
      <c r="I233" s="132"/>
      <c r="L233" s="35"/>
      <c r="M233" s="64"/>
      <c r="N233" s="36"/>
      <c r="O233" s="36"/>
      <c r="P233" s="36"/>
      <c r="Q233" s="36"/>
      <c r="R233" s="36"/>
      <c r="S233" s="36"/>
      <c r="T233" s="65"/>
      <c r="AT233" s="18" t="s">
        <v>133</v>
      </c>
      <c r="AU233" s="18" t="s">
        <v>85</v>
      </c>
    </row>
    <row r="234" spans="2:47" s="1" customFormat="1" ht="90" customHeight="1">
      <c r="B234" s="35"/>
      <c r="D234" s="171" t="s">
        <v>321</v>
      </c>
      <c r="F234" s="191" t="s">
        <v>512</v>
      </c>
      <c r="I234" s="132"/>
      <c r="L234" s="35"/>
      <c r="M234" s="64"/>
      <c r="N234" s="36"/>
      <c r="O234" s="36"/>
      <c r="P234" s="36"/>
      <c r="Q234" s="36"/>
      <c r="R234" s="36"/>
      <c r="S234" s="36"/>
      <c r="T234" s="65"/>
      <c r="AT234" s="18" t="s">
        <v>321</v>
      </c>
      <c r="AU234" s="18" t="s">
        <v>85</v>
      </c>
    </row>
    <row r="235" spans="2:51" s="11" customFormat="1" ht="22.5" customHeight="1">
      <c r="B235" s="192"/>
      <c r="D235" s="171" t="s">
        <v>323</v>
      </c>
      <c r="E235" s="200" t="s">
        <v>20</v>
      </c>
      <c r="F235" s="209" t="s">
        <v>285</v>
      </c>
      <c r="H235" s="210">
        <v>566.4</v>
      </c>
      <c r="I235" s="196"/>
      <c r="L235" s="192"/>
      <c r="M235" s="197"/>
      <c r="N235" s="198"/>
      <c r="O235" s="198"/>
      <c r="P235" s="198"/>
      <c r="Q235" s="198"/>
      <c r="R235" s="198"/>
      <c r="S235" s="198"/>
      <c r="T235" s="199"/>
      <c r="AT235" s="200" t="s">
        <v>323</v>
      </c>
      <c r="AU235" s="200" t="s">
        <v>85</v>
      </c>
      <c r="AV235" s="11" t="s">
        <v>85</v>
      </c>
      <c r="AW235" s="11" t="s">
        <v>41</v>
      </c>
      <c r="AX235" s="11" t="s">
        <v>77</v>
      </c>
      <c r="AY235" s="200" t="s">
        <v>127</v>
      </c>
    </row>
    <row r="236" spans="2:51" s="11" customFormat="1" ht="22.5" customHeight="1">
      <c r="B236" s="192"/>
      <c r="D236" s="171" t="s">
        <v>323</v>
      </c>
      <c r="E236" s="200" t="s">
        <v>20</v>
      </c>
      <c r="F236" s="209" t="s">
        <v>288</v>
      </c>
      <c r="H236" s="210">
        <v>779.76</v>
      </c>
      <c r="I236" s="196"/>
      <c r="L236" s="192"/>
      <c r="M236" s="197"/>
      <c r="N236" s="198"/>
      <c r="O236" s="198"/>
      <c r="P236" s="198"/>
      <c r="Q236" s="198"/>
      <c r="R236" s="198"/>
      <c r="S236" s="198"/>
      <c r="T236" s="199"/>
      <c r="AT236" s="200" t="s">
        <v>323</v>
      </c>
      <c r="AU236" s="200" t="s">
        <v>85</v>
      </c>
      <c r="AV236" s="11" t="s">
        <v>85</v>
      </c>
      <c r="AW236" s="11" t="s">
        <v>41</v>
      </c>
      <c r="AX236" s="11" t="s">
        <v>77</v>
      </c>
      <c r="AY236" s="200" t="s">
        <v>127</v>
      </c>
    </row>
    <row r="237" spans="2:51" s="13" customFormat="1" ht="22.5" customHeight="1">
      <c r="B237" s="211"/>
      <c r="D237" s="169" t="s">
        <v>323</v>
      </c>
      <c r="E237" s="212" t="s">
        <v>20</v>
      </c>
      <c r="F237" s="213" t="s">
        <v>350</v>
      </c>
      <c r="H237" s="214">
        <v>1346.16</v>
      </c>
      <c r="I237" s="215"/>
      <c r="L237" s="211"/>
      <c r="M237" s="216"/>
      <c r="N237" s="217"/>
      <c r="O237" s="217"/>
      <c r="P237" s="217"/>
      <c r="Q237" s="217"/>
      <c r="R237" s="217"/>
      <c r="S237" s="217"/>
      <c r="T237" s="218"/>
      <c r="AT237" s="219" t="s">
        <v>323</v>
      </c>
      <c r="AU237" s="219" t="s">
        <v>85</v>
      </c>
      <c r="AV237" s="13" t="s">
        <v>143</v>
      </c>
      <c r="AW237" s="13" t="s">
        <v>41</v>
      </c>
      <c r="AX237" s="13" t="s">
        <v>22</v>
      </c>
      <c r="AY237" s="219" t="s">
        <v>127</v>
      </c>
    </row>
    <row r="238" spans="2:65" s="1" customFormat="1" ht="22.5" customHeight="1">
      <c r="B238" s="156"/>
      <c r="C238" s="157" t="s">
        <v>513</v>
      </c>
      <c r="D238" s="157" t="s">
        <v>128</v>
      </c>
      <c r="E238" s="158" t="s">
        <v>514</v>
      </c>
      <c r="F238" s="159" t="s">
        <v>515</v>
      </c>
      <c r="G238" s="160" t="s">
        <v>277</v>
      </c>
      <c r="H238" s="161">
        <v>70</v>
      </c>
      <c r="I238" s="162"/>
      <c r="J238" s="163">
        <f>ROUND(I238*H238,2)</f>
        <v>0</v>
      </c>
      <c r="K238" s="159" t="s">
        <v>318</v>
      </c>
      <c r="L238" s="35"/>
      <c r="M238" s="164" t="s">
        <v>20</v>
      </c>
      <c r="N238" s="165" t="s">
        <v>48</v>
      </c>
      <c r="O238" s="36"/>
      <c r="P238" s="166">
        <f>O238*H238</f>
        <v>0</v>
      </c>
      <c r="Q238" s="166">
        <v>0</v>
      </c>
      <c r="R238" s="166">
        <f>Q238*H238</f>
        <v>0</v>
      </c>
      <c r="S238" s="166">
        <v>0</v>
      </c>
      <c r="T238" s="167">
        <f>S238*H238</f>
        <v>0</v>
      </c>
      <c r="AR238" s="18" t="s">
        <v>143</v>
      </c>
      <c r="AT238" s="18" t="s">
        <v>128</v>
      </c>
      <c r="AU238" s="18" t="s">
        <v>85</v>
      </c>
      <c r="AY238" s="18" t="s">
        <v>127</v>
      </c>
      <c r="BE238" s="168">
        <f>IF(N238="základní",J238,0)</f>
        <v>0</v>
      </c>
      <c r="BF238" s="168">
        <f>IF(N238="snížená",J238,0)</f>
        <v>0</v>
      </c>
      <c r="BG238" s="168">
        <f>IF(N238="zákl. přenesená",J238,0)</f>
        <v>0</v>
      </c>
      <c r="BH238" s="168">
        <f>IF(N238="sníž. přenesená",J238,0)</f>
        <v>0</v>
      </c>
      <c r="BI238" s="168">
        <f>IF(N238="nulová",J238,0)</f>
        <v>0</v>
      </c>
      <c r="BJ238" s="18" t="s">
        <v>22</v>
      </c>
      <c r="BK238" s="168">
        <f>ROUND(I238*H238,2)</f>
        <v>0</v>
      </c>
      <c r="BL238" s="18" t="s">
        <v>143</v>
      </c>
      <c r="BM238" s="18" t="s">
        <v>516</v>
      </c>
    </row>
    <row r="239" spans="2:47" s="1" customFormat="1" ht="42" customHeight="1">
      <c r="B239" s="35"/>
      <c r="D239" s="171" t="s">
        <v>133</v>
      </c>
      <c r="F239" s="172" t="s">
        <v>517</v>
      </c>
      <c r="I239" s="132"/>
      <c r="L239" s="35"/>
      <c r="M239" s="64"/>
      <c r="N239" s="36"/>
      <c r="O239" s="36"/>
      <c r="P239" s="36"/>
      <c r="Q239" s="36"/>
      <c r="R239" s="36"/>
      <c r="S239" s="36"/>
      <c r="T239" s="65"/>
      <c r="AT239" s="18" t="s">
        <v>133</v>
      </c>
      <c r="AU239" s="18" t="s">
        <v>85</v>
      </c>
    </row>
    <row r="240" spans="2:47" s="1" customFormat="1" ht="90" customHeight="1">
      <c r="B240" s="35"/>
      <c r="D240" s="171" t="s">
        <v>321</v>
      </c>
      <c r="F240" s="191" t="s">
        <v>512</v>
      </c>
      <c r="I240" s="132"/>
      <c r="L240" s="35"/>
      <c r="M240" s="64"/>
      <c r="N240" s="36"/>
      <c r="O240" s="36"/>
      <c r="P240" s="36"/>
      <c r="Q240" s="36"/>
      <c r="R240" s="36"/>
      <c r="S240" s="36"/>
      <c r="T240" s="65"/>
      <c r="AT240" s="18" t="s">
        <v>321</v>
      </c>
      <c r="AU240" s="18" t="s">
        <v>85</v>
      </c>
    </row>
    <row r="241" spans="2:51" s="12" customFormat="1" ht="22.5" customHeight="1">
      <c r="B241" s="201"/>
      <c r="D241" s="171" t="s">
        <v>323</v>
      </c>
      <c r="E241" s="202" t="s">
        <v>20</v>
      </c>
      <c r="F241" s="203" t="s">
        <v>518</v>
      </c>
      <c r="H241" s="204" t="s">
        <v>20</v>
      </c>
      <c r="I241" s="205"/>
      <c r="L241" s="201"/>
      <c r="M241" s="206"/>
      <c r="N241" s="207"/>
      <c r="O241" s="207"/>
      <c r="P241" s="207"/>
      <c r="Q241" s="207"/>
      <c r="R241" s="207"/>
      <c r="S241" s="207"/>
      <c r="T241" s="208"/>
      <c r="AT241" s="204" t="s">
        <v>323</v>
      </c>
      <c r="AU241" s="204" t="s">
        <v>85</v>
      </c>
      <c r="AV241" s="12" t="s">
        <v>22</v>
      </c>
      <c r="AW241" s="12" t="s">
        <v>41</v>
      </c>
      <c r="AX241" s="12" t="s">
        <v>77</v>
      </c>
      <c r="AY241" s="204" t="s">
        <v>127</v>
      </c>
    </row>
    <row r="242" spans="2:51" s="11" customFormat="1" ht="22.5" customHeight="1">
      <c r="B242" s="192"/>
      <c r="D242" s="169" t="s">
        <v>323</v>
      </c>
      <c r="E242" s="193" t="s">
        <v>275</v>
      </c>
      <c r="F242" s="194" t="s">
        <v>519</v>
      </c>
      <c r="H242" s="195">
        <v>70</v>
      </c>
      <c r="I242" s="196"/>
      <c r="L242" s="192"/>
      <c r="M242" s="197"/>
      <c r="N242" s="198"/>
      <c r="O242" s="198"/>
      <c r="P242" s="198"/>
      <c r="Q242" s="198"/>
      <c r="R242" s="198"/>
      <c r="S242" s="198"/>
      <c r="T242" s="199"/>
      <c r="AT242" s="200" t="s">
        <v>323</v>
      </c>
      <c r="AU242" s="200" t="s">
        <v>85</v>
      </c>
      <c r="AV242" s="11" t="s">
        <v>85</v>
      </c>
      <c r="AW242" s="11" t="s">
        <v>41</v>
      </c>
      <c r="AX242" s="11" t="s">
        <v>22</v>
      </c>
      <c r="AY242" s="200" t="s">
        <v>127</v>
      </c>
    </row>
    <row r="243" spans="2:65" s="1" customFormat="1" ht="31.5" customHeight="1">
      <c r="B243" s="156"/>
      <c r="C243" s="157" t="s">
        <v>520</v>
      </c>
      <c r="D243" s="157" t="s">
        <v>128</v>
      </c>
      <c r="E243" s="158" t="s">
        <v>521</v>
      </c>
      <c r="F243" s="159" t="s">
        <v>522</v>
      </c>
      <c r="G243" s="160" t="s">
        <v>273</v>
      </c>
      <c r="H243" s="161">
        <v>1030</v>
      </c>
      <c r="I243" s="162"/>
      <c r="J243" s="163">
        <f>ROUND(I243*H243,2)</f>
        <v>0</v>
      </c>
      <c r="K243" s="159" t="s">
        <v>318</v>
      </c>
      <c r="L243" s="35"/>
      <c r="M243" s="164" t="s">
        <v>20</v>
      </c>
      <c r="N243" s="165" t="s">
        <v>48</v>
      </c>
      <c r="O243" s="36"/>
      <c r="P243" s="166">
        <f>O243*H243</f>
        <v>0</v>
      </c>
      <c r="Q243" s="166">
        <v>0</v>
      </c>
      <c r="R243" s="166">
        <f>Q243*H243</f>
        <v>0</v>
      </c>
      <c r="S243" s="166">
        <v>0</v>
      </c>
      <c r="T243" s="167">
        <f>S243*H243</f>
        <v>0</v>
      </c>
      <c r="AR243" s="18" t="s">
        <v>143</v>
      </c>
      <c r="AT243" s="18" t="s">
        <v>128</v>
      </c>
      <c r="AU243" s="18" t="s">
        <v>85</v>
      </c>
      <c r="AY243" s="18" t="s">
        <v>127</v>
      </c>
      <c r="BE243" s="168">
        <f>IF(N243="základní",J243,0)</f>
        <v>0</v>
      </c>
      <c r="BF243" s="168">
        <f>IF(N243="snížená",J243,0)</f>
        <v>0</v>
      </c>
      <c r="BG243" s="168">
        <f>IF(N243="zákl. přenesená",J243,0)</f>
        <v>0</v>
      </c>
      <c r="BH243" s="168">
        <f>IF(N243="sníž. přenesená",J243,0)</f>
        <v>0</v>
      </c>
      <c r="BI243" s="168">
        <f>IF(N243="nulová",J243,0)</f>
        <v>0</v>
      </c>
      <c r="BJ243" s="18" t="s">
        <v>22</v>
      </c>
      <c r="BK243" s="168">
        <f>ROUND(I243*H243,2)</f>
        <v>0</v>
      </c>
      <c r="BL243" s="18" t="s">
        <v>143</v>
      </c>
      <c r="BM243" s="18" t="s">
        <v>523</v>
      </c>
    </row>
    <row r="244" spans="2:47" s="1" customFormat="1" ht="30" customHeight="1">
      <c r="B244" s="35"/>
      <c r="D244" s="171" t="s">
        <v>133</v>
      </c>
      <c r="F244" s="172" t="s">
        <v>524</v>
      </c>
      <c r="I244" s="132"/>
      <c r="L244" s="35"/>
      <c r="M244" s="64"/>
      <c r="N244" s="36"/>
      <c r="O244" s="36"/>
      <c r="P244" s="36"/>
      <c r="Q244" s="36"/>
      <c r="R244" s="36"/>
      <c r="S244" s="36"/>
      <c r="T244" s="65"/>
      <c r="AT244" s="18" t="s">
        <v>133</v>
      </c>
      <c r="AU244" s="18" t="s">
        <v>85</v>
      </c>
    </row>
    <row r="245" spans="2:47" s="1" customFormat="1" ht="54" customHeight="1">
      <c r="B245" s="35"/>
      <c r="D245" s="171" t="s">
        <v>321</v>
      </c>
      <c r="F245" s="191" t="s">
        <v>525</v>
      </c>
      <c r="I245" s="132"/>
      <c r="L245" s="35"/>
      <c r="M245" s="64"/>
      <c r="N245" s="36"/>
      <c r="O245" s="36"/>
      <c r="P245" s="36"/>
      <c r="Q245" s="36"/>
      <c r="R245" s="36"/>
      <c r="S245" s="36"/>
      <c r="T245" s="65"/>
      <c r="AT245" s="18" t="s">
        <v>321</v>
      </c>
      <c r="AU245" s="18" t="s">
        <v>85</v>
      </c>
    </row>
    <row r="246" spans="2:51" s="11" customFormat="1" ht="22.5" customHeight="1">
      <c r="B246" s="192"/>
      <c r="D246" s="171" t="s">
        <v>323</v>
      </c>
      <c r="E246" s="200" t="s">
        <v>20</v>
      </c>
      <c r="F246" s="209" t="s">
        <v>526</v>
      </c>
      <c r="H246" s="210">
        <v>453</v>
      </c>
      <c r="I246" s="196"/>
      <c r="L246" s="192"/>
      <c r="M246" s="197"/>
      <c r="N246" s="198"/>
      <c r="O246" s="198"/>
      <c r="P246" s="198"/>
      <c r="Q246" s="198"/>
      <c r="R246" s="198"/>
      <c r="S246" s="198"/>
      <c r="T246" s="199"/>
      <c r="AT246" s="200" t="s">
        <v>323</v>
      </c>
      <c r="AU246" s="200" t="s">
        <v>85</v>
      </c>
      <c r="AV246" s="11" t="s">
        <v>85</v>
      </c>
      <c r="AW246" s="11" t="s">
        <v>41</v>
      </c>
      <c r="AX246" s="11" t="s">
        <v>77</v>
      </c>
      <c r="AY246" s="200" t="s">
        <v>127</v>
      </c>
    </row>
    <row r="247" spans="2:51" s="11" customFormat="1" ht="22.5" customHeight="1">
      <c r="B247" s="192"/>
      <c r="D247" s="171" t="s">
        <v>323</v>
      </c>
      <c r="E247" s="200" t="s">
        <v>20</v>
      </c>
      <c r="F247" s="209" t="s">
        <v>527</v>
      </c>
      <c r="H247" s="210">
        <v>577</v>
      </c>
      <c r="I247" s="196"/>
      <c r="L247" s="192"/>
      <c r="M247" s="197"/>
      <c r="N247" s="198"/>
      <c r="O247" s="198"/>
      <c r="P247" s="198"/>
      <c r="Q247" s="198"/>
      <c r="R247" s="198"/>
      <c r="S247" s="198"/>
      <c r="T247" s="199"/>
      <c r="AT247" s="200" t="s">
        <v>323</v>
      </c>
      <c r="AU247" s="200" t="s">
        <v>85</v>
      </c>
      <c r="AV247" s="11" t="s">
        <v>85</v>
      </c>
      <c r="AW247" s="11" t="s">
        <v>41</v>
      </c>
      <c r="AX247" s="11" t="s">
        <v>77</v>
      </c>
      <c r="AY247" s="200" t="s">
        <v>127</v>
      </c>
    </row>
    <row r="248" spans="2:51" s="13" customFormat="1" ht="22.5" customHeight="1">
      <c r="B248" s="211"/>
      <c r="D248" s="169" t="s">
        <v>323</v>
      </c>
      <c r="E248" s="212" t="s">
        <v>271</v>
      </c>
      <c r="F248" s="213" t="s">
        <v>350</v>
      </c>
      <c r="H248" s="214">
        <v>1030</v>
      </c>
      <c r="I248" s="215"/>
      <c r="L248" s="211"/>
      <c r="M248" s="216"/>
      <c r="N248" s="217"/>
      <c r="O248" s="217"/>
      <c r="P248" s="217"/>
      <c r="Q248" s="217"/>
      <c r="R248" s="217"/>
      <c r="S248" s="217"/>
      <c r="T248" s="218"/>
      <c r="AT248" s="219" t="s">
        <v>323</v>
      </c>
      <c r="AU248" s="219" t="s">
        <v>85</v>
      </c>
      <c r="AV248" s="13" t="s">
        <v>143</v>
      </c>
      <c r="AW248" s="13" t="s">
        <v>41</v>
      </c>
      <c r="AX248" s="13" t="s">
        <v>22</v>
      </c>
      <c r="AY248" s="219" t="s">
        <v>127</v>
      </c>
    </row>
    <row r="249" spans="2:65" s="1" customFormat="1" ht="31.5" customHeight="1">
      <c r="B249" s="156"/>
      <c r="C249" s="157" t="s">
        <v>528</v>
      </c>
      <c r="D249" s="157" t="s">
        <v>128</v>
      </c>
      <c r="E249" s="158" t="s">
        <v>529</v>
      </c>
      <c r="F249" s="159" t="s">
        <v>530</v>
      </c>
      <c r="G249" s="160" t="s">
        <v>273</v>
      </c>
      <c r="H249" s="161">
        <v>1030</v>
      </c>
      <c r="I249" s="162"/>
      <c r="J249" s="163">
        <f>ROUND(I249*H249,2)</f>
        <v>0</v>
      </c>
      <c r="K249" s="159" t="s">
        <v>318</v>
      </c>
      <c r="L249" s="35"/>
      <c r="M249" s="164" t="s">
        <v>20</v>
      </c>
      <c r="N249" s="165" t="s">
        <v>48</v>
      </c>
      <c r="O249" s="36"/>
      <c r="P249" s="166">
        <f>O249*H249</f>
        <v>0</v>
      </c>
      <c r="Q249" s="166">
        <v>0</v>
      </c>
      <c r="R249" s="166">
        <f>Q249*H249</f>
        <v>0</v>
      </c>
      <c r="S249" s="166">
        <v>0</v>
      </c>
      <c r="T249" s="167">
        <f>S249*H249</f>
        <v>0</v>
      </c>
      <c r="AR249" s="18" t="s">
        <v>143</v>
      </c>
      <c r="AT249" s="18" t="s">
        <v>128</v>
      </c>
      <c r="AU249" s="18" t="s">
        <v>85</v>
      </c>
      <c r="AY249" s="18" t="s">
        <v>127</v>
      </c>
      <c r="BE249" s="168">
        <f>IF(N249="základní",J249,0)</f>
        <v>0</v>
      </c>
      <c r="BF249" s="168">
        <f>IF(N249="snížená",J249,0)</f>
        <v>0</v>
      </c>
      <c r="BG249" s="168">
        <f>IF(N249="zákl. přenesená",J249,0)</f>
        <v>0</v>
      </c>
      <c r="BH249" s="168">
        <f>IF(N249="sníž. přenesená",J249,0)</f>
        <v>0</v>
      </c>
      <c r="BI249" s="168">
        <f>IF(N249="nulová",J249,0)</f>
        <v>0</v>
      </c>
      <c r="BJ249" s="18" t="s">
        <v>22</v>
      </c>
      <c r="BK249" s="168">
        <f>ROUND(I249*H249,2)</f>
        <v>0</v>
      </c>
      <c r="BL249" s="18" t="s">
        <v>143</v>
      </c>
      <c r="BM249" s="18" t="s">
        <v>531</v>
      </c>
    </row>
    <row r="250" spans="2:47" s="1" customFormat="1" ht="30" customHeight="1">
      <c r="B250" s="35"/>
      <c r="D250" s="171" t="s">
        <v>133</v>
      </c>
      <c r="F250" s="172" t="s">
        <v>532</v>
      </c>
      <c r="I250" s="132"/>
      <c r="L250" s="35"/>
      <c r="M250" s="64"/>
      <c r="N250" s="36"/>
      <c r="O250" s="36"/>
      <c r="P250" s="36"/>
      <c r="Q250" s="36"/>
      <c r="R250" s="36"/>
      <c r="S250" s="36"/>
      <c r="T250" s="65"/>
      <c r="AT250" s="18" t="s">
        <v>133</v>
      </c>
      <c r="AU250" s="18" t="s">
        <v>85</v>
      </c>
    </row>
    <row r="251" spans="2:47" s="1" customFormat="1" ht="30" customHeight="1">
      <c r="B251" s="35"/>
      <c r="D251" s="171" t="s">
        <v>321</v>
      </c>
      <c r="F251" s="191" t="s">
        <v>533</v>
      </c>
      <c r="I251" s="132"/>
      <c r="L251" s="35"/>
      <c r="M251" s="64"/>
      <c r="N251" s="36"/>
      <c r="O251" s="36"/>
      <c r="P251" s="36"/>
      <c r="Q251" s="36"/>
      <c r="R251" s="36"/>
      <c r="S251" s="36"/>
      <c r="T251" s="65"/>
      <c r="AT251" s="18" t="s">
        <v>321</v>
      </c>
      <c r="AU251" s="18" t="s">
        <v>85</v>
      </c>
    </row>
    <row r="252" spans="2:51" s="11" customFormat="1" ht="22.5" customHeight="1">
      <c r="B252" s="192"/>
      <c r="D252" s="169" t="s">
        <v>323</v>
      </c>
      <c r="E252" s="193" t="s">
        <v>20</v>
      </c>
      <c r="F252" s="194" t="s">
        <v>271</v>
      </c>
      <c r="H252" s="195">
        <v>1030</v>
      </c>
      <c r="I252" s="196"/>
      <c r="L252" s="192"/>
      <c r="M252" s="197"/>
      <c r="N252" s="198"/>
      <c r="O252" s="198"/>
      <c r="P252" s="198"/>
      <c r="Q252" s="198"/>
      <c r="R252" s="198"/>
      <c r="S252" s="198"/>
      <c r="T252" s="199"/>
      <c r="AT252" s="200" t="s">
        <v>323</v>
      </c>
      <c r="AU252" s="200" t="s">
        <v>85</v>
      </c>
      <c r="AV252" s="11" t="s">
        <v>85</v>
      </c>
      <c r="AW252" s="11" t="s">
        <v>41</v>
      </c>
      <c r="AX252" s="11" t="s">
        <v>22</v>
      </c>
      <c r="AY252" s="200" t="s">
        <v>127</v>
      </c>
    </row>
    <row r="253" spans="2:65" s="1" customFormat="1" ht="31.5" customHeight="1">
      <c r="B253" s="156"/>
      <c r="C253" s="157" t="s">
        <v>534</v>
      </c>
      <c r="D253" s="157" t="s">
        <v>128</v>
      </c>
      <c r="E253" s="158" t="s">
        <v>535</v>
      </c>
      <c r="F253" s="159" t="s">
        <v>536</v>
      </c>
      <c r="G253" s="160" t="s">
        <v>273</v>
      </c>
      <c r="H253" s="161">
        <v>278100</v>
      </c>
      <c r="I253" s="162"/>
      <c r="J253" s="163">
        <f>ROUND(I253*H253,2)</f>
        <v>0</v>
      </c>
      <c r="K253" s="159" t="s">
        <v>318</v>
      </c>
      <c r="L253" s="35"/>
      <c r="M253" s="164" t="s">
        <v>20</v>
      </c>
      <c r="N253" s="165" t="s">
        <v>48</v>
      </c>
      <c r="O253" s="36"/>
      <c r="P253" s="166">
        <f>O253*H253</f>
        <v>0</v>
      </c>
      <c r="Q253" s="166">
        <v>0</v>
      </c>
      <c r="R253" s="166">
        <f>Q253*H253</f>
        <v>0</v>
      </c>
      <c r="S253" s="166">
        <v>0</v>
      </c>
      <c r="T253" s="167">
        <f>S253*H253</f>
        <v>0</v>
      </c>
      <c r="AR253" s="18" t="s">
        <v>143</v>
      </c>
      <c r="AT253" s="18" t="s">
        <v>128</v>
      </c>
      <c r="AU253" s="18" t="s">
        <v>85</v>
      </c>
      <c r="AY253" s="18" t="s">
        <v>127</v>
      </c>
      <c r="BE253" s="168">
        <f>IF(N253="základní",J253,0)</f>
        <v>0</v>
      </c>
      <c r="BF253" s="168">
        <f>IF(N253="snížená",J253,0)</f>
        <v>0</v>
      </c>
      <c r="BG253" s="168">
        <f>IF(N253="zákl. přenesená",J253,0)</f>
        <v>0</v>
      </c>
      <c r="BH253" s="168">
        <f>IF(N253="sníž. přenesená",J253,0)</f>
        <v>0</v>
      </c>
      <c r="BI253" s="168">
        <f>IF(N253="nulová",J253,0)</f>
        <v>0</v>
      </c>
      <c r="BJ253" s="18" t="s">
        <v>22</v>
      </c>
      <c r="BK253" s="168">
        <f>ROUND(I253*H253,2)</f>
        <v>0</v>
      </c>
      <c r="BL253" s="18" t="s">
        <v>143</v>
      </c>
      <c r="BM253" s="18" t="s">
        <v>537</v>
      </c>
    </row>
    <row r="254" spans="2:47" s="1" customFormat="1" ht="30" customHeight="1">
      <c r="B254" s="35"/>
      <c r="D254" s="171" t="s">
        <v>133</v>
      </c>
      <c r="F254" s="172" t="s">
        <v>538</v>
      </c>
      <c r="I254" s="132"/>
      <c r="L254" s="35"/>
      <c r="M254" s="64"/>
      <c r="N254" s="36"/>
      <c r="O254" s="36"/>
      <c r="P254" s="36"/>
      <c r="Q254" s="36"/>
      <c r="R254" s="36"/>
      <c r="S254" s="36"/>
      <c r="T254" s="65"/>
      <c r="AT254" s="18" t="s">
        <v>133</v>
      </c>
      <c r="AU254" s="18" t="s">
        <v>85</v>
      </c>
    </row>
    <row r="255" spans="2:47" s="1" customFormat="1" ht="66" customHeight="1">
      <c r="B255" s="35"/>
      <c r="D255" s="171" t="s">
        <v>321</v>
      </c>
      <c r="F255" s="191" t="s">
        <v>539</v>
      </c>
      <c r="I255" s="132"/>
      <c r="L255" s="35"/>
      <c r="M255" s="64"/>
      <c r="N255" s="36"/>
      <c r="O255" s="36"/>
      <c r="P255" s="36"/>
      <c r="Q255" s="36"/>
      <c r="R255" s="36"/>
      <c r="S255" s="36"/>
      <c r="T255" s="65"/>
      <c r="AT255" s="18" t="s">
        <v>321</v>
      </c>
      <c r="AU255" s="18" t="s">
        <v>85</v>
      </c>
    </row>
    <row r="256" spans="2:51" s="11" customFormat="1" ht="22.5" customHeight="1">
      <c r="B256" s="192"/>
      <c r="D256" s="169" t="s">
        <v>323</v>
      </c>
      <c r="E256" s="193" t="s">
        <v>20</v>
      </c>
      <c r="F256" s="194" t="s">
        <v>540</v>
      </c>
      <c r="H256" s="195">
        <v>278100</v>
      </c>
      <c r="I256" s="196"/>
      <c r="L256" s="192"/>
      <c r="M256" s="197"/>
      <c r="N256" s="198"/>
      <c r="O256" s="198"/>
      <c r="P256" s="198"/>
      <c r="Q256" s="198"/>
      <c r="R256" s="198"/>
      <c r="S256" s="198"/>
      <c r="T256" s="199"/>
      <c r="AT256" s="200" t="s">
        <v>323</v>
      </c>
      <c r="AU256" s="200" t="s">
        <v>85</v>
      </c>
      <c r="AV256" s="11" t="s">
        <v>85</v>
      </c>
      <c r="AW256" s="11" t="s">
        <v>41</v>
      </c>
      <c r="AX256" s="11" t="s">
        <v>22</v>
      </c>
      <c r="AY256" s="200" t="s">
        <v>127</v>
      </c>
    </row>
    <row r="257" spans="2:65" s="1" customFormat="1" ht="22.5" customHeight="1">
      <c r="B257" s="156"/>
      <c r="C257" s="157" t="s">
        <v>541</v>
      </c>
      <c r="D257" s="157" t="s">
        <v>128</v>
      </c>
      <c r="E257" s="158" t="s">
        <v>542</v>
      </c>
      <c r="F257" s="159" t="s">
        <v>543</v>
      </c>
      <c r="G257" s="160" t="s">
        <v>544</v>
      </c>
      <c r="H257" s="161">
        <v>742.5</v>
      </c>
      <c r="I257" s="162"/>
      <c r="J257" s="163">
        <f>ROUND(I257*H257,2)</f>
        <v>0</v>
      </c>
      <c r="K257" s="159" t="s">
        <v>318</v>
      </c>
      <c r="L257" s="35"/>
      <c r="M257" s="164" t="s">
        <v>20</v>
      </c>
      <c r="N257" s="165" t="s">
        <v>48</v>
      </c>
      <c r="O257" s="36"/>
      <c r="P257" s="166">
        <f>O257*H257</f>
        <v>0</v>
      </c>
      <c r="Q257" s="166">
        <v>0.00034</v>
      </c>
      <c r="R257" s="166">
        <f>Q257*H257</f>
        <v>0.25245</v>
      </c>
      <c r="S257" s="166">
        <v>0.004</v>
      </c>
      <c r="T257" s="167">
        <f>S257*H257</f>
        <v>2.97</v>
      </c>
      <c r="AR257" s="18" t="s">
        <v>143</v>
      </c>
      <c r="AT257" s="18" t="s">
        <v>128</v>
      </c>
      <c r="AU257" s="18" t="s">
        <v>85</v>
      </c>
      <c r="AY257" s="18" t="s">
        <v>127</v>
      </c>
      <c r="BE257" s="168">
        <f>IF(N257="základní",J257,0)</f>
        <v>0</v>
      </c>
      <c r="BF257" s="168">
        <f>IF(N257="snížená",J257,0)</f>
        <v>0</v>
      </c>
      <c r="BG257" s="168">
        <f>IF(N257="zákl. přenesená",J257,0)</f>
        <v>0</v>
      </c>
      <c r="BH257" s="168">
        <f>IF(N257="sníž. přenesená",J257,0)</f>
        <v>0</v>
      </c>
      <c r="BI257" s="168">
        <f>IF(N257="nulová",J257,0)</f>
        <v>0</v>
      </c>
      <c r="BJ257" s="18" t="s">
        <v>22</v>
      </c>
      <c r="BK257" s="168">
        <f>ROUND(I257*H257,2)</f>
        <v>0</v>
      </c>
      <c r="BL257" s="18" t="s">
        <v>143</v>
      </c>
      <c r="BM257" s="18" t="s">
        <v>545</v>
      </c>
    </row>
    <row r="258" spans="2:47" s="1" customFormat="1" ht="30" customHeight="1">
      <c r="B258" s="35"/>
      <c r="D258" s="171" t="s">
        <v>133</v>
      </c>
      <c r="F258" s="172" t="s">
        <v>546</v>
      </c>
      <c r="I258" s="132"/>
      <c r="L258" s="35"/>
      <c r="M258" s="64"/>
      <c r="N258" s="36"/>
      <c r="O258" s="36"/>
      <c r="P258" s="36"/>
      <c r="Q258" s="36"/>
      <c r="R258" s="36"/>
      <c r="S258" s="36"/>
      <c r="T258" s="65"/>
      <c r="AT258" s="18" t="s">
        <v>133</v>
      </c>
      <c r="AU258" s="18" t="s">
        <v>85</v>
      </c>
    </row>
    <row r="259" spans="2:47" s="1" customFormat="1" ht="54" customHeight="1">
      <c r="B259" s="35"/>
      <c r="D259" s="171" t="s">
        <v>321</v>
      </c>
      <c r="F259" s="191" t="s">
        <v>547</v>
      </c>
      <c r="I259" s="132"/>
      <c r="L259" s="35"/>
      <c r="M259" s="64"/>
      <c r="N259" s="36"/>
      <c r="O259" s="36"/>
      <c r="P259" s="36"/>
      <c r="Q259" s="36"/>
      <c r="R259" s="36"/>
      <c r="S259" s="36"/>
      <c r="T259" s="65"/>
      <c r="AT259" s="18" t="s">
        <v>321</v>
      </c>
      <c r="AU259" s="18" t="s">
        <v>85</v>
      </c>
    </row>
    <row r="260" spans="2:51" s="12" customFormat="1" ht="22.5" customHeight="1">
      <c r="B260" s="201"/>
      <c r="D260" s="171" t="s">
        <v>323</v>
      </c>
      <c r="E260" s="202" t="s">
        <v>20</v>
      </c>
      <c r="F260" s="203" t="s">
        <v>548</v>
      </c>
      <c r="H260" s="204" t="s">
        <v>20</v>
      </c>
      <c r="I260" s="205"/>
      <c r="L260" s="201"/>
      <c r="M260" s="206"/>
      <c r="N260" s="207"/>
      <c r="O260" s="207"/>
      <c r="P260" s="207"/>
      <c r="Q260" s="207"/>
      <c r="R260" s="207"/>
      <c r="S260" s="207"/>
      <c r="T260" s="208"/>
      <c r="AT260" s="204" t="s">
        <v>323</v>
      </c>
      <c r="AU260" s="204" t="s">
        <v>85</v>
      </c>
      <c r="AV260" s="12" t="s">
        <v>22</v>
      </c>
      <c r="AW260" s="12" t="s">
        <v>41</v>
      </c>
      <c r="AX260" s="12" t="s">
        <v>77</v>
      </c>
      <c r="AY260" s="204" t="s">
        <v>127</v>
      </c>
    </row>
    <row r="261" spans="2:51" s="11" customFormat="1" ht="22.5" customHeight="1">
      <c r="B261" s="192"/>
      <c r="D261" s="169" t="s">
        <v>323</v>
      </c>
      <c r="E261" s="193" t="s">
        <v>20</v>
      </c>
      <c r="F261" s="194" t="s">
        <v>549</v>
      </c>
      <c r="H261" s="195">
        <v>742.5</v>
      </c>
      <c r="I261" s="196"/>
      <c r="L261" s="192"/>
      <c r="M261" s="197"/>
      <c r="N261" s="198"/>
      <c r="O261" s="198"/>
      <c r="P261" s="198"/>
      <c r="Q261" s="198"/>
      <c r="R261" s="198"/>
      <c r="S261" s="198"/>
      <c r="T261" s="199"/>
      <c r="AT261" s="200" t="s">
        <v>323</v>
      </c>
      <c r="AU261" s="200" t="s">
        <v>85</v>
      </c>
      <c r="AV261" s="11" t="s">
        <v>85</v>
      </c>
      <c r="AW261" s="11" t="s">
        <v>41</v>
      </c>
      <c r="AX261" s="11" t="s">
        <v>22</v>
      </c>
      <c r="AY261" s="200" t="s">
        <v>127</v>
      </c>
    </row>
    <row r="262" spans="2:65" s="1" customFormat="1" ht="22.5" customHeight="1">
      <c r="B262" s="156"/>
      <c r="C262" s="157" t="s">
        <v>550</v>
      </c>
      <c r="D262" s="157" t="s">
        <v>128</v>
      </c>
      <c r="E262" s="158" t="s">
        <v>551</v>
      </c>
      <c r="F262" s="159" t="s">
        <v>552</v>
      </c>
      <c r="G262" s="160" t="s">
        <v>544</v>
      </c>
      <c r="H262" s="161">
        <v>1181.8</v>
      </c>
      <c r="I262" s="162"/>
      <c r="J262" s="163">
        <f>ROUND(I262*H262,2)</f>
        <v>0</v>
      </c>
      <c r="K262" s="159" t="s">
        <v>318</v>
      </c>
      <c r="L262" s="35"/>
      <c r="M262" s="164" t="s">
        <v>20</v>
      </c>
      <c r="N262" s="165" t="s">
        <v>48</v>
      </c>
      <c r="O262" s="36"/>
      <c r="P262" s="166">
        <f>O262*H262</f>
        <v>0</v>
      </c>
      <c r="Q262" s="166">
        <v>0.00074</v>
      </c>
      <c r="R262" s="166">
        <f>Q262*H262</f>
        <v>0.874532</v>
      </c>
      <c r="S262" s="166">
        <v>0.008</v>
      </c>
      <c r="T262" s="167">
        <f>S262*H262</f>
        <v>9.4544</v>
      </c>
      <c r="AR262" s="18" t="s">
        <v>143</v>
      </c>
      <c r="AT262" s="18" t="s">
        <v>128</v>
      </c>
      <c r="AU262" s="18" t="s">
        <v>85</v>
      </c>
      <c r="AY262" s="18" t="s">
        <v>127</v>
      </c>
      <c r="BE262" s="168">
        <f>IF(N262="základní",J262,0)</f>
        <v>0</v>
      </c>
      <c r="BF262" s="168">
        <f>IF(N262="snížená",J262,0)</f>
        <v>0</v>
      </c>
      <c r="BG262" s="168">
        <f>IF(N262="zákl. přenesená",J262,0)</f>
        <v>0</v>
      </c>
      <c r="BH262" s="168">
        <f>IF(N262="sníž. přenesená",J262,0)</f>
        <v>0</v>
      </c>
      <c r="BI262" s="168">
        <f>IF(N262="nulová",J262,0)</f>
        <v>0</v>
      </c>
      <c r="BJ262" s="18" t="s">
        <v>22</v>
      </c>
      <c r="BK262" s="168">
        <f>ROUND(I262*H262,2)</f>
        <v>0</v>
      </c>
      <c r="BL262" s="18" t="s">
        <v>143</v>
      </c>
      <c r="BM262" s="18" t="s">
        <v>553</v>
      </c>
    </row>
    <row r="263" spans="2:47" s="1" customFormat="1" ht="30" customHeight="1">
      <c r="B263" s="35"/>
      <c r="D263" s="171" t="s">
        <v>133</v>
      </c>
      <c r="F263" s="172" t="s">
        <v>554</v>
      </c>
      <c r="I263" s="132"/>
      <c r="L263" s="35"/>
      <c r="M263" s="64"/>
      <c r="N263" s="36"/>
      <c r="O263" s="36"/>
      <c r="P263" s="36"/>
      <c r="Q263" s="36"/>
      <c r="R263" s="36"/>
      <c r="S263" s="36"/>
      <c r="T263" s="65"/>
      <c r="AT263" s="18" t="s">
        <v>133</v>
      </c>
      <c r="AU263" s="18" t="s">
        <v>85</v>
      </c>
    </row>
    <row r="264" spans="2:47" s="1" customFormat="1" ht="54" customHeight="1">
      <c r="B264" s="35"/>
      <c r="D264" s="171" t="s">
        <v>321</v>
      </c>
      <c r="F264" s="191" t="s">
        <v>547</v>
      </c>
      <c r="I264" s="132"/>
      <c r="L264" s="35"/>
      <c r="M264" s="64"/>
      <c r="N264" s="36"/>
      <c r="O264" s="36"/>
      <c r="P264" s="36"/>
      <c r="Q264" s="36"/>
      <c r="R264" s="36"/>
      <c r="S264" s="36"/>
      <c r="T264" s="65"/>
      <c r="AT264" s="18" t="s">
        <v>321</v>
      </c>
      <c r="AU264" s="18" t="s">
        <v>85</v>
      </c>
    </row>
    <row r="265" spans="2:51" s="12" customFormat="1" ht="22.5" customHeight="1">
      <c r="B265" s="201"/>
      <c r="D265" s="171" t="s">
        <v>323</v>
      </c>
      <c r="E265" s="202" t="s">
        <v>20</v>
      </c>
      <c r="F265" s="203" t="s">
        <v>555</v>
      </c>
      <c r="H265" s="204" t="s">
        <v>20</v>
      </c>
      <c r="I265" s="205"/>
      <c r="L265" s="201"/>
      <c r="M265" s="206"/>
      <c r="N265" s="207"/>
      <c r="O265" s="207"/>
      <c r="P265" s="207"/>
      <c r="Q265" s="207"/>
      <c r="R265" s="207"/>
      <c r="S265" s="207"/>
      <c r="T265" s="208"/>
      <c r="AT265" s="204" t="s">
        <v>323</v>
      </c>
      <c r="AU265" s="204" t="s">
        <v>85</v>
      </c>
      <c r="AV265" s="12" t="s">
        <v>22</v>
      </c>
      <c r="AW265" s="12" t="s">
        <v>41</v>
      </c>
      <c r="AX265" s="12" t="s">
        <v>77</v>
      </c>
      <c r="AY265" s="204" t="s">
        <v>127</v>
      </c>
    </row>
    <row r="266" spans="2:51" s="11" customFormat="1" ht="22.5" customHeight="1">
      <c r="B266" s="192"/>
      <c r="D266" s="169" t="s">
        <v>323</v>
      </c>
      <c r="E266" s="193" t="s">
        <v>20</v>
      </c>
      <c r="F266" s="194" t="s">
        <v>556</v>
      </c>
      <c r="H266" s="195">
        <v>1181.8</v>
      </c>
      <c r="I266" s="196"/>
      <c r="L266" s="192"/>
      <c r="M266" s="197"/>
      <c r="N266" s="198"/>
      <c r="O266" s="198"/>
      <c r="P266" s="198"/>
      <c r="Q266" s="198"/>
      <c r="R266" s="198"/>
      <c r="S266" s="198"/>
      <c r="T266" s="199"/>
      <c r="AT266" s="200" t="s">
        <v>323</v>
      </c>
      <c r="AU266" s="200" t="s">
        <v>85</v>
      </c>
      <c r="AV266" s="11" t="s">
        <v>85</v>
      </c>
      <c r="AW266" s="11" t="s">
        <v>41</v>
      </c>
      <c r="AX266" s="11" t="s">
        <v>22</v>
      </c>
      <c r="AY266" s="200" t="s">
        <v>127</v>
      </c>
    </row>
    <row r="267" spans="2:65" s="1" customFormat="1" ht="22.5" customHeight="1">
      <c r="B267" s="156"/>
      <c r="C267" s="157" t="s">
        <v>557</v>
      </c>
      <c r="D267" s="157" t="s">
        <v>128</v>
      </c>
      <c r="E267" s="158" t="s">
        <v>558</v>
      </c>
      <c r="F267" s="159" t="s">
        <v>559</v>
      </c>
      <c r="G267" s="160" t="s">
        <v>273</v>
      </c>
      <c r="H267" s="161">
        <v>1770.36</v>
      </c>
      <c r="I267" s="162"/>
      <c r="J267" s="163">
        <f>ROUND(I267*H267,2)</f>
        <v>0</v>
      </c>
      <c r="K267" s="159" t="s">
        <v>318</v>
      </c>
      <c r="L267" s="35"/>
      <c r="M267" s="164" t="s">
        <v>20</v>
      </c>
      <c r="N267" s="165" t="s">
        <v>48</v>
      </c>
      <c r="O267" s="36"/>
      <c r="P267" s="166">
        <f>O267*H267</f>
        <v>0</v>
      </c>
      <c r="Q267" s="166">
        <v>0</v>
      </c>
      <c r="R267" s="166">
        <f>Q267*H267</f>
        <v>0</v>
      </c>
      <c r="S267" s="166">
        <v>0</v>
      </c>
      <c r="T267" s="167">
        <f>S267*H267</f>
        <v>0</v>
      </c>
      <c r="AR267" s="18" t="s">
        <v>143</v>
      </c>
      <c r="AT267" s="18" t="s">
        <v>128</v>
      </c>
      <c r="AU267" s="18" t="s">
        <v>85</v>
      </c>
      <c r="AY267" s="18" t="s">
        <v>127</v>
      </c>
      <c r="BE267" s="168">
        <f>IF(N267="základní",J267,0)</f>
        <v>0</v>
      </c>
      <c r="BF267" s="168">
        <f>IF(N267="snížená",J267,0)</f>
        <v>0</v>
      </c>
      <c r="BG267" s="168">
        <f>IF(N267="zákl. přenesená",J267,0)</f>
        <v>0</v>
      </c>
      <c r="BH267" s="168">
        <f>IF(N267="sníž. přenesená",J267,0)</f>
        <v>0</v>
      </c>
      <c r="BI267" s="168">
        <f>IF(N267="nulová",J267,0)</f>
        <v>0</v>
      </c>
      <c r="BJ267" s="18" t="s">
        <v>22</v>
      </c>
      <c r="BK267" s="168">
        <f>ROUND(I267*H267,2)</f>
        <v>0</v>
      </c>
      <c r="BL267" s="18" t="s">
        <v>143</v>
      </c>
      <c r="BM267" s="18" t="s">
        <v>560</v>
      </c>
    </row>
    <row r="268" spans="2:47" s="1" customFormat="1" ht="22.5" customHeight="1">
      <c r="B268" s="35"/>
      <c r="D268" s="171" t="s">
        <v>133</v>
      </c>
      <c r="F268" s="172" t="s">
        <v>559</v>
      </c>
      <c r="I268" s="132"/>
      <c r="L268" s="35"/>
      <c r="M268" s="64"/>
      <c r="N268" s="36"/>
      <c r="O268" s="36"/>
      <c r="P268" s="36"/>
      <c r="Q268" s="36"/>
      <c r="R268" s="36"/>
      <c r="S268" s="36"/>
      <c r="T268" s="65"/>
      <c r="AT268" s="18" t="s">
        <v>133</v>
      </c>
      <c r="AU268" s="18" t="s">
        <v>85</v>
      </c>
    </row>
    <row r="269" spans="2:47" s="1" customFormat="1" ht="66" customHeight="1">
      <c r="B269" s="35"/>
      <c r="D269" s="171" t="s">
        <v>321</v>
      </c>
      <c r="F269" s="191" t="s">
        <v>561</v>
      </c>
      <c r="I269" s="132"/>
      <c r="L269" s="35"/>
      <c r="M269" s="64"/>
      <c r="N269" s="36"/>
      <c r="O269" s="36"/>
      <c r="P269" s="36"/>
      <c r="Q269" s="36"/>
      <c r="R269" s="36"/>
      <c r="S269" s="36"/>
      <c r="T269" s="65"/>
      <c r="AT269" s="18" t="s">
        <v>321</v>
      </c>
      <c r="AU269" s="18" t="s">
        <v>85</v>
      </c>
    </row>
    <row r="270" spans="2:51" s="11" customFormat="1" ht="22.5" customHeight="1">
      <c r="B270" s="192"/>
      <c r="D270" s="171" t="s">
        <v>323</v>
      </c>
      <c r="E270" s="200" t="s">
        <v>20</v>
      </c>
      <c r="F270" s="209" t="s">
        <v>285</v>
      </c>
      <c r="H270" s="210">
        <v>566.4</v>
      </c>
      <c r="I270" s="196"/>
      <c r="L270" s="192"/>
      <c r="M270" s="197"/>
      <c r="N270" s="198"/>
      <c r="O270" s="198"/>
      <c r="P270" s="198"/>
      <c r="Q270" s="198"/>
      <c r="R270" s="198"/>
      <c r="S270" s="198"/>
      <c r="T270" s="199"/>
      <c r="AT270" s="200" t="s">
        <v>323</v>
      </c>
      <c r="AU270" s="200" t="s">
        <v>85</v>
      </c>
      <c r="AV270" s="11" t="s">
        <v>85</v>
      </c>
      <c r="AW270" s="11" t="s">
        <v>41</v>
      </c>
      <c r="AX270" s="11" t="s">
        <v>77</v>
      </c>
      <c r="AY270" s="200" t="s">
        <v>127</v>
      </c>
    </row>
    <row r="271" spans="2:51" s="11" customFormat="1" ht="22.5" customHeight="1">
      <c r="B271" s="192"/>
      <c r="D271" s="171" t="s">
        <v>323</v>
      </c>
      <c r="E271" s="200" t="s">
        <v>20</v>
      </c>
      <c r="F271" s="209" t="s">
        <v>288</v>
      </c>
      <c r="H271" s="210">
        <v>779.76</v>
      </c>
      <c r="I271" s="196"/>
      <c r="L271" s="192"/>
      <c r="M271" s="197"/>
      <c r="N271" s="198"/>
      <c r="O271" s="198"/>
      <c r="P271" s="198"/>
      <c r="Q271" s="198"/>
      <c r="R271" s="198"/>
      <c r="S271" s="198"/>
      <c r="T271" s="199"/>
      <c r="AT271" s="200" t="s">
        <v>323</v>
      </c>
      <c r="AU271" s="200" t="s">
        <v>85</v>
      </c>
      <c r="AV271" s="11" t="s">
        <v>85</v>
      </c>
      <c r="AW271" s="11" t="s">
        <v>41</v>
      </c>
      <c r="AX271" s="11" t="s">
        <v>77</v>
      </c>
      <c r="AY271" s="200" t="s">
        <v>127</v>
      </c>
    </row>
    <row r="272" spans="2:51" s="11" customFormat="1" ht="22.5" customHeight="1">
      <c r="B272" s="192"/>
      <c r="D272" s="171" t="s">
        <v>323</v>
      </c>
      <c r="E272" s="200" t="s">
        <v>20</v>
      </c>
      <c r="F272" s="209" t="s">
        <v>291</v>
      </c>
      <c r="H272" s="210">
        <v>424.2</v>
      </c>
      <c r="I272" s="196"/>
      <c r="L272" s="192"/>
      <c r="M272" s="197"/>
      <c r="N272" s="198"/>
      <c r="O272" s="198"/>
      <c r="P272" s="198"/>
      <c r="Q272" s="198"/>
      <c r="R272" s="198"/>
      <c r="S272" s="198"/>
      <c r="T272" s="199"/>
      <c r="AT272" s="200" t="s">
        <v>323</v>
      </c>
      <c r="AU272" s="200" t="s">
        <v>85</v>
      </c>
      <c r="AV272" s="11" t="s">
        <v>85</v>
      </c>
      <c r="AW272" s="11" t="s">
        <v>41</v>
      </c>
      <c r="AX272" s="11" t="s">
        <v>77</v>
      </c>
      <c r="AY272" s="200" t="s">
        <v>127</v>
      </c>
    </row>
    <row r="273" spans="2:51" s="13" customFormat="1" ht="22.5" customHeight="1">
      <c r="B273" s="211"/>
      <c r="D273" s="169" t="s">
        <v>323</v>
      </c>
      <c r="E273" s="212" t="s">
        <v>20</v>
      </c>
      <c r="F273" s="213" t="s">
        <v>350</v>
      </c>
      <c r="H273" s="214">
        <v>1770.36</v>
      </c>
      <c r="I273" s="215"/>
      <c r="L273" s="211"/>
      <c r="M273" s="216"/>
      <c r="N273" s="217"/>
      <c r="O273" s="217"/>
      <c r="P273" s="217"/>
      <c r="Q273" s="217"/>
      <c r="R273" s="217"/>
      <c r="S273" s="217"/>
      <c r="T273" s="218"/>
      <c r="AT273" s="219" t="s">
        <v>323</v>
      </c>
      <c r="AU273" s="219" t="s">
        <v>85</v>
      </c>
      <c r="AV273" s="13" t="s">
        <v>143</v>
      </c>
      <c r="AW273" s="13" t="s">
        <v>41</v>
      </c>
      <c r="AX273" s="13" t="s">
        <v>22</v>
      </c>
      <c r="AY273" s="219" t="s">
        <v>127</v>
      </c>
    </row>
    <row r="274" spans="2:65" s="1" customFormat="1" ht="22.5" customHeight="1">
      <c r="B274" s="156"/>
      <c r="C274" s="157" t="s">
        <v>562</v>
      </c>
      <c r="D274" s="157" t="s">
        <v>128</v>
      </c>
      <c r="E274" s="158" t="s">
        <v>563</v>
      </c>
      <c r="F274" s="159" t="s">
        <v>564</v>
      </c>
      <c r="G274" s="160" t="s">
        <v>273</v>
      </c>
      <c r="H274" s="161">
        <v>779.76</v>
      </c>
      <c r="I274" s="162"/>
      <c r="J274" s="163">
        <f>ROUND(I274*H274,2)</f>
        <v>0</v>
      </c>
      <c r="K274" s="159" t="s">
        <v>318</v>
      </c>
      <c r="L274" s="35"/>
      <c r="M274" s="164" t="s">
        <v>20</v>
      </c>
      <c r="N274" s="165" t="s">
        <v>48</v>
      </c>
      <c r="O274" s="36"/>
      <c r="P274" s="166">
        <f>O274*H274</f>
        <v>0</v>
      </c>
      <c r="Q274" s="166">
        <v>0.048</v>
      </c>
      <c r="R274" s="166">
        <f>Q274*H274</f>
        <v>37.42848</v>
      </c>
      <c r="S274" s="166">
        <v>0.048</v>
      </c>
      <c r="T274" s="167">
        <f>S274*H274</f>
        <v>37.42848</v>
      </c>
      <c r="AR274" s="18" t="s">
        <v>143</v>
      </c>
      <c r="AT274" s="18" t="s">
        <v>128</v>
      </c>
      <c r="AU274" s="18" t="s">
        <v>85</v>
      </c>
      <c r="AY274" s="18" t="s">
        <v>127</v>
      </c>
      <c r="BE274" s="168">
        <f>IF(N274="základní",J274,0)</f>
        <v>0</v>
      </c>
      <c r="BF274" s="168">
        <f>IF(N274="snížená",J274,0)</f>
        <v>0</v>
      </c>
      <c r="BG274" s="168">
        <f>IF(N274="zákl. přenesená",J274,0)</f>
        <v>0</v>
      </c>
      <c r="BH274" s="168">
        <f>IF(N274="sníž. přenesená",J274,0)</f>
        <v>0</v>
      </c>
      <c r="BI274" s="168">
        <f>IF(N274="nulová",J274,0)</f>
        <v>0</v>
      </c>
      <c r="BJ274" s="18" t="s">
        <v>22</v>
      </c>
      <c r="BK274" s="168">
        <f>ROUND(I274*H274,2)</f>
        <v>0</v>
      </c>
      <c r="BL274" s="18" t="s">
        <v>143</v>
      </c>
      <c r="BM274" s="18" t="s">
        <v>565</v>
      </c>
    </row>
    <row r="275" spans="2:47" s="1" customFormat="1" ht="22.5" customHeight="1">
      <c r="B275" s="35"/>
      <c r="D275" s="171" t="s">
        <v>133</v>
      </c>
      <c r="F275" s="172" t="s">
        <v>566</v>
      </c>
      <c r="I275" s="132"/>
      <c r="L275" s="35"/>
      <c r="M275" s="64"/>
      <c r="N275" s="36"/>
      <c r="O275" s="36"/>
      <c r="P275" s="36"/>
      <c r="Q275" s="36"/>
      <c r="R275" s="36"/>
      <c r="S275" s="36"/>
      <c r="T275" s="65"/>
      <c r="AT275" s="18" t="s">
        <v>133</v>
      </c>
      <c r="AU275" s="18" t="s">
        <v>85</v>
      </c>
    </row>
    <row r="276" spans="2:47" s="1" customFormat="1" ht="66" customHeight="1">
      <c r="B276" s="35"/>
      <c r="D276" s="171" t="s">
        <v>321</v>
      </c>
      <c r="F276" s="191" t="s">
        <v>561</v>
      </c>
      <c r="I276" s="132"/>
      <c r="L276" s="35"/>
      <c r="M276" s="64"/>
      <c r="N276" s="36"/>
      <c r="O276" s="36"/>
      <c r="P276" s="36"/>
      <c r="Q276" s="36"/>
      <c r="R276" s="36"/>
      <c r="S276" s="36"/>
      <c r="T276" s="65"/>
      <c r="AT276" s="18" t="s">
        <v>321</v>
      </c>
      <c r="AU276" s="18" t="s">
        <v>85</v>
      </c>
    </row>
    <row r="277" spans="2:51" s="11" customFormat="1" ht="22.5" customHeight="1">
      <c r="B277" s="192"/>
      <c r="D277" s="169" t="s">
        <v>323</v>
      </c>
      <c r="E277" s="193" t="s">
        <v>20</v>
      </c>
      <c r="F277" s="194" t="s">
        <v>288</v>
      </c>
      <c r="H277" s="195">
        <v>779.76</v>
      </c>
      <c r="I277" s="196"/>
      <c r="L277" s="192"/>
      <c r="M277" s="197"/>
      <c r="N277" s="198"/>
      <c r="O277" s="198"/>
      <c r="P277" s="198"/>
      <c r="Q277" s="198"/>
      <c r="R277" s="198"/>
      <c r="S277" s="198"/>
      <c r="T277" s="199"/>
      <c r="AT277" s="200" t="s">
        <v>323</v>
      </c>
      <c r="AU277" s="200" t="s">
        <v>85</v>
      </c>
      <c r="AV277" s="11" t="s">
        <v>85</v>
      </c>
      <c r="AW277" s="11" t="s">
        <v>41</v>
      </c>
      <c r="AX277" s="11" t="s">
        <v>22</v>
      </c>
      <c r="AY277" s="200" t="s">
        <v>127</v>
      </c>
    </row>
    <row r="278" spans="2:65" s="1" customFormat="1" ht="22.5" customHeight="1">
      <c r="B278" s="156"/>
      <c r="C278" s="157" t="s">
        <v>567</v>
      </c>
      <c r="D278" s="157" t="s">
        <v>128</v>
      </c>
      <c r="E278" s="158" t="s">
        <v>568</v>
      </c>
      <c r="F278" s="159" t="s">
        <v>569</v>
      </c>
      <c r="G278" s="160" t="s">
        <v>273</v>
      </c>
      <c r="H278" s="161">
        <v>42.42</v>
      </c>
      <c r="I278" s="162"/>
      <c r="J278" s="163">
        <f>ROUND(I278*H278,2)</f>
        <v>0</v>
      </c>
      <c r="K278" s="159" t="s">
        <v>318</v>
      </c>
      <c r="L278" s="35"/>
      <c r="M278" s="164" t="s">
        <v>20</v>
      </c>
      <c r="N278" s="165" t="s">
        <v>48</v>
      </c>
      <c r="O278" s="36"/>
      <c r="P278" s="166">
        <f>O278*H278</f>
        <v>0</v>
      </c>
      <c r="Q278" s="166">
        <v>0.05828</v>
      </c>
      <c r="R278" s="166">
        <f>Q278*H278</f>
        <v>2.4722376</v>
      </c>
      <c r="S278" s="166">
        <v>0</v>
      </c>
      <c r="T278" s="167">
        <f>S278*H278</f>
        <v>0</v>
      </c>
      <c r="AR278" s="18" t="s">
        <v>143</v>
      </c>
      <c r="AT278" s="18" t="s">
        <v>128</v>
      </c>
      <c r="AU278" s="18" t="s">
        <v>85</v>
      </c>
      <c r="AY278" s="18" t="s">
        <v>127</v>
      </c>
      <c r="BE278" s="168">
        <f>IF(N278="základní",J278,0)</f>
        <v>0</v>
      </c>
      <c r="BF278" s="168">
        <f>IF(N278="snížená",J278,0)</f>
        <v>0</v>
      </c>
      <c r="BG278" s="168">
        <f>IF(N278="zákl. přenesená",J278,0)</f>
        <v>0</v>
      </c>
      <c r="BH278" s="168">
        <f>IF(N278="sníž. přenesená",J278,0)</f>
        <v>0</v>
      </c>
      <c r="BI278" s="168">
        <f>IF(N278="nulová",J278,0)</f>
        <v>0</v>
      </c>
      <c r="BJ278" s="18" t="s">
        <v>22</v>
      </c>
      <c r="BK278" s="168">
        <f>ROUND(I278*H278,2)</f>
        <v>0</v>
      </c>
      <c r="BL278" s="18" t="s">
        <v>143</v>
      </c>
      <c r="BM278" s="18" t="s">
        <v>570</v>
      </c>
    </row>
    <row r="279" spans="2:47" s="1" customFormat="1" ht="22.5" customHeight="1">
      <c r="B279" s="35"/>
      <c r="D279" s="171" t="s">
        <v>133</v>
      </c>
      <c r="F279" s="172" t="s">
        <v>571</v>
      </c>
      <c r="I279" s="132"/>
      <c r="L279" s="35"/>
      <c r="M279" s="64"/>
      <c r="N279" s="36"/>
      <c r="O279" s="36"/>
      <c r="P279" s="36"/>
      <c r="Q279" s="36"/>
      <c r="R279" s="36"/>
      <c r="S279" s="36"/>
      <c r="T279" s="65"/>
      <c r="AT279" s="18" t="s">
        <v>133</v>
      </c>
      <c r="AU279" s="18" t="s">
        <v>85</v>
      </c>
    </row>
    <row r="280" spans="2:47" s="1" customFormat="1" ht="126" customHeight="1">
      <c r="B280" s="35"/>
      <c r="D280" s="171" t="s">
        <v>321</v>
      </c>
      <c r="F280" s="191" t="s">
        <v>572</v>
      </c>
      <c r="I280" s="132"/>
      <c r="L280" s="35"/>
      <c r="M280" s="64"/>
      <c r="N280" s="36"/>
      <c r="O280" s="36"/>
      <c r="P280" s="36"/>
      <c r="Q280" s="36"/>
      <c r="R280" s="36"/>
      <c r="S280" s="36"/>
      <c r="T280" s="65"/>
      <c r="AT280" s="18" t="s">
        <v>321</v>
      </c>
      <c r="AU280" s="18" t="s">
        <v>85</v>
      </c>
    </row>
    <row r="281" spans="2:51" s="11" customFormat="1" ht="22.5" customHeight="1">
      <c r="B281" s="192"/>
      <c r="D281" s="169" t="s">
        <v>323</v>
      </c>
      <c r="E281" s="193" t="s">
        <v>20</v>
      </c>
      <c r="F281" s="194" t="s">
        <v>573</v>
      </c>
      <c r="H281" s="195">
        <v>42.42</v>
      </c>
      <c r="I281" s="196"/>
      <c r="L281" s="192"/>
      <c r="M281" s="197"/>
      <c r="N281" s="198"/>
      <c r="O281" s="198"/>
      <c r="P281" s="198"/>
      <c r="Q281" s="198"/>
      <c r="R281" s="198"/>
      <c r="S281" s="198"/>
      <c r="T281" s="199"/>
      <c r="AT281" s="200" t="s">
        <v>323</v>
      </c>
      <c r="AU281" s="200" t="s">
        <v>85</v>
      </c>
      <c r="AV281" s="11" t="s">
        <v>85</v>
      </c>
      <c r="AW281" s="11" t="s">
        <v>41</v>
      </c>
      <c r="AX281" s="11" t="s">
        <v>22</v>
      </c>
      <c r="AY281" s="200" t="s">
        <v>127</v>
      </c>
    </row>
    <row r="282" spans="2:65" s="1" customFormat="1" ht="22.5" customHeight="1">
      <c r="B282" s="156"/>
      <c r="C282" s="157" t="s">
        <v>574</v>
      </c>
      <c r="D282" s="157" t="s">
        <v>128</v>
      </c>
      <c r="E282" s="158" t="s">
        <v>575</v>
      </c>
      <c r="F282" s="159" t="s">
        <v>576</v>
      </c>
      <c r="G282" s="160" t="s">
        <v>273</v>
      </c>
      <c r="H282" s="161">
        <v>42.42</v>
      </c>
      <c r="I282" s="162"/>
      <c r="J282" s="163">
        <f>ROUND(I282*H282,2)</f>
        <v>0</v>
      </c>
      <c r="K282" s="159" t="s">
        <v>318</v>
      </c>
      <c r="L282" s="35"/>
      <c r="M282" s="164" t="s">
        <v>20</v>
      </c>
      <c r="N282" s="165" t="s">
        <v>48</v>
      </c>
      <c r="O282" s="36"/>
      <c r="P282" s="166">
        <f>O282*H282</f>
        <v>0</v>
      </c>
      <c r="Q282" s="166">
        <v>0.00158</v>
      </c>
      <c r="R282" s="166">
        <f>Q282*H282</f>
        <v>0.0670236</v>
      </c>
      <c r="S282" s="166">
        <v>0</v>
      </c>
      <c r="T282" s="167">
        <f>S282*H282</f>
        <v>0</v>
      </c>
      <c r="AR282" s="18" t="s">
        <v>143</v>
      </c>
      <c r="AT282" s="18" t="s">
        <v>128</v>
      </c>
      <c r="AU282" s="18" t="s">
        <v>85</v>
      </c>
      <c r="AY282" s="18" t="s">
        <v>127</v>
      </c>
      <c r="BE282" s="168">
        <f>IF(N282="základní",J282,0)</f>
        <v>0</v>
      </c>
      <c r="BF282" s="168">
        <f>IF(N282="snížená",J282,0)</f>
        <v>0</v>
      </c>
      <c r="BG282" s="168">
        <f>IF(N282="zákl. přenesená",J282,0)</f>
        <v>0</v>
      </c>
      <c r="BH282" s="168">
        <f>IF(N282="sníž. přenesená",J282,0)</f>
        <v>0</v>
      </c>
      <c r="BI282" s="168">
        <f>IF(N282="nulová",J282,0)</f>
        <v>0</v>
      </c>
      <c r="BJ282" s="18" t="s">
        <v>22</v>
      </c>
      <c r="BK282" s="168">
        <f>ROUND(I282*H282,2)</f>
        <v>0</v>
      </c>
      <c r="BL282" s="18" t="s">
        <v>143</v>
      </c>
      <c r="BM282" s="18" t="s">
        <v>577</v>
      </c>
    </row>
    <row r="283" spans="2:47" s="1" customFormat="1" ht="22.5" customHeight="1">
      <c r="B283" s="35"/>
      <c r="D283" s="171" t="s">
        <v>133</v>
      </c>
      <c r="F283" s="172" t="s">
        <v>578</v>
      </c>
      <c r="I283" s="132"/>
      <c r="L283" s="35"/>
      <c r="M283" s="64"/>
      <c r="N283" s="36"/>
      <c r="O283" s="36"/>
      <c r="P283" s="36"/>
      <c r="Q283" s="36"/>
      <c r="R283" s="36"/>
      <c r="S283" s="36"/>
      <c r="T283" s="65"/>
      <c r="AT283" s="18" t="s">
        <v>133</v>
      </c>
      <c r="AU283" s="18" t="s">
        <v>85</v>
      </c>
    </row>
    <row r="284" spans="2:51" s="11" customFormat="1" ht="22.5" customHeight="1">
      <c r="B284" s="192"/>
      <c r="D284" s="169" t="s">
        <v>323</v>
      </c>
      <c r="E284" s="193" t="s">
        <v>20</v>
      </c>
      <c r="F284" s="194" t="s">
        <v>573</v>
      </c>
      <c r="H284" s="195">
        <v>42.42</v>
      </c>
      <c r="I284" s="196"/>
      <c r="L284" s="192"/>
      <c r="M284" s="197"/>
      <c r="N284" s="198"/>
      <c r="O284" s="198"/>
      <c r="P284" s="198"/>
      <c r="Q284" s="198"/>
      <c r="R284" s="198"/>
      <c r="S284" s="198"/>
      <c r="T284" s="199"/>
      <c r="AT284" s="200" t="s">
        <v>323</v>
      </c>
      <c r="AU284" s="200" t="s">
        <v>85</v>
      </c>
      <c r="AV284" s="11" t="s">
        <v>85</v>
      </c>
      <c r="AW284" s="11" t="s">
        <v>41</v>
      </c>
      <c r="AX284" s="11" t="s">
        <v>22</v>
      </c>
      <c r="AY284" s="200" t="s">
        <v>127</v>
      </c>
    </row>
    <row r="285" spans="2:65" s="1" customFormat="1" ht="31.5" customHeight="1">
      <c r="B285" s="156"/>
      <c r="C285" s="157" t="s">
        <v>579</v>
      </c>
      <c r="D285" s="157" t="s">
        <v>128</v>
      </c>
      <c r="E285" s="158" t="s">
        <v>580</v>
      </c>
      <c r="F285" s="159" t="s">
        <v>581</v>
      </c>
      <c r="G285" s="160" t="s">
        <v>131</v>
      </c>
      <c r="H285" s="161">
        <v>1</v>
      </c>
      <c r="I285" s="162"/>
      <c r="J285" s="163">
        <f>ROUND(I285*H285,2)</f>
        <v>0</v>
      </c>
      <c r="K285" s="159" t="s">
        <v>20</v>
      </c>
      <c r="L285" s="35"/>
      <c r="M285" s="164" t="s">
        <v>20</v>
      </c>
      <c r="N285" s="165" t="s">
        <v>48</v>
      </c>
      <c r="O285" s="36"/>
      <c r="P285" s="166">
        <f>O285*H285</f>
        <v>0</v>
      </c>
      <c r="Q285" s="166">
        <v>0</v>
      </c>
      <c r="R285" s="166">
        <f>Q285*H285</f>
        <v>0</v>
      </c>
      <c r="S285" s="166">
        <v>0</v>
      </c>
      <c r="T285" s="167">
        <f>S285*H285</f>
        <v>0</v>
      </c>
      <c r="AR285" s="18" t="s">
        <v>143</v>
      </c>
      <c r="AT285" s="18" t="s">
        <v>128</v>
      </c>
      <c r="AU285" s="18" t="s">
        <v>85</v>
      </c>
      <c r="AY285" s="18" t="s">
        <v>127</v>
      </c>
      <c r="BE285" s="168">
        <f>IF(N285="základní",J285,0)</f>
        <v>0</v>
      </c>
      <c r="BF285" s="168">
        <f>IF(N285="snížená",J285,0)</f>
        <v>0</v>
      </c>
      <c r="BG285" s="168">
        <f>IF(N285="zákl. přenesená",J285,0)</f>
        <v>0</v>
      </c>
      <c r="BH285" s="168">
        <f>IF(N285="sníž. přenesená",J285,0)</f>
        <v>0</v>
      </c>
      <c r="BI285" s="168">
        <f>IF(N285="nulová",J285,0)</f>
        <v>0</v>
      </c>
      <c r="BJ285" s="18" t="s">
        <v>22</v>
      </c>
      <c r="BK285" s="168">
        <f>ROUND(I285*H285,2)</f>
        <v>0</v>
      </c>
      <c r="BL285" s="18" t="s">
        <v>143</v>
      </c>
      <c r="BM285" s="18" t="s">
        <v>582</v>
      </c>
    </row>
    <row r="286" spans="2:63" s="9" customFormat="1" ht="29.25" customHeight="1">
      <c r="B286" s="144"/>
      <c r="D286" s="145" t="s">
        <v>76</v>
      </c>
      <c r="E286" s="189" t="s">
        <v>583</v>
      </c>
      <c r="F286" s="189" t="s">
        <v>584</v>
      </c>
      <c r="I286" s="147"/>
      <c r="J286" s="190">
        <f>BK286</f>
        <v>0</v>
      </c>
      <c r="L286" s="144"/>
      <c r="M286" s="149"/>
      <c r="N286" s="150"/>
      <c r="O286" s="150"/>
      <c r="P286" s="151">
        <f>SUM(P287:P317)</f>
        <v>0</v>
      </c>
      <c r="Q286" s="150"/>
      <c r="R286" s="151">
        <f>SUM(R287:R317)</f>
        <v>0</v>
      </c>
      <c r="S286" s="150"/>
      <c r="T286" s="152">
        <f>SUM(T287:T317)</f>
        <v>0</v>
      </c>
      <c r="AR286" s="153" t="s">
        <v>22</v>
      </c>
      <c r="AT286" s="154" t="s">
        <v>76</v>
      </c>
      <c r="AU286" s="154" t="s">
        <v>22</v>
      </c>
      <c r="AY286" s="153" t="s">
        <v>127</v>
      </c>
      <c r="BK286" s="155">
        <f>SUM(BK287:BK317)</f>
        <v>0</v>
      </c>
    </row>
    <row r="287" spans="2:65" s="1" customFormat="1" ht="22.5" customHeight="1">
      <c r="B287" s="156"/>
      <c r="C287" s="157" t="s">
        <v>585</v>
      </c>
      <c r="D287" s="157" t="s">
        <v>128</v>
      </c>
      <c r="E287" s="158" t="s">
        <v>586</v>
      </c>
      <c r="F287" s="159" t="s">
        <v>587</v>
      </c>
      <c r="G287" s="160" t="s">
        <v>394</v>
      </c>
      <c r="H287" s="161">
        <v>86.199</v>
      </c>
      <c r="I287" s="162"/>
      <c r="J287" s="163">
        <f>ROUND(I287*H287,2)</f>
        <v>0</v>
      </c>
      <c r="K287" s="159" t="s">
        <v>318</v>
      </c>
      <c r="L287" s="35"/>
      <c r="M287" s="164" t="s">
        <v>20</v>
      </c>
      <c r="N287" s="165" t="s">
        <v>48</v>
      </c>
      <c r="O287" s="36"/>
      <c r="P287" s="166">
        <f>O287*H287</f>
        <v>0</v>
      </c>
      <c r="Q287" s="166">
        <v>0</v>
      </c>
      <c r="R287" s="166">
        <f>Q287*H287</f>
        <v>0</v>
      </c>
      <c r="S287" s="166">
        <v>0</v>
      </c>
      <c r="T287" s="167">
        <f>S287*H287</f>
        <v>0</v>
      </c>
      <c r="AR287" s="18" t="s">
        <v>143</v>
      </c>
      <c r="AT287" s="18" t="s">
        <v>128</v>
      </c>
      <c r="AU287" s="18" t="s">
        <v>85</v>
      </c>
      <c r="AY287" s="18" t="s">
        <v>127</v>
      </c>
      <c r="BE287" s="168">
        <f>IF(N287="základní",J287,0)</f>
        <v>0</v>
      </c>
      <c r="BF287" s="168">
        <f>IF(N287="snížená",J287,0)</f>
        <v>0</v>
      </c>
      <c r="BG287" s="168">
        <f>IF(N287="zákl. přenesená",J287,0)</f>
        <v>0</v>
      </c>
      <c r="BH287" s="168">
        <f>IF(N287="sníž. přenesená",J287,0)</f>
        <v>0</v>
      </c>
      <c r="BI287" s="168">
        <f>IF(N287="nulová",J287,0)</f>
        <v>0</v>
      </c>
      <c r="BJ287" s="18" t="s">
        <v>22</v>
      </c>
      <c r="BK287" s="168">
        <f>ROUND(I287*H287,2)</f>
        <v>0</v>
      </c>
      <c r="BL287" s="18" t="s">
        <v>143</v>
      </c>
      <c r="BM287" s="18" t="s">
        <v>588</v>
      </c>
    </row>
    <row r="288" spans="2:47" s="1" customFormat="1" ht="22.5" customHeight="1">
      <c r="B288" s="35"/>
      <c r="D288" s="171" t="s">
        <v>133</v>
      </c>
      <c r="F288" s="172" t="s">
        <v>589</v>
      </c>
      <c r="I288" s="132"/>
      <c r="L288" s="35"/>
      <c r="M288" s="64"/>
      <c r="N288" s="36"/>
      <c r="O288" s="36"/>
      <c r="P288" s="36"/>
      <c r="Q288" s="36"/>
      <c r="R288" s="36"/>
      <c r="S288" s="36"/>
      <c r="T288" s="65"/>
      <c r="AT288" s="18" t="s">
        <v>133</v>
      </c>
      <c r="AU288" s="18" t="s">
        <v>85</v>
      </c>
    </row>
    <row r="289" spans="2:47" s="1" customFormat="1" ht="66" customHeight="1">
      <c r="B289" s="35"/>
      <c r="D289" s="169" t="s">
        <v>321</v>
      </c>
      <c r="F289" s="238" t="s">
        <v>590</v>
      </c>
      <c r="I289" s="132"/>
      <c r="L289" s="35"/>
      <c r="M289" s="64"/>
      <c r="N289" s="36"/>
      <c r="O289" s="36"/>
      <c r="P289" s="36"/>
      <c r="Q289" s="36"/>
      <c r="R289" s="36"/>
      <c r="S289" s="36"/>
      <c r="T289" s="65"/>
      <c r="AT289" s="18" t="s">
        <v>321</v>
      </c>
      <c r="AU289" s="18" t="s">
        <v>85</v>
      </c>
    </row>
    <row r="290" spans="2:65" s="1" customFormat="1" ht="22.5" customHeight="1">
      <c r="B290" s="156"/>
      <c r="C290" s="157" t="s">
        <v>591</v>
      </c>
      <c r="D290" s="157" t="s">
        <v>128</v>
      </c>
      <c r="E290" s="158" t="s">
        <v>592</v>
      </c>
      <c r="F290" s="159" t="s">
        <v>593</v>
      </c>
      <c r="G290" s="160" t="s">
        <v>394</v>
      </c>
      <c r="H290" s="161">
        <v>86.199</v>
      </c>
      <c r="I290" s="162"/>
      <c r="J290" s="163">
        <f>ROUND(I290*H290,2)</f>
        <v>0</v>
      </c>
      <c r="K290" s="159" t="s">
        <v>318</v>
      </c>
      <c r="L290" s="35"/>
      <c r="M290" s="164" t="s">
        <v>20</v>
      </c>
      <c r="N290" s="165" t="s">
        <v>48</v>
      </c>
      <c r="O290" s="36"/>
      <c r="P290" s="166">
        <f>O290*H290</f>
        <v>0</v>
      </c>
      <c r="Q290" s="166">
        <v>0</v>
      </c>
      <c r="R290" s="166">
        <f>Q290*H290</f>
        <v>0</v>
      </c>
      <c r="S290" s="166">
        <v>0</v>
      </c>
      <c r="T290" s="167">
        <f>S290*H290</f>
        <v>0</v>
      </c>
      <c r="AR290" s="18" t="s">
        <v>143</v>
      </c>
      <c r="AT290" s="18" t="s">
        <v>128</v>
      </c>
      <c r="AU290" s="18" t="s">
        <v>85</v>
      </c>
      <c r="AY290" s="18" t="s">
        <v>127</v>
      </c>
      <c r="BE290" s="168">
        <f>IF(N290="základní",J290,0)</f>
        <v>0</v>
      </c>
      <c r="BF290" s="168">
        <f>IF(N290="snížená",J290,0)</f>
        <v>0</v>
      </c>
      <c r="BG290" s="168">
        <f>IF(N290="zákl. přenesená",J290,0)</f>
        <v>0</v>
      </c>
      <c r="BH290" s="168">
        <f>IF(N290="sníž. přenesená",J290,0)</f>
        <v>0</v>
      </c>
      <c r="BI290" s="168">
        <f>IF(N290="nulová",J290,0)</f>
        <v>0</v>
      </c>
      <c r="BJ290" s="18" t="s">
        <v>22</v>
      </c>
      <c r="BK290" s="168">
        <f>ROUND(I290*H290,2)</f>
        <v>0</v>
      </c>
      <c r="BL290" s="18" t="s">
        <v>143</v>
      </c>
      <c r="BM290" s="18" t="s">
        <v>594</v>
      </c>
    </row>
    <row r="291" spans="2:47" s="1" customFormat="1" ht="30" customHeight="1">
      <c r="B291" s="35"/>
      <c r="D291" s="171" t="s">
        <v>133</v>
      </c>
      <c r="F291" s="172" t="s">
        <v>595</v>
      </c>
      <c r="I291" s="132"/>
      <c r="L291" s="35"/>
      <c r="M291" s="64"/>
      <c r="N291" s="36"/>
      <c r="O291" s="36"/>
      <c r="P291" s="36"/>
      <c r="Q291" s="36"/>
      <c r="R291" s="36"/>
      <c r="S291" s="36"/>
      <c r="T291" s="65"/>
      <c r="AT291" s="18" t="s">
        <v>133</v>
      </c>
      <c r="AU291" s="18" t="s">
        <v>85</v>
      </c>
    </row>
    <row r="292" spans="2:47" s="1" customFormat="1" ht="78" customHeight="1">
      <c r="B292" s="35"/>
      <c r="D292" s="169" t="s">
        <v>321</v>
      </c>
      <c r="F292" s="238" t="s">
        <v>596</v>
      </c>
      <c r="I292" s="132"/>
      <c r="L292" s="35"/>
      <c r="M292" s="64"/>
      <c r="N292" s="36"/>
      <c r="O292" s="36"/>
      <c r="P292" s="36"/>
      <c r="Q292" s="36"/>
      <c r="R292" s="36"/>
      <c r="S292" s="36"/>
      <c r="T292" s="65"/>
      <c r="AT292" s="18" t="s">
        <v>321</v>
      </c>
      <c r="AU292" s="18" t="s">
        <v>85</v>
      </c>
    </row>
    <row r="293" spans="2:65" s="1" customFormat="1" ht="22.5" customHeight="1">
      <c r="B293" s="156"/>
      <c r="C293" s="157" t="s">
        <v>597</v>
      </c>
      <c r="D293" s="157" t="s">
        <v>128</v>
      </c>
      <c r="E293" s="158" t="s">
        <v>598</v>
      </c>
      <c r="F293" s="159" t="s">
        <v>599</v>
      </c>
      <c r="G293" s="160" t="s">
        <v>394</v>
      </c>
      <c r="H293" s="161">
        <v>86.199</v>
      </c>
      <c r="I293" s="162"/>
      <c r="J293" s="163">
        <f>ROUND(I293*H293,2)</f>
        <v>0</v>
      </c>
      <c r="K293" s="159" t="s">
        <v>318</v>
      </c>
      <c r="L293" s="35"/>
      <c r="M293" s="164" t="s">
        <v>20</v>
      </c>
      <c r="N293" s="165" t="s">
        <v>48</v>
      </c>
      <c r="O293" s="36"/>
      <c r="P293" s="166">
        <f>O293*H293</f>
        <v>0</v>
      </c>
      <c r="Q293" s="166">
        <v>0</v>
      </c>
      <c r="R293" s="166">
        <f>Q293*H293</f>
        <v>0</v>
      </c>
      <c r="S293" s="166">
        <v>0</v>
      </c>
      <c r="T293" s="167">
        <f>S293*H293</f>
        <v>0</v>
      </c>
      <c r="AR293" s="18" t="s">
        <v>143</v>
      </c>
      <c r="AT293" s="18" t="s">
        <v>128</v>
      </c>
      <c r="AU293" s="18" t="s">
        <v>85</v>
      </c>
      <c r="AY293" s="18" t="s">
        <v>127</v>
      </c>
      <c r="BE293" s="168">
        <f>IF(N293="základní",J293,0)</f>
        <v>0</v>
      </c>
      <c r="BF293" s="168">
        <f>IF(N293="snížená",J293,0)</f>
        <v>0</v>
      </c>
      <c r="BG293" s="168">
        <f>IF(N293="zákl. přenesená",J293,0)</f>
        <v>0</v>
      </c>
      <c r="BH293" s="168">
        <f>IF(N293="sníž. přenesená",J293,0)</f>
        <v>0</v>
      </c>
      <c r="BI293" s="168">
        <f>IF(N293="nulová",J293,0)</f>
        <v>0</v>
      </c>
      <c r="BJ293" s="18" t="s">
        <v>22</v>
      </c>
      <c r="BK293" s="168">
        <f>ROUND(I293*H293,2)</f>
        <v>0</v>
      </c>
      <c r="BL293" s="18" t="s">
        <v>143</v>
      </c>
      <c r="BM293" s="18" t="s">
        <v>600</v>
      </c>
    </row>
    <row r="294" spans="2:47" s="1" customFormat="1" ht="42" customHeight="1">
      <c r="B294" s="35"/>
      <c r="D294" s="171" t="s">
        <v>133</v>
      </c>
      <c r="F294" s="172" t="s">
        <v>601</v>
      </c>
      <c r="I294" s="132"/>
      <c r="L294" s="35"/>
      <c r="M294" s="64"/>
      <c r="N294" s="36"/>
      <c r="O294" s="36"/>
      <c r="P294" s="36"/>
      <c r="Q294" s="36"/>
      <c r="R294" s="36"/>
      <c r="S294" s="36"/>
      <c r="T294" s="65"/>
      <c r="AT294" s="18" t="s">
        <v>133</v>
      </c>
      <c r="AU294" s="18" t="s">
        <v>85</v>
      </c>
    </row>
    <row r="295" spans="2:47" s="1" customFormat="1" ht="78" customHeight="1">
      <c r="B295" s="35"/>
      <c r="D295" s="169" t="s">
        <v>321</v>
      </c>
      <c r="F295" s="238" t="s">
        <v>596</v>
      </c>
      <c r="I295" s="132"/>
      <c r="L295" s="35"/>
      <c r="M295" s="64"/>
      <c r="N295" s="36"/>
      <c r="O295" s="36"/>
      <c r="P295" s="36"/>
      <c r="Q295" s="36"/>
      <c r="R295" s="36"/>
      <c r="S295" s="36"/>
      <c r="T295" s="65"/>
      <c r="AT295" s="18" t="s">
        <v>321</v>
      </c>
      <c r="AU295" s="18" t="s">
        <v>85</v>
      </c>
    </row>
    <row r="296" spans="2:65" s="1" customFormat="1" ht="22.5" customHeight="1">
      <c r="B296" s="156"/>
      <c r="C296" s="157" t="s">
        <v>602</v>
      </c>
      <c r="D296" s="157" t="s">
        <v>128</v>
      </c>
      <c r="E296" s="158" t="s">
        <v>603</v>
      </c>
      <c r="F296" s="159" t="s">
        <v>604</v>
      </c>
      <c r="G296" s="160" t="s">
        <v>394</v>
      </c>
      <c r="H296" s="161">
        <v>86.199</v>
      </c>
      <c r="I296" s="162"/>
      <c r="J296" s="163">
        <f>ROUND(I296*H296,2)</f>
        <v>0</v>
      </c>
      <c r="K296" s="159" t="s">
        <v>318</v>
      </c>
      <c r="L296" s="35"/>
      <c r="M296" s="164" t="s">
        <v>20</v>
      </c>
      <c r="N296" s="165" t="s">
        <v>48</v>
      </c>
      <c r="O296" s="36"/>
      <c r="P296" s="166">
        <f>O296*H296</f>
        <v>0</v>
      </c>
      <c r="Q296" s="166">
        <v>0</v>
      </c>
      <c r="R296" s="166">
        <f>Q296*H296</f>
        <v>0</v>
      </c>
      <c r="S296" s="166">
        <v>0</v>
      </c>
      <c r="T296" s="167">
        <f>S296*H296</f>
        <v>0</v>
      </c>
      <c r="AR296" s="18" t="s">
        <v>143</v>
      </c>
      <c r="AT296" s="18" t="s">
        <v>128</v>
      </c>
      <c r="AU296" s="18" t="s">
        <v>85</v>
      </c>
      <c r="AY296" s="18" t="s">
        <v>127</v>
      </c>
      <c r="BE296" s="168">
        <f>IF(N296="základní",J296,0)</f>
        <v>0</v>
      </c>
      <c r="BF296" s="168">
        <f>IF(N296="snížená",J296,0)</f>
        <v>0</v>
      </c>
      <c r="BG296" s="168">
        <f>IF(N296="zákl. přenesená",J296,0)</f>
        <v>0</v>
      </c>
      <c r="BH296" s="168">
        <f>IF(N296="sníž. přenesená",J296,0)</f>
        <v>0</v>
      </c>
      <c r="BI296" s="168">
        <f>IF(N296="nulová",J296,0)</f>
        <v>0</v>
      </c>
      <c r="BJ296" s="18" t="s">
        <v>22</v>
      </c>
      <c r="BK296" s="168">
        <f>ROUND(I296*H296,2)</f>
        <v>0</v>
      </c>
      <c r="BL296" s="18" t="s">
        <v>143</v>
      </c>
      <c r="BM296" s="18" t="s">
        <v>605</v>
      </c>
    </row>
    <row r="297" spans="2:47" s="1" customFormat="1" ht="30" customHeight="1">
      <c r="B297" s="35"/>
      <c r="D297" s="171" t="s">
        <v>133</v>
      </c>
      <c r="F297" s="172" t="s">
        <v>606</v>
      </c>
      <c r="I297" s="132"/>
      <c r="L297" s="35"/>
      <c r="M297" s="64"/>
      <c r="N297" s="36"/>
      <c r="O297" s="36"/>
      <c r="P297" s="36"/>
      <c r="Q297" s="36"/>
      <c r="R297" s="36"/>
      <c r="S297" s="36"/>
      <c r="T297" s="65"/>
      <c r="AT297" s="18" t="s">
        <v>133</v>
      </c>
      <c r="AU297" s="18" t="s">
        <v>85</v>
      </c>
    </row>
    <row r="298" spans="2:47" s="1" customFormat="1" ht="198" customHeight="1">
      <c r="B298" s="35"/>
      <c r="D298" s="169" t="s">
        <v>321</v>
      </c>
      <c r="F298" s="238" t="s">
        <v>607</v>
      </c>
      <c r="I298" s="132"/>
      <c r="L298" s="35"/>
      <c r="M298" s="64"/>
      <c r="N298" s="36"/>
      <c r="O298" s="36"/>
      <c r="P298" s="36"/>
      <c r="Q298" s="36"/>
      <c r="R298" s="36"/>
      <c r="S298" s="36"/>
      <c r="T298" s="65"/>
      <c r="AT298" s="18" t="s">
        <v>321</v>
      </c>
      <c r="AU298" s="18" t="s">
        <v>85</v>
      </c>
    </row>
    <row r="299" spans="2:65" s="1" customFormat="1" ht="22.5" customHeight="1">
      <c r="B299" s="156"/>
      <c r="C299" s="157" t="s">
        <v>608</v>
      </c>
      <c r="D299" s="157" t="s">
        <v>128</v>
      </c>
      <c r="E299" s="158" t="s">
        <v>609</v>
      </c>
      <c r="F299" s="159" t="s">
        <v>610</v>
      </c>
      <c r="G299" s="160" t="s">
        <v>394</v>
      </c>
      <c r="H299" s="161">
        <v>1637.781</v>
      </c>
      <c r="I299" s="162"/>
      <c r="J299" s="163">
        <f>ROUND(I299*H299,2)</f>
        <v>0</v>
      </c>
      <c r="K299" s="159" t="s">
        <v>318</v>
      </c>
      <c r="L299" s="35"/>
      <c r="M299" s="164" t="s">
        <v>20</v>
      </c>
      <c r="N299" s="165" t="s">
        <v>48</v>
      </c>
      <c r="O299" s="36"/>
      <c r="P299" s="166">
        <f>O299*H299</f>
        <v>0</v>
      </c>
      <c r="Q299" s="166">
        <v>0</v>
      </c>
      <c r="R299" s="166">
        <f>Q299*H299</f>
        <v>0</v>
      </c>
      <c r="S299" s="166">
        <v>0</v>
      </c>
      <c r="T299" s="167">
        <f>S299*H299</f>
        <v>0</v>
      </c>
      <c r="AR299" s="18" t="s">
        <v>143</v>
      </c>
      <c r="AT299" s="18" t="s">
        <v>128</v>
      </c>
      <c r="AU299" s="18" t="s">
        <v>85</v>
      </c>
      <c r="AY299" s="18" t="s">
        <v>127</v>
      </c>
      <c r="BE299" s="168">
        <f>IF(N299="základní",J299,0)</f>
        <v>0</v>
      </c>
      <c r="BF299" s="168">
        <f>IF(N299="snížená",J299,0)</f>
        <v>0</v>
      </c>
      <c r="BG299" s="168">
        <f>IF(N299="zákl. přenesená",J299,0)</f>
        <v>0</v>
      </c>
      <c r="BH299" s="168">
        <f>IF(N299="sníž. přenesená",J299,0)</f>
        <v>0</v>
      </c>
      <c r="BI299" s="168">
        <f>IF(N299="nulová",J299,0)</f>
        <v>0</v>
      </c>
      <c r="BJ299" s="18" t="s">
        <v>22</v>
      </c>
      <c r="BK299" s="168">
        <f>ROUND(I299*H299,2)</f>
        <v>0</v>
      </c>
      <c r="BL299" s="18" t="s">
        <v>143</v>
      </c>
      <c r="BM299" s="18" t="s">
        <v>611</v>
      </c>
    </row>
    <row r="300" spans="2:47" s="1" customFormat="1" ht="30" customHeight="1">
      <c r="B300" s="35"/>
      <c r="D300" s="171" t="s">
        <v>133</v>
      </c>
      <c r="F300" s="172" t="s">
        <v>612</v>
      </c>
      <c r="I300" s="132"/>
      <c r="L300" s="35"/>
      <c r="M300" s="64"/>
      <c r="N300" s="36"/>
      <c r="O300" s="36"/>
      <c r="P300" s="36"/>
      <c r="Q300" s="36"/>
      <c r="R300" s="36"/>
      <c r="S300" s="36"/>
      <c r="T300" s="65"/>
      <c r="AT300" s="18" t="s">
        <v>133</v>
      </c>
      <c r="AU300" s="18" t="s">
        <v>85</v>
      </c>
    </row>
    <row r="301" spans="2:47" s="1" customFormat="1" ht="198" customHeight="1">
      <c r="B301" s="35"/>
      <c r="D301" s="171" t="s">
        <v>321</v>
      </c>
      <c r="F301" s="191" t="s">
        <v>607</v>
      </c>
      <c r="I301" s="132"/>
      <c r="L301" s="35"/>
      <c r="M301" s="64"/>
      <c r="N301" s="36"/>
      <c r="O301" s="36"/>
      <c r="P301" s="36"/>
      <c r="Q301" s="36"/>
      <c r="R301" s="36"/>
      <c r="S301" s="36"/>
      <c r="T301" s="65"/>
      <c r="AT301" s="18" t="s">
        <v>321</v>
      </c>
      <c r="AU301" s="18" t="s">
        <v>85</v>
      </c>
    </row>
    <row r="302" spans="2:47" s="1" customFormat="1" ht="30" customHeight="1">
      <c r="B302" s="35"/>
      <c r="D302" s="171" t="s">
        <v>423</v>
      </c>
      <c r="F302" s="191" t="s">
        <v>613</v>
      </c>
      <c r="I302" s="132"/>
      <c r="L302" s="35"/>
      <c r="M302" s="64"/>
      <c r="N302" s="36"/>
      <c r="O302" s="36"/>
      <c r="P302" s="36"/>
      <c r="Q302" s="36"/>
      <c r="R302" s="36"/>
      <c r="S302" s="36"/>
      <c r="T302" s="65"/>
      <c r="AT302" s="18" t="s">
        <v>423</v>
      </c>
      <c r="AU302" s="18" t="s">
        <v>85</v>
      </c>
    </row>
    <row r="303" spans="2:51" s="11" customFormat="1" ht="22.5" customHeight="1">
      <c r="B303" s="192"/>
      <c r="D303" s="169" t="s">
        <v>323</v>
      </c>
      <c r="F303" s="194" t="s">
        <v>614</v>
      </c>
      <c r="H303" s="195">
        <v>1637.781</v>
      </c>
      <c r="I303" s="196"/>
      <c r="L303" s="192"/>
      <c r="M303" s="197"/>
      <c r="N303" s="198"/>
      <c r="O303" s="198"/>
      <c r="P303" s="198"/>
      <c r="Q303" s="198"/>
      <c r="R303" s="198"/>
      <c r="S303" s="198"/>
      <c r="T303" s="199"/>
      <c r="AT303" s="200" t="s">
        <v>323</v>
      </c>
      <c r="AU303" s="200" t="s">
        <v>85</v>
      </c>
      <c r="AV303" s="11" t="s">
        <v>85</v>
      </c>
      <c r="AW303" s="11" t="s">
        <v>4</v>
      </c>
      <c r="AX303" s="11" t="s">
        <v>22</v>
      </c>
      <c r="AY303" s="200" t="s">
        <v>127</v>
      </c>
    </row>
    <row r="304" spans="2:65" s="1" customFormat="1" ht="22.5" customHeight="1">
      <c r="B304" s="156"/>
      <c r="C304" s="157" t="s">
        <v>615</v>
      </c>
      <c r="D304" s="157" t="s">
        <v>128</v>
      </c>
      <c r="E304" s="158" t="s">
        <v>616</v>
      </c>
      <c r="F304" s="159" t="s">
        <v>617</v>
      </c>
      <c r="G304" s="160" t="s">
        <v>394</v>
      </c>
      <c r="H304" s="161">
        <v>86.199</v>
      </c>
      <c r="I304" s="162"/>
      <c r="J304" s="163">
        <f>ROUND(I304*H304,2)</f>
        <v>0</v>
      </c>
      <c r="K304" s="159" t="s">
        <v>318</v>
      </c>
      <c r="L304" s="35"/>
      <c r="M304" s="164" t="s">
        <v>20</v>
      </c>
      <c r="N304" s="165" t="s">
        <v>48</v>
      </c>
      <c r="O304" s="36"/>
      <c r="P304" s="166">
        <f>O304*H304</f>
        <v>0</v>
      </c>
      <c r="Q304" s="166">
        <v>0</v>
      </c>
      <c r="R304" s="166">
        <f>Q304*H304</f>
        <v>0</v>
      </c>
      <c r="S304" s="166">
        <v>0</v>
      </c>
      <c r="T304" s="167">
        <f>S304*H304</f>
        <v>0</v>
      </c>
      <c r="AR304" s="18" t="s">
        <v>143</v>
      </c>
      <c r="AT304" s="18" t="s">
        <v>128</v>
      </c>
      <c r="AU304" s="18" t="s">
        <v>85</v>
      </c>
      <c r="AY304" s="18" t="s">
        <v>127</v>
      </c>
      <c r="BE304" s="168">
        <f>IF(N304="základní",J304,0)</f>
        <v>0</v>
      </c>
      <c r="BF304" s="168">
        <f>IF(N304="snížená",J304,0)</f>
        <v>0</v>
      </c>
      <c r="BG304" s="168">
        <f>IF(N304="zákl. přenesená",J304,0)</f>
        <v>0</v>
      </c>
      <c r="BH304" s="168">
        <f>IF(N304="sníž. přenesená",J304,0)</f>
        <v>0</v>
      </c>
      <c r="BI304" s="168">
        <f>IF(N304="nulová",J304,0)</f>
        <v>0</v>
      </c>
      <c r="BJ304" s="18" t="s">
        <v>22</v>
      </c>
      <c r="BK304" s="168">
        <f>ROUND(I304*H304,2)</f>
        <v>0</v>
      </c>
      <c r="BL304" s="18" t="s">
        <v>143</v>
      </c>
      <c r="BM304" s="18" t="s">
        <v>618</v>
      </c>
    </row>
    <row r="305" spans="2:47" s="1" customFormat="1" ht="30" customHeight="1">
      <c r="B305" s="35"/>
      <c r="D305" s="171" t="s">
        <v>133</v>
      </c>
      <c r="F305" s="172" t="s">
        <v>619</v>
      </c>
      <c r="I305" s="132"/>
      <c r="L305" s="35"/>
      <c r="M305" s="64"/>
      <c r="N305" s="36"/>
      <c r="O305" s="36"/>
      <c r="P305" s="36"/>
      <c r="Q305" s="36"/>
      <c r="R305" s="36"/>
      <c r="S305" s="36"/>
      <c r="T305" s="65"/>
      <c r="AT305" s="18" t="s">
        <v>133</v>
      </c>
      <c r="AU305" s="18" t="s">
        <v>85</v>
      </c>
    </row>
    <row r="306" spans="2:47" s="1" customFormat="1" ht="198" customHeight="1">
      <c r="B306" s="35"/>
      <c r="D306" s="169" t="s">
        <v>321</v>
      </c>
      <c r="F306" s="238" t="s">
        <v>607</v>
      </c>
      <c r="I306" s="132"/>
      <c r="L306" s="35"/>
      <c r="M306" s="64"/>
      <c r="N306" s="36"/>
      <c r="O306" s="36"/>
      <c r="P306" s="36"/>
      <c r="Q306" s="36"/>
      <c r="R306" s="36"/>
      <c r="S306" s="36"/>
      <c r="T306" s="65"/>
      <c r="AT306" s="18" t="s">
        <v>321</v>
      </c>
      <c r="AU306" s="18" t="s">
        <v>85</v>
      </c>
    </row>
    <row r="307" spans="2:65" s="1" customFormat="1" ht="22.5" customHeight="1">
      <c r="B307" s="156"/>
      <c r="C307" s="157" t="s">
        <v>620</v>
      </c>
      <c r="D307" s="157" t="s">
        <v>128</v>
      </c>
      <c r="E307" s="158" t="s">
        <v>621</v>
      </c>
      <c r="F307" s="159" t="s">
        <v>622</v>
      </c>
      <c r="G307" s="160" t="s">
        <v>394</v>
      </c>
      <c r="H307" s="161">
        <v>86.199</v>
      </c>
      <c r="I307" s="162"/>
      <c r="J307" s="163">
        <f>ROUND(I307*H307,2)</f>
        <v>0</v>
      </c>
      <c r="K307" s="159" t="s">
        <v>318</v>
      </c>
      <c r="L307" s="35"/>
      <c r="M307" s="164" t="s">
        <v>20</v>
      </c>
      <c r="N307" s="165" t="s">
        <v>48</v>
      </c>
      <c r="O307" s="36"/>
      <c r="P307" s="166">
        <f>O307*H307</f>
        <v>0</v>
      </c>
      <c r="Q307" s="166">
        <v>0</v>
      </c>
      <c r="R307" s="166">
        <f>Q307*H307</f>
        <v>0</v>
      </c>
      <c r="S307" s="166">
        <v>0</v>
      </c>
      <c r="T307" s="167">
        <f>S307*H307</f>
        <v>0</v>
      </c>
      <c r="AR307" s="18" t="s">
        <v>143</v>
      </c>
      <c r="AT307" s="18" t="s">
        <v>128</v>
      </c>
      <c r="AU307" s="18" t="s">
        <v>85</v>
      </c>
      <c r="AY307" s="18" t="s">
        <v>127</v>
      </c>
      <c r="BE307" s="168">
        <f>IF(N307="základní",J307,0)</f>
        <v>0</v>
      </c>
      <c r="BF307" s="168">
        <f>IF(N307="snížená",J307,0)</f>
        <v>0</v>
      </c>
      <c r="BG307" s="168">
        <f>IF(N307="zákl. přenesená",J307,0)</f>
        <v>0</v>
      </c>
      <c r="BH307" s="168">
        <f>IF(N307="sníž. přenesená",J307,0)</f>
        <v>0</v>
      </c>
      <c r="BI307" s="168">
        <f>IF(N307="nulová",J307,0)</f>
        <v>0</v>
      </c>
      <c r="BJ307" s="18" t="s">
        <v>22</v>
      </c>
      <c r="BK307" s="168">
        <f>ROUND(I307*H307,2)</f>
        <v>0</v>
      </c>
      <c r="BL307" s="18" t="s">
        <v>143</v>
      </c>
      <c r="BM307" s="18" t="s">
        <v>623</v>
      </c>
    </row>
    <row r="308" spans="2:47" s="1" customFormat="1" ht="30" customHeight="1">
      <c r="B308" s="35"/>
      <c r="D308" s="171" t="s">
        <v>133</v>
      </c>
      <c r="F308" s="172" t="s">
        <v>624</v>
      </c>
      <c r="I308" s="132"/>
      <c r="L308" s="35"/>
      <c r="M308" s="64"/>
      <c r="N308" s="36"/>
      <c r="O308" s="36"/>
      <c r="P308" s="36"/>
      <c r="Q308" s="36"/>
      <c r="R308" s="36"/>
      <c r="S308" s="36"/>
      <c r="T308" s="65"/>
      <c r="AT308" s="18" t="s">
        <v>133</v>
      </c>
      <c r="AU308" s="18" t="s">
        <v>85</v>
      </c>
    </row>
    <row r="309" spans="2:47" s="1" customFormat="1" ht="198" customHeight="1">
      <c r="B309" s="35"/>
      <c r="D309" s="171" t="s">
        <v>321</v>
      </c>
      <c r="F309" s="191" t="s">
        <v>607</v>
      </c>
      <c r="I309" s="132"/>
      <c r="L309" s="35"/>
      <c r="M309" s="64"/>
      <c r="N309" s="36"/>
      <c r="O309" s="36"/>
      <c r="P309" s="36"/>
      <c r="Q309" s="36"/>
      <c r="R309" s="36"/>
      <c r="S309" s="36"/>
      <c r="T309" s="65"/>
      <c r="AT309" s="18" t="s">
        <v>321</v>
      </c>
      <c r="AU309" s="18" t="s">
        <v>85</v>
      </c>
    </row>
    <row r="310" spans="2:47" s="1" customFormat="1" ht="30" customHeight="1">
      <c r="B310" s="35"/>
      <c r="D310" s="169" t="s">
        <v>423</v>
      </c>
      <c r="F310" s="238" t="s">
        <v>625</v>
      </c>
      <c r="I310" s="132"/>
      <c r="L310" s="35"/>
      <c r="M310" s="64"/>
      <c r="N310" s="36"/>
      <c r="O310" s="36"/>
      <c r="P310" s="36"/>
      <c r="Q310" s="36"/>
      <c r="R310" s="36"/>
      <c r="S310" s="36"/>
      <c r="T310" s="65"/>
      <c r="AT310" s="18" t="s">
        <v>423</v>
      </c>
      <c r="AU310" s="18" t="s">
        <v>85</v>
      </c>
    </row>
    <row r="311" spans="2:65" s="1" customFormat="1" ht="31.5" customHeight="1">
      <c r="B311" s="156"/>
      <c r="C311" s="157" t="s">
        <v>626</v>
      </c>
      <c r="D311" s="157" t="s">
        <v>128</v>
      </c>
      <c r="E311" s="158" t="s">
        <v>627</v>
      </c>
      <c r="F311" s="159" t="s">
        <v>628</v>
      </c>
      <c r="G311" s="160" t="s">
        <v>394</v>
      </c>
      <c r="H311" s="161">
        <v>86.199</v>
      </c>
      <c r="I311" s="162"/>
      <c r="J311" s="163">
        <f>ROUND(I311*H311,2)</f>
        <v>0</v>
      </c>
      <c r="K311" s="159" t="s">
        <v>318</v>
      </c>
      <c r="L311" s="35"/>
      <c r="M311" s="164" t="s">
        <v>20</v>
      </c>
      <c r="N311" s="165" t="s">
        <v>48</v>
      </c>
      <c r="O311" s="36"/>
      <c r="P311" s="166">
        <f>O311*H311</f>
        <v>0</v>
      </c>
      <c r="Q311" s="166">
        <v>0</v>
      </c>
      <c r="R311" s="166">
        <f>Q311*H311</f>
        <v>0</v>
      </c>
      <c r="S311" s="166">
        <v>0</v>
      </c>
      <c r="T311" s="167">
        <f>S311*H311</f>
        <v>0</v>
      </c>
      <c r="AR311" s="18" t="s">
        <v>143</v>
      </c>
      <c r="AT311" s="18" t="s">
        <v>128</v>
      </c>
      <c r="AU311" s="18" t="s">
        <v>85</v>
      </c>
      <c r="AY311" s="18" t="s">
        <v>127</v>
      </c>
      <c r="BE311" s="168">
        <f>IF(N311="základní",J311,0)</f>
        <v>0</v>
      </c>
      <c r="BF311" s="168">
        <f>IF(N311="snížená",J311,0)</f>
        <v>0</v>
      </c>
      <c r="BG311" s="168">
        <f>IF(N311="zákl. přenesená",J311,0)</f>
        <v>0</v>
      </c>
      <c r="BH311" s="168">
        <f>IF(N311="sníž. přenesená",J311,0)</f>
        <v>0</v>
      </c>
      <c r="BI311" s="168">
        <f>IF(N311="nulová",J311,0)</f>
        <v>0</v>
      </c>
      <c r="BJ311" s="18" t="s">
        <v>22</v>
      </c>
      <c r="BK311" s="168">
        <f>ROUND(I311*H311,2)</f>
        <v>0</v>
      </c>
      <c r="BL311" s="18" t="s">
        <v>143</v>
      </c>
      <c r="BM311" s="18" t="s">
        <v>629</v>
      </c>
    </row>
    <row r="312" spans="2:47" s="1" customFormat="1" ht="30" customHeight="1">
      <c r="B312" s="35"/>
      <c r="D312" s="171" t="s">
        <v>133</v>
      </c>
      <c r="F312" s="172" t="s">
        <v>630</v>
      </c>
      <c r="I312" s="132"/>
      <c r="L312" s="35"/>
      <c r="M312" s="64"/>
      <c r="N312" s="36"/>
      <c r="O312" s="36"/>
      <c r="P312" s="36"/>
      <c r="Q312" s="36"/>
      <c r="R312" s="36"/>
      <c r="S312" s="36"/>
      <c r="T312" s="65"/>
      <c r="AT312" s="18" t="s">
        <v>133</v>
      </c>
      <c r="AU312" s="18" t="s">
        <v>85</v>
      </c>
    </row>
    <row r="313" spans="2:47" s="1" customFormat="1" ht="198" customHeight="1">
      <c r="B313" s="35"/>
      <c r="D313" s="169" t="s">
        <v>321</v>
      </c>
      <c r="F313" s="238" t="s">
        <v>607</v>
      </c>
      <c r="I313" s="132"/>
      <c r="L313" s="35"/>
      <c r="M313" s="64"/>
      <c r="N313" s="36"/>
      <c r="O313" s="36"/>
      <c r="P313" s="36"/>
      <c r="Q313" s="36"/>
      <c r="R313" s="36"/>
      <c r="S313" s="36"/>
      <c r="T313" s="65"/>
      <c r="AT313" s="18" t="s">
        <v>321</v>
      </c>
      <c r="AU313" s="18" t="s">
        <v>85</v>
      </c>
    </row>
    <row r="314" spans="2:65" s="1" customFormat="1" ht="22.5" customHeight="1">
      <c r="B314" s="156"/>
      <c r="C314" s="157" t="s">
        <v>631</v>
      </c>
      <c r="D314" s="157" t="s">
        <v>128</v>
      </c>
      <c r="E314" s="158" t="s">
        <v>632</v>
      </c>
      <c r="F314" s="159" t="s">
        <v>633</v>
      </c>
      <c r="G314" s="160" t="s">
        <v>394</v>
      </c>
      <c r="H314" s="161">
        <v>86.199</v>
      </c>
      <c r="I314" s="162"/>
      <c r="J314" s="163">
        <f>ROUND(I314*H314,2)</f>
        <v>0</v>
      </c>
      <c r="K314" s="159" t="s">
        <v>318</v>
      </c>
      <c r="L314" s="35"/>
      <c r="M314" s="164" t="s">
        <v>20</v>
      </c>
      <c r="N314" s="165" t="s">
        <v>48</v>
      </c>
      <c r="O314" s="36"/>
      <c r="P314" s="166">
        <f>O314*H314</f>
        <v>0</v>
      </c>
      <c r="Q314" s="166">
        <v>0</v>
      </c>
      <c r="R314" s="166">
        <f>Q314*H314</f>
        <v>0</v>
      </c>
      <c r="S314" s="166">
        <v>0</v>
      </c>
      <c r="T314" s="167">
        <f>S314*H314</f>
        <v>0</v>
      </c>
      <c r="AR314" s="18" t="s">
        <v>143</v>
      </c>
      <c r="AT314" s="18" t="s">
        <v>128</v>
      </c>
      <c r="AU314" s="18" t="s">
        <v>85</v>
      </c>
      <c r="AY314" s="18" t="s">
        <v>127</v>
      </c>
      <c r="BE314" s="168">
        <f>IF(N314="základní",J314,0)</f>
        <v>0</v>
      </c>
      <c r="BF314" s="168">
        <f>IF(N314="snížená",J314,0)</f>
        <v>0</v>
      </c>
      <c r="BG314" s="168">
        <f>IF(N314="zákl. přenesená",J314,0)</f>
        <v>0</v>
      </c>
      <c r="BH314" s="168">
        <f>IF(N314="sníž. přenesená",J314,0)</f>
        <v>0</v>
      </c>
      <c r="BI314" s="168">
        <f>IF(N314="nulová",J314,0)</f>
        <v>0</v>
      </c>
      <c r="BJ314" s="18" t="s">
        <v>22</v>
      </c>
      <c r="BK314" s="168">
        <f>ROUND(I314*H314,2)</f>
        <v>0</v>
      </c>
      <c r="BL314" s="18" t="s">
        <v>143</v>
      </c>
      <c r="BM314" s="18" t="s">
        <v>634</v>
      </c>
    </row>
    <row r="315" spans="2:47" s="1" customFormat="1" ht="30" customHeight="1">
      <c r="B315" s="35"/>
      <c r="D315" s="171" t="s">
        <v>133</v>
      </c>
      <c r="F315" s="172" t="s">
        <v>635</v>
      </c>
      <c r="I315" s="132"/>
      <c r="L315" s="35"/>
      <c r="M315" s="64"/>
      <c r="N315" s="36"/>
      <c r="O315" s="36"/>
      <c r="P315" s="36"/>
      <c r="Q315" s="36"/>
      <c r="R315" s="36"/>
      <c r="S315" s="36"/>
      <c r="T315" s="65"/>
      <c r="AT315" s="18" t="s">
        <v>133</v>
      </c>
      <c r="AU315" s="18" t="s">
        <v>85</v>
      </c>
    </row>
    <row r="316" spans="2:47" s="1" customFormat="1" ht="198" customHeight="1">
      <c r="B316" s="35"/>
      <c r="D316" s="171" t="s">
        <v>321</v>
      </c>
      <c r="F316" s="191" t="s">
        <v>607</v>
      </c>
      <c r="I316" s="132"/>
      <c r="L316" s="35"/>
      <c r="M316" s="64"/>
      <c r="N316" s="36"/>
      <c r="O316" s="36"/>
      <c r="P316" s="36"/>
      <c r="Q316" s="36"/>
      <c r="R316" s="36"/>
      <c r="S316" s="36"/>
      <c r="T316" s="65"/>
      <c r="AT316" s="18" t="s">
        <v>321</v>
      </c>
      <c r="AU316" s="18" t="s">
        <v>85</v>
      </c>
    </row>
    <row r="317" spans="2:47" s="1" customFormat="1" ht="30" customHeight="1">
      <c r="B317" s="35"/>
      <c r="D317" s="171" t="s">
        <v>423</v>
      </c>
      <c r="F317" s="191" t="s">
        <v>636</v>
      </c>
      <c r="I317" s="132"/>
      <c r="L317" s="35"/>
      <c r="M317" s="64"/>
      <c r="N317" s="36"/>
      <c r="O317" s="36"/>
      <c r="P317" s="36"/>
      <c r="Q317" s="36"/>
      <c r="R317" s="36"/>
      <c r="S317" s="36"/>
      <c r="T317" s="65"/>
      <c r="AT317" s="18" t="s">
        <v>423</v>
      </c>
      <c r="AU317" s="18" t="s">
        <v>85</v>
      </c>
    </row>
    <row r="318" spans="2:63" s="9" customFormat="1" ht="29.25" customHeight="1">
      <c r="B318" s="144"/>
      <c r="D318" s="145" t="s">
        <v>76</v>
      </c>
      <c r="E318" s="189" t="s">
        <v>637</v>
      </c>
      <c r="F318" s="189" t="s">
        <v>638</v>
      </c>
      <c r="I318" s="147"/>
      <c r="J318" s="190">
        <f>BK318</f>
        <v>0</v>
      </c>
      <c r="L318" s="144"/>
      <c r="M318" s="149"/>
      <c r="N318" s="150"/>
      <c r="O318" s="150"/>
      <c r="P318" s="151">
        <f>SUM(P319:P321)</f>
        <v>0</v>
      </c>
      <c r="Q318" s="150"/>
      <c r="R318" s="151">
        <f>SUM(R319:R321)</f>
        <v>0</v>
      </c>
      <c r="S318" s="150"/>
      <c r="T318" s="152">
        <f>SUM(T319:T321)</f>
        <v>0</v>
      </c>
      <c r="AR318" s="153" t="s">
        <v>22</v>
      </c>
      <c r="AT318" s="154" t="s">
        <v>76</v>
      </c>
      <c r="AU318" s="154" t="s">
        <v>22</v>
      </c>
      <c r="AY318" s="153" t="s">
        <v>127</v>
      </c>
      <c r="BK318" s="155">
        <f>SUM(BK319:BK321)</f>
        <v>0</v>
      </c>
    </row>
    <row r="319" spans="2:65" s="1" customFormat="1" ht="22.5" customHeight="1">
      <c r="B319" s="156"/>
      <c r="C319" s="157" t="s">
        <v>639</v>
      </c>
      <c r="D319" s="157" t="s">
        <v>128</v>
      </c>
      <c r="E319" s="158" t="s">
        <v>640</v>
      </c>
      <c r="F319" s="159" t="s">
        <v>641</v>
      </c>
      <c r="G319" s="160" t="s">
        <v>394</v>
      </c>
      <c r="H319" s="161">
        <v>147.215</v>
      </c>
      <c r="I319" s="162"/>
      <c r="J319" s="163">
        <f>ROUND(I319*H319,2)</f>
        <v>0</v>
      </c>
      <c r="K319" s="159" t="s">
        <v>318</v>
      </c>
      <c r="L319" s="35"/>
      <c r="M319" s="164" t="s">
        <v>20</v>
      </c>
      <c r="N319" s="165" t="s">
        <v>48</v>
      </c>
      <c r="O319" s="36"/>
      <c r="P319" s="166">
        <f>O319*H319</f>
        <v>0</v>
      </c>
      <c r="Q319" s="166">
        <v>0</v>
      </c>
      <c r="R319" s="166">
        <f>Q319*H319</f>
        <v>0</v>
      </c>
      <c r="S319" s="166">
        <v>0</v>
      </c>
      <c r="T319" s="167">
        <f>S319*H319</f>
        <v>0</v>
      </c>
      <c r="AR319" s="18" t="s">
        <v>143</v>
      </c>
      <c r="AT319" s="18" t="s">
        <v>128</v>
      </c>
      <c r="AU319" s="18" t="s">
        <v>85</v>
      </c>
      <c r="AY319" s="18" t="s">
        <v>127</v>
      </c>
      <c r="BE319" s="168">
        <f>IF(N319="základní",J319,0)</f>
        <v>0</v>
      </c>
      <c r="BF319" s="168">
        <f>IF(N319="snížená",J319,0)</f>
        <v>0</v>
      </c>
      <c r="BG319" s="168">
        <f>IF(N319="zákl. přenesená",J319,0)</f>
        <v>0</v>
      </c>
      <c r="BH319" s="168">
        <f>IF(N319="sníž. přenesená",J319,0)</f>
        <v>0</v>
      </c>
      <c r="BI319" s="168">
        <f>IF(N319="nulová",J319,0)</f>
        <v>0</v>
      </c>
      <c r="BJ319" s="18" t="s">
        <v>22</v>
      </c>
      <c r="BK319" s="168">
        <f>ROUND(I319*H319,2)</f>
        <v>0</v>
      </c>
      <c r="BL319" s="18" t="s">
        <v>143</v>
      </c>
      <c r="BM319" s="18" t="s">
        <v>642</v>
      </c>
    </row>
    <row r="320" spans="2:47" s="1" customFormat="1" ht="22.5" customHeight="1">
      <c r="B320" s="35"/>
      <c r="D320" s="171" t="s">
        <v>133</v>
      </c>
      <c r="F320" s="172" t="s">
        <v>643</v>
      </c>
      <c r="I320" s="132"/>
      <c r="L320" s="35"/>
      <c r="M320" s="64"/>
      <c r="N320" s="36"/>
      <c r="O320" s="36"/>
      <c r="P320" s="36"/>
      <c r="Q320" s="36"/>
      <c r="R320" s="36"/>
      <c r="S320" s="36"/>
      <c r="T320" s="65"/>
      <c r="AT320" s="18" t="s">
        <v>133</v>
      </c>
      <c r="AU320" s="18" t="s">
        <v>85</v>
      </c>
    </row>
    <row r="321" spans="2:47" s="1" customFormat="1" ht="30" customHeight="1">
      <c r="B321" s="35"/>
      <c r="D321" s="171" t="s">
        <v>321</v>
      </c>
      <c r="F321" s="191" t="s">
        <v>644</v>
      </c>
      <c r="I321" s="132"/>
      <c r="L321" s="35"/>
      <c r="M321" s="178"/>
      <c r="N321" s="174"/>
      <c r="O321" s="174"/>
      <c r="P321" s="174"/>
      <c r="Q321" s="174"/>
      <c r="R321" s="174"/>
      <c r="S321" s="174"/>
      <c r="T321" s="179"/>
      <c r="AT321" s="18" t="s">
        <v>321</v>
      </c>
      <c r="AU321" s="18" t="s">
        <v>85</v>
      </c>
    </row>
    <row r="322" spans="2:12" s="1" customFormat="1" ht="6.75" customHeight="1">
      <c r="B322" s="50"/>
      <c r="C322" s="51"/>
      <c r="D322" s="51"/>
      <c r="E322" s="51"/>
      <c r="F322" s="51"/>
      <c r="G322" s="51"/>
      <c r="H322" s="51"/>
      <c r="I322" s="117"/>
      <c r="J322" s="51"/>
      <c r="K322" s="51"/>
      <c r="L322" s="35"/>
    </row>
    <row r="323" ht="13.5">
      <c r="AT323" s="177"/>
    </row>
  </sheetData>
  <sheetProtection password="CC35" sheet="1" objects="1" scenarios="1" formatColumns="0" formatRows="0" sort="0" autoFilter="0"/>
  <autoFilter ref="C83:K83"/>
  <mergeCells count="9">
    <mergeCell ref="E76:H76"/>
    <mergeCell ref="G1:H1"/>
    <mergeCell ref="L2:V2"/>
    <mergeCell ref="E7:H7"/>
    <mergeCell ref="E9:H9"/>
    <mergeCell ref="E24:H24"/>
    <mergeCell ref="E45:H45"/>
    <mergeCell ref="E47:H47"/>
    <mergeCell ref="E74:H74"/>
  </mergeCells>
  <hyperlinks>
    <hyperlink ref="F1:G1" location="C2" tooltip="Krycí list soupisu" display="1) Krycí list soupisu"/>
    <hyperlink ref="G1:H1" location="C54" tooltip="Rekapitulace" display="2) Rekapitulace"/>
    <hyperlink ref="J1" location="C83"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R323"/>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28125" defaultRowHeight="13.5"/>
  <cols>
    <col min="1" max="1" width="8.28125" style="0" customWidth="1"/>
    <col min="2" max="2" width="1.7109375" style="0" customWidth="1"/>
    <col min="3" max="3" width="4.140625" style="0" customWidth="1"/>
    <col min="4" max="4" width="4.28125" style="0" customWidth="1"/>
    <col min="5" max="5" width="17.140625" style="0" customWidth="1"/>
    <col min="6" max="6" width="75.00390625" style="0" customWidth="1"/>
    <col min="7" max="7" width="8.7109375" style="0" customWidth="1"/>
    <col min="8" max="8" width="11.140625" style="0" customWidth="1"/>
    <col min="9" max="9" width="12.7109375" style="93" customWidth="1"/>
    <col min="10" max="10" width="23.421875" style="0" customWidth="1"/>
    <col min="11" max="11" width="15.421875" style="0" customWidth="1"/>
    <col min="12" max="12" width="9.28125" style="0" customWidth="1"/>
    <col min="13" max="18" width="0" style="0" hidden="1" customWidth="1"/>
    <col min="19" max="19" width="8.140625" style="0" hidden="1" customWidth="1"/>
    <col min="20" max="20" width="29.710937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32" max="43" width="9.28125" style="0" customWidth="1"/>
    <col min="44" max="65" width="0" style="0" hidden="1" customWidth="1"/>
  </cols>
  <sheetData>
    <row r="1" spans="1:70" ht="21.75" customHeight="1">
      <c r="A1" s="16"/>
      <c r="B1" s="242"/>
      <c r="C1" s="242"/>
      <c r="D1" s="241" t="s">
        <v>1</v>
      </c>
      <c r="E1" s="242"/>
      <c r="F1" s="243" t="s">
        <v>715</v>
      </c>
      <c r="G1" s="367" t="s">
        <v>716</v>
      </c>
      <c r="H1" s="367"/>
      <c r="I1" s="248"/>
      <c r="J1" s="243" t="s">
        <v>717</v>
      </c>
      <c r="K1" s="241" t="s">
        <v>97</v>
      </c>
      <c r="L1" s="243" t="s">
        <v>718</v>
      </c>
      <c r="M1" s="243"/>
      <c r="N1" s="243"/>
      <c r="O1" s="243"/>
      <c r="P1" s="243"/>
      <c r="Q1" s="243"/>
      <c r="R1" s="243"/>
      <c r="S1" s="243"/>
      <c r="T1" s="243"/>
      <c r="U1" s="239"/>
      <c r="V1" s="239"/>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row>
    <row r="2" spans="3:46" ht="36.75" customHeight="1">
      <c r="L2" s="331"/>
      <c r="M2" s="331"/>
      <c r="N2" s="331"/>
      <c r="O2" s="331"/>
      <c r="P2" s="331"/>
      <c r="Q2" s="331"/>
      <c r="R2" s="331"/>
      <c r="S2" s="331"/>
      <c r="T2" s="331"/>
      <c r="U2" s="331"/>
      <c r="V2" s="331"/>
      <c r="AT2" s="18" t="s">
        <v>96</v>
      </c>
    </row>
    <row r="3" spans="2:46" ht="6.75" customHeight="1">
      <c r="B3" s="19"/>
      <c r="C3" s="20"/>
      <c r="D3" s="20"/>
      <c r="E3" s="20"/>
      <c r="F3" s="20"/>
      <c r="G3" s="20"/>
      <c r="H3" s="20"/>
      <c r="I3" s="94"/>
      <c r="J3" s="20"/>
      <c r="K3" s="21"/>
      <c r="AT3" s="18" t="s">
        <v>85</v>
      </c>
    </row>
    <row r="4" spans="2:46" ht="36.75" customHeight="1">
      <c r="B4" s="22"/>
      <c r="C4" s="23"/>
      <c r="D4" s="24" t="s">
        <v>98</v>
      </c>
      <c r="E4" s="23"/>
      <c r="F4" s="23"/>
      <c r="G4" s="23"/>
      <c r="H4" s="23"/>
      <c r="I4" s="95"/>
      <c r="J4" s="23"/>
      <c r="K4" s="25"/>
      <c r="M4" s="26" t="s">
        <v>10</v>
      </c>
      <c r="AT4" s="18" t="s">
        <v>4</v>
      </c>
    </row>
    <row r="5" spans="2:11" ht="6.75" customHeight="1">
      <c r="B5" s="22"/>
      <c r="C5" s="23"/>
      <c r="D5" s="23"/>
      <c r="E5" s="23"/>
      <c r="F5" s="23"/>
      <c r="G5" s="23"/>
      <c r="H5" s="23"/>
      <c r="I5" s="95"/>
      <c r="J5" s="23"/>
      <c r="K5" s="25"/>
    </row>
    <row r="6" spans="2:11" ht="15">
      <c r="B6" s="22"/>
      <c r="C6" s="23"/>
      <c r="D6" s="31" t="s">
        <v>16</v>
      </c>
      <c r="E6" s="23"/>
      <c r="F6" s="23"/>
      <c r="G6" s="23"/>
      <c r="H6" s="23"/>
      <c r="I6" s="95"/>
      <c r="J6" s="23"/>
      <c r="K6" s="25"/>
    </row>
    <row r="7" spans="2:11" ht="22.5" customHeight="1">
      <c r="B7" s="22"/>
      <c r="C7" s="23"/>
      <c r="D7" s="23"/>
      <c r="E7" s="368" t="str">
        <f>'Rekapitulace stavby'!K6</f>
        <v>VD Střekov, Oprava IV. jezového pole</v>
      </c>
      <c r="F7" s="360"/>
      <c r="G7" s="360"/>
      <c r="H7" s="360"/>
      <c r="I7" s="95"/>
      <c r="J7" s="23"/>
      <c r="K7" s="25"/>
    </row>
    <row r="8" spans="2:11" s="1" customFormat="1" ht="15">
      <c r="B8" s="35"/>
      <c r="C8" s="36"/>
      <c r="D8" s="31" t="s">
        <v>99</v>
      </c>
      <c r="E8" s="36"/>
      <c r="F8" s="36"/>
      <c r="G8" s="36"/>
      <c r="H8" s="36"/>
      <c r="I8" s="96"/>
      <c r="J8" s="36"/>
      <c r="K8" s="39"/>
    </row>
    <row r="9" spans="2:11" s="1" customFormat="1" ht="36.75" customHeight="1">
      <c r="B9" s="35"/>
      <c r="C9" s="36"/>
      <c r="D9" s="36"/>
      <c r="E9" s="369" t="s">
        <v>645</v>
      </c>
      <c r="F9" s="353"/>
      <c r="G9" s="353"/>
      <c r="H9" s="353"/>
      <c r="I9" s="96"/>
      <c r="J9" s="36"/>
      <c r="K9" s="39"/>
    </row>
    <row r="10" spans="2:11" s="1" customFormat="1" ht="13.5">
      <c r="B10" s="35"/>
      <c r="C10" s="36"/>
      <c r="D10" s="36"/>
      <c r="E10" s="36"/>
      <c r="F10" s="36"/>
      <c r="G10" s="36"/>
      <c r="H10" s="36"/>
      <c r="I10" s="96"/>
      <c r="J10" s="36"/>
      <c r="K10" s="39"/>
    </row>
    <row r="11" spans="2:11" s="1" customFormat="1" ht="14.25" customHeight="1">
      <c r="B11" s="35"/>
      <c r="C11" s="36"/>
      <c r="D11" s="31" t="s">
        <v>19</v>
      </c>
      <c r="E11" s="36"/>
      <c r="F11" s="29" t="s">
        <v>20</v>
      </c>
      <c r="G11" s="36"/>
      <c r="H11" s="36"/>
      <c r="I11" s="97" t="s">
        <v>21</v>
      </c>
      <c r="J11" s="29" t="s">
        <v>20</v>
      </c>
      <c r="K11" s="39"/>
    </row>
    <row r="12" spans="2:11" s="1" customFormat="1" ht="14.25" customHeight="1">
      <c r="B12" s="35"/>
      <c r="C12" s="36"/>
      <c r="D12" s="31" t="s">
        <v>23</v>
      </c>
      <c r="E12" s="36"/>
      <c r="F12" s="29" t="s">
        <v>24</v>
      </c>
      <c r="G12" s="36"/>
      <c r="H12" s="36"/>
      <c r="I12" s="97" t="s">
        <v>25</v>
      </c>
      <c r="J12" s="98" t="str">
        <f>'Rekapitulace stavby'!AN8</f>
        <v>4.4.2016</v>
      </c>
      <c r="K12" s="39"/>
    </row>
    <row r="13" spans="2:11" s="1" customFormat="1" ht="10.5" customHeight="1">
      <c r="B13" s="35"/>
      <c r="C13" s="36"/>
      <c r="D13" s="36"/>
      <c r="E13" s="36"/>
      <c r="F13" s="36"/>
      <c r="G13" s="36"/>
      <c r="H13" s="36"/>
      <c r="I13" s="96"/>
      <c r="J13" s="36"/>
      <c r="K13" s="39"/>
    </row>
    <row r="14" spans="2:11" s="1" customFormat="1" ht="14.25" customHeight="1">
      <c r="B14" s="35"/>
      <c r="C14" s="36"/>
      <c r="D14" s="31" t="s">
        <v>29</v>
      </c>
      <c r="E14" s="36"/>
      <c r="F14" s="36"/>
      <c r="G14" s="36"/>
      <c r="H14" s="36"/>
      <c r="I14" s="97" t="s">
        <v>30</v>
      </c>
      <c r="J14" s="29" t="s">
        <v>31</v>
      </c>
      <c r="K14" s="39"/>
    </row>
    <row r="15" spans="2:11" s="1" customFormat="1" ht="18" customHeight="1">
      <c r="B15" s="35"/>
      <c r="C15" s="36"/>
      <c r="D15" s="36"/>
      <c r="E15" s="29" t="s">
        <v>32</v>
      </c>
      <c r="F15" s="36"/>
      <c r="G15" s="36"/>
      <c r="H15" s="36"/>
      <c r="I15" s="97" t="s">
        <v>33</v>
      </c>
      <c r="J15" s="29" t="s">
        <v>34</v>
      </c>
      <c r="K15" s="39"/>
    </row>
    <row r="16" spans="2:11" s="1" customFormat="1" ht="6.75" customHeight="1">
      <c r="B16" s="35"/>
      <c r="C16" s="36"/>
      <c r="D16" s="36"/>
      <c r="E16" s="36"/>
      <c r="F16" s="36"/>
      <c r="G16" s="36"/>
      <c r="H16" s="36"/>
      <c r="I16" s="96"/>
      <c r="J16" s="36"/>
      <c r="K16" s="39"/>
    </row>
    <row r="17" spans="2:11" s="1" customFormat="1" ht="14.25" customHeight="1">
      <c r="B17" s="35"/>
      <c r="C17" s="36"/>
      <c r="D17" s="31" t="s">
        <v>35</v>
      </c>
      <c r="E17" s="36"/>
      <c r="F17" s="36"/>
      <c r="G17" s="36"/>
      <c r="H17" s="36"/>
      <c r="I17" s="97" t="s">
        <v>30</v>
      </c>
      <c r="J17" s="29">
        <f>IF('Rekapitulace stavby'!AN13="Vyplň údaj","",IF('Rekapitulace stavby'!AN13="","",'Rekapitulace stavby'!AN13))</f>
      </c>
      <c r="K17" s="39"/>
    </row>
    <row r="18" spans="2:11" s="1" customFormat="1" ht="18" customHeight="1">
      <c r="B18" s="35"/>
      <c r="C18" s="36"/>
      <c r="D18" s="36"/>
      <c r="E18" s="29">
        <f>IF('Rekapitulace stavby'!E14="Vyplň údaj","",IF('Rekapitulace stavby'!E14="","",'Rekapitulace stavby'!E14))</f>
      </c>
      <c r="F18" s="36"/>
      <c r="G18" s="36"/>
      <c r="H18" s="36"/>
      <c r="I18" s="97" t="s">
        <v>33</v>
      </c>
      <c r="J18" s="29">
        <f>IF('Rekapitulace stavby'!AN14="Vyplň údaj","",IF('Rekapitulace stavby'!AN14="","",'Rekapitulace stavby'!AN14))</f>
      </c>
      <c r="K18" s="39"/>
    </row>
    <row r="19" spans="2:11" s="1" customFormat="1" ht="6.75" customHeight="1">
      <c r="B19" s="35"/>
      <c r="C19" s="36"/>
      <c r="D19" s="36"/>
      <c r="E19" s="36"/>
      <c r="F19" s="36"/>
      <c r="G19" s="36"/>
      <c r="H19" s="36"/>
      <c r="I19" s="96"/>
      <c r="J19" s="36"/>
      <c r="K19" s="39"/>
    </row>
    <row r="20" spans="2:11" s="1" customFormat="1" ht="14.25" customHeight="1">
      <c r="B20" s="35"/>
      <c r="C20" s="36"/>
      <c r="D20" s="31" t="s">
        <v>37</v>
      </c>
      <c r="E20" s="36"/>
      <c r="F20" s="36"/>
      <c r="G20" s="36"/>
      <c r="H20" s="36"/>
      <c r="I20" s="97" t="s">
        <v>30</v>
      </c>
      <c r="J20" s="29" t="s">
        <v>38</v>
      </c>
      <c r="K20" s="39"/>
    </row>
    <row r="21" spans="2:11" s="1" customFormat="1" ht="18" customHeight="1">
      <c r="B21" s="35"/>
      <c r="C21" s="36"/>
      <c r="D21" s="36"/>
      <c r="E21" s="29" t="s">
        <v>39</v>
      </c>
      <c r="F21" s="36"/>
      <c r="G21" s="36"/>
      <c r="H21" s="36"/>
      <c r="I21" s="97" t="s">
        <v>33</v>
      </c>
      <c r="J21" s="29" t="s">
        <v>40</v>
      </c>
      <c r="K21" s="39"/>
    </row>
    <row r="22" spans="2:11" s="1" customFormat="1" ht="6.75" customHeight="1">
      <c r="B22" s="35"/>
      <c r="C22" s="36"/>
      <c r="D22" s="36"/>
      <c r="E22" s="36"/>
      <c r="F22" s="36"/>
      <c r="G22" s="36"/>
      <c r="H22" s="36"/>
      <c r="I22" s="96"/>
      <c r="J22" s="36"/>
      <c r="K22" s="39"/>
    </row>
    <row r="23" spans="2:11" s="1" customFormat="1" ht="14.25" customHeight="1">
      <c r="B23" s="35"/>
      <c r="C23" s="36"/>
      <c r="D23" s="31" t="s">
        <v>42</v>
      </c>
      <c r="E23" s="36"/>
      <c r="F23" s="36"/>
      <c r="G23" s="36"/>
      <c r="H23" s="36"/>
      <c r="I23" s="96"/>
      <c r="J23" s="36"/>
      <c r="K23" s="39"/>
    </row>
    <row r="24" spans="2:11" s="6" customFormat="1" ht="22.5" customHeight="1">
      <c r="B24" s="99"/>
      <c r="C24" s="100"/>
      <c r="D24" s="100"/>
      <c r="E24" s="363" t="s">
        <v>20</v>
      </c>
      <c r="F24" s="370"/>
      <c r="G24" s="370"/>
      <c r="H24" s="370"/>
      <c r="I24" s="101"/>
      <c r="J24" s="100"/>
      <c r="K24" s="102"/>
    </row>
    <row r="25" spans="2:11" s="1" customFormat="1" ht="6.75" customHeight="1">
      <c r="B25" s="35"/>
      <c r="C25" s="36"/>
      <c r="D25" s="36"/>
      <c r="E25" s="36"/>
      <c r="F25" s="36"/>
      <c r="G25" s="36"/>
      <c r="H25" s="36"/>
      <c r="I25" s="96"/>
      <c r="J25" s="36"/>
      <c r="K25" s="39"/>
    </row>
    <row r="26" spans="2:11" s="1" customFormat="1" ht="6.75" customHeight="1">
      <c r="B26" s="35"/>
      <c r="C26" s="36"/>
      <c r="D26" s="62"/>
      <c r="E26" s="62"/>
      <c r="F26" s="62"/>
      <c r="G26" s="62"/>
      <c r="H26" s="62"/>
      <c r="I26" s="103"/>
      <c r="J26" s="62"/>
      <c r="K26" s="104"/>
    </row>
    <row r="27" spans="2:11" s="1" customFormat="1" ht="24.75" customHeight="1">
      <c r="B27" s="35"/>
      <c r="C27" s="36"/>
      <c r="D27" s="105" t="s">
        <v>43</v>
      </c>
      <c r="E27" s="36"/>
      <c r="F27" s="36"/>
      <c r="G27" s="36"/>
      <c r="H27" s="36"/>
      <c r="I27" s="96"/>
      <c r="J27" s="106">
        <f>ROUND(J82,2)</f>
        <v>0</v>
      </c>
      <c r="K27" s="39"/>
    </row>
    <row r="28" spans="2:11" s="1" customFormat="1" ht="6.75" customHeight="1">
      <c r="B28" s="35"/>
      <c r="C28" s="36"/>
      <c r="D28" s="62"/>
      <c r="E28" s="62"/>
      <c r="F28" s="62"/>
      <c r="G28" s="62"/>
      <c r="H28" s="62"/>
      <c r="I28" s="103"/>
      <c r="J28" s="62"/>
      <c r="K28" s="104"/>
    </row>
    <row r="29" spans="2:11" s="1" customFormat="1" ht="14.25" customHeight="1">
      <c r="B29" s="35"/>
      <c r="C29" s="36"/>
      <c r="D29" s="36"/>
      <c r="E29" s="36"/>
      <c r="F29" s="40" t="s">
        <v>45</v>
      </c>
      <c r="G29" s="36"/>
      <c r="H29" s="36"/>
      <c r="I29" s="107" t="s">
        <v>44</v>
      </c>
      <c r="J29" s="40" t="s">
        <v>46</v>
      </c>
      <c r="K29" s="39"/>
    </row>
    <row r="30" spans="2:11" s="1" customFormat="1" ht="14.25" customHeight="1">
      <c r="B30" s="35"/>
      <c r="C30" s="36"/>
      <c r="D30" s="43" t="s">
        <v>47</v>
      </c>
      <c r="E30" s="43" t="s">
        <v>48</v>
      </c>
      <c r="F30" s="108">
        <f>ROUND(SUM(BE82:BE105),2)</f>
        <v>0</v>
      </c>
      <c r="G30" s="36"/>
      <c r="H30" s="36"/>
      <c r="I30" s="109">
        <v>0.21</v>
      </c>
      <c r="J30" s="108">
        <f>ROUND(ROUND((SUM(BE82:BE105)),2)*I30,2)</f>
        <v>0</v>
      </c>
      <c r="K30" s="39"/>
    </row>
    <row r="31" spans="2:11" s="1" customFormat="1" ht="14.25" customHeight="1">
      <c r="B31" s="35"/>
      <c r="C31" s="36"/>
      <c r="D31" s="36"/>
      <c r="E31" s="43" t="s">
        <v>49</v>
      </c>
      <c r="F31" s="108">
        <f>ROUND(SUM(BF82:BF105),2)</f>
        <v>0</v>
      </c>
      <c r="G31" s="36"/>
      <c r="H31" s="36"/>
      <c r="I31" s="109">
        <v>0.15</v>
      </c>
      <c r="J31" s="108">
        <f>ROUND(ROUND((SUM(BF82:BF105)),2)*I31,2)</f>
        <v>0</v>
      </c>
      <c r="K31" s="39"/>
    </row>
    <row r="32" spans="2:11" s="1" customFormat="1" ht="14.25" customHeight="1" hidden="1">
      <c r="B32" s="35"/>
      <c r="C32" s="36"/>
      <c r="D32" s="36"/>
      <c r="E32" s="43" t="s">
        <v>50</v>
      </c>
      <c r="F32" s="108">
        <f>ROUND(SUM(BG82:BG105),2)</f>
        <v>0</v>
      </c>
      <c r="G32" s="36"/>
      <c r="H32" s="36"/>
      <c r="I32" s="109">
        <v>0.21</v>
      </c>
      <c r="J32" s="108">
        <v>0</v>
      </c>
      <c r="K32" s="39"/>
    </row>
    <row r="33" spans="2:11" s="1" customFormat="1" ht="14.25" customHeight="1" hidden="1">
      <c r="B33" s="35"/>
      <c r="C33" s="36"/>
      <c r="D33" s="36"/>
      <c r="E33" s="43" t="s">
        <v>51</v>
      </c>
      <c r="F33" s="108">
        <f>ROUND(SUM(BH82:BH105),2)</f>
        <v>0</v>
      </c>
      <c r="G33" s="36"/>
      <c r="H33" s="36"/>
      <c r="I33" s="109">
        <v>0.15</v>
      </c>
      <c r="J33" s="108">
        <v>0</v>
      </c>
      <c r="K33" s="39"/>
    </row>
    <row r="34" spans="2:11" s="1" customFormat="1" ht="14.25" customHeight="1" hidden="1">
      <c r="B34" s="35"/>
      <c r="C34" s="36"/>
      <c r="D34" s="36"/>
      <c r="E34" s="43" t="s">
        <v>52</v>
      </c>
      <c r="F34" s="108">
        <f>ROUND(SUM(BI82:BI105),2)</f>
        <v>0</v>
      </c>
      <c r="G34" s="36"/>
      <c r="H34" s="36"/>
      <c r="I34" s="109">
        <v>0</v>
      </c>
      <c r="J34" s="108">
        <v>0</v>
      </c>
      <c r="K34" s="39"/>
    </row>
    <row r="35" spans="2:11" s="1" customFormat="1" ht="6.75" customHeight="1">
      <c r="B35" s="35"/>
      <c r="C35" s="36"/>
      <c r="D35" s="36"/>
      <c r="E35" s="36"/>
      <c r="F35" s="36"/>
      <c r="G35" s="36"/>
      <c r="H35" s="36"/>
      <c r="I35" s="96"/>
      <c r="J35" s="36"/>
      <c r="K35" s="39"/>
    </row>
    <row r="36" spans="2:11" s="1" customFormat="1" ht="24.75" customHeight="1">
      <c r="B36" s="35"/>
      <c r="C36" s="110"/>
      <c r="D36" s="111" t="s">
        <v>53</v>
      </c>
      <c r="E36" s="66"/>
      <c r="F36" s="66"/>
      <c r="G36" s="112" t="s">
        <v>54</v>
      </c>
      <c r="H36" s="113" t="s">
        <v>55</v>
      </c>
      <c r="I36" s="114"/>
      <c r="J36" s="115">
        <f>SUM(J27:J34)</f>
        <v>0</v>
      </c>
      <c r="K36" s="116"/>
    </row>
    <row r="37" spans="2:11" s="1" customFormat="1" ht="14.25" customHeight="1">
      <c r="B37" s="50"/>
      <c r="C37" s="51"/>
      <c r="D37" s="51"/>
      <c r="E37" s="51"/>
      <c r="F37" s="51"/>
      <c r="G37" s="51"/>
      <c r="H37" s="51"/>
      <c r="I37" s="117"/>
      <c r="J37" s="51"/>
      <c r="K37" s="52"/>
    </row>
    <row r="41" spans="2:11" s="1" customFormat="1" ht="6.75" customHeight="1">
      <c r="B41" s="53"/>
      <c r="C41" s="54"/>
      <c r="D41" s="54"/>
      <c r="E41" s="54"/>
      <c r="F41" s="54"/>
      <c r="G41" s="54"/>
      <c r="H41" s="54"/>
      <c r="I41" s="118"/>
      <c r="J41" s="54"/>
      <c r="K41" s="119"/>
    </row>
    <row r="42" spans="2:11" s="1" customFormat="1" ht="36.75" customHeight="1">
      <c r="B42" s="35"/>
      <c r="C42" s="24" t="s">
        <v>101</v>
      </c>
      <c r="D42" s="36"/>
      <c r="E42" s="36"/>
      <c r="F42" s="36"/>
      <c r="G42" s="36"/>
      <c r="H42" s="36"/>
      <c r="I42" s="96"/>
      <c r="J42" s="36"/>
      <c r="K42" s="39"/>
    </row>
    <row r="43" spans="2:11" s="1" customFormat="1" ht="6.75" customHeight="1">
      <c r="B43" s="35"/>
      <c r="C43" s="36"/>
      <c r="D43" s="36"/>
      <c r="E43" s="36"/>
      <c r="F43" s="36"/>
      <c r="G43" s="36"/>
      <c r="H43" s="36"/>
      <c r="I43" s="96"/>
      <c r="J43" s="36"/>
      <c r="K43" s="39"/>
    </row>
    <row r="44" spans="2:11" s="1" customFormat="1" ht="14.25" customHeight="1">
      <c r="B44" s="35"/>
      <c r="C44" s="31" t="s">
        <v>16</v>
      </c>
      <c r="D44" s="36"/>
      <c r="E44" s="36"/>
      <c r="F44" s="36"/>
      <c r="G44" s="36"/>
      <c r="H44" s="36"/>
      <c r="I44" s="96"/>
      <c r="J44" s="36"/>
      <c r="K44" s="39"/>
    </row>
    <row r="45" spans="2:11" s="1" customFormat="1" ht="22.5" customHeight="1">
      <c r="B45" s="35"/>
      <c r="C45" s="36"/>
      <c r="D45" s="36"/>
      <c r="E45" s="368" t="str">
        <f>E7</f>
        <v>VD Střekov, Oprava IV. jezového pole</v>
      </c>
      <c r="F45" s="353"/>
      <c r="G45" s="353"/>
      <c r="H45" s="353"/>
      <c r="I45" s="96"/>
      <c r="J45" s="36"/>
      <c r="K45" s="39"/>
    </row>
    <row r="46" spans="2:11" s="1" customFormat="1" ht="14.25" customHeight="1">
      <c r="B46" s="35"/>
      <c r="C46" s="31" t="s">
        <v>99</v>
      </c>
      <c r="D46" s="36"/>
      <c r="E46" s="36"/>
      <c r="F46" s="36"/>
      <c r="G46" s="36"/>
      <c r="H46" s="36"/>
      <c r="I46" s="96"/>
      <c r="J46" s="36"/>
      <c r="K46" s="39"/>
    </row>
    <row r="47" spans="2:11" s="1" customFormat="1" ht="23.25" customHeight="1">
      <c r="B47" s="35"/>
      <c r="C47" s="36"/>
      <c r="D47" s="36"/>
      <c r="E47" s="369" t="str">
        <f>E9</f>
        <v>VON - Vedlejší a ostatní náklady</v>
      </c>
      <c r="F47" s="353"/>
      <c r="G47" s="353"/>
      <c r="H47" s="353"/>
      <c r="I47" s="96"/>
      <c r="J47" s="36"/>
      <c r="K47" s="39"/>
    </row>
    <row r="48" spans="2:11" s="1" customFormat="1" ht="6.75" customHeight="1">
      <c r="B48" s="35"/>
      <c r="C48" s="36"/>
      <c r="D48" s="36"/>
      <c r="E48" s="36"/>
      <c r="F48" s="36"/>
      <c r="G48" s="36"/>
      <c r="H48" s="36"/>
      <c r="I48" s="96"/>
      <c r="J48" s="36"/>
      <c r="K48" s="39"/>
    </row>
    <row r="49" spans="2:11" s="1" customFormat="1" ht="18" customHeight="1">
      <c r="B49" s="35"/>
      <c r="C49" s="31" t="s">
        <v>23</v>
      </c>
      <c r="D49" s="36"/>
      <c r="E49" s="36"/>
      <c r="F49" s="29" t="str">
        <f>F12</f>
        <v>Ústí nad Labem</v>
      </c>
      <c r="G49" s="36"/>
      <c r="H49" s="36"/>
      <c r="I49" s="97" t="s">
        <v>25</v>
      </c>
      <c r="J49" s="98" t="str">
        <f>IF(J12="","",J12)</f>
        <v>4.4.2016</v>
      </c>
      <c r="K49" s="39"/>
    </row>
    <row r="50" spans="2:11" s="1" customFormat="1" ht="6.75" customHeight="1">
      <c r="B50" s="35"/>
      <c r="C50" s="36"/>
      <c r="D50" s="36"/>
      <c r="E50" s="36"/>
      <c r="F50" s="36"/>
      <c r="G50" s="36"/>
      <c r="H50" s="36"/>
      <c r="I50" s="96"/>
      <c r="J50" s="36"/>
      <c r="K50" s="39"/>
    </row>
    <row r="51" spans="2:11" s="1" customFormat="1" ht="15">
      <c r="B51" s="35"/>
      <c r="C51" s="31" t="s">
        <v>29</v>
      </c>
      <c r="D51" s="36"/>
      <c r="E51" s="36"/>
      <c r="F51" s="29" t="str">
        <f>E15</f>
        <v>Povodí Labe, státní podnik</v>
      </c>
      <c r="G51" s="36"/>
      <c r="H51" s="36"/>
      <c r="I51" s="97" t="s">
        <v>37</v>
      </c>
      <c r="J51" s="29" t="str">
        <f>E21</f>
        <v>AQUATIS a. s.</v>
      </c>
      <c r="K51" s="39"/>
    </row>
    <row r="52" spans="2:11" s="1" customFormat="1" ht="14.25" customHeight="1">
      <c r="B52" s="35"/>
      <c r="C52" s="31" t="s">
        <v>35</v>
      </c>
      <c r="D52" s="36"/>
      <c r="E52" s="36"/>
      <c r="F52" s="29">
        <f>IF(E18="","",E18)</f>
      </c>
      <c r="G52" s="36"/>
      <c r="H52" s="36"/>
      <c r="I52" s="96"/>
      <c r="J52" s="36"/>
      <c r="K52" s="39"/>
    </row>
    <row r="53" spans="2:11" s="1" customFormat="1" ht="9.75" customHeight="1">
      <c r="B53" s="35"/>
      <c r="C53" s="36"/>
      <c r="D53" s="36"/>
      <c r="E53" s="36"/>
      <c r="F53" s="36"/>
      <c r="G53" s="36"/>
      <c r="H53" s="36"/>
      <c r="I53" s="96"/>
      <c r="J53" s="36"/>
      <c r="K53" s="39"/>
    </row>
    <row r="54" spans="2:11" s="1" customFormat="1" ht="29.25" customHeight="1">
      <c r="B54" s="35"/>
      <c r="C54" s="120" t="s">
        <v>102</v>
      </c>
      <c r="D54" s="110"/>
      <c r="E54" s="110"/>
      <c r="F54" s="110"/>
      <c r="G54" s="110"/>
      <c r="H54" s="110"/>
      <c r="I54" s="121"/>
      <c r="J54" s="122" t="s">
        <v>103</v>
      </c>
      <c r="K54" s="123"/>
    </row>
    <row r="55" spans="2:11" s="1" customFormat="1" ht="9.75" customHeight="1">
      <c r="B55" s="35"/>
      <c r="C55" s="36"/>
      <c r="D55" s="36"/>
      <c r="E55" s="36"/>
      <c r="F55" s="36"/>
      <c r="G55" s="36"/>
      <c r="H55" s="36"/>
      <c r="I55" s="96"/>
      <c r="J55" s="36"/>
      <c r="K55" s="39"/>
    </row>
    <row r="56" spans="2:47" s="1" customFormat="1" ht="29.25" customHeight="1">
      <c r="B56" s="35"/>
      <c r="C56" s="124" t="s">
        <v>104</v>
      </c>
      <c r="D56" s="36"/>
      <c r="E56" s="36"/>
      <c r="F56" s="36"/>
      <c r="G56" s="36"/>
      <c r="H56" s="36"/>
      <c r="I56" s="96"/>
      <c r="J56" s="106">
        <f>J82</f>
        <v>0</v>
      </c>
      <c r="K56" s="39"/>
      <c r="AU56" s="18" t="s">
        <v>105</v>
      </c>
    </row>
    <row r="57" spans="2:11" s="7" customFormat="1" ht="24.75" customHeight="1">
      <c r="B57" s="125"/>
      <c r="C57" s="126"/>
      <c r="D57" s="127" t="s">
        <v>646</v>
      </c>
      <c r="E57" s="128"/>
      <c r="F57" s="128"/>
      <c r="G57" s="128"/>
      <c r="H57" s="128"/>
      <c r="I57" s="129"/>
      <c r="J57" s="130">
        <f>J83</f>
        <v>0</v>
      </c>
      <c r="K57" s="131"/>
    </row>
    <row r="58" spans="2:11" s="10" customFormat="1" ht="19.5" customHeight="1">
      <c r="B58" s="180"/>
      <c r="C58" s="181"/>
      <c r="D58" s="182" t="s">
        <v>647</v>
      </c>
      <c r="E58" s="183"/>
      <c r="F58" s="183"/>
      <c r="G58" s="183"/>
      <c r="H58" s="183"/>
      <c r="I58" s="184"/>
      <c r="J58" s="185">
        <f>J84</f>
        <v>0</v>
      </c>
      <c r="K58" s="186"/>
    </row>
    <row r="59" spans="2:11" s="7" customFormat="1" ht="24.75" customHeight="1">
      <c r="B59" s="125"/>
      <c r="C59" s="126"/>
      <c r="D59" s="127" t="s">
        <v>648</v>
      </c>
      <c r="E59" s="128"/>
      <c r="F59" s="128"/>
      <c r="G59" s="128"/>
      <c r="H59" s="128"/>
      <c r="I59" s="129"/>
      <c r="J59" s="130">
        <f>J89</f>
        <v>0</v>
      </c>
      <c r="K59" s="131"/>
    </row>
    <row r="60" spans="2:11" s="10" customFormat="1" ht="19.5" customHeight="1">
      <c r="B60" s="180"/>
      <c r="C60" s="181"/>
      <c r="D60" s="182" t="s">
        <v>649</v>
      </c>
      <c r="E60" s="183"/>
      <c r="F60" s="183"/>
      <c r="G60" s="183"/>
      <c r="H60" s="183"/>
      <c r="I60" s="184"/>
      <c r="J60" s="185">
        <f>J90</f>
        <v>0</v>
      </c>
      <c r="K60" s="186"/>
    </row>
    <row r="61" spans="2:11" s="10" customFormat="1" ht="19.5" customHeight="1">
      <c r="B61" s="180"/>
      <c r="C61" s="181"/>
      <c r="D61" s="182" t="s">
        <v>650</v>
      </c>
      <c r="E61" s="183"/>
      <c r="F61" s="183"/>
      <c r="G61" s="183"/>
      <c r="H61" s="183"/>
      <c r="I61" s="184"/>
      <c r="J61" s="185">
        <f>J96</f>
        <v>0</v>
      </c>
      <c r="K61" s="186"/>
    </row>
    <row r="62" spans="2:11" s="10" customFormat="1" ht="19.5" customHeight="1">
      <c r="B62" s="180"/>
      <c r="C62" s="181"/>
      <c r="D62" s="182" t="s">
        <v>651</v>
      </c>
      <c r="E62" s="183"/>
      <c r="F62" s="183"/>
      <c r="G62" s="183"/>
      <c r="H62" s="183"/>
      <c r="I62" s="184"/>
      <c r="J62" s="185">
        <f>J98</f>
        <v>0</v>
      </c>
      <c r="K62" s="186"/>
    </row>
    <row r="63" spans="2:11" s="1" customFormat="1" ht="21.75" customHeight="1">
      <c r="B63" s="35"/>
      <c r="C63" s="36"/>
      <c r="D63" s="36"/>
      <c r="E63" s="36"/>
      <c r="F63" s="36"/>
      <c r="G63" s="36"/>
      <c r="H63" s="36"/>
      <c r="I63" s="96"/>
      <c r="J63" s="36"/>
      <c r="K63" s="39"/>
    </row>
    <row r="64" spans="2:11" s="1" customFormat="1" ht="6.75" customHeight="1">
      <c r="B64" s="50"/>
      <c r="C64" s="51"/>
      <c r="D64" s="51"/>
      <c r="E64" s="51"/>
      <c r="F64" s="51"/>
      <c r="G64" s="51"/>
      <c r="H64" s="51"/>
      <c r="I64" s="117"/>
      <c r="J64" s="51"/>
      <c r="K64" s="52"/>
    </row>
    <row r="68" spans="2:12" s="1" customFormat="1" ht="6.75" customHeight="1">
      <c r="B68" s="53"/>
      <c r="C68" s="54"/>
      <c r="D68" s="54"/>
      <c r="E68" s="54"/>
      <c r="F68" s="54"/>
      <c r="G68" s="54"/>
      <c r="H68" s="54"/>
      <c r="I68" s="118"/>
      <c r="J68" s="54"/>
      <c r="K68" s="54"/>
      <c r="L68" s="35"/>
    </row>
    <row r="69" spans="2:12" s="1" customFormat="1" ht="36.75" customHeight="1">
      <c r="B69" s="35"/>
      <c r="C69" s="55" t="s">
        <v>110</v>
      </c>
      <c r="I69" s="132"/>
      <c r="L69" s="35"/>
    </row>
    <row r="70" spans="2:12" s="1" customFormat="1" ht="6.75" customHeight="1">
      <c r="B70" s="35"/>
      <c r="I70" s="132"/>
      <c r="L70" s="35"/>
    </row>
    <row r="71" spans="2:12" s="1" customFormat="1" ht="14.25" customHeight="1">
      <c r="B71" s="35"/>
      <c r="C71" s="57" t="s">
        <v>16</v>
      </c>
      <c r="I71" s="132"/>
      <c r="L71" s="35"/>
    </row>
    <row r="72" spans="2:12" s="1" customFormat="1" ht="22.5" customHeight="1">
      <c r="B72" s="35"/>
      <c r="E72" s="371" t="str">
        <f>E7</f>
        <v>VD Střekov, Oprava IV. jezového pole</v>
      </c>
      <c r="F72" s="348"/>
      <c r="G72" s="348"/>
      <c r="H72" s="348"/>
      <c r="I72" s="132"/>
      <c r="L72" s="35"/>
    </row>
    <row r="73" spans="2:12" s="1" customFormat="1" ht="14.25" customHeight="1">
      <c r="B73" s="35"/>
      <c r="C73" s="57" t="s">
        <v>99</v>
      </c>
      <c r="I73" s="132"/>
      <c r="L73" s="35"/>
    </row>
    <row r="74" spans="2:12" s="1" customFormat="1" ht="23.25" customHeight="1">
      <c r="B74" s="35"/>
      <c r="E74" s="345" t="str">
        <f>E9</f>
        <v>VON - Vedlejší a ostatní náklady</v>
      </c>
      <c r="F74" s="348"/>
      <c r="G74" s="348"/>
      <c r="H74" s="348"/>
      <c r="I74" s="132"/>
      <c r="L74" s="35"/>
    </row>
    <row r="75" spans="2:12" s="1" customFormat="1" ht="6.75" customHeight="1">
      <c r="B75" s="35"/>
      <c r="I75" s="132"/>
      <c r="L75" s="35"/>
    </row>
    <row r="76" spans="2:12" s="1" customFormat="1" ht="18" customHeight="1">
      <c r="B76" s="35"/>
      <c r="C76" s="57" t="s">
        <v>23</v>
      </c>
      <c r="F76" s="133" t="str">
        <f>F12</f>
        <v>Ústí nad Labem</v>
      </c>
      <c r="I76" s="134" t="s">
        <v>25</v>
      </c>
      <c r="J76" s="61" t="str">
        <f>IF(J12="","",J12)</f>
        <v>4.4.2016</v>
      </c>
      <c r="L76" s="35"/>
    </row>
    <row r="77" spans="2:12" s="1" customFormat="1" ht="6.75" customHeight="1">
      <c r="B77" s="35"/>
      <c r="I77" s="132"/>
      <c r="L77" s="35"/>
    </row>
    <row r="78" spans="2:12" s="1" customFormat="1" ht="15">
      <c r="B78" s="35"/>
      <c r="C78" s="57" t="s">
        <v>29</v>
      </c>
      <c r="F78" s="133" t="str">
        <f>E15</f>
        <v>Povodí Labe, státní podnik</v>
      </c>
      <c r="I78" s="134" t="s">
        <v>37</v>
      </c>
      <c r="J78" s="133" t="str">
        <f>E21</f>
        <v>AQUATIS a. s.</v>
      </c>
      <c r="L78" s="35"/>
    </row>
    <row r="79" spans="2:12" s="1" customFormat="1" ht="14.25" customHeight="1">
      <c r="B79" s="35"/>
      <c r="C79" s="57" t="s">
        <v>35</v>
      </c>
      <c r="F79" s="133">
        <f>IF(E18="","",E18)</f>
      </c>
      <c r="I79" s="132"/>
      <c r="L79" s="35"/>
    </row>
    <row r="80" spans="2:12" s="1" customFormat="1" ht="9.75" customHeight="1">
      <c r="B80" s="35"/>
      <c r="I80" s="132"/>
      <c r="L80" s="35"/>
    </row>
    <row r="81" spans="2:20" s="8" customFormat="1" ht="29.25" customHeight="1">
      <c r="B81" s="135"/>
      <c r="C81" s="136" t="s">
        <v>111</v>
      </c>
      <c r="D81" s="137" t="s">
        <v>62</v>
      </c>
      <c r="E81" s="137" t="s">
        <v>58</v>
      </c>
      <c r="F81" s="137" t="s">
        <v>112</v>
      </c>
      <c r="G81" s="137" t="s">
        <v>113</v>
      </c>
      <c r="H81" s="137" t="s">
        <v>114</v>
      </c>
      <c r="I81" s="138" t="s">
        <v>115</v>
      </c>
      <c r="J81" s="137" t="s">
        <v>103</v>
      </c>
      <c r="K81" s="139" t="s">
        <v>116</v>
      </c>
      <c r="L81" s="135"/>
      <c r="M81" s="68" t="s">
        <v>117</v>
      </c>
      <c r="N81" s="69" t="s">
        <v>47</v>
      </c>
      <c r="O81" s="69" t="s">
        <v>118</v>
      </c>
      <c r="P81" s="69" t="s">
        <v>119</v>
      </c>
      <c r="Q81" s="69" t="s">
        <v>120</v>
      </c>
      <c r="R81" s="69" t="s">
        <v>121</v>
      </c>
      <c r="S81" s="69" t="s">
        <v>122</v>
      </c>
      <c r="T81" s="70" t="s">
        <v>123</v>
      </c>
    </row>
    <row r="82" spans="2:63" s="1" customFormat="1" ht="29.25" customHeight="1">
      <c r="B82" s="35"/>
      <c r="C82" s="72" t="s">
        <v>104</v>
      </c>
      <c r="I82" s="132"/>
      <c r="J82" s="140">
        <f>BK82</f>
        <v>0</v>
      </c>
      <c r="L82" s="35"/>
      <c r="M82" s="71"/>
      <c r="N82" s="62"/>
      <c r="O82" s="62"/>
      <c r="P82" s="141">
        <f>P83+P89</f>
        <v>0</v>
      </c>
      <c r="Q82" s="62"/>
      <c r="R82" s="141">
        <f>R83+R89</f>
        <v>0</v>
      </c>
      <c r="S82" s="62"/>
      <c r="T82" s="142">
        <f>T83+T89</f>
        <v>0</v>
      </c>
      <c r="AT82" s="18" t="s">
        <v>76</v>
      </c>
      <c r="AU82" s="18" t="s">
        <v>105</v>
      </c>
      <c r="BK82" s="143">
        <f>BK83+BK89</f>
        <v>0</v>
      </c>
    </row>
    <row r="83" spans="2:63" s="9" customFormat="1" ht="36.75" customHeight="1">
      <c r="B83" s="144"/>
      <c r="D83" s="153" t="s">
        <v>76</v>
      </c>
      <c r="E83" s="187" t="s">
        <v>652</v>
      </c>
      <c r="F83" s="187" t="s">
        <v>653</v>
      </c>
      <c r="I83" s="147"/>
      <c r="J83" s="188">
        <f>BK83</f>
        <v>0</v>
      </c>
      <c r="L83" s="144"/>
      <c r="M83" s="149"/>
      <c r="N83" s="150"/>
      <c r="O83" s="150"/>
      <c r="P83" s="151">
        <f>P84</f>
        <v>0</v>
      </c>
      <c r="Q83" s="150"/>
      <c r="R83" s="151">
        <f>R84</f>
        <v>0</v>
      </c>
      <c r="S83" s="150"/>
      <c r="T83" s="152">
        <f>T84</f>
        <v>0</v>
      </c>
      <c r="AR83" s="153" t="s">
        <v>148</v>
      </c>
      <c r="AT83" s="154" t="s">
        <v>76</v>
      </c>
      <c r="AU83" s="154" t="s">
        <v>77</v>
      </c>
      <c r="AY83" s="153" t="s">
        <v>127</v>
      </c>
      <c r="BK83" s="155">
        <f>BK84</f>
        <v>0</v>
      </c>
    </row>
    <row r="84" spans="2:63" s="9" customFormat="1" ht="19.5" customHeight="1">
      <c r="B84" s="144"/>
      <c r="D84" s="145" t="s">
        <v>76</v>
      </c>
      <c r="E84" s="189" t="s">
        <v>129</v>
      </c>
      <c r="F84" s="189" t="s">
        <v>654</v>
      </c>
      <c r="I84" s="147"/>
      <c r="J84" s="190">
        <f>BK84</f>
        <v>0</v>
      </c>
      <c r="L84" s="144"/>
      <c r="M84" s="149"/>
      <c r="N84" s="150"/>
      <c r="O84" s="150"/>
      <c r="P84" s="151">
        <f>SUM(P85:P88)</f>
        <v>0</v>
      </c>
      <c r="Q84" s="150"/>
      <c r="R84" s="151">
        <f>SUM(R85:R88)</f>
        <v>0</v>
      </c>
      <c r="S84" s="150"/>
      <c r="T84" s="152">
        <f>SUM(T85:T88)</f>
        <v>0</v>
      </c>
      <c r="AR84" s="153" t="s">
        <v>148</v>
      </c>
      <c r="AT84" s="154" t="s">
        <v>76</v>
      </c>
      <c r="AU84" s="154" t="s">
        <v>22</v>
      </c>
      <c r="AY84" s="153" t="s">
        <v>127</v>
      </c>
      <c r="BK84" s="155">
        <f>SUM(BK85:BK88)</f>
        <v>0</v>
      </c>
    </row>
    <row r="85" spans="2:65" s="1" customFormat="1" ht="22.5" customHeight="1">
      <c r="B85" s="156"/>
      <c r="C85" s="157" t="s">
        <v>22</v>
      </c>
      <c r="D85" s="157" t="s">
        <v>128</v>
      </c>
      <c r="E85" s="158" t="s">
        <v>655</v>
      </c>
      <c r="F85" s="159" t="s">
        <v>656</v>
      </c>
      <c r="G85" s="160" t="s">
        <v>131</v>
      </c>
      <c r="H85" s="161">
        <v>1</v>
      </c>
      <c r="I85" s="162"/>
      <c r="J85" s="163">
        <f>ROUND(I85*H85,2)</f>
        <v>0</v>
      </c>
      <c r="K85" s="159" t="s">
        <v>20</v>
      </c>
      <c r="L85" s="35"/>
      <c r="M85" s="164" t="s">
        <v>20</v>
      </c>
      <c r="N85" s="165" t="s">
        <v>48</v>
      </c>
      <c r="O85" s="36"/>
      <c r="P85" s="166">
        <f>O85*H85</f>
        <v>0</v>
      </c>
      <c r="Q85" s="166">
        <v>0</v>
      </c>
      <c r="R85" s="166">
        <f>Q85*H85</f>
        <v>0</v>
      </c>
      <c r="S85" s="166">
        <v>0</v>
      </c>
      <c r="T85" s="167">
        <f>S85*H85</f>
        <v>0</v>
      </c>
      <c r="AR85" s="18" t="s">
        <v>143</v>
      </c>
      <c r="AT85" s="18" t="s">
        <v>128</v>
      </c>
      <c r="AU85" s="18" t="s">
        <v>85</v>
      </c>
      <c r="AY85" s="18" t="s">
        <v>127</v>
      </c>
      <c r="BE85" s="168">
        <f>IF(N85="základní",J85,0)</f>
        <v>0</v>
      </c>
      <c r="BF85" s="168">
        <f>IF(N85="snížená",J85,0)</f>
        <v>0</v>
      </c>
      <c r="BG85" s="168">
        <f>IF(N85="zákl. přenesená",J85,0)</f>
        <v>0</v>
      </c>
      <c r="BH85" s="168">
        <f>IF(N85="sníž. přenesená",J85,0)</f>
        <v>0</v>
      </c>
      <c r="BI85" s="168">
        <f>IF(N85="nulová",J85,0)</f>
        <v>0</v>
      </c>
      <c r="BJ85" s="18" t="s">
        <v>22</v>
      </c>
      <c r="BK85" s="168">
        <f>ROUND(I85*H85,2)</f>
        <v>0</v>
      </c>
      <c r="BL85" s="18" t="s">
        <v>143</v>
      </c>
      <c r="BM85" s="18" t="s">
        <v>657</v>
      </c>
    </row>
    <row r="86" spans="2:65" s="1" customFormat="1" ht="22.5" customHeight="1">
      <c r="B86" s="156"/>
      <c r="C86" s="157" t="s">
        <v>85</v>
      </c>
      <c r="D86" s="157" t="s">
        <v>128</v>
      </c>
      <c r="E86" s="158" t="s">
        <v>658</v>
      </c>
      <c r="F86" s="159" t="s">
        <v>659</v>
      </c>
      <c r="G86" s="160" t="s">
        <v>131</v>
      </c>
      <c r="H86" s="161">
        <v>1</v>
      </c>
      <c r="I86" s="162"/>
      <c r="J86" s="163">
        <f>ROUND(I86*H86,2)</f>
        <v>0</v>
      </c>
      <c r="K86" s="159" t="s">
        <v>20</v>
      </c>
      <c r="L86" s="35"/>
      <c r="M86" s="164" t="s">
        <v>20</v>
      </c>
      <c r="N86" s="165" t="s">
        <v>48</v>
      </c>
      <c r="O86" s="36"/>
      <c r="P86" s="166">
        <f>O86*H86</f>
        <v>0</v>
      </c>
      <c r="Q86" s="166">
        <v>0</v>
      </c>
      <c r="R86" s="166">
        <f>Q86*H86</f>
        <v>0</v>
      </c>
      <c r="S86" s="166">
        <v>0</v>
      </c>
      <c r="T86" s="167">
        <f>S86*H86</f>
        <v>0</v>
      </c>
      <c r="AR86" s="18" t="s">
        <v>143</v>
      </c>
      <c r="AT86" s="18" t="s">
        <v>128</v>
      </c>
      <c r="AU86" s="18" t="s">
        <v>85</v>
      </c>
      <c r="AY86" s="18" t="s">
        <v>127</v>
      </c>
      <c r="BE86" s="168">
        <f>IF(N86="základní",J86,0)</f>
        <v>0</v>
      </c>
      <c r="BF86" s="168">
        <f>IF(N86="snížená",J86,0)</f>
        <v>0</v>
      </c>
      <c r="BG86" s="168">
        <f>IF(N86="zákl. přenesená",J86,0)</f>
        <v>0</v>
      </c>
      <c r="BH86" s="168">
        <f>IF(N86="sníž. přenesená",J86,0)</f>
        <v>0</v>
      </c>
      <c r="BI86" s="168">
        <f>IF(N86="nulová",J86,0)</f>
        <v>0</v>
      </c>
      <c r="BJ86" s="18" t="s">
        <v>22</v>
      </c>
      <c r="BK86" s="168">
        <f>ROUND(I86*H86,2)</f>
        <v>0</v>
      </c>
      <c r="BL86" s="18" t="s">
        <v>143</v>
      </c>
      <c r="BM86" s="18" t="s">
        <v>660</v>
      </c>
    </row>
    <row r="87" spans="2:65" s="1" customFormat="1" ht="31.5" customHeight="1">
      <c r="B87" s="156"/>
      <c r="C87" s="157" t="s">
        <v>126</v>
      </c>
      <c r="D87" s="157" t="s">
        <v>128</v>
      </c>
      <c r="E87" s="158" t="s">
        <v>661</v>
      </c>
      <c r="F87" s="159" t="s">
        <v>662</v>
      </c>
      <c r="G87" s="160" t="s">
        <v>131</v>
      </c>
      <c r="H87" s="161">
        <v>1</v>
      </c>
      <c r="I87" s="162"/>
      <c r="J87" s="163">
        <f>ROUND(I87*H87,2)</f>
        <v>0</v>
      </c>
      <c r="K87" s="159" t="s">
        <v>20</v>
      </c>
      <c r="L87" s="35"/>
      <c r="M87" s="164" t="s">
        <v>20</v>
      </c>
      <c r="N87" s="165" t="s">
        <v>48</v>
      </c>
      <c r="O87" s="36"/>
      <c r="P87" s="166">
        <f>O87*H87</f>
        <v>0</v>
      </c>
      <c r="Q87" s="166">
        <v>0</v>
      </c>
      <c r="R87" s="166">
        <f>Q87*H87</f>
        <v>0</v>
      </c>
      <c r="S87" s="166">
        <v>0</v>
      </c>
      <c r="T87" s="167">
        <f>S87*H87</f>
        <v>0</v>
      </c>
      <c r="AR87" s="18" t="s">
        <v>143</v>
      </c>
      <c r="AT87" s="18" t="s">
        <v>128</v>
      </c>
      <c r="AU87" s="18" t="s">
        <v>85</v>
      </c>
      <c r="AY87" s="18" t="s">
        <v>127</v>
      </c>
      <c r="BE87" s="168">
        <f>IF(N87="základní",J87,0)</f>
        <v>0</v>
      </c>
      <c r="BF87" s="168">
        <f>IF(N87="snížená",J87,0)</f>
        <v>0</v>
      </c>
      <c r="BG87" s="168">
        <f>IF(N87="zákl. přenesená",J87,0)</f>
        <v>0</v>
      </c>
      <c r="BH87" s="168">
        <f>IF(N87="sníž. přenesená",J87,0)</f>
        <v>0</v>
      </c>
      <c r="BI87" s="168">
        <f>IF(N87="nulová",J87,0)</f>
        <v>0</v>
      </c>
      <c r="BJ87" s="18" t="s">
        <v>22</v>
      </c>
      <c r="BK87" s="168">
        <f>ROUND(I87*H87,2)</f>
        <v>0</v>
      </c>
      <c r="BL87" s="18" t="s">
        <v>143</v>
      </c>
      <c r="BM87" s="18" t="s">
        <v>663</v>
      </c>
    </row>
    <row r="88" spans="2:65" s="1" customFormat="1" ht="22.5" customHeight="1">
      <c r="B88" s="156"/>
      <c r="C88" s="157" t="s">
        <v>143</v>
      </c>
      <c r="D88" s="157" t="s">
        <v>128</v>
      </c>
      <c r="E88" s="158" t="s">
        <v>664</v>
      </c>
      <c r="F88" s="159" t="s">
        <v>665</v>
      </c>
      <c r="G88" s="160" t="s">
        <v>131</v>
      </c>
      <c r="H88" s="161">
        <v>1</v>
      </c>
      <c r="I88" s="162"/>
      <c r="J88" s="163">
        <f>ROUND(I88*H88,2)</f>
        <v>0</v>
      </c>
      <c r="K88" s="159" t="s">
        <v>20</v>
      </c>
      <c r="L88" s="35"/>
      <c r="M88" s="164" t="s">
        <v>20</v>
      </c>
      <c r="N88" s="165" t="s">
        <v>48</v>
      </c>
      <c r="O88" s="36"/>
      <c r="P88" s="166">
        <f>O88*H88</f>
        <v>0</v>
      </c>
      <c r="Q88" s="166">
        <v>0</v>
      </c>
      <c r="R88" s="166">
        <f>Q88*H88</f>
        <v>0</v>
      </c>
      <c r="S88" s="166">
        <v>0</v>
      </c>
      <c r="T88" s="167">
        <f>S88*H88</f>
        <v>0</v>
      </c>
      <c r="AR88" s="18" t="s">
        <v>143</v>
      </c>
      <c r="AT88" s="18" t="s">
        <v>128</v>
      </c>
      <c r="AU88" s="18" t="s">
        <v>85</v>
      </c>
      <c r="AY88" s="18" t="s">
        <v>127</v>
      </c>
      <c r="BE88" s="168">
        <f>IF(N88="základní",J88,0)</f>
        <v>0</v>
      </c>
      <c r="BF88" s="168">
        <f>IF(N88="snížená",J88,0)</f>
        <v>0</v>
      </c>
      <c r="BG88" s="168">
        <f>IF(N88="zákl. přenesená",J88,0)</f>
        <v>0</v>
      </c>
      <c r="BH88" s="168">
        <f>IF(N88="sníž. přenesená",J88,0)</f>
        <v>0</v>
      </c>
      <c r="BI88" s="168">
        <f>IF(N88="nulová",J88,0)</f>
        <v>0</v>
      </c>
      <c r="BJ88" s="18" t="s">
        <v>22</v>
      </c>
      <c r="BK88" s="168">
        <f>ROUND(I88*H88,2)</f>
        <v>0</v>
      </c>
      <c r="BL88" s="18" t="s">
        <v>143</v>
      </c>
      <c r="BM88" s="18" t="s">
        <v>666</v>
      </c>
    </row>
    <row r="89" spans="2:63" s="9" customFormat="1" ht="36.75" customHeight="1">
      <c r="B89" s="144"/>
      <c r="D89" s="153" t="s">
        <v>76</v>
      </c>
      <c r="E89" s="187" t="s">
        <v>667</v>
      </c>
      <c r="F89" s="187" t="s">
        <v>668</v>
      </c>
      <c r="I89" s="147"/>
      <c r="J89" s="188">
        <f>BK89</f>
        <v>0</v>
      </c>
      <c r="L89" s="144"/>
      <c r="M89" s="149"/>
      <c r="N89" s="150"/>
      <c r="O89" s="150"/>
      <c r="P89" s="151">
        <f>P90+P96+P98</f>
        <v>0</v>
      </c>
      <c r="Q89" s="150"/>
      <c r="R89" s="151">
        <f>R90+R96+R98</f>
        <v>0</v>
      </c>
      <c r="S89" s="150"/>
      <c r="T89" s="152">
        <f>T90+T96+T98</f>
        <v>0</v>
      </c>
      <c r="AR89" s="153" t="s">
        <v>143</v>
      </c>
      <c r="AT89" s="154" t="s">
        <v>76</v>
      </c>
      <c r="AU89" s="154" t="s">
        <v>77</v>
      </c>
      <c r="AY89" s="153" t="s">
        <v>127</v>
      </c>
      <c r="BK89" s="155">
        <f>BK90+BK96+BK98</f>
        <v>0</v>
      </c>
    </row>
    <row r="90" spans="2:63" s="9" customFormat="1" ht="19.5" customHeight="1">
      <c r="B90" s="144"/>
      <c r="D90" s="145" t="s">
        <v>76</v>
      </c>
      <c r="E90" s="189" t="s">
        <v>190</v>
      </c>
      <c r="F90" s="189" t="s">
        <v>669</v>
      </c>
      <c r="I90" s="147"/>
      <c r="J90" s="190">
        <f>BK90</f>
        <v>0</v>
      </c>
      <c r="L90" s="144"/>
      <c r="M90" s="149"/>
      <c r="N90" s="150"/>
      <c r="O90" s="150"/>
      <c r="P90" s="151">
        <f>SUM(P91:P95)</f>
        <v>0</v>
      </c>
      <c r="Q90" s="150"/>
      <c r="R90" s="151">
        <f>SUM(R91:R95)</f>
        <v>0</v>
      </c>
      <c r="S90" s="150"/>
      <c r="T90" s="152">
        <f>SUM(T91:T95)</f>
        <v>0</v>
      </c>
      <c r="AR90" s="153" t="s">
        <v>143</v>
      </c>
      <c r="AT90" s="154" t="s">
        <v>76</v>
      </c>
      <c r="AU90" s="154" t="s">
        <v>22</v>
      </c>
      <c r="AY90" s="153" t="s">
        <v>127</v>
      </c>
      <c r="BK90" s="155">
        <f>SUM(BK91:BK95)</f>
        <v>0</v>
      </c>
    </row>
    <row r="91" spans="2:65" s="1" customFormat="1" ht="31.5" customHeight="1">
      <c r="B91" s="156"/>
      <c r="C91" s="157" t="s">
        <v>148</v>
      </c>
      <c r="D91" s="157" t="s">
        <v>128</v>
      </c>
      <c r="E91" s="158" t="s">
        <v>670</v>
      </c>
      <c r="F91" s="159" t="s">
        <v>671</v>
      </c>
      <c r="G91" s="160" t="s">
        <v>131</v>
      </c>
      <c r="H91" s="161">
        <v>1</v>
      </c>
      <c r="I91" s="162"/>
      <c r="J91" s="163">
        <f>ROUND(I91*H91,2)</f>
        <v>0</v>
      </c>
      <c r="K91" s="159" t="s">
        <v>20</v>
      </c>
      <c r="L91" s="35"/>
      <c r="M91" s="164" t="s">
        <v>20</v>
      </c>
      <c r="N91" s="165" t="s">
        <v>48</v>
      </c>
      <c r="O91" s="36"/>
      <c r="P91" s="166">
        <f>O91*H91</f>
        <v>0</v>
      </c>
      <c r="Q91" s="166">
        <v>0</v>
      </c>
      <c r="R91" s="166">
        <f>Q91*H91</f>
        <v>0</v>
      </c>
      <c r="S91" s="166">
        <v>0</v>
      </c>
      <c r="T91" s="167">
        <f>S91*H91</f>
        <v>0</v>
      </c>
      <c r="AR91" s="18" t="s">
        <v>143</v>
      </c>
      <c r="AT91" s="18" t="s">
        <v>128</v>
      </c>
      <c r="AU91" s="18" t="s">
        <v>85</v>
      </c>
      <c r="AY91" s="18" t="s">
        <v>127</v>
      </c>
      <c r="BE91" s="168">
        <f>IF(N91="základní",J91,0)</f>
        <v>0</v>
      </c>
      <c r="BF91" s="168">
        <f>IF(N91="snížená",J91,0)</f>
        <v>0</v>
      </c>
      <c r="BG91" s="168">
        <f>IF(N91="zákl. přenesená",J91,0)</f>
        <v>0</v>
      </c>
      <c r="BH91" s="168">
        <f>IF(N91="sníž. přenesená",J91,0)</f>
        <v>0</v>
      </c>
      <c r="BI91" s="168">
        <f>IF(N91="nulová",J91,0)</f>
        <v>0</v>
      </c>
      <c r="BJ91" s="18" t="s">
        <v>22</v>
      </c>
      <c r="BK91" s="168">
        <f>ROUND(I91*H91,2)</f>
        <v>0</v>
      </c>
      <c r="BL91" s="18" t="s">
        <v>143</v>
      </c>
      <c r="BM91" s="18" t="s">
        <v>672</v>
      </c>
    </row>
    <row r="92" spans="2:65" s="1" customFormat="1" ht="31.5" customHeight="1">
      <c r="B92" s="156"/>
      <c r="C92" s="157" t="s">
        <v>153</v>
      </c>
      <c r="D92" s="157" t="s">
        <v>128</v>
      </c>
      <c r="E92" s="158" t="s">
        <v>673</v>
      </c>
      <c r="F92" s="159" t="s">
        <v>674</v>
      </c>
      <c r="G92" s="160" t="s">
        <v>131</v>
      </c>
      <c r="H92" s="161">
        <v>1</v>
      </c>
      <c r="I92" s="162"/>
      <c r="J92" s="163">
        <f>ROUND(I92*H92,2)</f>
        <v>0</v>
      </c>
      <c r="K92" s="159" t="s">
        <v>20</v>
      </c>
      <c r="L92" s="35"/>
      <c r="M92" s="164" t="s">
        <v>20</v>
      </c>
      <c r="N92" s="165" t="s">
        <v>48</v>
      </c>
      <c r="O92" s="36"/>
      <c r="P92" s="166">
        <f>O92*H92</f>
        <v>0</v>
      </c>
      <c r="Q92" s="166">
        <v>0</v>
      </c>
      <c r="R92" s="166">
        <f>Q92*H92</f>
        <v>0</v>
      </c>
      <c r="S92" s="166">
        <v>0</v>
      </c>
      <c r="T92" s="167">
        <f>S92*H92</f>
        <v>0</v>
      </c>
      <c r="AR92" s="18" t="s">
        <v>143</v>
      </c>
      <c r="AT92" s="18" t="s">
        <v>128</v>
      </c>
      <c r="AU92" s="18" t="s">
        <v>85</v>
      </c>
      <c r="AY92" s="18" t="s">
        <v>127</v>
      </c>
      <c r="BE92" s="168">
        <f>IF(N92="základní",J92,0)</f>
        <v>0</v>
      </c>
      <c r="BF92" s="168">
        <f>IF(N92="snížená",J92,0)</f>
        <v>0</v>
      </c>
      <c r="BG92" s="168">
        <f>IF(N92="zákl. přenesená",J92,0)</f>
        <v>0</v>
      </c>
      <c r="BH92" s="168">
        <f>IF(N92="sníž. přenesená",J92,0)</f>
        <v>0</v>
      </c>
      <c r="BI92" s="168">
        <f>IF(N92="nulová",J92,0)</f>
        <v>0</v>
      </c>
      <c r="BJ92" s="18" t="s">
        <v>22</v>
      </c>
      <c r="BK92" s="168">
        <f>ROUND(I92*H92,2)</f>
        <v>0</v>
      </c>
      <c r="BL92" s="18" t="s">
        <v>143</v>
      </c>
      <c r="BM92" s="18" t="s">
        <v>675</v>
      </c>
    </row>
    <row r="93" spans="2:65" s="1" customFormat="1" ht="22.5" customHeight="1">
      <c r="B93" s="156"/>
      <c r="C93" s="157" t="s">
        <v>158</v>
      </c>
      <c r="D93" s="157" t="s">
        <v>128</v>
      </c>
      <c r="E93" s="158" t="s">
        <v>676</v>
      </c>
      <c r="F93" s="159" t="s">
        <v>677</v>
      </c>
      <c r="G93" s="160" t="s">
        <v>131</v>
      </c>
      <c r="H93" s="161">
        <v>1</v>
      </c>
      <c r="I93" s="162"/>
      <c r="J93" s="163">
        <f>ROUND(I93*H93,2)</f>
        <v>0</v>
      </c>
      <c r="K93" s="159" t="s">
        <v>20</v>
      </c>
      <c r="L93" s="35"/>
      <c r="M93" s="164" t="s">
        <v>20</v>
      </c>
      <c r="N93" s="165" t="s">
        <v>48</v>
      </c>
      <c r="O93" s="36"/>
      <c r="P93" s="166">
        <f>O93*H93</f>
        <v>0</v>
      </c>
      <c r="Q93" s="166">
        <v>0</v>
      </c>
      <c r="R93" s="166">
        <f>Q93*H93</f>
        <v>0</v>
      </c>
      <c r="S93" s="166">
        <v>0</v>
      </c>
      <c r="T93" s="167">
        <f>S93*H93</f>
        <v>0</v>
      </c>
      <c r="AR93" s="18" t="s">
        <v>143</v>
      </c>
      <c r="AT93" s="18" t="s">
        <v>128</v>
      </c>
      <c r="AU93" s="18" t="s">
        <v>85</v>
      </c>
      <c r="AY93" s="18" t="s">
        <v>127</v>
      </c>
      <c r="BE93" s="168">
        <f>IF(N93="základní",J93,0)</f>
        <v>0</v>
      </c>
      <c r="BF93" s="168">
        <f>IF(N93="snížená",J93,0)</f>
        <v>0</v>
      </c>
      <c r="BG93" s="168">
        <f>IF(N93="zákl. přenesená",J93,0)</f>
        <v>0</v>
      </c>
      <c r="BH93" s="168">
        <f>IF(N93="sníž. přenesená",J93,0)</f>
        <v>0</v>
      </c>
      <c r="BI93" s="168">
        <f>IF(N93="nulová",J93,0)</f>
        <v>0</v>
      </c>
      <c r="BJ93" s="18" t="s">
        <v>22</v>
      </c>
      <c r="BK93" s="168">
        <f>ROUND(I93*H93,2)</f>
        <v>0</v>
      </c>
      <c r="BL93" s="18" t="s">
        <v>143</v>
      </c>
      <c r="BM93" s="18" t="s">
        <v>678</v>
      </c>
    </row>
    <row r="94" spans="2:65" s="1" customFormat="1" ht="31.5" customHeight="1">
      <c r="B94" s="156"/>
      <c r="C94" s="157" t="s">
        <v>163</v>
      </c>
      <c r="D94" s="157" t="s">
        <v>128</v>
      </c>
      <c r="E94" s="158" t="s">
        <v>679</v>
      </c>
      <c r="F94" s="159" t="s">
        <v>680</v>
      </c>
      <c r="G94" s="160" t="s">
        <v>131</v>
      </c>
      <c r="H94" s="161">
        <v>1</v>
      </c>
      <c r="I94" s="162"/>
      <c r="J94" s="163">
        <f>ROUND(I94*H94,2)</f>
        <v>0</v>
      </c>
      <c r="K94" s="159" t="s">
        <v>20</v>
      </c>
      <c r="L94" s="35"/>
      <c r="M94" s="164" t="s">
        <v>20</v>
      </c>
      <c r="N94" s="165" t="s">
        <v>48</v>
      </c>
      <c r="O94" s="36"/>
      <c r="P94" s="166">
        <f>O94*H94</f>
        <v>0</v>
      </c>
      <c r="Q94" s="166">
        <v>0</v>
      </c>
      <c r="R94" s="166">
        <f>Q94*H94</f>
        <v>0</v>
      </c>
      <c r="S94" s="166">
        <v>0</v>
      </c>
      <c r="T94" s="167">
        <f>S94*H94</f>
        <v>0</v>
      </c>
      <c r="AR94" s="18" t="s">
        <v>143</v>
      </c>
      <c r="AT94" s="18" t="s">
        <v>128</v>
      </c>
      <c r="AU94" s="18" t="s">
        <v>85</v>
      </c>
      <c r="AY94" s="18" t="s">
        <v>127</v>
      </c>
      <c r="BE94" s="168">
        <f>IF(N94="základní",J94,0)</f>
        <v>0</v>
      </c>
      <c r="BF94" s="168">
        <f>IF(N94="snížená",J94,0)</f>
        <v>0</v>
      </c>
      <c r="BG94" s="168">
        <f>IF(N94="zákl. přenesená",J94,0)</f>
        <v>0</v>
      </c>
      <c r="BH94" s="168">
        <f>IF(N94="sníž. přenesená",J94,0)</f>
        <v>0</v>
      </c>
      <c r="BI94" s="168">
        <f>IF(N94="nulová",J94,0)</f>
        <v>0</v>
      </c>
      <c r="BJ94" s="18" t="s">
        <v>22</v>
      </c>
      <c r="BK94" s="168">
        <f>ROUND(I94*H94,2)</f>
        <v>0</v>
      </c>
      <c r="BL94" s="18" t="s">
        <v>143</v>
      </c>
      <c r="BM94" s="18" t="s">
        <v>681</v>
      </c>
    </row>
    <row r="95" spans="2:65" s="1" customFormat="1" ht="22.5" customHeight="1">
      <c r="B95" s="156"/>
      <c r="C95" s="157" t="s">
        <v>168</v>
      </c>
      <c r="D95" s="157" t="s">
        <v>128</v>
      </c>
      <c r="E95" s="158" t="s">
        <v>682</v>
      </c>
      <c r="F95" s="159" t="s">
        <v>683</v>
      </c>
      <c r="G95" s="160" t="s">
        <v>131</v>
      </c>
      <c r="H95" s="161">
        <v>1</v>
      </c>
      <c r="I95" s="162"/>
      <c r="J95" s="163">
        <f>ROUND(I95*H95,2)</f>
        <v>0</v>
      </c>
      <c r="K95" s="159" t="s">
        <v>20</v>
      </c>
      <c r="L95" s="35"/>
      <c r="M95" s="164" t="s">
        <v>20</v>
      </c>
      <c r="N95" s="165" t="s">
        <v>48</v>
      </c>
      <c r="O95" s="36"/>
      <c r="P95" s="166">
        <f>O95*H95</f>
        <v>0</v>
      </c>
      <c r="Q95" s="166">
        <v>0</v>
      </c>
      <c r="R95" s="166">
        <f>Q95*H95</f>
        <v>0</v>
      </c>
      <c r="S95" s="166">
        <v>0</v>
      </c>
      <c r="T95" s="167">
        <f>S95*H95</f>
        <v>0</v>
      </c>
      <c r="AR95" s="18" t="s">
        <v>143</v>
      </c>
      <c r="AT95" s="18" t="s">
        <v>128</v>
      </c>
      <c r="AU95" s="18" t="s">
        <v>85</v>
      </c>
      <c r="AY95" s="18" t="s">
        <v>127</v>
      </c>
      <c r="BE95" s="168">
        <f>IF(N95="základní",J95,0)</f>
        <v>0</v>
      </c>
      <c r="BF95" s="168">
        <f>IF(N95="snížená",J95,0)</f>
        <v>0</v>
      </c>
      <c r="BG95" s="168">
        <f>IF(N95="zákl. přenesená",J95,0)</f>
        <v>0</v>
      </c>
      <c r="BH95" s="168">
        <f>IF(N95="sníž. přenesená",J95,0)</f>
        <v>0</v>
      </c>
      <c r="BI95" s="168">
        <f>IF(N95="nulová",J95,0)</f>
        <v>0</v>
      </c>
      <c r="BJ95" s="18" t="s">
        <v>22</v>
      </c>
      <c r="BK95" s="168">
        <f>ROUND(I95*H95,2)</f>
        <v>0</v>
      </c>
      <c r="BL95" s="18" t="s">
        <v>143</v>
      </c>
      <c r="BM95" s="18" t="s">
        <v>684</v>
      </c>
    </row>
    <row r="96" spans="2:63" s="9" customFormat="1" ht="29.25" customHeight="1">
      <c r="B96" s="144"/>
      <c r="D96" s="145" t="s">
        <v>76</v>
      </c>
      <c r="E96" s="189" t="s">
        <v>195</v>
      </c>
      <c r="F96" s="189" t="s">
        <v>685</v>
      </c>
      <c r="I96" s="147"/>
      <c r="J96" s="190">
        <f>BK96</f>
        <v>0</v>
      </c>
      <c r="L96" s="144"/>
      <c r="M96" s="149"/>
      <c r="N96" s="150"/>
      <c r="O96" s="150"/>
      <c r="P96" s="151">
        <f>P97</f>
        <v>0</v>
      </c>
      <c r="Q96" s="150"/>
      <c r="R96" s="151">
        <f>R97</f>
        <v>0</v>
      </c>
      <c r="S96" s="150"/>
      <c r="T96" s="152">
        <f>T97</f>
        <v>0</v>
      </c>
      <c r="AR96" s="153" t="s">
        <v>143</v>
      </c>
      <c r="AT96" s="154" t="s">
        <v>76</v>
      </c>
      <c r="AU96" s="154" t="s">
        <v>22</v>
      </c>
      <c r="AY96" s="153" t="s">
        <v>127</v>
      </c>
      <c r="BK96" s="155">
        <f>BK97</f>
        <v>0</v>
      </c>
    </row>
    <row r="97" spans="2:65" s="1" customFormat="1" ht="31.5" customHeight="1">
      <c r="B97" s="156"/>
      <c r="C97" s="157" t="s">
        <v>27</v>
      </c>
      <c r="D97" s="157" t="s">
        <v>128</v>
      </c>
      <c r="E97" s="158" t="s">
        <v>686</v>
      </c>
      <c r="F97" s="159" t="s">
        <v>687</v>
      </c>
      <c r="G97" s="160" t="s">
        <v>131</v>
      </c>
      <c r="H97" s="161">
        <v>1</v>
      </c>
      <c r="I97" s="162"/>
      <c r="J97" s="163">
        <f>ROUND(I97*H97,2)</f>
        <v>0</v>
      </c>
      <c r="K97" s="159" t="s">
        <v>20</v>
      </c>
      <c r="L97" s="35"/>
      <c r="M97" s="164" t="s">
        <v>20</v>
      </c>
      <c r="N97" s="165" t="s">
        <v>48</v>
      </c>
      <c r="O97" s="36"/>
      <c r="P97" s="166">
        <f>O97*H97</f>
        <v>0</v>
      </c>
      <c r="Q97" s="166">
        <v>0</v>
      </c>
      <c r="R97" s="166">
        <f>Q97*H97</f>
        <v>0</v>
      </c>
      <c r="S97" s="166">
        <v>0</v>
      </c>
      <c r="T97" s="167">
        <f>S97*H97</f>
        <v>0</v>
      </c>
      <c r="AR97" s="18" t="s">
        <v>688</v>
      </c>
      <c r="AT97" s="18" t="s">
        <v>128</v>
      </c>
      <c r="AU97" s="18" t="s">
        <v>85</v>
      </c>
      <c r="AY97" s="18" t="s">
        <v>127</v>
      </c>
      <c r="BE97" s="168">
        <f>IF(N97="základní",J97,0)</f>
        <v>0</v>
      </c>
      <c r="BF97" s="168">
        <f>IF(N97="snížená",J97,0)</f>
        <v>0</v>
      </c>
      <c r="BG97" s="168">
        <f>IF(N97="zákl. přenesená",J97,0)</f>
        <v>0</v>
      </c>
      <c r="BH97" s="168">
        <f>IF(N97="sníž. přenesená",J97,0)</f>
        <v>0</v>
      </c>
      <c r="BI97" s="168">
        <f>IF(N97="nulová",J97,0)</f>
        <v>0</v>
      </c>
      <c r="BJ97" s="18" t="s">
        <v>22</v>
      </c>
      <c r="BK97" s="168">
        <f>ROUND(I97*H97,2)</f>
        <v>0</v>
      </c>
      <c r="BL97" s="18" t="s">
        <v>688</v>
      </c>
      <c r="BM97" s="18" t="s">
        <v>689</v>
      </c>
    </row>
    <row r="98" spans="2:63" s="9" customFormat="1" ht="29.25" customHeight="1">
      <c r="B98" s="144"/>
      <c r="D98" s="145" t="s">
        <v>76</v>
      </c>
      <c r="E98" s="189" t="s">
        <v>199</v>
      </c>
      <c r="F98" s="189" t="s">
        <v>690</v>
      </c>
      <c r="I98" s="147"/>
      <c r="J98" s="190">
        <f>BK98</f>
        <v>0</v>
      </c>
      <c r="L98" s="144"/>
      <c r="M98" s="149"/>
      <c r="N98" s="150"/>
      <c r="O98" s="150"/>
      <c r="P98" s="151">
        <f>SUM(P99:P105)</f>
        <v>0</v>
      </c>
      <c r="Q98" s="150"/>
      <c r="R98" s="151">
        <f>SUM(R99:R105)</f>
        <v>0</v>
      </c>
      <c r="S98" s="150"/>
      <c r="T98" s="152">
        <f>SUM(T99:T105)</f>
        <v>0</v>
      </c>
      <c r="AR98" s="153" t="s">
        <v>143</v>
      </c>
      <c r="AT98" s="154" t="s">
        <v>76</v>
      </c>
      <c r="AU98" s="154" t="s">
        <v>22</v>
      </c>
      <c r="AY98" s="153" t="s">
        <v>127</v>
      </c>
      <c r="BK98" s="155">
        <f>SUM(BK99:BK105)</f>
        <v>0</v>
      </c>
    </row>
    <row r="99" spans="2:65" s="1" customFormat="1" ht="22.5" customHeight="1">
      <c r="B99" s="156"/>
      <c r="C99" s="157" t="s">
        <v>177</v>
      </c>
      <c r="D99" s="157" t="s">
        <v>128</v>
      </c>
      <c r="E99" s="158" t="s">
        <v>691</v>
      </c>
      <c r="F99" s="159" t="s">
        <v>692</v>
      </c>
      <c r="G99" s="160" t="s">
        <v>131</v>
      </c>
      <c r="H99" s="161">
        <v>1</v>
      </c>
      <c r="I99" s="162"/>
      <c r="J99" s="163">
        <f aca="true" t="shared" si="0" ref="J99:J105">ROUND(I99*H99,2)</f>
        <v>0</v>
      </c>
      <c r="K99" s="159" t="s">
        <v>20</v>
      </c>
      <c r="L99" s="35"/>
      <c r="M99" s="164" t="s">
        <v>20</v>
      </c>
      <c r="N99" s="165" t="s">
        <v>48</v>
      </c>
      <c r="O99" s="36"/>
      <c r="P99" s="166">
        <f aca="true" t="shared" si="1" ref="P99:P105">O99*H99</f>
        <v>0</v>
      </c>
      <c r="Q99" s="166">
        <v>0</v>
      </c>
      <c r="R99" s="166">
        <f aca="true" t="shared" si="2" ref="R99:R105">Q99*H99</f>
        <v>0</v>
      </c>
      <c r="S99" s="166">
        <v>0</v>
      </c>
      <c r="T99" s="167">
        <f aca="true" t="shared" si="3" ref="T99:T105">S99*H99</f>
        <v>0</v>
      </c>
      <c r="AR99" s="18" t="s">
        <v>688</v>
      </c>
      <c r="AT99" s="18" t="s">
        <v>128</v>
      </c>
      <c r="AU99" s="18" t="s">
        <v>85</v>
      </c>
      <c r="AY99" s="18" t="s">
        <v>127</v>
      </c>
      <c r="BE99" s="168">
        <f aca="true" t="shared" si="4" ref="BE99:BE105">IF(N99="základní",J99,0)</f>
        <v>0</v>
      </c>
      <c r="BF99" s="168">
        <f aca="true" t="shared" si="5" ref="BF99:BF105">IF(N99="snížená",J99,0)</f>
        <v>0</v>
      </c>
      <c r="BG99" s="168">
        <f aca="true" t="shared" si="6" ref="BG99:BG105">IF(N99="zákl. přenesená",J99,0)</f>
        <v>0</v>
      </c>
      <c r="BH99" s="168">
        <f aca="true" t="shared" si="7" ref="BH99:BH105">IF(N99="sníž. přenesená",J99,0)</f>
        <v>0</v>
      </c>
      <c r="BI99" s="168">
        <f aca="true" t="shared" si="8" ref="BI99:BI105">IF(N99="nulová",J99,0)</f>
        <v>0</v>
      </c>
      <c r="BJ99" s="18" t="s">
        <v>22</v>
      </c>
      <c r="BK99" s="168">
        <f aca="true" t="shared" si="9" ref="BK99:BK105">ROUND(I99*H99,2)</f>
        <v>0</v>
      </c>
      <c r="BL99" s="18" t="s">
        <v>688</v>
      </c>
      <c r="BM99" s="18" t="s">
        <v>693</v>
      </c>
    </row>
    <row r="100" spans="2:65" s="1" customFormat="1" ht="44.25" customHeight="1">
      <c r="B100" s="156"/>
      <c r="C100" s="157" t="s">
        <v>182</v>
      </c>
      <c r="D100" s="157" t="s">
        <v>128</v>
      </c>
      <c r="E100" s="158" t="s">
        <v>694</v>
      </c>
      <c r="F100" s="159" t="s">
        <v>695</v>
      </c>
      <c r="G100" s="160" t="s">
        <v>131</v>
      </c>
      <c r="H100" s="161">
        <v>1</v>
      </c>
      <c r="I100" s="162"/>
      <c r="J100" s="163">
        <f t="shared" si="0"/>
        <v>0</v>
      </c>
      <c r="K100" s="159" t="s">
        <v>20</v>
      </c>
      <c r="L100" s="35"/>
      <c r="M100" s="164" t="s">
        <v>20</v>
      </c>
      <c r="N100" s="165" t="s">
        <v>48</v>
      </c>
      <c r="O100" s="36"/>
      <c r="P100" s="166">
        <f t="shared" si="1"/>
        <v>0</v>
      </c>
      <c r="Q100" s="166">
        <v>0</v>
      </c>
      <c r="R100" s="166">
        <f t="shared" si="2"/>
        <v>0</v>
      </c>
      <c r="S100" s="166">
        <v>0</v>
      </c>
      <c r="T100" s="167">
        <f t="shared" si="3"/>
        <v>0</v>
      </c>
      <c r="AR100" s="18" t="s">
        <v>688</v>
      </c>
      <c r="AT100" s="18" t="s">
        <v>128</v>
      </c>
      <c r="AU100" s="18" t="s">
        <v>85</v>
      </c>
      <c r="AY100" s="18" t="s">
        <v>127</v>
      </c>
      <c r="BE100" s="168">
        <f t="shared" si="4"/>
        <v>0</v>
      </c>
      <c r="BF100" s="168">
        <f t="shared" si="5"/>
        <v>0</v>
      </c>
      <c r="BG100" s="168">
        <f t="shared" si="6"/>
        <v>0</v>
      </c>
      <c r="BH100" s="168">
        <f t="shared" si="7"/>
        <v>0</v>
      </c>
      <c r="BI100" s="168">
        <f t="shared" si="8"/>
        <v>0</v>
      </c>
      <c r="BJ100" s="18" t="s">
        <v>22</v>
      </c>
      <c r="BK100" s="168">
        <f t="shared" si="9"/>
        <v>0</v>
      </c>
      <c r="BL100" s="18" t="s">
        <v>688</v>
      </c>
      <c r="BM100" s="18" t="s">
        <v>696</v>
      </c>
    </row>
    <row r="101" spans="2:65" s="1" customFormat="1" ht="22.5" customHeight="1">
      <c r="B101" s="156"/>
      <c r="C101" s="157" t="s">
        <v>189</v>
      </c>
      <c r="D101" s="157" t="s">
        <v>128</v>
      </c>
      <c r="E101" s="158" t="s">
        <v>697</v>
      </c>
      <c r="F101" s="159" t="s">
        <v>698</v>
      </c>
      <c r="G101" s="160" t="s">
        <v>131</v>
      </c>
      <c r="H101" s="161">
        <v>1</v>
      </c>
      <c r="I101" s="162"/>
      <c r="J101" s="163">
        <f t="shared" si="0"/>
        <v>0</v>
      </c>
      <c r="K101" s="159" t="s">
        <v>20</v>
      </c>
      <c r="L101" s="35"/>
      <c r="M101" s="164" t="s">
        <v>20</v>
      </c>
      <c r="N101" s="165" t="s">
        <v>48</v>
      </c>
      <c r="O101" s="36"/>
      <c r="P101" s="166">
        <f t="shared" si="1"/>
        <v>0</v>
      </c>
      <c r="Q101" s="166">
        <v>0</v>
      </c>
      <c r="R101" s="166">
        <f t="shared" si="2"/>
        <v>0</v>
      </c>
      <c r="S101" s="166">
        <v>0</v>
      </c>
      <c r="T101" s="167">
        <f t="shared" si="3"/>
        <v>0</v>
      </c>
      <c r="AR101" s="18" t="s">
        <v>688</v>
      </c>
      <c r="AT101" s="18" t="s">
        <v>128</v>
      </c>
      <c r="AU101" s="18" t="s">
        <v>85</v>
      </c>
      <c r="AY101" s="18" t="s">
        <v>127</v>
      </c>
      <c r="BE101" s="168">
        <f t="shared" si="4"/>
        <v>0</v>
      </c>
      <c r="BF101" s="168">
        <f t="shared" si="5"/>
        <v>0</v>
      </c>
      <c r="BG101" s="168">
        <f t="shared" si="6"/>
        <v>0</v>
      </c>
      <c r="BH101" s="168">
        <f t="shared" si="7"/>
        <v>0</v>
      </c>
      <c r="BI101" s="168">
        <f t="shared" si="8"/>
        <v>0</v>
      </c>
      <c r="BJ101" s="18" t="s">
        <v>22</v>
      </c>
      <c r="BK101" s="168">
        <f t="shared" si="9"/>
        <v>0</v>
      </c>
      <c r="BL101" s="18" t="s">
        <v>688</v>
      </c>
      <c r="BM101" s="18" t="s">
        <v>699</v>
      </c>
    </row>
    <row r="102" spans="2:65" s="1" customFormat="1" ht="31.5" customHeight="1">
      <c r="B102" s="156"/>
      <c r="C102" s="157" t="s">
        <v>194</v>
      </c>
      <c r="D102" s="157" t="s">
        <v>128</v>
      </c>
      <c r="E102" s="158" t="s">
        <v>700</v>
      </c>
      <c r="F102" s="159" t="s">
        <v>701</v>
      </c>
      <c r="G102" s="160" t="s">
        <v>131</v>
      </c>
      <c r="H102" s="161">
        <v>1</v>
      </c>
      <c r="I102" s="162"/>
      <c r="J102" s="163">
        <f t="shared" si="0"/>
        <v>0</v>
      </c>
      <c r="K102" s="159" t="s">
        <v>20</v>
      </c>
      <c r="L102" s="35"/>
      <c r="M102" s="164" t="s">
        <v>20</v>
      </c>
      <c r="N102" s="165" t="s">
        <v>48</v>
      </c>
      <c r="O102" s="36"/>
      <c r="P102" s="166">
        <f t="shared" si="1"/>
        <v>0</v>
      </c>
      <c r="Q102" s="166">
        <v>0</v>
      </c>
      <c r="R102" s="166">
        <f t="shared" si="2"/>
        <v>0</v>
      </c>
      <c r="S102" s="166">
        <v>0</v>
      </c>
      <c r="T102" s="167">
        <f t="shared" si="3"/>
        <v>0</v>
      </c>
      <c r="AR102" s="18" t="s">
        <v>688</v>
      </c>
      <c r="AT102" s="18" t="s">
        <v>128</v>
      </c>
      <c r="AU102" s="18" t="s">
        <v>85</v>
      </c>
      <c r="AY102" s="18" t="s">
        <v>127</v>
      </c>
      <c r="BE102" s="168">
        <f t="shared" si="4"/>
        <v>0</v>
      </c>
      <c r="BF102" s="168">
        <f t="shared" si="5"/>
        <v>0</v>
      </c>
      <c r="BG102" s="168">
        <f t="shared" si="6"/>
        <v>0</v>
      </c>
      <c r="BH102" s="168">
        <f t="shared" si="7"/>
        <v>0</v>
      </c>
      <c r="BI102" s="168">
        <f t="shared" si="8"/>
        <v>0</v>
      </c>
      <c r="BJ102" s="18" t="s">
        <v>22</v>
      </c>
      <c r="BK102" s="168">
        <f t="shared" si="9"/>
        <v>0</v>
      </c>
      <c r="BL102" s="18" t="s">
        <v>688</v>
      </c>
      <c r="BM102" s="18" t="s">
        <v>702</v>
      </c>
    </row>
    <row r="103" spans="2:65" s="1" customFormat="1" ht="22.5" customHeight="1">
      <c r="B103" s="156"/>
      <c r="C103" s="157" t="s">
        <v>8</v>
      </c>
      <c r="D103" s="157" t="s">
        <v>128</v>
      </c>
      <c r="E103" s="158" t="s">
        <v>703</v>
      </c>
      <c r="F103" s="159" t="s">
        <v>704</v>
      </c>
      <c r="G103" s="160" t="s">
        <v>131</v>
      </c>
      <c r="H103" s="161">
        <v>1</v>
      </c>
      <c r="I103" s="162"/>
      <c r="J103" s="163">
        <f t="shared" si="0"/>
        <v>0</v>
      </c>
      <c r="K103" s="159" t="s">
        <v>20</v>
      </c>
      <c r="L103" s="35"/>
      <c r="M103" s="164" t="s">
        <v>20</v>
      </c>
      <c r="N103" s="165" t="s">
        <v>48</v>
      </c>
      <c r="O103" s="36"/>
      <c r="P103" s="166">
        <f t="shared" si="1"/>
        <v>0</v>
      </c>
      <c r="Q103" s="166">
        <v>0</v>
      </c>
      <c r="R103" s="166">
        <f t="shared" si="2"/>
        <v>0</v>
      </c>
      <c r="S103" s="166">
        <v>0</v>
      </c>
      <c r="T103" s="167">
        <f t="shared" si="3"/>
        <v>0</v>
      </c>
      <c r="AR103" s="18" t="s">
        <v>688</v>
      </c>
      <c r="AT103" s="18" t="s">
        <v>128</v>
      </c>
      <c r="AU103" s="18" t="s">
        <v>85</v>
      </c>
      <c r="AY103" s="18" t="s">
        <v>127</v>
      </c>
      <c r="BE103" s="168">
        <f t="shared" si="4"/>
        <v>0</v>
      </c>
      <c r="BF103" s="168">
        <f t="shared" si="5"/>
        <v>0</v>
      </c>
      <c r="BG103" s="168">
        <f t="shared" si="6"/>
        <v>0</v>
      </c>
      <c r="BH103" s="168">
        <f t="shared" si="7"/>
        <v>0</v>
      </c>
      <c r="BI103" s="168">
        <f t="shared" si="8"/>
        <v>0</v>
      </c>
      <c r="BJ103" s="18" t="s">
        <v>22</v>
      </c>
      <c r="BK103" s="168">
        <f t="shared" si="9"/>
        <v>0</v>
      </c>
      <c r="BL103" s="18" t="s">
        <v>688</v>
      </c>
      <c r="BM103" s="18" t="s">
        <v>705</v>
      </c>
    </row>
    <row r="104" spans="2:65" s="1" customFormat="1" ht="22.5" customHeight="1">
      <c r="B104" s="156"/>
      <c r="C104" s="157" t="s">
        <v>203</v>
      </c>
      <c r="D104" s="157" t="s">
        <v>128</v>
      </c>
      <c r="E104" s="158" t="s">
        <v>706</v>
      </c>
      <c r="F104" s="159" t="s">
        <v>707</v>
      </c>
      <c r="G104" s="160" t="s">
        <v>131</v>
      </c>
      <c r="H104" s="161">
        <v>1</v>
      </c>
      <c r="I104" s="162"/>
      <c r="J104" s="163">
        <f t="shared" si="0"/>
        <v>0</v>
      </c>
      <c r="K104" s="159" t="s">
        <v>20</v>
      </c>
      <c r="L104" s="35"/>
      <c r="M104" s="164" t="s">
        <v>20</v>
      </c>
      <c r="N104" s="165" t="s">
        <v>48</v>
      </c>
      <c r="O104" s="36"/>
      <c r="P104" s="166">
        <f t="shared" si="1"/>
        <v>0</v>
      </c>
      <c r="Q104" s="166">
        <v>0</v>
      </c>
      <c r="R104" s="166">
        <f t="shared" si="2"/>
        <v>0</v>
      </c>
      <c r="S104" s="166">
        <v>0</v>
      </c>
      <c r="T104" s="167">
        <f t="shared" si="3"/>
        <v>0</v>
      </c>
      <c r="AR104" s="18" t="s">
        <v>688</v>
      </c>
      <c r="AT104" s="18" t="s">
        <v>128</v>
      </c>
      <c r="AU104" s="18" t="s">
        <v>85</v>
      </c>
      <c r="AY104" s="18" t="s">
        <v>127</v>
      </c>
      <c r="BE104" s="168">
        <f t="shared" si="4"/>
        <v>0</v>
      </c>
      <c r="BF104" s="168">
        <f t="shared" si="5"/>
        <v>0</v>
      </c>
      <c r="BG104" s="168">
        <f t="shared" si="6"/>
        <v>0</v>
      </c>
      <c r="BH104" s="168">
        <f t="shared" si="7"/>
        <v>0</v>
      </c>
      <c r="BI104" s="168">
        <f t="shared" si="8"/>
        <v>0</v>
      </c>
      <c r="BJ104" s="18" t="s">
        <v>22</v>
      </c>
      <c r="BK104" s="168">
        <f t="shared" si="9"/>
        <v>0</v>
      </c>
      <c r="BL104" s="18" t="s">
        <v>688</v>
      </c>
      <c r="BM104" s="18" t="s">
        <v>708</v>
      </c>
    </row>
    <row r="105" spans="2:65" s="1" customFormat="1" ht="22.5" customHeight="1">
      <c r="B105" s="156"/>
      <c r="C105" s="157" t="s">
        <v>208</v>
      </c>
      <c r="D105" s="157" t="s">
        <v>128</v>
      </c>
      <c r="E105" s="158" t="s">
        <v>709</v>
      </c>
      <c r="F105" s="159" t="s">
        <v>710</v>
      </c>
      <c r="G105" s="160" t="s">
        <v>131</v>
      </c>
      <c r="H105" s="161">
        <v>1</v>
      </c>
      <c r="I105" s="162"/>
      <c r="J105" s="163">
        <f t="shared" si="0"/>
        <v>0</v>
      </c>
      <c r="K105" s="159" t="s">
        <v>20</v>
      </c>
      <c r="L105" s="35"/>
      <c r="M105" s="164" t="s">
        <v>20</v>
      </c>
      <c r="N105" s="173" t="s">
        <v>48</v>
      </c>
      <c r="O105" s="174"/>
      <c r="P105" s="175">
        <f t="shared" si="1"/>
        <v>0</v>
      </c>
      <c r="Q105" s="175">
        <v>0</v>
      </c>
      <c r="R105" s="175">
        <f t="shared" si="2"/>
        <v>0</v>
      </c>
      <c r="S105" s="175">
        <v>0</v>
      </c>
      <c r="T105" s="176">
        <f t="shared" si="3"/>
        <v>0</v>
      </c>
      <c r="AR105" s="18" t="s">
        <v>688</v>
      </c>
      <c r="AT105" s="18" t="s">
        <v>128</v>
      </c>
      <c r="AU105" s="18" t="s">
        <v>85</v>
      </c>
      <c r="AY105" s="18" t="s">
        <v>127</v>
      </c>
      <c r="BE105" s="168">
        <f t="shared" si="4"/>
        <v>0</v>
      </c>
      <c r="BF105" s="168">
        <f t="shared" si="5"/>
        <v>0</v>
      </c>
      <c r="BG105" s="168">
        <f t="shared" si="6"/>
        <v>0</v>
      </c>
      <c r="BH105" s="168">
        <f t="shared" si="7"/>
        <v>0</v>
      </c>
      <c r="BI105" s="168">
        <f t="shared" si="8"/>
        <v>0</v>
      </c>
      <c r="BJ105" s="18" t="s">
        <v>22</v>
      </c>
      <c r="BK105" s="168">
        <f t="shared" si="9"/>
        <v>0</v>
      </c>
      <c r="BL105" s="18" t="s">
        <v>688</v>
      </c>
      <c r="BM105" s="18" t="s">
        <v>711</v>
      </c>
    </row>
    <row r="106" spans="2:12" s="1" customFormat="1" ht="6.75" customHeight="1">
      <c r="B106" s="50"/>
      <c r="C106" s="51"/>
      <c r="D106" s="51"/>
      <c r="E106" s="51"/>
      <c r="F106" s="51"/>
      <c r="G106" s="51"/>
      <c r="H106" s="51"/>
      <c r="I106" s="117"/>
      <c r="J106" s="51"/>
      <c r="K106" s="51"/>
      <c r="L106" s="35"/>
    </row>
    <row r="323" ht="13.5">
      <c r="AT323" s="177"/>
    </row>
  </sheetData>
  <sheetProtection password="CC35" sheet="1" objects="1" scenarios="1" formatColumns="0" formatRows="0" sort="0" autoFilter="0"/>
  <autoFilter ref="C81:K81"/>
  <mergeCells count="9">
    <mergeCell ref="E74:H74"/>
    <mergeCell ref="G1:H1"/>
    <mergeCell ref="L2:V2"/>
    <mergeCell ref="E7:H7"/>
    <mergeCell ref="E9:H9"/>
    <mergeCell ref="E24:H24"/>
    <mergeCell ref="E45:H45"/>
    <mergeCell ref="E47:H47"/>
    <mergeCell ref="E72:H72"/>
  </mergeCells>
  <hyperlinks>
    <hyperlink ref="F1:G1" location="C2" tooltip="Krycí list soupisu" display="1) Krycí list soupisu"/>
    <hyperlink ref="G1:H1" location="C54" tooltip="Rekapitulace" display="2) Rekapitulace"/>
    <hyperlink ref="J1" location="C81" tooltip="Soupis prací" display="3) Soupis prací"/>
    <hyperlink ref="L1:V1" location="'Rekapitulace stavby'!C2" tooltip="Rekapitulace stavby" display="Rekapitulace stavby"/>
  </hyperlinks>
  <printOptions/>
  <pageMargins left="0.5833333134651184" right="0.5833333134651184" top="0.5833333134651184" bottom="0.5833333134651184" header="0" footer="0"/>
  <pageSetup blackAndWhite="1" errors="blank"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K212"/>
  <sheetViews>
    <sheetView showGridLines="0" workbookViewId="0" topLeftCell="A1">
      <selection activeCell="A1" sqref="A1"/>
    </sheetView>
  </sheetViews>
  <sheetFormatPr defaultColWidth="9.140625" defaultRowHeight="13.5"/>
  <cols>
    <col min="1" max="1" width="7.140625" style="249" customWidth="1"/>
    <col min="2" max="2" width="1.421875" style="249" customWidth="1"/>
    <col min="3" max="4" width="4.28125" style="249" customWidth="1"/>
    <col min="5" max="5" width="10.00390625" style="249" customWidth="1"/>
    <col min="6" max="6" width="7.8515625" style="249" customWidth="1"/>
    <col min="7" max="7" width="4.28125" style="249" customWidth="1"/>
    <col min="8" max="8" width="66.7109375" style="249" customWidth="1"/>
    <col min="9" max="10" width="17.140625" style="249" customWidth="1"/>
    <col min="11" max="11" width="1.421875" style="249" customWidth="1"/>
    <col min="12" max="16384" width="9.140625" style="249" customWidth="1"/>
  </cols>
  <sheetData>
    <row r="1" ht="37.5" customHeight="1"/>
    <row r="2" spans="2:11" ht="7.5" customHeight="1">
      <c r="B2" s="250"/>
      <c r="C2" s="251"/>
      <c r="D2" s="251"/>
      <c r="E2" s="251"/>
      <c r="F2" s="251"/>
      <c r="G2" s="251"/>
      <c r="H2" s="251"/>
      <c r="I2" s="251"/>
      <c r="J2" s="251"/>
      <c r="K2" s="252"/>
    </row>
    <row r="3" spans="2:11" s="255" customFormat="1" ht="45" customHeight="1">
      <c r="B3" s="253"/>
      <c r="C3" s="374" t="s">
        <v>719</v>
      </c>
      <c r="D3" s="374"/>
      <c r="E3" s="374"/>
      <c r="F3" s="374"/>
      <c r="G3" s="374"/>
      <c r="H3" s="374"/>
      <c r="I3" s="374"/>
      <c r="J3" s="374"/>
      <c r="K3" s="254"/>
    </row>
    <row r="4" spans="2:11" ht="25.5" customHeight="1">
      <c r="B4" s="256"/>
      <c r="C4" s="379" t="s">
        <v>720</v>
      </c>
      <c r="D4" s="379"/>
      <c r="E4" s="379"/>
      <c r="F4" s="379"/>
      <c r="G4" s="379"/>
      <c r="H4" s="379"/>
      <c r="I4" s="379"/>
      <c r="J4" s="379"/>
      <c r="K4" s="257"/>
    </row>
    <row r="5" spans="2:11" ht="5.25" customHeight="1">
      <c r="B5" s="256"/>
      <c r="C5" s="258"/>
      <c r="D5" s="258"/>
      <c r="E5" s="258"/>
      <c r="F5" s="258"/>
      <c r="G5" s="258"/>
      <c r="H5" s="258"/>
      <c r="I5" s="258"/>
      <c r="J5" s="258"/>
      <c r="K5" s="257"/>
    </row>
    <row r="6" spans="2:11" ht="15" customHeight="1">
      <c r="B6" s="256"/>
      <c r="C6" s="376" t="s">
        <v>721</v>
      </c>
      <c r="D6" s="376"/>
      <c r="E6" s="376"/>
      <c r="F6" s="376"/>
      <c r="G6" s="376"/>
      <c r="H6" s="376"/>
      <c r="I6" s="376"/>
      <c r="J6" s="376"/>
      <c r="K6" s="257"/>
    </row>
    <row r="7" spans="2:11" ht="15" customHeight="1">
      <c r="B7" s="260"/>
      <c r="C7" s="376" t="s">
        <v>722</v>
      </c>
      <c r="D7" s="376"/>
      <c r="E7" s="376"/>
      <c r="F7" s="376"/>
      <c r="G7" s="376"/>
      <c r="H7" s="376"/>
      <c r="I7" s="376"/>
      <c r="J7" s="376"/>
      <c r="K7" s="257"/>
    </row>
    <row r="8" spans="2:11" ht="12.75" customHeight="1">
      <c r="B8" s="260"/>
      <c r="C8" s="259"/>
      <c r="D8" s="259"/>
      <c r="E8" s="259"/>
      <c r="F8" s="259"/>
      <c r="G8" s="259"/>
      <c r="H8" s="259"/>
      <c r="I8" s="259"/>
      <c r="J8" s="259"/>
      <c r="K8" s="257"/>
    </row>
    <row r="9" spans="2:11" ht="15" customHeight="1">
      <c r="B9" s="260"/>
      <c r="C9" s="376" t="s">
        <v>723</v>
      </c>
      <c r="D9" s="376"/>
      <c r="E9" s="376"/>
      <c r="F9" s="376"/>
      <c r="G9" s="376"/>
      <c r="H9" s="376"/>
      <c r="I9" s="376"/>
      <c r="J9" s="376"/>
      <c r="K9" s="257"/>
    </row>
    <row r="10" spans="2:11" ht="15" customHeight="1">
      <c r="B10" s="260"/>
      <c r="C10" s="259"/>
      <c r="D10" s="376" t="s">
        <v>724</v>
      </c>
      <c r="E10" s="376"/>
      <c r="F10" s="376"/>
      <c r="G10" s="376"/>
      <c r="H10" s="376"/>
      <c r="I10" s="376"/>
      <c r="J10" s="376"/>
      <c r="K10" s="257"/>
    </row>
    <row r="11" spans="2:11" ht="15" customHeight="1">
      <c r="B11" s="260"/>
      <c r="C11" s="261"/>
      <c r="D11" s="376" t="s">
        <v>725</v>
      </c>
      <c r="E11" s="376"/>
      <c r="F11" s="376"/>
      <c r="G11" s="376"/>
      <c r="H11" s="376"/>
      <c r="I11" s="376"/>
      <c r="J11" s="376"/>
      <c r="K11" s="257"/>
    </row>
    <row r="12" spans="2:11" ht="12.75" customHeight="1">
      <c r="B12" s="260"/>
      <c r="C12" s="261"/>
      <c r="D12" s="261"/>
      <c r="E12" s="261"/>
      <c r="F12" s="261"/>
      <c r="G12" s="261"/>
      <c r="H12" s="261"/>
      <c r="I12" s="261"/>
      <c r="J12" s="261"/>
      <c r="K12" s="257"/>
    </row>
    <row r="13" spans="2:11" ht="15" customHeight="1">
      <c r="B13" s="260"/>
      <c r="C13" s="261"/>
      <c r="D13" s="376" t="s">
        <v>726</v>
      </c>
      <c r="E13" s="376"/>
      <c r="F13" s="376"/>
      <c r="G13" s="376"/>
      <c r="H13" s="376"/>
      <c r="I13" s="376"/>
      <c r="J13" s="376"/>
      <c r="K13" s="257"/>
    </row>
    <row r="14" spans="2:11" ht="15" customHeight="1">
      <c r="B14" s="260"/>
      <c r="C14" s="261"/>
      <c r="D14" s="376" t="s">
        <v>727</v>
      </c>
      <c r="E14" s="376"/>
      <c r="F14" s="376"/>
      <c r="G14" s="376"/>
      <c r="H14" s="376"/>
      <c r="I14" s="376"/>
      <c r="J14" s="376"/>
      <c r="K14" s="257"/>
    </row>
    <row r="15" spans="2:11" ht="15" customHeight="1">
      <c r="B15" s="260"/>
      <c r="C15" s="261"/>
      <c r="D15" s="376" t="s">
        <v>728</v>
      </c>
      <c r="E15" s="376"/>
      <c r="F15" s="376"/>
      <c r="G15" s="376"/>
      <c r="H15" s="376"/>
      <c r="I15" s="376"/>
      <c r="J15" s="376"/>
      <c r="K15" s="257"/>
    </row>
    <row r="16" spans="2:11" ht="15" customHeight="1">
      <c r="B16" s="260"/>
      <c r="C16" s="261"/>
      <c r="D16" s="261"/>
      <c r="E16" s="262" t="s">
        <v>91</v>
      </c>
      <c r="F16" s="376" t="s">
        <v>729</v>
      </c>
      <c r="G16" s="376"/>
      <c r="H16" s="376"/>
      <c r="I16" s="376"/>
      <c r="J16" s="376"/>
      <c r="K16" s="257"/>
    </row>
    <row r="17" spans="2:11" ht="15" customHeight="1">
      <c r="B17" s="260"/>
      <c r="C17" s="261"/>
      <c r="D17" s="261"/>
      <c r="E17" s="262" t="s">
        <v>730</v>
      </c>
      <c r="F17" s="376" t="s">
        <v>731</v>
      </c>
      <c r="G17" s="376"/>
      <c r="H17" s="376"/>
      <c r="I17" s="376"/>
      <c r="J17" s="376"/>
      <c r="K17" s="257"/>
    </row>
    <row r="18" spans="2:11" ht="15" customHeight="1">
      <c r="B18" s="260"/>
      <c r="C18" s="261"/>
      <c r="D18" s="261"/>
      <c r="E18" s="262" t="s">
        <v>83</v>
      </c>
      <c r="F18" s="376" t="s">
        <v>732</v>
      </c>
      <c r="G18" s="376"/>
      <c r="H18" s="376"/>
      <c r="I18" s="376"/>
      <c r="J18" s="376"/>
      <c r="K18" s="257"/>
    </row>
    <row r="19" spans="2:11" ht="15" customHeight="1">
      <c r="B19" s="260"/>
      <c r="C19" s="261"/>
      <c r="D19" s="261"/>
      <c r="E19" s="262" t="s">
        <v>94</v>
      </c>
      <c r="F19" s="376" t="s">
        <v>95</v>
      </c>
      <c r="G19" s="376"/>
      <c r="H19" s="376"/>
      <c r="I19" s="376"/>
      <c r="J19" s="376"/>
      <c r="K19" s="257"/>
    </row>
    <row r="20" spans="2:11" ht="15" customHeight="1">
      <c r="B20" s="260"/>
      <c r="C20" s="261"/>
      <c r="D20" s="261"/>
      <c r="E20" s="262" t="s">
        <v>733</v>
      </c>
      <c r="F20" s="376" t="s">
        <v>690</v>
      </c>
      <c r="G20" s="376"/>
      <c r="H20" s="376"/>
      <c r="I20" s="376"/>
      <c r="J20" s="376"/>
      <c r="K20" s="257"/>
    </row>
    <row r="21" spans="2:11" ht="15" customHeight="1">
      <c r="B21" s="260"/>
      <c r="C21" s="261"/>
      <c r="D21" s="261"/>
      <c r="E21" s="262" t="s">
        <v>734</v>
      </c>
      <c r="F21" s="376" t="s">
        <v>735</v>
      </c>
      <c r="G21" s="376"/>
      <c r="H21" s="376"/>
      <c r="I21" s="376"/>
      <c r="J21" s="376"/>
      <c r="K21" s="257"/>
    </row>
    <row r="22" spans="2:11" ht="12.75" customHeight="1">
      <c r="B22" s="260"/>
      <c r="C22" s="261"/>
      <c r="D22" s="261"/>
      <c r="E22" s="261"/>
      <c r="F22" s="261"/>
      <c r="G22" s="261"/>
      <c r="H22" s="261"/>
      <c r="I22" s="261"/>
      <c r="J22" s="261"/>
      <c r="K22" s="257"/>
    </row>
    <row r="23" spans="2:11" ht="15" customHeight="1">
      <c r="B23" s="260"/>
      <c r="C23" s="376" t="s">
        <v>736</v>
      </c>
      <c r="D23" s="376"/>
      <c r="E23" s="376"/>
      <c r="F23" s="376"/>
      <c r="G23" s="376"/>
      <c r="H23" s="376"/>
      <c r="I23" s="376"/>
      <c r="J23" s="376"/>
      <c r="K23" s="257"/>
    </row>
    <row r="24" spans="2:11" ht="15" customHeight="1">
      <c r="B24" s="260"/>
      <c r="C24" s="376" t="s">
        <v>737</v>
      </c>
      <c r="D24" s="376"/>
      <c r="E24" s="376"/>
      <c r="F24" s="376"/>
      <c r="G24" s="376"/>
      <c r="H24" s="376"/>
      <c r="I24" s="376"/>
      <c r="J24" s="376"/>
      <c r="K24" s="257"/>
    </row>
    <row r="25" spans="2:11" ht="15" customHeight="1">
      <c r="B25" s="260"/>
      <c r="C25" s="259"/>
      <c r="D25" s="376" t="s">
        <v>738</v>
      </c>
      <c r="E25" s="376"/>
      <c r="F25" s="376"/>
      <c r="G25" s="376"/>
      <c r="H25" s="376"/>
      <c r="I25" s="376"/>
      <c r="J25" s="376"/>
      <c r="K25" s="257"/>
    </row>
    <row r="26" spans="2:11" ht="15" customHeight="1">
      <c r="B26" s="260"/>
      <c r="C26" s="261"/>
      <c r="D26" s="376" t="s">
        <v>739</v>
      </c>
      <c r="E26" s="376"/>
      <c r="F26" s="376"/>
      <c r="G26" s="376"/>
      <c r="H26" s="376"/>
      <c r="I26" s="376"/>
      <c r="J26" s="376"/>
      <c r="K26" s="257"/>
    </row>
    <row r="27" spans="2:11" ht="12.75" customHeight="1">
      <c r="B27" s="260"/>
      <c r="C27" s="261"/>
      <c r="D27" s="261"/>
      <c r="E27" s="261"/>
      <c r="F27" s="261"/>
      <c r="G27" s="261"/>
      <c r="H27" s="261"/>
      <c r="I27" s="261"/>
      <c r="J27" s="261"/>
      <c r="K27" s="257"/>
    </row>
    <row r="28" spans="2:11" ht="15" customHeight="1">
      <c r="B28" s="260"/>
      <c r="C28" s="261"/>
      <c r="D28" s="376" t="s">
        <v>740</v>
      </c>
      <c r="E28" s="376"/>
      <c r="F28" s="376"/>
      <c r="G28" s="376"/>
      <c r="H28" s="376"/>
      <c r="I28" s="376"/>
      <c r="J28" s="376"/>
      <c r="K28" s="257"/>
    </row>
    <row r="29" spans="2:11" ht="15" customHeight="1">
      <c r="B29" s="260"/>
      <c r="C29" s="261"/>
      <c r="D29" s="376" t="s">
        <v>741</v>
      </c>
      <c r="E29" s="376"/>
      <c r="F29" s="376"/>
      <c r="G29" s="376"/>
      <c r="H29" s="376"/>
      <c r="I29" s="376"/>
      <c r="J29" s="376"/>
      <c r="K29" s="257"/>
    </row>
    <row r="30" spans="2:11" ht="12.75" customHeight="1">
      <c r="B30" s="260"/>
      <c r="C30" s="261"/>
      <c r="D30" s="261"/>
      <c r="E30" s="261"/>
      <c r="F30" s="261"/>
      <c r="G30" s="261"/>
      <c r="H30" s="261"/>
      <c r="I30" s="261"/>
      <c r="J30" s="261"/>
      <c r="K30" s="257"/>
    </row>
    <row r="31" spans="2:11" ht="15" customHeight="1">
      <c r="B31" s="260"/>
      <c r="C31" s="261"/>
      <c r="D31" s="376" t="s">
        <v>742</v>
      </c>
      <c r="E31" s="376"/>
      <c r="F31" s="376"/>
      <c r="G31" s="376"/>
      <c r="H31" s="376"/>
      <c r="I31" s="376"/>
      <c r="J31" s="376"/>
      <c r="K31" s="257"/>
    </row>
    <row r="32" spans="2:11" ht="15" customHeight="1">
      <c r="B32" s="260"/>
      <c r="C32" s="261"/>
      <c r="D32" s="376" t="s">
        <v>743</v>
      </c>
      <c r="E32" s="376"/>
      <c r="F32" s="376"/>
      <c r="G32" s="376"/>
      <c r="H32" s="376"/>
      <c r="I32" s="376"/>
      <c r="J32" s="376"/>
      <c r="K32" s="257"/>
    </row>
    <row r="33" spans="2:11" ht="15" customHeight="1">
      <c r="B33" s="260"/>
      <c r="C33" s="261"/>
      <c r="D33" s="376" t="s">
        <v>744</v>
      </c>
      <c r="E33" s="376"/>
      <c r="F33" s="376"/>
      <c r="G33" s="376"/>
      <c r="H33" s="376"/>
      <c r="I33" s="376"/>
      <c r="J33" s="376"/>
      <c r="K33" s="257"/>
    </row>
    <row r="34" spans="2:11" ht="15" customHeight="1">
      <c r="B34" s="260"/>
      <c r="C34" s="261"/>
      <c r="D34" s="259"/>
      <c r="E34" s="263" t="s">
        <v>111</v>
      </c>
      <c r="F34" s="259"/>
      <c r="G34" s="376" t="s">
        <v>745</v>
      </c>
      <c r="H34" s="376"/>
      <c r="I34" s="376"/>
      <c r="J34" s="376"/>
      <c r="K34" s="257"/>
    </row>
    <row r="35" spans="2:11" ht="30.75" customHeight="1">
      <c r="B35" s="260"/>
      <c r="C35" s="261"/>
      <c r="D35" s="259"/>
      <c r="E35" s="263" t="s">
        <v>746</v>
      </c>
      <c r="F35" s="259"/>
      <c r="G35" s="376" t="s">
        <v>747</v>
      </c>
      <c r="H35" s="376"/>
      <c r="I35" s="376"/>
      <c r="J35" s="376"/>
      <c r="K35" s="257"/>
    </row>
    <row r="36" spans="2:11" ht="15" customHeight="1">
      <c r="B36" s="260"/>
      <c r="C36" s="261"/>
      <c r="D36" s="259"/>
      <c r="E36" s="263" t="s">
        <v>58</v>
      </c>
      <c r="F36" s="259"/>
      <c r="G36" s="376" t="s">
        <v>748</v>
      </c>
      <c r="H36" s="376"/>
      <c r="I36" s="376"/>
      <c r="J36" s="376"/>
      <c r="K36" s="257"/>
    </row>
    <row r="37" spans="2:11" ht="15" customHeight="1">
      <c r="B37" s="260"/>
      <c r="C37" s="261"/>
      <c r="D37" s="259"/>
      <c r="E37" s="263" t="s">
        <v>112</v>
      </c>
      <c r="F37" s="259"/>
      <c r="G37" s="376" t="s">
        <v>749</v>
      </c>
      <c r="H37" s="376"/>
      <c r="I37" s="376"/>
      <c r="J37" s="376"/>
      <c r="K37" s="257"/>
    </row>
    <row r="38" spans="2:11" ht="15" customHeight="1">
      <c r="B38" s="260"/>
      <c r="C38" s="261"/>
      <c r="D38" s="259"/>
      <c r="E38" s="263" t="s">
        <v>113</v>
      </c>
      <c r="F38" s="259"/>
      <c r="G38" s="376" t="s">
        <v>750</v>
      </c>
      <c r="H38" s="376"/>
      <c r="I38" s="376"/>
      <c r="J38" s="376"/>
      <c r="K38" s="257"/>
    </row>
    <row r="39" spans="2:11" ht="15" customHeight="1">
      <c r="B39" s="260"/>
      <c r="C39" s="261"/>
      <c r="D39" s="259"/>
      <c r="E39" s="263" t="s">
        <v>114</v>
      </c>
      <c r="F39" s="259"/>
      <c r="G39" s="376" t="s">
        <v>751</v>
      </c>
      <c r="H39" s="376"/>
      <c r="I39" s="376"/>
      <c r="J39" s="376"/>
      <c r="K39" s="257"/>
    </row>
    <row r="40" spans="2:11" ht="15" customHeight="1">
      <c r="B40" s="260"/>
      <c r="C40" s="261"/>
      <c r="D40" s="259"/>
      <c r="E40" s="263" t="s">
        <v>752</v>
      </c>
      <c r="F40" s="259"/>
      <c r="G40" s="376" t="s">
        <v>753</v>
      </c>
      <c r="H40" s="376"/>
      <c r="I40" s="376"/>
      <c r="J40" s="376"/>
      <c r="K40" s="257"/>
    </row>
    <row r="41" spans="2:11" ht="15" customHeight="1">
      <c r="B41" s="260"/>
      <c r="C41" s="261"/>
      <c r="D41" s="259"/>
      <c r="E41" s="263"/>
      <c r="F41" s="259"/>
      <c r="G41" s="376" t="s">
        <v>754</v>
      </c>
      <c r="H41" s="376"/>
      <c r="I41" s="376"/>
      <c r="J41" s="376"/>
      <c r="K41" s="257"/>
    </row>
    <row r="42" spans="2:11" ht="15" customHeight="1">
      <c r="B42" s="260"/>
      <c r="C42" s="261"/>
      <c r="D42" s="259"/>
      <c r="E42" s="263" t="s">
        <v>755</v>
      </c>
      <c r="F42" s="259"/>
      <c r="G42" s="376" t="s">
        <v>756</v>
      </c>
      <c r="H42" s="376"/>
      <c r="I42" s="376"/>
      <c r="J42" s="376"/>
      <c r="K42" s="257"/>
    </row>
    <row r="43" spans="2:11" ht="15" customHeight="1">
      <c r="B43" s="260"/>
      <c r="C43" s="261"/>
      <c r="D43" s="259"/>
      <c r="E43" s="263" t="s">
        <v>116</v>
      </c>
      <c r="F43" s="259"/>
      <c r="G43" s="376" t="s">
        <v>757</v>
      </c>
      <c r="H43" s="376"/>
      <c r="I43" s="376"/>
      <c r="J43" s="376"/>
      <c r="K43" s="257"/>
    </row>
    <row r="44" spans="2:11" ht="12.75" customHeight="1">
      <c r="B44" s="260"/>
      <c r="C44" s="261"/>
      <c r="D44" s="259"/>
      <c r="E44" s="259"/>
      <c r="F44" s="259"/>
      <c r="G44" s="259"/>
      <c r="H44" s="259"/>
      <c r="I44" s="259"/>
      <c r="J44" s="259"/>
      <c r="K44" s="257"/>
    </row>
    <row r="45" spans="2:11" ht="15" customHeight="1">
      <c r="B45" s="260"/>
      <c r="C45" s="261"/>
      <c r="D45" s="376" t="s">
        <v>758</v>
      </c>
      <c r="E45" s="376"/>
      <c r="F45" s="376"/>
      <c r="G45" s="376"/>
      <c r="H45" s="376"/>
      <c r="I45" s="376"/>
      <c r="J45" s="376"/>
      <c r="K45" s="257"/>
    </row>
    <row r="46" spans="2:11" ht="15" customHeight="1">
      <c r="B46" s="260"/>
      <c r="C46" s="261"/>
      <c r="D46" s="261"/>
      <c r="E46" s="376" t="s">
        <v>759</v>
      </c>
      <c r="F46" s="376"/>
      <c r="G46" s="376"/>
      <c r="H46" s="376"/>
      <c r="I46" s="376"/>
      <c r="J46" s="376"/>
      <c r="K46" s="257"/>
    </row>
    <row r="47" spans="2:11" ht="15" customHeight="1">
      <c r="B47" s="260"/>
      <c r="C47" s="261"/>
      <c r="D47" s="261"/>
      <c r="E47" s="376" t="s">
        <v>760</v>
      </c>
      <c r="F47" s="376"/>
      <c r="G47" s="376"/>
      <c r="H47" s="376"/>
      <c r="I47" s="376"/>
      <c r="J47" s="376"/>
      <c r="K47" s="257"/>
    </row>
    <row r="48" spans="2:11" ht="15" customHeight="1">
      <c r="B48" s="260"/>
      <c r="C48" s="261"/>
      <c r="D48" s="261"/>
      <c r="E48" s="376" t="s">
        <v>761</v>
      </c>
      <c r="F48" s="376"/>
      <c r="G48" s="376"/>
      <c r="H48" s="376"/>
      <c r="I48" s="376"/>
      <c r="J48" s="376"/>
      <c r="K48" s="257"/>
    </row>
    <row r="49" spans="2:11" ht="15" customHeight="1">
      <c r="B49" s="260"/>
      <c r="C49" s="261"/>
      <c r="D49" s="376" t="s">
        <v>762</v>
      </c>
      <c r="E49" s="376"/>
      <c r="F49" s="376"/>
      <c r="G49" s="376"/>
      <c r="H49" s="376"/>
      <c r="I49" s="376"/>
      <c r="J49" s="376"/>
      <c r="K49" s="257"/>
    </row>
    <row r="50" spans="2:11" ht="25.5" customHeight="1">
      <c r="B50" s="256"/>
      <c r="C50" s="379" t="s">
        <v>763</v>
      </c>
      <c r="D50" s="379"/>
      <c r="E50" s="379"/>
      <c r="F50" s="379"/>
      <c r="G50" s="379"/>
      <c r="H50" s="379"/>
      <c r="I50" s="379"/>
      <c r="J50" s="379"/>
      <c r="K50" s="257"/>
    </row>
    <row r="51" spans="2:11" ht="5.25" customHeight="1">
      <c r="B51" s="256"/>
      <c r="C51" s="258"/>
      <c r="D51" s="258"/>
      <c r="E51" s="258"/>
      <c r="F51" s="258"/>
      <c r="G51" s="258"/>
      <c r="H51" s="258"/>
      <c r="I51" s="258"/>
      <c r="J51" s="258"/>
      <c r="K51" s="257"/>
    </row>
    <row r="52" spans="2:11" ht="15" customHeight="1">
      <c r="B52" s="256"/>
      <c r="C52" s="376" t="s">
        <v>764</v>
      </c>
      <c r="D52" s="376"/>
      <c r="E52" s="376"/>
      <c r="F52" s="376"/>
      <c r="G52" s="376"/>
      <c r="H52" s="376"/>
      <c r="I52" s="376"/>
      <c r="J52" s="376"/>
      <c r="K52" s="257"/>
    </row>
    <row r="53" spans="2:11" ht="15" customHeight="1">
      <c r="B53" s="256"/>
      <c r="C53" s="376" t="s">
        <v>765</v>
      </c>
      <c r="D53" s="376"/>
      <c r="E53" s="376"/>
      <c r="F53" s="376"/>
      <c r="G53" s="376"/>
      <c r="H53" s="376"/>
      <c r="I53" s="376"/>
      <c r="J53" s="376"/>
      <c r="K53" s="257"/>
    </row>
    <row r="54" spans="2:11" ht="12.75" customHeight="1">
      <c r="B54" s="256"/>
      <c r="C54" s="259"/>
      <c r="D54" s="259"/>
      <c r="E54" s="259"/>
      <c r="F54" s="259"/>
      <c r="G54" s="259"/>
      <c r="H54" s="259"/>
      <c r="I54" s="259"/>
      <c r="J54" s="259"/>
      <c r="K54" s="257"/>
    </row>
    <row r="55" spans="2:11" ht="15" customHeight="1">
      <c r="B55" s="256"/>
      <c r="C55" s="376" t="s">
        <v>766</v>
      </c>
      <c r="D55" s="376"/>
      <c r="E55" s="376"/>
      <c r="F55" s="376"/>
      <c r="G55" s="376"/>
      <c r="H55" s="376"/>
      <c r="I55" s="376"/>
      <c r="J55" s="376"/>
      <c r="K55" s="257"/>
    </row>
    <row r="56" spans="2:11" ht="15" customHeight="1">
      <c r="B56" s="256"/>
      <c r="C56" s="261"/>
      <c r="D56" s="376" t="s">
        <v>767</v>
      </c>
      <c r="E56" s="376"/>
      <c r="F56" s="376"/>
      <c r="G56" s="376"/>
      <c r="H56" s="376"/>
      <c r="I56" s="376"/>
      <c r="J56" s="376"/>
      <c r="K56" s="257"/>
    </row>
    <row r="57" spans="2:11" ht="15" customHeight="1">
      <c r="B57" s="256"/>
      <c r="C57" s="261"/>
      <c r="D57" s="376" t="s">
        <v>768</v>
      </c>
      <c r="E57" s="376"/>
      <c r="F57" s="376"/>
      <c r="G57" s="376"/>
      <c r="H57" s="376"/>
      <c r="I57" s="376"/>
      <c r="J57" s="376"/>
      <c r="K57" s="257"/>
    </row>
    <row r="58" spans="2:11" ht="15" customHeight="1">
      <c r="B58" s="256"/>
      <c r="C58" s="261"/>
      <c r="D58" s="376" t="s">
        <v>769</v>
      </c>
      <c r="E58" s="376"/>
      <c r="F58" s="376"/>
      <c r="G58" s="376"/>
      <c r="H58" s="376"/>
      <c r="I58" s="376"/>
      <c r="J58" s="376"/>
      <c r="K58" s="257"/>
    </row>
    <row r="59" spans="2:11" ht="15" customHeight="1">
      <c r="B59" s="256"/>
      <c r="C59" s="261"/>
      <c r="D59" s="376" t="s">
        <v>770</v>
      </c>
      <c r="E59" s="376"/>
      <c r="F59" s="376"/>
      <c r="G59" s="376"/>
      <c r="H59" s="376"/>
      <c r="I59" s="376"/>
      <c r="J59" s="376"/>
      <c r="K59" s="257"/>
    </row>
    <row r="60" spans="2:11" ht="15" customHeight="1">
      <c r="B60" s="256"/>
      <c r="C60" s="261"/>
      <c r="D60" s="378" t="s">
        <v>771</v>
      </c>
      <c r="E60" s="378"/>
      <c r="F60" s="378"/>
      <c r="G60" s="378"/>
      <c r="H60" s="378"/>
      <c r="I60" s="378"/>
      <c r="J60" s="378"/>
      <c r="K60" s="257"/>
    </row>
    <row r="61" spans="2:11" ht="15" customHeight="1">
      <c r="B61" s="256"/>
      <c r="C61" s="261"/>
      <c r="D61" s="376" t="s">
        <v>772</v>
      </c>
      <c r="E61" s="376"/>
      <c r="F61" s="376"/>
      <c r="G61" s="376"/>
      <c r="H61" s="376"/>
      <c r="I61" s="376"/>
      <c r="J61" s="376"/>
      <c r="K61" s="257"/>
    </row>
    <row r="62" spans="2:11" ht="12.75" customHeight="1">
      <c r="B62" s="256"/>
      <c r="C62" s="261"/>
      <c r="D62" s="261"/>
      <c r="E62" s="264"/>
      <c r="F62" s="261"/>
      <c r="G62" s="261"/>
      <c r="H62" s="261"/>
      <c r="I62" s="261"/>
      <c r="J62" s="261"/>
      <c r="K62" s="257"/>
    </row>
    <row r="63" spans="2:11" ht="15" customHeight="1">
      <c r="B63" s="256"/>
      <c r="C63" s="261"/>
      <c r="D63" s="376" t="s">
        <v>773</v>
      </c>
      <c r="E63" s="376"/>
      <c r="F63" s="376"/>
      <c r="G63" s="376"/>
      <c r="H63" s="376"/>
      <c r="I63" s="376"/>
      <c r="J63" s="376"/>
      <c r="K63" s="257"/>
    </row>
    <row r="64" spans="2:11" ht="15" customHeight="1">
      <c r="B64" s="256"/>
      <c r="C64" s="261"/>
      <c r="D64" s="378" t="s">
        <v>774</v>
      </c>
      <c r="E64" s="378"/>
      <c r="F64" s="378"/>
      <c r="G64" s="378"/>
      <c r="H64" s="378"/>
      <c r="I64" s="378"/>
      <c r="J64" s="378"/>
      <c r="K64" s="257"/>
    </row>
    <row r="65" spans="2:11" ht="15" customHeight="1">
      <c r="B65" s="256"/>
      <c r="C65" s="261"/>
      <c r="D65" s="376" t="s">
        <v>775</v>
      </c>
      <c r="E65" s="376"/>
      <c r="F65" s="376"/>
      <c r="G65" s="376"/>
      <c r="H65" s="376"/>
      <c r="I65" s="376"/>
      <c r="J65" s="376"/>
      <c r="K65" s="257"/>
    </row>
    <row r="66" spans="2:11" ht="15" customHeight="1">
      <c r="B66" s="256"/>
      <c r="C66" s="261"/>
      <c r="D66" s="376" t="s">
        <v>776</v>
      </c>
      <c r="E66" s="376"/>
      <c r="F66" s="376"/>
      <c r="G66" s="376"/>
      <c r="H66" s="376"/>
      <c r="I66" s="376"/>
      <c r="J66" s="376"/>
      <c r="K66" s="257"/>
    </row>
    <row r="67" spans="2:11" ht="15" customHeight="1">
      <c r="B67" s="256"/>
      <c r="C67" s="261"/>
      <c r="D67" s="376" t="s">
        <v>777</v>
      </c>
      <c r="E67" s="376"/>
      <c r="F67" s="376"/>
      <c r="G67" s="376"/>
      <c r="H67" s="376"/>
      <c r="I67" s="376"/>
      <c r="J67" s="376"/>
      <c r="K67" s="257"/>
    </row>
    <row r="68" spans="2:11" ht="15" customHeight="1">
      <c r="B68" s="256"/>
      <c r="C68" s="261"/>
      <c r="D68" s="376" t="s">
        <v>778</v>
      </c>
      <c r="E68" s="376"/>
      <c r="F68" s="376"/>
      <c r="G68" s="376"/>
      <c r="H68" s="376"/>
      <c r="I68" s="376"/>
      <c r="J68" s="376"/>
      <c r="K68" s="257"/>
    </row>
    <row r="69" spans="2:11" ht="12.75" customHeight="1">
      <c r="B69" s="265"/>
      <c r="C69" s="266"/>
      <c r="D69" s="266"/>
      <c r="E69" s="266"/>
      <c r="F69" s="266"/>
      <c r="G69" s="266"/>
      <c r="H69" s="266"/>
      <c r="I69" s="266"/>
      <c r="J69" s="266"/>
      <c r="K69" s="267"/>
    </row>
    <row r="70" spans="2:11" ht="18.75" customHeight="1">
      <c r="B70" s="268"/>
      <c r="C70" s="268"/>
      <c r="D70" s="268"/>
      <c r="E70" s="268"/>
      <c r="F70" s="268"/>
      <c r="G70" s="268"/>
      <c r="H70" s="268"/>
      <c r="I70" s="268"/>
      <c r="J70" s="268"/>
      <c r="K70" s="269"/>
    </row>
    <row r="71" spans="2:11" ht="18.75" customHeight="1">
      <c r="B71" s="269"/>
      <c r="C71" s="269"/>
      <c r="D71" s="269"/>
      <c r="E71" s="269"/>
      <c r="F71" s="269"/>
      <c r="G71" s="269"/>
      <c r="H71" s="269"/>
      <c r="I71" s="269"/>
      <c r="J71" s="269"/>
      <c r="K71" s="269"/>
    </row>
    <row r="72" spans="2:11" ht="7.5" customHeight="1">
      <c r="B72" s="270"/>
      <c r="C72" s="271"/>
      <c r="D72" s="271"/>
      <c r="E72" s="271"/>
      <c r="F72" s="271"/>
      <c r="G72" s="271"/>
      <c r="H72" s="271"/>
      <c r="I72" s="271"/>
      <c r="J72" s="271"/>
      <c r="K72" s="272"/>
    </row>
    <row r="73" spans="2:11" ht="45" customHeight="1">
      <c r="B73" s="273"/>
      <c r="C73" s="377" t="s">
        <v>718</v>
      </c>
      <c r="D73" s="377"/>
      <c r="E73" s="377"/>
      <c r="F73" s="377"/>
      <c r="G73" s="377"/>
      <c r="H73" s="377"/>
      <c r="I73" s="377"/>
      <c r="J73" s="377"/>
      <c r="K73" s="274"/>
    </row>
    <row r="74" spans="2:11" ht="17.25" customHeight="1">
      <c r="B74" s="273"/>
      <c r="C74" s="275" t="s">
        <v>779</v>
      </c>
      <c r="D74" s="275"/>
      <c r="E74" s="275"/>
      <c r="F74" s="275" t="s">
        <v>780</v>
      </c>
      <c r="G74" s="276"/>
      <c r="H74" s="275" t="s">
        <v>112</v>
      </c>
      <c r="I74" s="275" t="s">
        <v>62</v>
      </c>
      <c r="J74" s="275" t="s">
        <v>781</v>
      </c>
      <c r="K74" s="274"/>
    </row>
    <row r="75" spans="2:11" ht="17.25" customHeight="1">
      <c r="B75" s="273"/>
      <c r="C75" s="277" t="s">
        <v>782</v>
      </c>
      <c r="D75" s="277"/>
      <c r="E75" s="277"/>
      <c r="F75" s="278" t="s">
        <v>783</v>
      </c>
      <c r="G75" s="279"/>
      <c r="H75" s="277"/>
      <c r="I75" s="277"/>
      <c r="J75" s="277" t="s">
        <v>784</v>
      </c>
      <c r="K75" s="274"/>
    </row>
    <row r="76" spans="2:11" ht="5.25" customHeight="1">
      <c r="B76" s="273"/>
      <c r="C76" s="280"/>
      <c r="D76" s="280"/>
      <c r="E76" s="280"/>
      <c r="F76" s="280"/>
      <c r="G76" s="281"/>
      <c r="H76" s="280"/>
      <c r="I76" s="280"/>
      <c r="J76" s="280"/>
      <c r="K76" s="274"/>
    </row>
    <row r="77" spans="2:11" ht="15" customHeight="1">
      <c r="B77" s="273"/>
      <c r="C77" s="263" t="s">
        <v>58</v>
      </c>
      <c r="D77" s="280"/>
      <c r="E77" s="280"/>
      <c r="F77" s="282" t="s">
        <v>785</v>
      </c>
      <c r="G77" s="281"/>
      <c r="H77" s="263" t="s">
        <v>786</v>
      </c>
      <c r="I77" s="263" t="s">
        <v>787</v>
      </c>
      <c r="J77" s="263">
        <v>20</v>
      </c>
      <c r="K77" s="274"/>
    </row>
    <row r="78" spans="2:11" ht="15" customHeight="1">
      <c r="B78" s="273"/>
      <c r="C78" s="263" t="s">
        <v>788</v>
      </c>
      <c r="D78" s="263"/>
      <c r="E78" s="263"/>
      <c r="F78" s="282" t="s">
        <v>785</v>
      </c>
      <c r="G78" s="281"/>
      <c r="H78" s="263" t="s">
        <v>789</v>
      </c>
      <c r="I78" s="263" t="s">
        <v>787</v>
      </c>
      <c r="J78" s="263">
        <v>120</v>
      </c>
      <c r="K78" s="274"/>
    </row>
    <row r="79" spans="2:11" ht="15" customHeight="1">
      <c r="B79" s="283"/>
      <c r="C79" s="263" t="s">
        <v>790</v>
      </c>
      <c r="D79" s="263"/>
      <c r="E79" s="263"/>
      <c r="F79" s="282" t="s">
        <v>791</v>
      </c>
      <c r="G79" s="281"/>
      <c r="H79" s="263" t="s">
        <v>792</v>
      </c>
      <c r="I79" s="263" t="s">
        <v>787</v>
      </c>
      <c r="J79" s="263">
        <v>50</v>
      </c>
      <c r="K79" s="274"/>
    </row>
    <row r="80" spans="2:11" ht="15" customHeight="1">
      <c r="B80" s="283"/>
      <c r="C80" s="263" t="s">
        <v>793</v>
      </c>
      <c r="D80" s="263"/>
      <c r="E80" s="263"/>
      <c r="F80" s="282" t="s">
        <v>785</v>
      </c>
      <c r="G80" s="281"/>
      <c r="H80" s="263" t="s">
        <v>794</v>
      </c>
      <c r="I80" s="263" t="s">
        <v>795</v>
      </c>
      <c r="J80" s="263"/>
      <c r="K80" s="274"/>
    </row>
    <row r="81" spans="2:11" ht="15" customHeight="1">
      <c r="B81" s="283"/>
      <c r="C81" s="284" t="s">
        <v>796</v>
      </c>
      <c r="D81" s="284"/>
      <c r="E81" s="284"/>
      <c r="F81" s="285" t="s">
        <v>791</v>
      </c>
      <c r="G81" s="284"/>
      <c r="H81" s="284" t="s">
        <v>797</v>
      </c>
      <c r="I81" s="284" t="s">
        <v>787</v>
      </c>
      <c r="J81" s="284">
        <v>15</v>
      </c>
      <c r="K81" s="274"/>
    </row>
    <row r="82" spans="2:11" ht="15" customHeight="1">
      <c r="B82" s="283"/>
      <c r="C82" s="284" t="s">
        <v>798</v>
      </c>
      <c r="D82" s="284"/>
      <c r="E82" s="284"/>
      <c r="F82" s="285" t="s">
        <v>791</v>
      </c>
      <c r="G82" s="284"/>
      <c r="H82" s="284" t="s">
        <v>799</v>
      </c>
      <c r="I82" s="284" t="s">
        <v>787</v>
      </c>
      <c r="J82" s="284">
        <v>15</v>
      </c>
      <c r="K82" s="274"/>
    </row>
    <row r="83" spans="2:11" ht="15" customHeight="1">
      <c r="B83" s="283"/>
      <c r="C83" s="284" t="s">
        <v>800</v>
      </c>
      <c r="D83" s="284"/>
      <c r="E83" s="284"/>
      <c r="F83" s="285" t="s">
        <v>791</v>
      </c>
      <c r="G83" s="284"/>
      <c r="H83" s="284" t="s">
        <v>801</v>
      </c>
      <c r="I83" s="284" t="s">
        <v>787</v>
      </c>
      <c r="J83" s="284">
        <v>20</v>
      </c>
      <c r="K83" s="274"/>
    </row>
    <row r="84" spans="2:11" ht="15" customHeight="1">
      <c r="B84" s="283"/>
      <c r="C84" s="284" t="s">
        <v>802</v>
      </c>
      <c r="D84" s="284"/>
      <c r="E84" s="284"/>
      <c r="F84" s="285" t="s">
        <v>791</v>
      </c>
      <c r="G84" s="284"/>
      <c r="H84" s="284" t="s">
        <v>803</v>
      </c>
      <c r="I84" s="284" t="s">
        <v>787</v>
      </c>
      <c r="J84" s="284">
        <v>20</v>
      </c>
      <c r="K84" s="274"/>
    </row>
    <row r="85" spans="2:11" ht="15" customHeight="1">
      <c r="B85" s="283"/>
      <c r="C85" s="263" t="s">
        <v>804</v>
      </c>
      <c r="D85" s="263"/>
      <c r="E85" s="263"/>
      <c r="F85" s="282" t="s">
        <v>791</v>
      </c>
      <c r="G85" s="281"/>
      <c r="H85" s="263" t="s">
        <v>805</v>
      </c>
      <c r="I85" s="263" t="s">
        <v>787</v>
      </c>
      <c r="J85" s="263">
        <v>50</v>
      </c>
      <c r="K85" s="274"/>
    </row>
    <row r="86" spans="2:11" ht="15" customHeight="1">
      <c r="B86" s="283"/>
      <c r="C86" s="263" t="s">
        <v>806</v>
      </c>
      <c r="D86" s="263"/>
      <c r="E86" s="263"/>
      <c r="F86" s="282" t="s">
        <v>791</v>
      </c>
      <c r="G86" s="281"/>
      <c r="H86" s="263" t="s">
        <v>807</v>
      </c>
      <c r="I86" s="263" t="s">
        <v>787</v>
      </c>
      <c r="J86" s="263">
        <v>20</v>
      </c>
      <c r="K86" s="274"/>
    </row>
    <row r="87" spans="2:11" ht="15" customHeight="1">
      <c r="B87" s="283"/>
      <c r="C87" s="263" t="s">
        <v>808</v>
      </c>
      <c r="D87" s="263"/>
      <c r="E87" s="263"/>
      <c r="F87" s="282" t="s">
        <v>791</v>
      </c>
      <c r="G87" s="281"/>
      <c r="H87" s="263" t="s">
        <v>809</v>
      </c>
      <c r="I87" s="263" t="s">
        <v>787</v>
      </c>
      <c r="J87" s="263">
        <v>20</v>
      </c>
      <c r="K87" s="274"/>
    </row>
    <row r="88" spans="2:11" ht="15" customHeight="1">
      <c r="B88" s="283"/>
      <c r="C88" s="263" t="s">
        <v>810</v>
      </c>
      <c r="D88" s="263"/>
      <c r="E88" s="263"/>
      <c r="F88" s="282" t="s">
        <v>791</v>
      </c>
      <c r="G88" s="281"/>
      <c r="H88" s="263" t="s">
        <v>811</v>
      </c>
      <c r="I88" s="263" t="s">
        <v>787</v>
      </c>
      <c r="J88" s="263">
        <v>50</v>
      </c>
      <c r="K88" s="274"/>
    </row>
    <row r="89" spans="2:11" ht="15" customHeight="1">
      <c r="B89" s="283"/>
      <c r="C89" s="263" t="s">
        <v>812</v>
      </c>
      <c r="D89" s="263"/>
      <c r="E89" s="263"/>
      <c r="F89" s="282" t="s">
        <v>791</v>
      </c>
      <c r="G89" s="281"/>
      <c r="H89" s="263" t="s">
        <v>812</v>
      </c>
      <c r="I89" s="263" t="s">
        <v>787</v>
      </c>
      <c r="J89" s="263">
        <v>50</v>
      </c>
      <c r="K89" s="274"/>
    </row>
    <row r="90" spans="2:11" ht="15" customHeight="1">
      <c r="B90" s="283"/>
      <c r="C90" s="263" t="s">
        <v>117</v>
      </c>
      <c r="D90" s="263"/>
      <c r="E90" s="263"/>
      <c r="F90" s="282" t="s">
        <v>791</v>
      </c>
      <c r="G90" s="281"/>
      <c r="H90" s="263" t="s">
        <v>813</v>
      </c>
      <c r="I90" s="263" t="s">
        <v>787</v>
      </c>
      <c r="J90" s="263">
        <v>255</v>
      </c>
      <c r="K90" s="274"/>
    </row>
    <row r="91" spans="2:11" ht="15" customHeight="1">
      <c r="B91" s="283"/>
      <c r="C91" s="263" t="s">
        <v>814</v>
      </c>
      <c r="D91" s="263"/>
      <c r="E91" s="263"/>
      <c r="F91" s="282" t="s">
        <v>785</v>
      </c>
      <c r="G91" s="281"/>
      <c r="H91" s="263" t="s">
        <v>815</v>
      </c>
      <c r="I91" s="263" t="s">
        <v>816</v>
      </c>
      <c r="J91" s="263"/>
      <c r="K91" s="274"/>
    </row>
    <row r="92" spans="2:11" ht="15" customHeight="1">
      <c r="B92" s="283"/>
      <c r="C92" s="263" t="s">
        <v>817</v>
      </c>
      <c r="D92" s="263"/>
      <c r="E92" s="263"/>
      <c r="F92" s="282" t="s">
        <v>785</v>
      </c>
      <c r="G92" s="281"/>
      <c r="H92" s="263" t="s">
        <v>818</v>
      </c>
      <c r="I92" s="263" t="s">
        <v>819</v>
      </c>
      <c r="J92" s="263"/>
      <c r="K92" s="274"/>
    </row>
    <row r="93" spans="2:11" ht="15" customHeight="1">
      <c r="B93" s="283"/>
      <c r="C93" s="263" t="s">
        <v>820</v>
      </c>
      <c r="D93" s="263"/>
      <c r="E93" s="263"/>
      <c r="F93" s="282" t="s">
        <v>785</v>
      </c>
      <c r="G93" s="281"/>
      <c r="H93" s="263" t="s">
        <v>820</v>
      </c>
      <c r="I93" s="263" t="s">
        <v>819</v>
      </c>
      <c r="J93" s="263"/>
      <c r="K93" s="274"/>
    </row>
    <row r="94" spans="2:11" ht="15" customHeight="1">
      <c r="B94" s="283"/>
      <c r="C94" s="263" t="s">
        <v>43</v>
      </c>
      <c r="D94" s="263"/>
      <c r="E94" s="263"/>
      <c r="F94" s="282" t="s">
        <v>785</v>
      </c>
      <c r="G94" s="281"/>
      <c r="H94" s="263" t="s">
        <v>821</v>
      </c>
      <c r="I94" s="263" t="s">
        <v>819</v>
      </c>
      <c r="J94" s="263"/>
      <c r="K94" s="274"/>
    </row>
    <row r="95" spans="2:11" ht="15" customHeight="1">
      <c r="B95" s="283"/>
      <c r="C95" s="263" t="s">
        <v>53</v>
      </c>
      <c r="D95" s="263"/>
      <c r="E95" s="263"/>
      <c r="F95" s="282" t="s">
        <v>785</v>
      </c>
      <c r="G95" s="281"/>
      <c r="H95" s="263" t="s">
        <v>822</v>
      </c>
      <c r="I95" s="263" t="s">
        <v>819</v>
      </c>
      <c r="J95" s="263"/>
      <c r="K95" s="274"/>
    </row>
    <row r="96" spans="2:11" ht="15" customHeight="1">
      <c r="B96" s="286"/>
      <c r="C96" s="287"/>
      <c r="D96" s="287"/>
      <c r="E96" s="287"/>
      <c r="F96" s="287"/>
      <c r="G96" s="287"/>
      <c r="H96" s="287"/>
      <c r="I96" s="287"/>
      <c r="J96" s="287"/>
      <c r="K96" s="288"/>
    </row>
    <row r="97" spans="2:11" ht="18.75" customHeight="1">
      <c r="B97" s="289"/>
      <c r="C97" s="290"/>
      <c r="D97" s="290"/>
      <c r="E97" s="290"/>
      <c r="F97" s="290"/>
      <c r="G97" s="290"/>
      <c r="H97" s="290"/>
      <c r="I97" s="290"/>
      <c r="J97" s="290"/>
      <c r="K97" s="289"/>
    </row>
    <row r="98" spans="2:11" ht="18.75" customHeight="1">
      <c r="B98" s="269"/>
      <c r="C98" s="269"/>
      <c r="D98" s="269"/>
      <c r="E98" s="269"/>
      <c r="F98" s="269"/>
      <c r="G98" s="269"/>
      <c r="H98" s="269"/>
      <c r="I98" s="269"/>
      <c r="J98" s="269"/>
      <c r="K98" s="269"/>
    </row>
    <row r="99" spans="2:11" ht="7.5" customHeight="1">
      <c r="B99" s="270"/>
      <c r="C99" s="271"/>
      <c r="D99" s="271"/>
      <c r="E99" s="271"/>
      <c r="F99" s="271"/>
      <c r="G99" s="271"/>
      <c r="H99" s="271"/>
      <c r="I99" s="271"/>
      <c r="J99" s="271"/>
      <c r="K99" s="272"/>
    </row>
    <row r="100" spans="2:11" ht="45" customHeight="1">
      <c r="B100" s="273"/>
      <c r="C100" s="377" t="s">
        <v>823</v>
      </c>
      <c r="D100" s="377"/>
      <c r="E100" s="377"/>
      <c r="F100" s="377"/>
      <c r="G100" s="377"/>
      <c r="H100" s="377"/>
      <c r="I100" s="377"/>
      <c r="J100" s="377"/>
      <c r="K100" s="274"/>
    </row>
    <row r="101" spans="2:11" ht="17.25" customHeight="1">
      <c r="B101" s="273"/>
      <c r="C101" s="275" t="s">
        <v>779</v>
      </c>
      <c r="D101" s="275"/>
      <c r="E101" s="275"/>
      <c r="F101" s="275" t="s">
        <v>780</v>
      </c>
      <c r="G101" s="276"/>
      <c r="H101" s="275" t="s">
        <v>112</v>
      </c>
      <c r="I101" s="275" t="s">
        <v>62</v>
      </c>
      <c r="J101" s="275" t="s">
        <v>781</v>
      </c>
      <c r="K101" s="274"/>
    </row>
    <row r="102" spans="2:11" ht="17.25" customHeight="1">
      <c r="B102" s="273"/>
      <c r="C102" s="277" t="s">
        <v>782</v>
      </c>
      <c r="D102" s="277"/>
      <c r="E102" s="277"/>
      <c r="F102" s="278" t="s">
        <v>783</v>
      </c>
      <c r="G102" s="279"/>
      <c r="H102" s="277"/>
      <c r="I102" s="277"/>
      <c r="J102" s="277" t="s">
        <v>784</v>
      </c>
      <c r="K102" s="274"/>
    </row>
    <row r="103" spans="2:11" ht="5.25" customHeight="1">
      <c r="B103" s="273"/>
      <c r="C103" s="275"/>
      <c r="D103" s="275"/>
      <c r="E103" s="275"/>
      <c r="F103" s="275"/>
      <c r="G103" s="291"/>
      <c r="H103" s="275"/>
      <c r="I103" s="275"/>
      <c r="J103" s="275"/>
      <c r="K103" s="274"/>
    </row>
    <row r="104" spans="2:11" ht="15" customHeight="1">
      <c r="B104" s="273"/>
      <c r="C104" s="263" t="s">
        <v>58</v>
      </c>
      <c r="D104" s="280"/>
      <c r="E104" s="280"/>
      <c r="F104" s="282" t="s">
        <v>785</v>
      </c>
      <c r="G104" s="291"/>
      <c r="H104" s="263" t="s">
        <v>824</v>
      </c>
      <c r="I104" s="263" t="s">
        <v>787</v>
      </c>
      <c r="J104" s="263">
        <v>20</v>
      </c>
      <c r="K104" s="274"/>
    </row>
    <row r="105" spans="2:11" ht="15" customHeight="1">
      <c r="B105" s="273"/>
      <c r="C105" s="263" t="s">
        <v>788</v>
      </c>
      <c r="D105" s="263"/>
      <c r="E105" s="263"/>
      <c r="F105" s="282" t="s">
        <v>785</v>
      </c>
      <c r="G105" s="263"/>
      <c r="H105" s="263" t="s">
        <v>824</v>
      </c>
      <c r="I105" s="263" t="s">
        <v>787</v>
      </c>
      <c r="J105" s="263">
        <v>120</v>
      </c>
      <c r="K105" s="274"/>
    </row>
    <row r="106" spans="2:11" ht="15" customHeight="1">
      <c r="B106" s="283"/>
      <c r="C106" s="263" t="s">
        <v>790</v>
      </c>
      <c r="D106" s="263"/>
      <c r="E106" s="263"/>
      <c r="F106" s="282" t="s">
        <v>791</v>
      </c>
      <c r="G106" s="263"/>
      <c r="H106" s="263" t="s">
        <v>824</v>
      </c>
      <c r="I106" s="263" t="s">
        <v>787</v>
      </c>
      <c r="J106" s="263">
        <v>50</v>
      </c>
      <c r="K106" s="274"/>
    </row>
    <row r="107" spans="2:11" ht="15" customHeight="1">
      <c r="B107" s="283"/>
      <c r="C107" s="263" t="s">
        <v>793</v>
      </c>
      <c r="D107" s="263"/>
      <c r="E107" s="263"/>
      <c r="F107" s="282" t="s">
        <v>785</v>
      </c>
      <c r="G107" s="263"/>
      <c r="H107" s="263" t="s">
        <v>824</v>
      </c>
      <c r="I107" s="263" t="s">
        <v>795</v>
      </c>
      <c r="J107" s="263"/>
      <c r="K107" s="274"/>
    </row>
    <row r="108" spans="2:11" ht="15" customHeight="1">
      <c r="B108" s="283"/>
      <c r="C108" s="263" t="s">
        <v>804</v>
      </c>
      <c r="D108" s="263"/>
      <c r="E108" s="263"/>
      <c r="F108" s="282" t="s">
        <v>791</v>
      </c>
      <c r="G108" s="263"/>
      <c r="H108" s="263" t="s">
        <v>824</v>
      </c>
      <c r="I108" s="263" t="s">
        <v>787</v>
      </c>
      <c r="J108" s="263">
        <v>50</v>
      </c>
      <c r="K108" s="274"/>
    </row>
    <row r="109" spans="2:11" ht="15" customHeight="1">
      <c r="B109" s="283"/>
      <c r="C109" s="263" t="s">
        <v>812</v>
      </c>
      <c r="D109" s="263"/>
      <c r="E109" s="263"/>
      <c r="F109" s="282" t="s">
        <v>791</v>
      </c>
      <c r="G109" s="263"/>
      <c r="H109" s="263" t="s">
        <v>824</v>
      </c>
      <c r="I109" s="263" t="s">
        <v>787</v>
      </c>
      <c r="J109" s="263">
        <v>50</v>
      </c>
      <c r="K109" s="274"/>
    </row>
    <row r="110" spans="2:11" ht="15" customHeight="1">
      <c r="B110" s="283"/>
      <c r="C110" s="263" t="s">
        <v>810</v>
      </c>
      <c r="D110" s="263"/>
      <c r="E110" s="263"/>
      <c r="F110" s="282" t="s">
        <v>791</v>
      </c>
      <c r="G110" s="263"/>
      <c r="H110" s="263" t="s">
        <v>824</v>
      </c>
      <c r="I110" s="263" t="s">
        <v>787</v>
      </c>
      <c r="J110" s="263">
        <v>50</v>
      </c>
      <c r="K110" s="274"/>
    </row>
    <row r="111" spans="2:11" ht="15" customHeight="1">
      <c r="B111" s="283"/>
      <c r="C111" s="263" t="s">
        <v>58</v>
      </c>
      <c r="D111" s="263"/>
      <c r="E111" s="263"/>
      <c r="F111" s="282" t="s">
        <v>785</v>
      </c>
      <c r="G111" s="263"/>
      <c r="H111" s="263" t="s">
        <v>825</v>
      </c>
      <c r="I111" s="263" t="s">
        <v>787</v>
      </c>
      <c r="J111" s="263">
        <v>20</v>
      </c>
      <c r="K111" s="274"/>
    </row>
    <row r="112" spans="2:11" ht="15" customHeight="1">
      <c r="B112" s="283"/>
      <c r="C112" s="263" t="s">
        <v>826</v>
      </c>
      <c r="D112" s="263"/>
      <c r="E112" s="263"/>
      <c r="F112" s="282" t="s">
        <v>785</v>
      </c>
      <c r="G112" s="263"/>
      <c r="H112" s="263" t="s">
        <v>827</v>
      </c>
      <c r="I112" s="263" t="s">
        <v>787</v>
      </c>
      <c r="J112" s="263">
        <v>120</v>
      </c>
      <c r="K112" s="274"/>
    </row>
    <row r="113" spans="2:11" ht="15" customHeight="1">
      <c r="B113" s="283"/>
      <c r="C113" s="263" t="s">
        <v>43</v>
      </c>
      <c r="D113" s="263"/>
      <c r="E113" s="263"/>
      <c r="F113" s="282" t="s">
        <v>785</v>
      </c>
      <c r="G113" s="263"/>
      <c r="H113" s="263" t="s">
        <v>828</v>
      </c>
      <c r="I113" s="263" t="s">
        <v>819</v>
      </c>
      <c r="J113" s="263"/>
      <c r="K113" s="274"/>
    </row>
    <row r="114" spans="2:11" ht="15" customHeight="1">
      <c r="B114" s="283"/>
      <c r="C114" s="263" t="s">
        <v>53</v>
      </c>
      <c r="D114" s="263"/>
      <c r="E114" s="263"/>
      <c r="F114" s="282" t="s">
        <v>785</v>
      </c>
      <c r="G114" s="263"/>
      <c r="H114" s="263" t="s">
        <v>829</v>
      </c>
      <c r="I114" s="263" t="s">
        <v>819</v>
      </c>
      <c r="J114" s="263"/>
      <c r="K114" s="274"/>
    </row>
    <row r="115" spans="2:11" ht="15" customHeight="1">
      <c r="B115" s="283"/>
      <c r="C115" s="263" t="s">
        <v>62</v>
      </c>
      <c r="D115" s="263"/>
      <c r="E115" s="263"/>
      <c r="F115" s="282" t="s">
        <v>785</v>
      </c>
      <c r="G115" s="263"/>
      <c r="H115" s="263" t="s">
        <v>830</v>
      </c>
      <c r="I115" s="263" t="s">
        <v>831</v>
      </c>
      <c r="J115" s="263"/>
      <c r="K115" s="274"/>
    </row>
    <row r="116" spans="2:11" ht="15" customHeight="1">
      <c r="B116" s="286"/>
      <c r="C116" s="292"/>
      <c r="D116" s="292"/>
      <c r="E116" s="292"/>
      <c r="F116" s="292"/>
      <c r="G116" s="292"/>
      <c r="H116" s="292"/>
      <c r="I116" s="292"/>
      <c r="J116" s="292"/>
      <c r="K116" s="288"/>
    </row>
    <row r="117" spans="2:11" ht="18.75" customHeight="1">
      <c r="B117" s="293"/>
      <c r="C117" s="259"/>
      <c r="D117" s="259"/>
      <c r="E117" s="259"/>
      <c r="F117" s="294"/>
      <c r="G117" s="259"/>
      <c r="H117" s="259"/>
      <c r="I117" s="259"/>
      <c r="J117" s="259"/>
      <c r="K117" s="293"/>
    </row>
    <row r="118" spans="2:11" ht="18.75" customHeight="1">
      <c r="B118" s="269"/>
      <c r="C118" s="269"/>
      <c r="D118" s="269"/>
      <c r="E118" s="269"/>
      <c r="F118" s="269"/>
      <c r="G118" s="269"/>
      <c r="H118" s="269"/>
      <c r="I118" s="269"/>
      <c r="J118" s="269"/>
      <c r="K118" s="269"/>
    </row>
    <row r="119" spans="2:11" ht="7.5" customHeight="1">
      <c r="B119" s="295"/>
      <c r="C119" s="296"/>
      <c r="D119" s="296"/>
      <c r="E119" s="296"/>
      <c r="F119" s="296"/>
      <c r="G119" s="296"/>
      <c r="H119" s="296"/>
      <c r="I119" s="296"/>
      <c r="J119" s="296"/>
      <c r="K119" s="297"/>
    </row>
    <row r="120" spans="2:11" ht="45" customHeight="1">
      <c r="B120" s="298"/>
      <c r="C120" s="374" t="s">
        <v>832</v>
      </c>
      <c r="D120" s="374"/>
      <c r="E120" s="374"/>
      <c r="F120" s="374"/>
      <c r="G120" s="374"/>
      <c r="H120" s="374"/>
      <c r="I120" s="374"/>
      <c r="J120" s="374"/>
      <c r="K120" s="299"/>
    </row>
    <row r="121" spans="2:11" ht="17.25" customHeight="1">
      <c r="B121" s="300"/>
      <c r="C121" s="275" t="s">
        <v>779</v>
      </c>
      <c r="D121" s="275"/>
      <c r="E121" s="275"/>
      <c r="F121" s="275" t="s">
        <v>780</v>
      </c>
      <c r="G121" s="276"/>
      <c r="H121" s="275" t="s">
        <v>112</v>
      </c>
      <c r="I121" s="275" t="s">
        <v>62</v>
      </c>
      <c r="J121" s="275" t="s">
        <v>781</v>
      </c>
      <c r="K121" s="301"/>
    </row>
    <row r="122" spans="2:11" ht="17.25" customHeight="1">
      <c r="B122" s="300"/>
      <c r="C122" s="277" t="s">
        <v>782</v>
      </c>
      <c r="D122" s="277"/>
      <c r="E122" s="277"/>
      <c r="F122" s="278" t="s">
        <v>783</v>
      </c>
      <c r="G122" s="279"/>
      <c r="H122" s="277"/>
      <c r="I122" s="277"/>
      <c r="J122" s="277" t="s">
        <v>784</v>
      </c>
      <c r="K122" s="301"/>
    </row>
    <row r="123" spans="2:11" ht="5.25" customHeight="1">
      <c r="B123" s="302"/>
      <c r="C123" s="280"/>
      <c r="D123" s="280"/>
      <c r="E123" s="280"/>
      <c r="F123" s="280"/>
      <c r="G123" s="263"/>
      <c r="H123" s="280"/>
      <c r="I123" s="280"/>
      <c r="J123" s="280"/>
      <c r="K123" s="303"/>
    </row>
    <row r="124" spans="2:11" ht="15" customHeight="1">
      <c r="B124" s="302"/>
      <c r="C124" s="263" t="s">
        <v>788</v>
      </c>
      <c r="D124" s="280"/>
      <c r="E124" s="280"/>
      <c r="F124" s="282" t="s">
        <v>785</v>
      </c>
      <c r="G124" s="263"/>
      <c r="H124" s="263" t="s">
        <v>824</v>
      </c>
      <c r="I124" s="263" t="s">
        <v>787</v>
      </c>
      <c r="J124" s="263">
        <v>120</v>
      </c>
      <c r="K124" s="304"/>
    </row>
    <row r="125" spans="2:11" ht="15" customHeight="1">
      <c r="B125" s="302"/>
      <c r="C125" s="263" t="s">
        <v>833</v>
      </c>
      <c r="D125" s="263"/>
      <c r="E125" s="263"/>
      <c r="F125" s="282" t="s">
        <v>785</v>
      </c>
      <c r="G125" s="263"/>
      <c r="H125" s="263" t="s">
        <v>834</v>
      </c>
      <c r="I125" s="263" t="s">
        <v>787</v>
      </c>
      <c r="J125" s="263" t="s">
        <v>835</v>
      </c>
      <c r="K125" s="304"/>
    </row>
    <row r="126" spans="2:11" ht="15" customHeight="1">
      <c r="B126" s="302"/>
      <c r="C126" s="263" t="s">
        <v>734</v>
      </c>
      <c r="D126" s="263"/>
      <c r="E126" s="263"/>
      <c r="F126" s="282" t="s">
        <v>785</v>
      </c>
      <c r="G126" s="263"/>
      <c r="H126" s="263" t="s">
        <v>836</v>
      </c>
      <c r="I126" s="263" t="s">
        <v>787</v>
      </c>
      <c r="J126" s="263" t="s">
        <v>835</v>
      </c>
      <c r="K126" s="304"/>
    </row>
    <row r="127" spans="2:11" ht="15" customHeight="1">
      <c r="B127" s="302"/>
      <c r="C127" s="263" t="s">
        <v>796</v>
      </c>
      <c r="D127" s="263"/>
      <c r="E127" s="263"/>
      <c r="F127" s="282" t="s">
        <v>791</v>
      </c>
      <c r="G127" s="263"/>
      <c r="H127" s="263" t="s">
        <v>797</v>
      </c>
      <c r="I127" s="263" t="s">
        <v>787</v>
      </c>
      <c r="J127" s="263">
        <v>15</v>
      </c>
      <c r="K127" s="304"/>
    </row>
    <row r="128" spans="2:11" ht="15" customHeight="1">
      <c r="B128" s="302"/>
      <c r="C128" s="284" t="s">
        <v>798</v>
      </c>
      <c r="D128" s="284"/>
      <c r="E128" s="284"/>
      <c r="F128" s="285" t="s">
        <v>791</v>
      </c>
      <c r="G128" s="284"/>
      <c r="H128" s="284" t="s">
        <v>799</v>
      </c>
      <c r="I128" s="284" t="s">
        <v>787</v>
      </c>
      <c r="J128" s="284">
        <v>15</v>
      </c>
      <c r="K128" s="304"/>
    </row>
    <row r="129" spans="2:11" ht="15" customHeight="1">
      <c r="B129" s="302"/>
      <c r="C129" s="284" t="s">
        <v>800</v>
      </c>
      <c r="D129" s="284"/>
      <c r="E129" s="284"/>
      <c r="F129" s="285" t="s">
        <v>791</v>
      </c>
      <c r="G129" s="284"/>
      <c r="H129" s="284" t="s">
        <v>801</v>
      </c>
      <c r="I129" s="284" t="s">
        <v>787</v>
      </c>
      <c r="J129" s="284">
        <v>20</v>
      </c>
      <c r="K129" s="304"/>
    </row>
    <row r="130" spans="2:11" ht="15" customHeight="1">
      <c r="B130" s="302"/>
      <c r="C130" s="284" t="s">
        <v>802</v>
      </c>
      <c r="D130" s="284"/>
      <c r="E130" s="284"/>
      <c r="F130" s="285" t="s">
        <v>791</v>
      </c>
      <c r="G130" s="284"/>
      <c r="H130" s="284" t="s">
        <v>803</v>
      </c>
      <c r="I130" s="284" t="s">
        <v>787</v>
      </c>
      <c r="J130" s="284">
        <v>20</v>
      </c>
      <c r="K130" s="304"/>
    </row>
    <row r="131" spans="2:11" ht="15" customHeight="1">
      <c r="B131" s="302"/>
      <c r="C131" s="263" t="s">
        <v>790</v>
      </c>
      <c r="D131" s="263"/>
      <c r="E131" s="263"/>
      <c r="F131" s="282" t="s">
        <v>791</v>
      </c>
      <c r="G131" s="263"/>
      <c r="H131" s="263" t="s">
        <v>824</v>
      </c>
      <c r="I131" s="263" t="s">
        <v>787</v>
      </c>
      <c r="J131" s="263">
        <v>50</v>
      </c>
      <c r="K131" s="304"/>
    </row>
    <row r="132" spans="2:11" ht="15" customHeight="1">
      <c r="B132" s="302"/>
      <c r="C132" s="263" t="s">
        <v>804</v>
      </c>
      <c r="D132" s="263"/>
      <c r="E132" s="263"/>
      <c r="F132" s="282" t="s">
        <v>791</v>
      </c>
      <c r="G132" s="263"/>
      <c r="H132" s="263" t="s">
        <v>824</v>
      </c>
      <c r="I132" s="263" t="s">
        <v>787</v>
      </c>
      <c r="J132" s="263">
        <v>50</v>
      </c>
      <c r="K132" s="304"/>
    </row>
    <row r="133" spans="2:11" ht="15" customHeight="1">
      <c r="B133" s="302"/>
      <c r="C133" s="263" t="s">
        <v>810</v>
      </c>
      <c r="D133" s="263"/>
      <c r="E133" s="263"/>
      <c r="F133" s="282" t="s">
        <v>791</v>
      </c>
      <c r="G133" s="263"/>
      <c r="H133" s="263" t="s">
        <v>824</v>
      </c>
      <c r="I133" s="263" t="s">
        <v>787</v>
      </c>
      <c r="J133" s="263">
        <v>50</v>
      </c>
      <c r="K133" s="304"/>
    </row>
    <row r="134" spans="2:11" ht="15" customHeight="1">
      <c r="B134" s="302"/>
      <c r="C134" s="263" t="s">
        <v>812</v>
      </c>
      <c r="D134" s="263"/>
      <c r="E134" s="263"/>
      <c r="F134" s="282" t="s">
        <v>791</v>
      </c>
      <c r="G134" s="263"/>
      <c r="H134" s="263" t="s">
        <v>824</v>
      </c>
      <c r="I134" s="263" t="s">
        <v>787</v>
      </c>
      <c r="J134" s="263">
        <v>50</v>
      </c>
      <c r="K134" s="304"/>
    </row>
    <row r="135" spans="2:11" ht="15" customHeight="1">
      <c r="B135" s="302"/>
      <c r="C135" s="263" t="s">
        <v>117</v>
      </c>
      <c r="D135" s="263"/>
      <c r="E135" s="263"/>
      <c r="F135" s="282" t="s">
        <v>791</v>
      </c>
      <c r="G135" s="263"/>
      <c r="H135" s="263" t="s">
        <v>837</v>
      </c>
      <c r="I135" s="263" t="s">
        <v>787</v>
      </c>
      <c r="J135" s="263">
        <v>255</v>
      </c>
      <c r="K135" s="304"/>
    </row>
    <row r="136" spans="2:11" ht="15" customHeight="1">
      <c r="B136" s="302"/>
      <c r="C136" s="263" t="s">
        <v>814</v>
      </c>
      <c r="D136" s="263"/>
      <c r="E136" s="263"/>
      <c r="F136" s="282" t="s">
        <v>785</v>
      </c>
      <c r="G136" s="263"/>
      <c r="H136" s="263" t="s">
        <v>838</v>
      </c>
      <c r="I136" s="263" t="s">
        <v>816</v>
      </c>
      <c r="J136" s="263"/>
      <c r="K136" s="304"/>
    </row>
    <row r="137" spans="2:11" ht="15" customHeight="1">
      <c r="B137" s="302"/>
      <c r="C137" s="263" t="s">
        <v>817</v>
      </c>
      <c r="D137" s="263"/>
      <c r="E137" s="263"/>
      <c r="F137" s="282" t="s">
        <v>785</v>
      </c>
      <c r="G137" s="263"/>
      <c r="H137" s="263" t="s">
        <v>839</v>
      </c>
      <c r="I137" s="263" t="s">
        <v>819</v>
      </c>
      <c r="J137" s="263"/>
      <c r="K137" s="304"/>
    </row>
    <row r="138" spans="2:11" ht="15" customHeight="1">
      <c r="B138" s="302"/>
      <c r="C138" s="263" t="s">
        <v>820</v>
      </c>
      <c r="D138" s="263"/>
      <c r="E138" s="263"/>
      <c r="F138" s="282" t="s">
        <v>785</v>
      </c>
      <c r="G138" s="263"/>
      <c r="H138" s="263" t="s">
        <v>820</v>
      </c>
      <c r="I138" s="263" t="s">
        <v>819</v>
      </c>
      <c r="J138" s="263"/>
      <c r="K138" s="304"/>
    </row>
    <row r="139" spans="2:11" ht="15" customHeight="1">
      <c r="B139" s="302"/>
      <c r="C139" s="263" t="s">
        <v>43</v>
      </c>
      <c r="D139" s="263"/>
      <c r="E139" s="263"/>
      <c r="F139" s="282" t="s">
        <v>785</v>
      </c>
      <c r="G139" s="263"/>
      <c r="H139" s="263" t="s">
        <v>840</v>
      </c>
      <c r="I139" s="263" t="s">
        <v>819</v>
      </c>
      <c r="J139" s="263"/>
      <c r="K139" s="304"/>
    </row>
    <row r="140" spans="2:11" ht="15" customHeight="1">
      <c r="B140" s="302"/>
      <c r="C140" s="263" t="s">
        <v>841</v>
      </c>
      <c r="D140" s="263"/>
      <c r="E140" s="263"/>
      <c r="F140" s="282" t="s">
        <v>785</v>
      </c>
      <c r="G140" s="263"/>
      <c r="H140" s="263" t="s">
        <v>842</v>
      </c>
      <c r="I140" s="263" t="s">
        <v>819</v>
      </c>
      <c r="J140" s="263"/>
      <c r="K140" s="304"/>
    </row>
    <row r="141" spans="2:11" ht="15" customHeight="1">
      <c r="B141" s="305"/>
      <c r="C141" s="306"/>
      <c r="D141" s="306"/>
      <c r="E141" s="306"/>
      <c r="F141" s="306"/>
      <c r="G141" s="306"/>
      <c r="H141" s="306"/>
      <c r="I141" s="306"/>
      <c r="J141" s="306"/>
      <c r="K141" s="307"/>
    </row>
    <row r="142" spans="2:11" ht="18.75" customHeight="1">
      <c r="B142" s="259"/>
      <c r="C142" s="259"/>
      <c r="D142" s="259"/>
      <c r="E142" s="259"/>
      <c r="F142" s="294"/>
      <c r="G142" s="259"/>
      <c r="H142" s="259"/>
      <c r="I142" s="259"/>
      <c r="J142" s="259"/>
      <c r="K142" s="259"/>
    </row>
    <row r="143" spans="2:11" ht="18.75" customHeight="1">
      <c r="B143" s="269"/>
      <c r="C143" s="269"/>
      <c r="D143" s="269"/>
      <c r="E143" s="269"/>
      <c r="F143" s="269"/>
      <c r="G143" s="269"/>
      <c r="H143" s="269"/>
      <c r="I143" s="269"/>
      <c r="J143" s="269"/>
      <c r="K143" s="269"/>
    </row>
    <row r="144" spans="2:11" ht="7.5" customHeight="1">
      <c r="B144" s="270"/>
      <c r="C144" s="271"/>
      <c r="D144" s="271"/>
      <c r="E144" s="271"/>
      <c r="F144" s="271"/>
      <c r="G144" s="271"/>
      <c r="H144" s="271"/>
      <c r="I144" s="271"/>
      <c r="J144" s="271"/>
      <c r="K144" s="272"/>
    </row>
    <row r="145" spans="2:11" ht="45" customHeight="1">
      <c r="B145" s="273"/>
      <c r="C145" s="377" t="s">
        <v>843</v>
      </c>
      <c r="D145" s="377"/>
      <c r="E145" s="377"/>
      <c r="F145" s="377"/>
      <c r="G145" s="377"/>
      <c r="H145" s="377"/>
      <c r="I145" s="377"/>
      <c r="J145" s="377"/>
      <c r="K145" s="274"/>
    </row>
    <row r="146" spans="2:11" ht="17.25" customHeight="1">
      <c r="B146" s="273"/>
      <c r="C146" s="275" t="s">
        <v>779</v>
      </c>
      <c r="D146" s="275"/>
      <c r="E146" s="275"/>
      <c r="F146" s="275" t="s">
        <v>780</v>
      </c>
      <c r="G146" s="276"/>
      <c r="H146" s="275" t="s">
        <v>112</v>
      </c>
      <c r="I146" s="275" t="s">
        <v>62</v>
      </c>
      <c r="J146" s="275" t="s">
        <v>781</v>
      </c>
      <c r="K146" s="274"/>
    </row>
    <row r="147" spans="2:11" ht="17.25" customHeight="1">
      <c r="B147" s="273"/>
      <c r="C147" s="277" t="s">
        <v>782</v>
      </c>
      <c r="D147" s="277"/>
      <c r="E147" s="277"/>
      <c r="F147" s="278" t="s">
        <v>783</v>
      </c>
      <c r="G147" s="279"/>
      <c r="H147" s="277"/>
      <c r="I147" s="277"/>
      <c r="J147" s="277" t="s">
        <v>784</v>
      </c>
      <c r="K147" s="274"/>
    </row>
    <row r="148" spans="2:11" ht="5.25" customHeight="1">
      <c r="B148" s="283"/>
      <c r="C148" s="280"/>
      <c r="D148" s="280"/>
      <c r="E148" s="280"/>
      <c r="F148" s="280"/>
      <c r="G148" s="281"/>
      <c r="H148" s="280"/>
      <c r="I148" s="280"/>
      <c r="J148" s="280"/>
      <c r="K148" s="304"/>
    </row>
    <row r="149" spans="2:11" ht="15" customHeight="1">
      <c r="B149" s="283"/>
      <c r="C149" s="308" t="s">
        <v>788</v>
      </c>
      <c r="D149" s="263"/>
      <c r="E149" s="263"/>
      <c r="F149" s="309" t="s">
        <v>785</v>
      </c>
      <c r="G149" s="263"/>
      <c r="H149" s="308" t="s">
        <v>824</v>
      </c>
      <c r="I149" s="308" t="s">
        <v>787</v>
      </c>
      <c r="J149" s="308">
        <v>120</v>
      </c>
      <c r="K149" s="304"/>
    </row>
    <row r="150" spans="2:11" ht="15" customHeight="1">
      <c r="B150" s="283"/>
      <c r="C150" s="308" t="s">
        <v>833</v>
      </c>
      <c r="D150" s="263"/>
      <c r="E150" s="263"/>
      <c r="F150" s="309" t="s">
        <v>785</v>
      </c>
      <c r="G150" s="263"/>
      <c r="H150" s="308" t="s">
        <v>844</v>
      </c>
      <c r="I150" s="308" t="s">
        <v>787</v>
      </c>
      <c r="J150" s="308" t="s">
        <v>835</v>
      </c>
      <c r="K150" s="304"/>
    </row>
    <row r="151" spans="2:11" ht="15" customHeight="1">
      <c r="B151" s="283"/>
      <c r="C151" s="308" t="s">
        <v>734</v>
      </c>
      <c r="D151" s="263"/>
      <c r="E151" s="263"/>
      <c r="F151" s="309" t="s">
        <v>785</v>
      </c>
      <c r="G151" s="263"/>
      <c r="H151" s="308" t="s">
        <v>845</v>
      </c>
      <c r="I151" s="308" t="s">
        <v>787</v>
      </c>
      <c r="J151" s="308" t="s">
        <v>835</v>
      </c>
      <c r="K151" s="304"/>
    </row>
    <row r="152" spans="2:11" ht="15" customHeight="1">
      <c r="B152" s="283"/>
      <c r="C152" s="308" t="s">
        <v>790</v>
      </c>
      <c r="D152" s="263"/>
      <c r="E152" s="263"/>
      <c r="F152" s="309" t="s">
        <v>791</v>
      </c>
      <c r="G152" s="263"/>
      <c r="H152" s="308" t="s">
        <v>824</v>
      </c>
      <c r="I152" s="308" t="s">
        <v>787</v>
      </c>
      <c r="J152" s="308">
        <v>50</v>
      </c>
      <c r="K152" s="304"/>
    </row>
    <row r="153" spans="2:11" ht="15" customHeight="1">
      <c r="B153" s="283"/>
      <c r="C153" s="308" t="s">
        <v>793</v>
      </c>
      <c r="D153" s="263"/>
      <c r="E153" s="263"/>
      <c r="F153" s="309" t="s">
        <v>785</v>
      </c>
      <c r="G153" s="263"/>
      <c r="H153" s="308" t="s">
        <v>824</v>
      </c>
      <c r="I153" s="308" t="s">
        <v>795</v>
      </c>
      <c r="J153" s="308"/>
      <c r="K153" s="304"/>
    </row>
    <row r="154" spans="2:11" ht="15" customHeight="1">
      <c r="B154" s="283"/>
      <c r="C154" s="308" t="s">
        <v>804</v>
      </c>
      <c r="D154" s="263"/>
      <c r="E154" s="263"/>
      <c r="F154" s="309" t="s">
        <v>791</v>
      </c>
      <c r="G154" s="263"/>
      <c r="H154" s="308" t="s">
        <v>824</v>
      </c>
      <c r="I154" s="308" t="s">
        <v>787</v>
      </c>
      <c r="J154" s="308">
        <v>50</v>
      </c>
      <c r="K154" s="304"/>
    </row>
    <row r="155" spans="2:11" ht="15" customHeight="1">
      <c r="B155" s="283"/>
      <c r="C155" s="308" t="s">
        <v>812</v>
      </c>
      <c r="D155" s="263"/>
      <c r="E155" s="263"/>
      <c r="F155" s="309" t="s">
        <v>791</v>
      </c>
      <c r="G155" s="263"/>
      <c r="H155" s="308" t="s">
        <v>824</v>
      </c>
      <c r="I155" s="308" t="s">
        <v>787</v>
      </c>
      <c r="J155" s="308">
        <v>50</v>
      </c>
      <c r="K155" s="304"/>
    </row>
    <row r="156" spans="2:11" ht="15" customHeight="1">
      <c r="B156" s="283"/>
      <c r="C156" s="308" t="s">
        <v>810</v>
      </c>
      <c r="D156" s="263"/>
      <c r="E156" s="263"/>
      <c r="F156" s="309" t="s">
        <v>791</v>
      </c>
      <c r="G156" s="263"/>
      <c r="H156" s="308" t="s">
        <v>824</v>
      </c>
      <c r="I156" s="308" t="s">
        <v>787</v>
      </c>
      <c r="J156" s="308">
        <v>50</v>
      </c>
      <c r="K156" s="304"/>
    </row>
    <row r="157" spans="2:11" ht="15" customHeight="1">
      <c r="B157" s="283"/>
      <c r="C157" s="308" t="s">
        <v>102</v>
      </c>
      <c r="D157" s="263"/>
      <c r="E157" s="263"/>
      <c r="F157" s="309" t="s">
        <v>785</v>
      </c>
      <c r="G157" s="263"/>
      <c r="H157" s="308" t="s">
        <v>846</v>
      </c>
      <c r="I157" s="308" t="s">
        <v>787</v>
      </c>
      <c r="J157" s="308" t="s">
        <v>847</v>
      </c>
      <c r="K157" s="304"/>
    </row>
    <row r="158" spans="2:11" ht="15" customHeight="1">
      <c r="B158" s="283"/>
      <c r="C158" s="308" t="s">
        <v>848</v>
      </c>
      <c r="D158" s="263"/>
      <c r="E158" s="263"/>
      <c r="F158" s="309" t="s">
        <v>785</v>
      </c>
      <c r="G158" s="263"/>
      <c r="H158" s="308" t="s">
        <v>849</v>
      </c>
      <c r="I158" s="308" t="s">
        <v>819</v>
      </c>
      <c r="J158" s="308"/>
      <c r="K158" s="304"/>
    </row>
    <row r="159" spans="2:11" ht="15" customHeight="1">
      <c r="B159" s="310"/>
      <c r="C159" s="292"/>
      <c r="D159" s="292"/>
      <c r="E159" s="292"/>
      <c r="F159" s="292"/>
      <c r="G159" s="292"/>
      <c r="H159" s="292"/>
      <c r="I159" s="292"/>
      <c r="J159" s="292"/>
      <c r="K159" s="311"/>
    </row>
    <row r="160" spans="2:11" ht="18.75" customHeight="1">
      <c r="B160" s="259"/>
      <c r="C160" s="263"/>
      <c r="D160" s="263"/>
      <c r="E160" s="263"/>
      <c r="F160" s="282"/>
      <c r="G160" s="263"/>
      <c r="H160" s="263"/>
      <c r="I160" s="263"/>
      <c r="J160" s="263"/>
      <c r="K160" s="259"/>
    </row>
    <row r="161" spans="2:11" ht="18.75" customHeight="1">
      <c r="B161" s="269"/>
      <c r="C161" s="269"/>
      <c r="D161" s="269"/>
      <c r="E161" s="269"/>
      <c r="F161" s="269"/>
      <c r="G161" s="269"/>
      <c r="H161" s="269"/>
      <c r="I161" s="269"/>
      <c r="J161" s="269"/>
      <c r="K161" s="269"/>
    </row>
    <row r="162" spans="2:11" ht="7.5" customHeight="1">
      <c r="B162" s="250"/>
      <c r="C162" s="251"/>
      <c r="D162" s="251"/>
      <c r="E162" s="251"/>
      <c r="F162" s="251"/>
      <c r="G162" s="251"/>
      <c r="H162" s="251"/>
      <c r="I162" s="251"/>
      <c r="J162" s="251"/>
      <c r="K162" s="252"/>
    </row>
    <row r="163" spans="2:11" ht="45" customHeight="1">
      <c r="B163" s="253"/>
      <c r="C163" s="374" t="s">
        <v>850</v>
      </c>
      <c r="D163" s="374"/>
      <c r="E163" s="374"/>
      <c r="F163" s="374"/>
      <c r="G163" s="374"/>
      <c r="H163" s="374"/>
      <c r="I163" s="374"/>
      <c r="J163" s="374"/>
      <c r="K163" s="254"/>
    </row>
    <row r="164" spans="2:11" ht="17.25" customHeight="1">
      <c r="B164" s="253"/>
      <c r="C164" s="275" t="s">
        <v>779</v>
      </c>
      <c r="D164" s="275"/>
      <c r="E164" s="275"/>
      <c r="F164" s="275" t="s">
        <v>780</v>
      </c>
      <c r="G164" s="312"/>
      <c r="H164" s="313" t="s">
        <v>112</v>
      </c>
      <c r="I164" s="313" t="s">
        <v>62</v>
      </c>
      <c r="J164" s="275" t="s">
        <v>781</v>
      </c>
      <c r="K164" s="254"/>
    </row>
    <row r="165" spans="2:11" ht="17.25" customHeight="1">
      <c r="B165" s="256"/>
      <c r="C165" s="277" t="s">
        <v>782</v>
      </c>
      <c r="D165" s="277"/>
      <c r="E165" s="277"/>
      <c r="F165" s="278" t="s">
        <v>783</v>
      </c>
      <c r="G165" s="314"/>
      <c r="H165" s="315"/>
      <c r="I165" s="315"/>
      <c r="J165" s="277" t="s">
        <v>784</v>
      </c>
      <c r="K165" s="257"/>
    </row>
    <row r="166" spans="2:11" ht="5.25" customHeight="1">
      <c r="B166" s="283"/>
      <c r="C166" s="280"/>
      <c r="D166" s="280"/>
      <c r="E166" s="280"/>
      <c r="F166" s="280"/>
      <c r="G166" s="281"/>
      <c r="H166" s="280"/>
      <c r="I166" s="280"/>
      <c r="J166" s="280"/>
      <c r="K166" s="304"/>
    </row>
    <row r="167" spans="2:11" ht="15" customHeight="1">
      <c r="B167" s="283"/>
      <c r="C167" s="263" t="s">
        <v>788</v>
      </c>
      <c r="D167" s="263"/>
      <c r="E167" s="263"/>
      <c r="F167" s="282" t="s">
        <v>785</v>
      </c>
      <c r="G167" s="263"/>
      <c r="H167" s="263" t="s">
        <v>824</v>
      </c>
      <c r="I167" s="263" t="s">
        <v>787</v>
      </c>
      <c r="J167" s="263">
        <v>120</v>
      </c>
      <c r="K167" s="304"/>
    </row>
    <row r="168" spans="2:11" ht="15" customHeight="1">
      <c r="B168" s="283"/>
      <c r="C168" s="263" t="s">
        <v>833</v>
      </c>
      <c r="D168" s="263"/>
      <c r="E168" s="263"/>
      <c r="F168" s="282" t="s">
        <v>785</v>
      </c>
      <c r="G168" s="263"/>
      <c r="H168" s="263" t="s">
        <v>834</v>
      </c>
      <c r="I168" s="263" t="s">
        <v>787</v>
      </c>
      <c r="J168" s="263" t="s">
        <v>835</v>
      </c>
      <c r="K168" s="304"/>
    </row>
    <row r="169" spans="2:11" ht="15" customHeight="1">
      <c r="B169" s="283"/>
      <c r="C169" s="263" t="s">
        <v>734</v>
      </c>
      <c r="D169" s="263"/>
      <c r="E169" s="263"/>
      <c r="F169" s="282" t="s">
        <v>785</v>
      </c>
      <c r="G169" s="263"/>
      <c r="H169" s="263" t="s">
        <v>851</v>
      </c>
      <c r="I169" s="263" t="s">
        <v>787</v>
      </c>
      <c r="J169" s="263" t="s">
        <v>835</v>
      </c>
      <c r="K169" s="304"/>
    </row>
    <row r="170" spans="2:11" ht="15" customHeight="1">
      <c r="B170" s="283"/>
      <c r="C170" s="263" t="s">
        <v>790</v>
      </c>
      <c r="D170" s="263"/>
      <c r="E170" s="263"/>
      <c r="F170" s="282" t="s">
        <v>791</v>
      </c>
      <c r="G170" s="263"/>
      <c r="H170" s="263" t="s">
        <v>851</v>
      </c>
      <c r="I170" s="263" t="s">
        <v>787</v>
      </c>
      <c r="J170" s="263">
        <v>50</v>
      </c>
      <c r="K170" s="304"/>
    </row>
    <row r="171" spans="2:11" ht="15" customHeight="1">
      <c r="B171" s="283"/>
      <c r="C171" s="263" t="s">
        <v>793</v>
      </c>
      <c r="D171" s="263"/>
      <c r="E171" s="263"/>
      <c r="F171" s="282" t="s">
        <v>785</v>
      </c>
      <c r="G171" s="263"/>
      <c r="H171" s="263" t="s">
        <v>851</v>
      </c>
      <c r="I171" s="263" t="s">
        <v>795</v>
      </c>
      <c r="J171" s="263"/>
      <c r="K171" s="304"/>
    </row>
    <row r="172" spans="2:11" ht="15" customHeight="1">
      <c r="B172" s="283"/>
      <c r="C172" s="263" t="s">
        <v>804</v>
      </c>
      <c r="D172" s="263"/>
      <c r="E172" s="263"/>
      <c r="F172" s="282" t="s">
        <v>791</v>
      </c>
      <c r="G172" s="263"/>
      <c r="H172" s="263" t="s">
        <v>851</v>
      </c>
      <c r="I172" s="263" t="s">
        <v>787</v>
      </c>
      <c r="J172" s="263">
        <v>50</v>
      </c>
      <c r="K172" s="304"/>
    </row>
    <row r="173" spans="2:11" ht="15" customHeight="1">
      <c r="B173" s="283"/>
      <c r="C173" s="263" t="s">
        <v>812</v>
      </c>
      <c r="D173" s="263"/>
      <c r="E173" s="263"/>
      <c r="F173" s="282" t="s">
        <v>791</v>
      </c>
      <c r="G173" s="263"/>
      <c r="H173" s="263" t="s">
        <v>851</v>
      </c>
      <c r="I173" s="263" t="s">
        <v>787</v>
      </c>
      <c r="J173" s="263">
        <v>50</v>
      </c>
      <c r="K173" s="304"/>
    </row>
    <row r="174" spans="2:11" ht="15" customHeight="1">
      <c r="B174" s="283"/>
      <c r="C174" s="263" t="s">
        <v>810</v>
      </c>
      <c r="D174" s="263"/>
      <c r="E174" s="263"/>
      <c r="F174" s="282" t="s">
        <v>791</v>
      </c>
      <c r="G174" s="263"/>
      <c r="H174" s="263" t="s">
        <v>851</v>
      </c>
      <c r="I174" s="263" t="s">
        <v>787</v>
      </c>
      <c r="J174" s="263">
        <v>50</v>
      </c>
      <c r="K174" s="304"/>
    </row>
    <row r="175" spans="2:11" ht="15" customHeight="1">
      <c r="B175" s="283"/>
      <c r="C175" s="263" t="s">
        <v>111</v>
      </c>
      <c r="D175" s="263"/>
      <c r="E175" s="263"/>
      <c r="F175" s="282" t="s">
        <v>785</v>
      </c>
      <c r="G175" s="263"/>
      <c r="H175" s="263" t="s">
        <v>852</v>
      </c>
      <c r="I175" s="263" t="s">
        <v>853</v>
      </c>
      <c r="J175" s="263"/>
      <c r="K175" s="304"/>
    </row>
    <row r="176" spans="2:11" ht="15" customHeight="1">
      <c r="B176" s="283"/>
      <c r="C176" s="263" t="s">
        <v>62</v>
      </c>
      <c r="D176" s="263"/>
      <c r="E176" s="263"/>
      <c r="F176" s="282" t="s">
        <v>785</v>
      </c>
      <c r="G176" s="263"/>
      <c r="H176" s="263" t="s">
        <v>854</v>
      </c>
      <c r="I176" s="263" t="s">
        <v>855</v>
      </c>
      <c r="J176" s="263">
        <v>1</v>
      </c>
      <c r="K176" s="304"/>
    </row>
    <row r="177" spans="2:11" ht="15" customHeight="1">
      <c r="B177" s="283"/>
      <c r="C177" s="263" t="s">
        <v>58</v>
      </c>
      <c r="D177" s="263"/>
      <c r="E177" s="263"/>
      <c r="F177" s="282" t="s">
        <v>785</v>
      </c>
      <c r="G177" s="263"/>
      <c r="H177" s="263" t="s">
        <v>856</v>
      </c>
      <c r="I177" s="263" t="s">
        <v>787</v>
      </c>
      <c r="J177" s="263">
        <v>20</v>
      </c>
      <c r="K177" s="304"/>
    </row>
    <row r="178" spans="2:11" ht="15" customHeight="1">
      <c r="B178" s="283"/>
      <c r="C178" s="263" t="s">
        <v>112</v>
      </c>
      <c r="D178" s="263"/>
      <c r="E178" s="263"/>
      <c r="F178" s="282" t="s">
        <v>785</v>
      </c>
      <c r="G178" s="263"/>
      <c r="H178" s="263" t="s">
        <v>857</v>
      </c>
      <c r="I178" s="263" t="s">
        <v>787</v>
      </c>
      <c r="J178" s="263">
        <v>255</v>
      </c>
      <c r="K178" s="304"/>
    </row>
    <row r="179" spans="2:11" ht="15" customHeight="1">
      <c r="B179" s="283"/>
      <c r="C179" s="263" t="s">
        <v>113</v>
      </c>
      <c r="D179" s="263"/>
      <c r="E179" s="263"/>
      <c r="F179" s="282" t="s">
        <v>785</v>
      </c>
      <c r="G179" s="263"/>
      <c r="H179" s="263" t="s">
        <v>750</v>
      </c>
      <c r="I179" s="263" t="s">
        <v>787</v>
      </c>
      <c r="J179" s="263">
        <v>10</v>
      </c>
      <c r="K179" s="304"/>
    </row>
    <row r="180" spans="2:11" ht="15" customHeight="1">
      <c r="B180" s="283"/>
      <c r="C180" s="263" t="s">
        <v>114</v>
      </c>
      <c r="D180" s="263"/>
      <c r="E180" s="263"/>
      <c r="F180" s="282" t="s">
        <v>785</v>
      </c>
      <c r="G180" s="263"/>
      <c r="H180" s="263" t="s">
        <v>858</v>
      </c>
      <c r="I180" s="263" t="s">
        <v>819</v>
      </c>
      <c r="J180" s="263"/>
      <c r="K180" s="304"/>
    </row>
    <row r="181" spans="2:11" ht="15" customHeight="1">
      <c r="B181" s="283"/>
      <c r="C181" s="263" t="s">
        <v>859</v>
      </c>
      <c r="D181" s="263"/>
      <c r="E181" s="263"/>
      <c r="F181" s="282" t="s">
        <v>785</v>
      </c>
      <c r="G181" s="263"/>
      <c r="H181" s="263" t="s">
        <v>860</v>
      </c>
      <c r="I181" s="263" t="s">
        <v>819</v>
      </c>
      <c r="J181" s="263"/>
      <c r="K181" s="304"/>
    </row>
    <row r="182" spans="2:11" ht="15" customHeight="1">
      <c r="B182" s="283"/>
      <c r="C182" s="263" t="s">
        <v>848</v>
      </c>
      <c r="D182" s="263"/>
      <c r="E182" s="263"/>
      <c r="F182" s="282" t="s">
        <v>785</v>
      </c>
      <c r="G182" s="263"/>
      <c r="H182" s="263" t="s">
        <v>861</v>
      </c>
      <c r="I182" s="263" t="s">
        <v>819</v>
      </c>
      <c r="J182" s="263"/>
      <c r="K182" s="304"/>
    </row>
    <row r="183" spans="2:11" ht="15" customHeight="1">
      <c r="B183" s="283"/>
      <c r="C183" s="263" t="s">
        <v>116</v>
      </c>
      <c r="D183" s="263"/>
      <c r="E183" s="263"/>
      <c r="F183" s="282" t="s">
        <v>791</v>
      </c>
      <c r="G183" s="263"/>
      <c r="H183" s="263" t="s">
        <v>862</v>
      </c>
      <c r="I183" s="263" t="s">
        <v>787</v>
      </c>
      <c r="J183" s="263">
        <v>50</v>
      </c>
      <c r="K183" s="304"/>
    </row>
    <row r="184" spans="2:11" ht="15" customHeight="1">
      <c r="B184" s="283"/>
      <c r="C184" s="263" t="s">
        <v>863</v>
      </c>
      <c r="D184" s="263"/>
      <c r="E184" s="263"/>
      <c r="F184" s="282" t="s">
        <v>791</v>
      </c>
      <c r="G184" s="263"/>
      <c r="H184" s="263" t="s">
        <v>864</v>
      </c>
      <c r="I184" s="263" t="s">
        <v>865</v>
      </c>
      <c r="J184" s="263"/>
      <c r="K184" s="304"/>
    </row>
    <row r="185" spans="2:11" ht="15" customHeight="1">
      <c r="B185" s="283"/>
      <c r="C185" s="263" t="s">
        <v>866</v>
      </c>
      <c r="D185" s="263"/>
      <c r="E185" s="263"/>
      <c r="F185" s="282" t="s">
        <v>791</v>
      </c>
      <c r="G185" s="263"/>
      <c r="H185" s="263" t="s">
        <v>867</v>
      </c>
      <c r="I185" s="263" t="s">
        <v>865</v>
      </c>
      <c r="J185" s="263"/>
      <c r="K185" s="304"/>
    </row>
    <row r="186" spans="2:11" ht="15" customHeight="1">
      <c r="B186" s="283"/>
      <c r="C186" s="263" t="s">
        <v>868</v>
      </c>
      <c r="D186" s="263"/>
      <c r="E186" s="263"/>
      <c r="F186" s="282" t="s">
        <v>791</v>
      </c>
      <c r="G186" s="263"/>
      <c r="H186" s="263" t="s">
        <v>869</v>
      </c>
      <c r="I186" s="263" t="s">
        <v>865</v>
      </c>
      <c r="J186" s="263"/>
      <c r="K186" s="304"/>
    </row>
    <row r="187" spans="2:11" ht="15" customHeight="1">
      <c r="B187" s="283"/>
      <c r="C187" s="316" t="s">
        <v>870</v>
      </c>
      <c r="D187" s="263"/>
      <c r="E187" s="263"/>
      <c r="F187" s="282" t="s">
        <v>791</v>
      </c>
      <c r="G187" s="263"/>
      <c r="H187" s="263" t="s">
        <v>871</v>
      </c>
      <c r="I187" s="263" t="s">
        <v>872</v>
      </c>
      <c r="J187" s="317" t="s">
        <v>873</v>
      </c>
      <c r="K187" s="304"/>
    </row>
    <row r="188" spans="2:11" ht="15" customHeight="1">
      <c r="B188" s="310"/>
      <c r="C188" s="318"/>
      <c r="D188" s="292"/>
      <c r="E188" s="292"/>
      <c r="F188" s="292"/>
      <c r="G188" s="292"/>
      <c r="H188" s="292"/>
      <c r="I188" s="292"/>
      <c r="J188" s="292"/>
      <c r="K188" s="311"/>
    </row>
    <row r="189" spans="2:11" ht="18.75" customHeight="1">
      <c r="B189" s="319"/>
      <c r="C189" s="320"/>
      <c r="D189" s="320"/>
      <c r="E189" s="320"/>
      <c r="F189" s="321"/>
      <c r="G189" s="263"/>
      <c r="H189" s="263"/>
      <c r="I189" s="263"/>
      <c r="J189" s="263"/>
      <c r="K189" s="259"/>
    </row>
    <row r="190" spans="2:11" ht="18.75" customHeight="1">
      <c r="B190" s="259"/>
      <c r="C190" s="263"/>
      <c r="D190" s="263"/>
      <c r="E190" s="263"/>
      <c r="F190" s="282"/>
      <c r="G190" s="263"/>
      <c r="H190" s="263"/>
      <c r="I190" s="263"/>
      <c r="J190" s="263"/>
      <c r="K190" s="259"/>
    </row>
    <row r="191" spans="2:11" ht="18.75" customHeight="1">
      <c r="B191" s="269"/>
      <c r="C191" s="269"/>
      <c r="D191" s="269"/>
      <c r="E191" s="269"/>
      <c r="F191" s="269"/>
      <c r="G191" s="269"/>
      <c r="H191" s="269"/>
      <c r="I191" s="269"/>
      <c r="J191" s="269"/>
      <c r="K191" s="269"/>
    </row>
    <row r="192" spans="2:11" ht="13.5">
      <c r="B192" s="250"/>
      <c r="C192" s="251"/>
      <c r="D192" s="251"/>
      <c r="E192" s="251"/>
      <c r="F192" s="251"/>
      <c r="G192" s="251"/>
      <c r="H192" s="251"/>
      <c r="I192" s="251"/>
      <c r="J192" s="251"/>
      <c r="K192" s="252"/>
    </row>
    <row r="193" spans="2:11" ht="21">
      <c r="B193" s="253"/>
      <c r="C193" s="374" t="s">
        <v>874</v>
      </c>
      <c r="D193" s="374"/>
      <c r="E193" s="374"/>
      <c r="F193" s="374"/>
      <c r="G193" s="374"/>
      <c r="H193" s="374"/>
      <c r="I193" s="374"/>
      <c r="J193" s="374"/>
      <c r="K193" s="254"/>
    </row>
    <row r="194" spans="2:11" ht="25.5" customHeight="1">
      <c r="B194" s="253"/>
      <c r="C194" s="322" t="s">
        <v>875</v>
      </c>
      <c r="D194" s="322"/>
      <c r="E194" s="322"/>
      <c r="F194" s="322" t="s">
        <v>876</v>
      </c>
      <c r="G194" s="323"/>
      <c r="H194" s="375" t="s">
        <v>877</v>
      </c>
      <c r="I194" s="375"/>
      <c r="J194" s="375"/>
      <c r="K194" s="254"/>
    </row>
    <row r="195" spans="2:11" ht="5.25" customHeight="1">
      <c r="B195" s="283"/>
      <c r="C195" s="280"/>
      <c r="D195" s="280"/>
      <c r="E195" s="280"/>
      <c r="F195" s="280"/>
      <c r="G195" s="263"/>
      <c r="H195" s="280"/>
      <c r="I195" s="280"/>
      <c r="J195" s="280"/>
      <c r="K195" s="304"/>
    </row>
    <row r="196" spans="2:11" ht="15" customHeight="1">
      <c r="B196" s="283"/>
      <c r="C196" s="263" t="s">
        <v>878</v>
      </c>
      <c r="D196" s="263"/>
      <c r="E196" s="263"/>
      <c r="F196" s="282" t="s">
        <v>48</v>
      </c>
      <c r="G196" s="263"/>
      <c r="H196" s="373" t="s">
        <v>879</v>
      </c>
      <c r="I196" s="373"/>
      <c r="J196" s="373"/>
      <c r="K196" s="304"/>
    </row>
    <row r="197" spans="2:11" ht="15" customHeight="1">
      <c r="B197" s="283"/>
      <c r="C197" s="289"/>
      <c r="D197" s="263"/>
      <c r="E197" s="263"/>
      <c r="F197" s="282" t="s">
        <v>49</v>
      </c>
      <c r="G197" s="263"/>
      <c r="H197" s="373" t="s">
        <v>880</v>
      </c>
      <c r="I197" s="373"/>
      <c r="J197" s="373"/>
      <c r="K197" s="304"/>
    </row>
    <row r="198" spans="2:11" ht="15" customHeight="1">
      <c r="B198" s="283"/>
      <c r="C198" s="289"/>
      <c r="D198" s="263"/>
      <c r="E198" s="263"/>
      <c r="F198" s="282" t="s">
        <v>52</v>
      </c>
      <c r="G198" s="263"/>
      <c r="H198" s="373" t="s">
        <v>881</v>
      </c>
      <c r="I198" s="373"/>
      <c r="J198" s="373"/>
      <c r="K198" s="304"/>
    </row>
    <row r="199" spans="2:11" ht="15" customHeight="1">
      <c r="B199" s="283"/>
      <c r="C199" s="263"/>
      <c r="D199" s="263"/>
      <c r="E199" s="263"/>
      <c r="F199" s="282" t="s">
        <v>50</v>
      </c>
      <c r="G199" s="263"/>
      <c r="H199" s="373" t="s">
        <v>882</v>
      </c>
      <c r="I199" s="373"/>
      <c r="J199" s="373"/>
      <c r="K199" s="304"/>
    </row>
    <row r="200" spans="2:11" ht="15" customHeight="1">
      <c r="B200" s="283"/>
      <c r="C200" s="263"/>
      <c r="D200" s="263"/>
      <c r="E200" s="263"/>
      <c r="F200" s="282" t="s">
        <v>51</v>
      </c>
      <c r="G200" s="263"/>
      <c r="H200" s="373" t="s">
        <v>883</v>
      </c>
      <c r="I200" s="373"/>
      <c r="J200" s="373"/>
      <c r="K200" s="304"/>
    </row>
    <row r="201" spans="2:11" ht="15" customHeight="1">
      <c r="B201" s="283"/>
      <c r="C201" s="263"/>
      <c r="D201" s="263"/>
      <c r="E201" s="263"/>
      <c r="F201" s="282"/>
      <c r="G201" s="263"/>
      <c r="H201" s="263"/>
      <c r="I201" s="263"/>
      <c r="J201" s="263"/>
      <c r="K201" s="304"/>
    </row>
    <row r="202" spans="2:11" ht="15" customHeight="1">
      <c r="B202" s="283"/>
      <c r="C202" s="263" t="s">
        <v>831</v>
      </c>
      <c r="D202" s="263"/>
      <c r="E202" s="263"/>
      <c r="F202" s="282" t="s">
        <v>91</v>
      </c>
      <c r="G202" s="263"/>
      <c r="H202" s="373" t="s">
        <v>884</v>
      </c>
      <c r="I202" s="373"/>
      <c r="J202" s="373"/>
      <c r="K202" s="304"/>
    </row>
    <row r="203" spans="2:11" ht="15" customHeight="1">
      <c r="B203" s="283"/>
      <c r="C203" s="289"/>
      <c r="D203" s="263"/>
      <c r="E203" s="263"/>
      <c r="F203" s="282" t="s">
        <v>83</v>
      </c>
      <c r="G203" s="263"/>
      <c r="H203" s="373" t="s">
        <v>732</v>
      </c>
      <c r="I203" s="373"/>
      <c r="J203" s="373"/>
      <c r="K203" s="304"/>
    </row>
    <row r="204" spans="2:11" ht="15" customHeight="1">
      <c r="B204" s="283"/>
      <c r="C204" s="263"/>
      <c r="D204" s="263"/>
      <c r="E204" s="263"/>
      <c r="F204" s="282" t="s">
        <v>730</v>
      </c>
      <c r="G204" s="263"/>
      <c r="H204" s="373" t="s">
        <v>885</v>
      </c>
      <c r="I204" s="373"/>
      <c r="J204" s="373"/>
      <c r="K204" s="304"/>
    </row>
    <row r="205" spans="2:11" ht="15" customHeight="1">
      <c r="B205" s="324"/>
      <c r="C205" s="289"/>
      <c r="D205" s="289"/>
      <c r="E205" s="289"/>
      <c r="F205" s="282" t="s">
        <v>94</v>
      </c>
      <c r="G205" s="268"/>
      <c r="H205" s="372" t="s">
        <v>95</v>
      </c>
      <c r="I205" s="372"/>
      <c r="J205" s="372"/>
      <c r="K205" s="325"/>
    </row>
    <row r="206" spans="2:11" ht="15" customHeight="1">
      <c r="B206" s="324"/>
      <c r="C206" s="289"/>
      <c r="D206" s="289"/>
      <c r="E206" s="289"/>
      <c r="F206" s="282" t="s">
        <v>733</v>
      </c>
      <c r="G206" s="268"/>
      <c r="H206" s="372" t="s">
        <v>668</v>
      </c>
      <c r="I206" s="372"/>
      <c r="J206" s="372"/>
      <c r="K206" s="325"/>
    </row>
    <row r="207" spans="2:11" ht="15" customHeight="1">
      <c r="B207" s="324"/>
      <c r="C207" s="289"/>
      <c r="D207" s="289"/>
      <c r="E207" s="289"/>
      <c r="F207" s="326"/>
      <c r="G207" s="268"/>
      <c r="H207" s="327"/>
      <c r="I207" s="327"/>
      <c r="J207" s="327"/>
      <c r="K207" s="325"/>
    </row>
    <row r="208" spans="2:11" ht="15" customHeight="1">
      <c r="B208" s="324"/>
      <c r="C208" s="263" t="s">
        <v>855</v>
      </c>
      <c r="D208" s="289"/>
      <c r="E208" s="289"/>
      <c r="F208" s="282">
        <v>1</v>
      </c>
      <c r="G208" s="268"/>
      <c r="H208" s="372" t="s">
        <v>886</v>
      </c>
      <c r="I208" s="372"/>
      <c r="J208" s="372"/>
      <c r="K208" s="325"/>
    </row>
    <row r="209" spans="2:11" ht="15" customHeight="1">
      <c r="B209" s="324"/>
      <c r="C209" s="289"/>
      <c r="D209" s="289"/>
      <c r="E209" s="289"/>
      <c r="F209" s="282">
        <v>2</v>
      </c>
      <c r="G209" s="268"/>
      <c r="H209" s="372" t="s">
        <v>887</v>
      </c>
      <c r="I209" s="372"/>
      <c r="J209" s="372"/>
      <c r="K209" s="325"/>
    </row>
    <row r="210" spans="2:11" ht="15" customHeight="1">
      <c r="B210" s="324"/>
      <c r="C210" s="289"/>
      <c r="D210" s="289"/>
      <c r="E210" s="289"/>
      <c r="F210" s="282">
        <v>3</v>
      </c>
      <c r="G210" s="268"/>
      <c r="H210" s="372" t="s">
        <v>888</v>
      </c>
      <c r="I210" s="372"/>
      <c r="J210" s="372"/>
      <c r="K210" s="325"/>
    </row>
    <row r="211" spans="2:11" ht="15" customHeight="1">
      <c r="B211" s="324"/>
      <c r="C211" s="289"/>
      <c r="D211" s="289"/>
      <c r="E211" s="289"/>
      <c r="F211" s="282">
        <v>4</v>
      </c>
      <c r="G211" s="268"/>
      <c r="H211" s="372" t="s">
        <v>889</v>
      </c>
      <c r="I211" s="372"/>
      <c r="J211" s="372"/>
      <c r="K211" s="325"/>
    </row>
    <row r="212" spans="2:11" ht="12.75" customHeight="1">
      <c r="B212" s="328"/>
      <c r="C212" s="329"/>
      <c r="D212" s="329"/>
      <c r="E212" s="329"/>
      <c r="F212" s="329"/>
      <c r="G212" s="329"/>
      <c r="H212" s="329"/>
      <c r="I212" s="329"/>
      <c r="J212" s="329"/>
      <c r="K212" s="330"/>
    </row>
  </sheetData>
  <sheetProtection/>
  <mergeCells count="77">
    <mergeCell ref="C3:J3"/>
    <mergeCell ref="C4:J4"/>
    <mergeCell ref="C6:J6"/>
    <mergeCell ref="C7:J7"/>
    <mergeCell ref="C9:J9"/>
    <mergeCell ref="D10:J10"/>
    <mergeCell ref="D11:J11"/>
    <mergeCell ref="D13:J13"/>
    <mergeCell ref="D14:J14"/>
    <mergeCell ref="D15:J15"/>
    <mergeCell ref="F16:J16"/>
    <mergeCell ref="F17:J17"/>
    <mergeCell ref="F18:J18"/>
    <mergeCell ref="F19:J19"/>
    <mergeCell ref="F20:J20"/>
    <mergeCell ref="F21:J21"/>
    <mergeCell ref="C23:J23"/>
    <mergeCell ref="C24:J24"/>
    <mergeCell ref="D25:J25"/>
    <mergeCell ref="D26:J26"/>
    <mergeCell ref="D28:J28"/>
    <mergeCell ref="D29:J29"/>
    <mergeCell ref="D31:J31"/>
    <mergeCell ref="D32:J32"/>
    <mergeCell ref="D33:J33"/>
    <mergeCell ref="G34:J34"/>
    <mergeCell ref="G35:J35"/>
    <mergeCell ref="G36:J36"/>
    <mergeCell ref="G37:J37"/>
    <mergeCell ref="G38:J38"/>
    <mergeCell ref="G39:J39"/>
    <mergeCell ref="G40:J40"/>
    <mergeCell ref="G41:J41"/>
    <mergeCell ref="G42:J42"/>
    <mergeCell ref="G43:J43"/>
    <mergeCell ref="D45:J45"/>
    <mergeCell ref="E46:J46"/>
    <mergeCell ref="E47:J47"/>
    <mergeCell ref="E48:J48"/>
    <mergeCell ref="D49:J49"/>
    <mergeCell ref="C50:J50"/>
    <mergeCell ref="C52:J52"/>
    <mergeCell ref="C53:J53"/>
    <mergeCell ref="C55:J55"/>
    <mergeCell ref="D56:J56"/>
    <mergeCell ref="D57:J57"/>
    <mergeCell ref="D58:J58"/>
    <mergeCell ref="D59:J59"/>
    <mergeCell ref="D60:J60"/>
    <mergeCell ref="D61:J61"/>
    <mergeCell ref="D63:J63"/>
    <mergeCell ref="D64:J64"/>
    <mergeCell ref="D65:J65"/>
    <mergeCell ref="D66:J66"/>
    <mergeCell ref="D67:J67"/>
    <mergeCell ref="D68:J68"/>
    <mergeCell ref="C73:J73"/>
    <mergeCell ref="C100:J100"/>
    <mergeCell ref="C120:J120"/>
    <mergeCell ref="C145:J145"/>
    <mergeCell ref="H205:J205"/>
    <mergeCell ref="C163:J163"/>
    <mergeCell ref="C193:J193"/>
    <mergeCell ref="H194:J194"/>
    <mergeCell ref="H196:J196"/>
    <mergeCell ref="H197:J197"/>
    <mergeCell ref="H198:J198"/>
    <mergeCell ref="H206:J206"/>
    <mergeCell ref="H208:J208"/>
    <mergeCell ref="H209:J209"/>
    <mergeCell ref="H210:J210"/>
    <mergeCell ref="H211:J211"/>
    <mergeCell ref="H199:J199"/>
    <mergeCell ref="H200:J200"/>
    <mergeCell ref="H202:J202"/>
    <mergeCell ref="H203:J203"/>
    <mergeCell ref="H204:J204"/>
  </mergeCells>
  <printOptions/>
  <pageMargins left="0.5905511811023623" right="0.5905511811023623" top="0.5905511811023623" bottom="0.5905511811023623"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Hladik, Jaroslav</dc:creator>
  <cp:keywords/>
  <dc:description/>
  <cp:lastModifiedBy>Administrator</cp:lastModifiedBy>
  <dcterms:created xsi:type="dcterms:W3CDTF">2016-05-13T09:52:28Z</dcterms:created>
  <dcterms:modified xsi:type="dcterms:W3CDTF">2016-05-16T08:35:36Z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