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685" activeTab="0"/>
  </bookViews>
  <sheets>
    <sheet name="Rekapitulace stavby" sheetId="1" r:id="rId1"/>
    <sheet name="1 - Oprava dlažeb ř.km 3,..." sheetId="2" r:id="rId2"/>
    <sheet name="2 -  VON - vedlejší a ost..." sheetId="3" r:id="rId3"/>
  </sheets>
  <definedNames>
    <definedName name="_xlnm._FilterDatabase" localSheetId="1" hidden="1">'1 - Oprava dlažeb ř.km 3,...'!$C$84:$K$84</definedName>
    <definedName name="_xlnm._FilterDatabase" localSheetId="2" hidden="1">'2 -  VON - vedlejší a ost...'!$C$80:$K$80</definedName>
    <definedName name="_xlnm.Print_Titles" localSheetId="1">'1 - Oprava dlažeb ř.km 3,...'!$84:$84</definedName>
    <definedName name="_xlnm.Print_Titles" localSheetId="2">'2 -  VON - vedlejší a ost...'!$80:$80</definedName>
    <definedName name="_xlnm.Print_Titles" localSheetId="0">'Rekapitulace stavby'!$49:$49</definedName>
    <definedName name="_xlnm.Print_Area" localSheetId="1">'1 - Oprava dlažeb ř.km 3,...'!$C$4:$J$36,'1 - Oprava dlažeb ř.km 3,...'!$C$42:$J$66,'1 - Oprava dlažeb ř.km 3,...'!$C$72:$K$247</definedName>
    <definedName name="_xlnm.Print_Area" localSheetId="2">'2 -  VON - vedlejší a ost...'!$C$4:$J$36,'2 -  VON - vedlejší a ost...'!$C$42:$J$62,'2 -  VON - vedlejší a ost...'!$C$68:$K$124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<sst xmlns="http://schemas.openxmlformats.org/spreadsheetml/2006/main" count="2217" uniqueCount="387">
  <si>
    <t>Export VZ</t>
  </si>
  <si>
    <t>List obsahuje:</t>
  </si>
  <si>
    <t>3.0</t>
  </si>
  <si>
    <t>ZAMOK</t>
  </si>
  <si>
    <t>False</t>
  </si>
  <si>
    <t>{fc32da13-e6eb-4459-9443-80587b243d2a}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</si>
  <si>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</si>
  <si>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</si>
  <si>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</si>
  <si>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</si>
  <si>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</si>
  <si>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</si>
  <si>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</si>
  <si>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</si>
  <si>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16004-V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</si>
  <si>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</si>
  <si>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</si>
  <si>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Výravský potok, Výrava, oprava dlažeb ř.km 3,36-4,030</t>
  </si>
  <si>
    <t>0.1</t>
  </si>
  <si>
    <t>KSO:</t>
  </si>
  <si>
    <t/>
  </si>
  <si>
    <t>CC-CZ:</t>
  </si>
  <si>
    <t>1</t>
  </si>
  <si>
    <t>Místo:</t>
  </si>
  <si>
    <t xml:space="preserve"> </t>
  </si>
  <si>
    <t>Datum:</t>
  </si>
  <si>
    <t>24.3.2016</t>
  </si>
  <si>
    <t>10</t>
  </si>
  <si>
    <t>100</t>
  </si>
  <si>
    <t>Zadavatel:</t>
  </si>
  <si>
    <t>IČ:</t>
  </si>
  <si>
    <t>Povodí Labe,st.p. Hradec Králové</t>
  </si>
  <si>
    <t>DIČ:</t>
  </si>
  <si>
    <t>Uchazeč:</t>
  </si>
  <si>
    <t>Vyplň údaj</t>
  </si>
  <si>
    <t>Projektant:</t>
  </si>
  <si>
    <t>Ing. Světlana Vitvarová , Běluň 53, Heřmanice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</si>
  <si>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</si>
  <si>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</si>
  <si>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</si>
  <si>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</si>
  <si>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</si>
  <si>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</si>
  <si>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</si>
  <si>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</si>
  <si>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</si>
  <si>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</si>
  <si>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</si>
  <si>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</si>
  <si>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</si>
  <si>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</si>
  <si>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</si>
  <si>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</si>
  <si>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</si>
  <si>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</si>
  <si>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</si>
  <si>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</si>
  <si>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</si>
  <si>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</si>
  <si>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</si>
  <si>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</si>
  <si>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</si>
  <si>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</si>
  <si>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</si>
  <si>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</si>
  <si>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</si>
  <si>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</si>
  <si>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</si>
  <si>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</si>
  <si>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</si>
  <si>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</si>
  <si>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</si>
  <si>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</si>
  <si>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</si>
  <si>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</si>
  <si>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</si>
  <si>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</si>
  <si>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Oprava dlažeb ř.km 3,36-4,030</t>
  </si>
  <si>
    <t>STA</t>
  </si>
  <si>
    <t>{41a4d533-b8a4-4f0b-8a7f-b76649fd9817}</t>
  </si>
  <si>
    <t>2</t>
  </si>
  <si>
    <t xml:space="preserve"> VON - vedlejší a ostatatní náklady</t>
  </si>
  <si>
    <t>{c56b0f27-07a5-4604-a785-50e39f192e81}</t>
  </si>
  <si>
    <t>Zpět na list:</t>
  </si>
  <si>
    <t>KRYCÍ LIST SOUPISU</t>
  </si>
  <si>
    <t>Objekt:</t>
  </si>
  <si>
    <t>1 - Oprava dlažeb ř.km 3,36-4,030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</si>
  <si>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</si>
  <si>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</si>
  <si>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</si>
  <si>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</si>
  <si>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</si>
  <si>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</si>
  <si>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</si>
  <si>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</si>
  <si>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</si>
  <si>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</si>
  <si>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</si>
  <si>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</si>
  <si>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</si>
  <si>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</si>
  <si>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</si>
  <si>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</si>
  <si>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</si>
  <si>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</si>
  <si>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</si>
  <si>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</si>
  <si>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</si>
  <si>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</si>
  <si>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</si>
  <si>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</si>
  <si>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</si>
  <si>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</si>
  <si>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</si>
  <si>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</si>
  <si>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</si>
  <si>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</si>
  <si>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</si>
  <si>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</si>
  <si>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</si>
  <si>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112201101</t>
  </si>
  <si>
    <t>Odstranění pařezů D do 300 mm</t>
  </si>
  <si>
    <t>kus</t>
  </si>
  <si>
    <t>CS ÚRS 2015 01</t>
  </si>
  <si>
    <t>4</t>
  </si>
  <si>
    <t>PP</t>
  </si>
  <si>
    <t>114203102</t>
  </si>
  <si>
    <t>Rozebrání dlažeb z lomového kamene nebo betonových tvárnic na sucho se zalitými spárami</t>
  </si>
  <si>
    <t>m3</t>
  </si>
  <si>
    <t>VV</t>
  </si>
  <si>
    <t>rozebrání stávající kamenné dlažby tl.250mm</t>
  </si>
  <si>
    <t>(426+14" navázání na most"- 4"most")*2*1,53*0,25</t>
  </si>
  <si>
    <t>"odpočet 8 schodišť" -8*2,0*1,5*0,25</t>
  </si>
  <si>
    <t>Součet</t>
  </si>
  <si>
    <t>3</t>
  </si>
  <si>
    <t>114203202</t>
  </si>
  <si>
    <t>Očištění lomového kamene nebo betonových tvárnic od malty</t>
  </si>
  <si>
    <t>Očištění lomového kamene nebo betonových tvárnic získaných při rozebrání dlažeb, záhozů, rovnanin a soustřeďovacích staveb od malty</t>
  </si>
  <si>
    <t>po rozebrání stávající dlažba z lomového  kamene</t>
  </si>
  <si>
    <t>114203301</t>
  </si>
  <si>
    <t>Třídění lomového kamene nebo betonových tvárnic podle druhu, velikosti nebo tvaru</t>
  </si>
  <si>
    <t>Třídění lomového kamene nebo betonových tvárnic získaných při rozebrání dlažeb, záhozů, rovnanin a soustřeďovacích staveb podle druhu, velikosti nebo tvaru</t>
  </si>
  <si>
    <t>5</t>
  </si>
  <si>
    <t>115001103</t>
  </si>
  <si>
    <t>Převedení vody potrubím DN do 250</t>
  </si>
  <si>
    <t>m</t>
  </si>
  <si>
    <t>Převedení vody potrubím průměru DN přes 150 do 250</t>
  </si>
  <si>
    <t>"35 x převedení vody troubou DN do 250" 35*20</t>
  </si>
  <si>
    <t>6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</si>
  <si>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</si>
  <si>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</si>
  <si>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</si>
  <si>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</t>
  </si>
  <si>
    <t>7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</si>
  <si>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</si>
  <si>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</si>
  <si>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</si>
  <si>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</si>
  <si>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8</t>
  </si>
  <si>
    <t>124203101</t>
  </si>
  <si>
    <t>Vykopávky do 1000 m3 pro koryta vodotečí v hornině tř. 3</t>
  </si>
  <si>
    <t xml:space="preserve">pro ŠP lože kamenné dlažby </t>
  </si>
  <si>
    <t>(426+14" navázání na most"- 4"most")*2*1,53*0,20</t>
  </si>
  <si>
    <t>"odpočet 8 schodišť" -8*2,0*1,5*0,20</t>
  </si>
  <si>
    <t>"8 x schody " ( 0,9*0,4*2+0,8*0,5*2+0,75*0,8/2*2)*8</t>
  </si>
  <si>
    <t>"32 x výust " (0,8*1,4*1)*32</t>
  </si>
  <si>
    <t>9</t>
  </si>
  <si>
    <t>R3</t>
  </si>
  <si>
    <t>Likvidace odpadů pařezů skládce</t>
  </si>
  <si>
    <t>Likvidace pařezů  vč naložení, dopravy a uložení na skládku, poplatek za uložení</t>
  </si>
  <si>
    <t>R1</t>
  </si>
  <si>
    <t>Likvidace odpadů ze sypaniny  na skládce</t>
  </si>
  <si>
    <t>Likvidace odpadů ze sypaniny vč naložení, dopravy, uložení na skládku a poplatku za uložení</t>
  </si>
  <si>
    <t>"odvoz  materiálu z výkopu na skládku"314,385</t>
  </si>
  <si>
    <t>"matertiál z očištění beton dlažby  nános a zatravnění - odhad ." 744*0,05</t>
  </si>
  <si>
    <t>Mezisoučet</t>
  </si>
  <si>
    <t>"32 x  odpočet zásypu  rýhy výust nad obeton." -(0,8*1,4*1)*32/0,6</t>
  </si>
  <si>
    <t>"odpočet zeminy pro zásyp  po 10pařezech - odhad" -10*0,15</t>
  </si>
  <si>
    <t>"odpočet zeminy - ohumusování svahu  "-0,1*620</t>
  </si>
  <si>
    <t>11</t>
  </si>
  <si>
    <t>174101101</t>
  </si>
  <si>
    <t>Zásyp jam, šachet rýh nebo kolem objektů sypaninou se zhutněním</t>
  </si>
  <si>
    <t>"32 x výust " (0,8*1,4*1)*32/0,6</t>
  </si>
  <si>
    <t>12</t>
  </si>
  <si>
    <t>174201201</t>
  </si>
  <si>
    <t>Zásyp jam po pařezech D pařezů do 300 mm</t>
  </si>
  <si>
    <t>13</t>
  </si>
  <si>
    <t>181006121</t>
  </si>
  <si>
    <t>Rozprostření zemin tl vrstvy do 0,1 m schopných zúrodnění ve sklonu přes 1:5</t>
  </si>
  <si>
    <t>m2</t>
  </si>
  <si>
    <t>"ohumusování svahu "620*1</t>
  </si>
  <si>
    <t>14</t>
  </si>
  <si>
    <t>181111114</t>
  </si>
  <si>
    <t>Plošná úprava terénu do 500 m2 zemina tř 1 až 4 nerovnosti do +/- 100 mm ve svahu přes 1:1</t>
  </si>
  <si>
    <t>181411123x</t>
  </si>
  <si>
    <t>Založení  trávníku výsevem plochy do 1000 m2 ve svahu do 1:1</t>
  </si>
  <si>
    <t>16</t>
  </si>
  <si>
    <t>M</t>
  </si>
  <si>
    <t>005724810</t>
  </si>
  <si>
    <t>osivo směs travní</t>
  </si>
  <si>
    <t>kg</t>
  </si>
  <si>
    <t>620*0.015 "Přepočtené koeficientem množství</t>
  </si>
  <si>
    <t>Zakládání</t>
  </si>
  <si>
    <t>17</t>
  </si>
  <si>
    <t>230000055R</t>
  </si>
  <si>
    <t>Jímka z pytlů</t>
  </si>
  <si>
    <t>"zřízení a odstraň.jímky z pytlů (pětinásobná obratovost), cena za 1,0 m3 jímky s fólií, bez čerpání"</t>
  </si>
  <si>
    <t>0,75*2*36</t>
  </si>
  <si>
    <t>18</t>
  </si>
  <si>
    <t>274315224 R</t>
  </si>
  <si>
    <t>Základové pasy z betonu prostého C 20/25</t>
  </si>
  <si>
    <t>" 8x založení schodu- pas " 8*( 2*0,4*0,7+0,8*2*0,5)</t>
  </si>
  <si>
    <t>Vodorovné konstrukce</t>
  </si>
  <si>
    <t>19</t>
  </si>
  <si>
    <t>433351131</t>
  </si>
  <si>
    <t>Zřízení bednění schodnic přímočarých schodišť v do 4 m</t>
  </si>
  <si>
    <t>Bednění schodnic včetně podpěrné konstrukce výšky do 4 m půdorysně přímočarých zřízení</t>
  </si>
  <si>
    <t>" 8schodišť "8*2*1,42*0,3*2</t>
  </si>
  <si>
    <t>20</t>
  </si>
  <si>
    <t>433351132</t>
  </si>
  <si>
    <t>Odstranění bednění schodnic přímočarých schodišť v do 4 m</t>
  </si>
  <si>
    <t>Bednění schodnic včetně podpěrné konstrukce výšky do 4 m půdorysně přímočarých odstranění</t>
  </si>
  <si>
    <t>434 R1</t>
  </si>
  <si>
    <t>Oprava stávajícího schodiště  - rozebrání , očištění, vyrovnán podkladu a zpětná pokládka původní dlažby- rozměr schodiště 2,0*1,2m2</t>
  </si>
  <si>
    <t>celk</t>
  </si>
  <si>
    <t>22</t>
  </si>
  <si>
    <t>434311113</t>
  </si>
  <si>
    <t>Schodišťové stupně dusané na terén z betonu tř. C 12/15 bez potěru</t>
  </si>
  <si>
    <t>Stupně dusané z betonu prostého nebo prokládaného kamenem na terén nebo na desku bez potěru, se zahlazením povrchu tř. C 12/15</t>
  </si>
  <si>
    <t>"stupně  a schodnice ...8schodiš´t "(1,5*4+2*1)*8</t>
  </si>
  <si>
    <t>23</t>
  </si>
  <si>
    <t>451571113 x</t>
  </si>
  <si>
    <t>Lože pod dlažby ze štěrkopísku  ( ČSN 72 1860)  vrstva tl  do 200mm</t>
  </si>
  <si>
    <t>lože ze Šp pod kamenou dlažbu</t>
  </si>
  <si>
    <t>(426+14" navázání na most"- 4"most")*2*1,53</t>
  </si>
  <si>
    <t>"odpočet 8 schodišť" -8*2,0*1,5</t>
  </si>
  <si>
    <t>24</t>
  </si>
  <si>
    <t>465512228 R2</t>
  </si>
  <si>
    <t>Dlažba z lomového kamene na sucho se zalitím spár maltou cementovou tl 250 mm (dodávka nového kamene Skuteč)</t>
  </si>
  <si>
    <t>dlažba z dovezeného kamene - lom Skuteč (10%)</t>
  </si>
  <si>
    <t>(426+14" navázání na most"- 4"most")*2*1,53*0,1</t>
  </si>
  <si>
    <t>"odpočet 8 schodišť" -8*2,0*1,5*0,1</t>
  </si>
  <si>
    <t>25</t>
  </si>
  <si>
    <t>465512228 R</t>
  </si>
  <si>
    <t>Dlažba z lomového kamene na sucho se zalitím spár maltou cementovou tl 250 mm (využití původ kamene)</t>
  </si>
  <si>
    <t xml:space="preserve"> dlažba s použitím původního kamene (90%)</t>
  </si>
  <si>
    <t>(426+14" navázání na most"- 4"most")*2*1,53*0,9</t>
  </si>
  <si>
    <t>"odpočet 8 schodišť" -8*2,0*1,5*0,9</t>
  </si>
  <si>
    <t>Úpravy povrchů, podlahy a osazování výplní</t>
  </si>
  <si>
    <t>26</t>
  </si>
  <si>
    <t>628635411x</t>
  </si>
  <si>
    <t>Spárování svahu z betonové dlažby  hl spár přes 30 do 70 mm vč předchozího vyčištění nesoudržného materiálu</t>
  </si>
  <si>
    <t>226*2,26</t>
  </si>
  <si>
    <t>Trubní vedení</t>
  </si>
  <si>
    <t>27</t>
  </si>
  <si>
    <t>810312110 R</t>
  </si>
  <si>
    <t>Potrubí z jedné PVC trouby kanalizační DN 110</t>
  </si>
  <si>
    <t>Potrubí z jedné  trouby PVC kanalizační s osazením, s popř. nutným přeseknutím trouby v rovině kolmé nebo skloněné k její ose, se začištěním seku , DN 110mm</t>
  </si>
  <si>
    <t>28</t>
  </si>
  <si>
    <t>810312110 R3</t>
  </si>
  <si>
    <t>Potrubí z jedné PVC trouby kanalizační DN 125</t>
  </si>
  <si>
    <t>"trouba DN 400 s koncovým uříznutím a obetonováním "6</t>
  </si>
  <si>
    <t>29</t>
  </si>
  <si>
    <t>810352111</t>
  </si>
  <si>
    <t>Potrubí z jedné betonové trouby kanalizační DN 200</t>
  </si>
  <si>
    <t>Potrubí z jedné betonové trouby kanalizační s osazením, s popř. nutným přeseknutím trouby v rovině kolmé nebo skloněné k její ose, se začištěním seku , Js trouby 200 mm</t>
  </si>
  <si>
    <t>"Trouba DN 200 s koncovým uříznutím a obetonováním" 5</t>
  </si>
  <si>
    <t>30</t>
  </si>
  <si>
    <t>810372111</t>
  </si>
  <si>
    <t>Potrubí z jedné betonové trouby kanalizační DN 300</t>
  </si>
  <si>
    <t>"trouba DN 300 s koncovým uříznutím a obetonováním "6</t>
  </si>
  <si>
    <t>31</t>
  </si>
  <si>
    <t>810392111</t>
  </si>
  <si>
    <t>Potrubí z jedné betonové trouby kanalizační DN 400</t>
  </si>
  <si>
    <t>Potrubí z jedné betonové trouby kanalizační s osazením, s popř. nutným přeseknutím trouby v rovině kolmé nebo skloněné k její ose, se začištěním seku , Js trouby 400 mm</t>
  </si>
  <si>
    <t>"trouba DN 400 s koncovým uříznutím a obetonováním "9</t>
  </si>
  <si>
    <t>32</t>
  </si>
  <si>
    <t>899623141</t>
  </si>
  <si>
    <t>Obetonování potrubí nebo zdiva stok betonem prostým tř. C 12/15 otevřený výkop</t>
  </si>
  <si>
    <t>obetonování potrubí výustí</t>
  </si>
  <si>
    <t>"DN 100+125"   (6+6)*0,272</t>
  </si>
  <si>
    <t>"DN200"  0,289*5</t>
  </si>
  <si>
    <t>"DN300" 0,366*6</t>
  </si>
  <si>
    <t>"DN400" 0,395*9</t>
  </si>
  <si>
    <t>Ostatní konstrukce a práce-bourání</t>
  </si>
  <si>
    <t>33</t>
  </si>
  <si>
    <t>938901101</t>
  </si>
  <si>
    <t>Očištění dlažby z lomového kamene nebo z betonových desek od porostu</t>
  </si>
  <si>
    <t>"očištění stávající betonové dlažby od zeminy cca20% dlažby zarostlé trávou, cca 80% plocha nános  (bez rozebrání dlažby) " 226*1,13*2</t>
  </si>
  <si>
    <t>"dno "226+4*2"mosty"</t>
  </si>
  <si>
    <t>34</t>
  </si>
  <si>
    <t>938909331</t>
  </si>
  <si>
    <t>Čištění vozovek metením ručně podkladu nebo krytu betonového nebo živičného</t>
  </si>
  <si>
    <t>Čištění vozovek metením bláta, prachu nebo hlinitého nánosu s odklizením na hromady na vzdálenost do 20 m nebo naložením na dopravní prostředek ručně povrchu podkladu nebo krytu betonového nebo živičného</t>
  </si>
  <si>
    <t>8000,0 "během stavby a po jejím dokončení</t>
  </si>
  <si>
    <t>35</t>
  </si>
  <si>
    <t>963042819</t>
  </si>
  <si>
    <t>Bourání schodišťových stupňů betonových zhotovených na místě</t>
  </si>
  <si>
    <t>"8schodišť = stupně a  schodnice"8*(4*1,5+1,5*2)</t>
  </si>
  <si>
    <t>36</t>
  </si>
  <si>
    <t>965042141R</t>
  </si>
  <si>
    <t>Bourání podkladů pod dlažby nebo litých celistvých podlah a mazanin betonových  tl. do 100 mm</t>
  </si>
  <si>
    <t>Bourání podkladů pod dlažby nebo litých celistvých podlah a mazanin betonových  tl. do 100 mm, včetně naložení.</t>
  </si>
  <si>
    <t>"odkopávka podkladního betonu schodiště " 8* 2*1,5*0,1</t>
  </si>
  <si>
    <t>37</t>
  </si>
  <si>
    <t>966008112R</t>
  </si>
  <si>
    <t>Odstranění vyústění trub DN100 až DN 500</t>
  </si>
  <si>
    <t>Odstranění vyústění trub DN100 až DN 500 s naložením.</t>
  </si>
  <si>
    <t>997</t>
  </si>
  <si>
    <t>Přesun sutě</t>
  </si>
  <si>
    <t>38</t>
  </si>
  <si>
    <t>R2</t>
  </si>
  <si>
    <t>Likvidace odpadu sutě a vybouraných hmot  na skládce</t>
  </si>
  <si>
    <t>t</t>
  </si>
  <si>
    <t>Likvidace odpadu suti a vybouraných hmot vč naložení , dopravy a uložení na skládku a poplatku za skládkovné</t>
  </si>
  <si>
    <t>998</t>
  </si>
  <si>
    <t>Přesun hmot</t>
  </si>
  <si>
    <t>39</t>
  </si>
  <si>
    <t>998332011</t>
  </si>
  <si>
    <t>Přesun hmot pro úpravy vodních toků a kanály</t>
  </si>
  <si>
    <t>Přesun hmot pro úpravy vodních toků a kanály, hráze rybníků apod. dopravní vzdálenost do 500 m</t>
  </si>
  <si>
    <t>2 -  VON - vedlejší a ostatatní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</si>
  <si>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</si>
  <si>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</si>
  <si>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</si>
  <si>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</si>
  <si>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VRN5 - Finanční náklady</t>
  </si>
  <si>
    <t>OST</t>
  </si>
  <si>
    <t>Vedlejší a ostatní rozpočtové náklady</t>
  </si>
  <si>
    <t>01</t>
  </si>
  <si>
    <t>Vedlejší rozpočtové náklady</t>
  </si>
  <si>
    <t>0310</t>
  </si>
  <si>
    <t>Zajištění kompletního zařízení staveniště (ZS) a jeho připojení na sítě</t>
  </si>
  <si>
    <t>soubor</t>
  </si>
  <si>
    <t>Zajištění kompletního zařízení staveniště a jeho připojení na sítě</t>
  </si>
  <si>
    <t>- zajištění a po dokončení stavby likvidace všech objektů ZS včetně oplocení ZS a připojení na potřebné inž. sítě</t>
  </si>
  <si>
    <t>- zajištění ohlášení všech staveb zařízení staveniště dle §104 odst. (2) zákona č. 183/2006 Sb.</t>
  </si>
  <si>
    <t>- zřízení a odstranění dočasných komunikací, sjezdů a nájezdů pro realizaci stavby</t>
  </si>
  <si>
    <t>- zřízení čisticích zón před výjezdem z obvodu staveniště</t>
  </si>
  <si>
    <t>- zajištění ostrahy stavby a staveniště po dobu realizace stavby</t>
  </si>
  <si>
    <t>- zajištění místnosti pro TDS v objektu zařízení staveniště</t>
  </si>
  <si>
    <t>- projedníní podmínek pro použití přístup. komunikací dotčených stavbou s vlastníky a správci a po dobu stavby kontrolovat jejich plnění</t>
  </si>
  <si>
    <t>- ochrana  zeleně v prostoru ZS ,stavby a její bezprostřední blízkosti proti poškození po celou dobu stavby</t>
  </si>
  <si>
    <t>- zajištění  nepředané objekty a konstrukce stavby, jejich ošetřování a zimní opatření</t>
  </si>
  <si>
    <t>- provés opatření, aby nebyly překročeny limity prašnosti a hlučnosti dané obecně závaznou vyhláškou, aby plochy staveniště nebyly znečištěny ropným</t>
  </si>
  <si>
    <t xml:space="preserve">- provés opatření, aby plochy staveniště nebyly znečištěny ropnými  nebo jinými škodlivými látkami </t>
  </si>
  <si>
    <t>0621</t>
  </si>
  <si>
    <t>Zajištění  obnovy místní zpevněné  komunikace  v případě jejího poškození</t>
  </si>
  <si>
    <t>Zajištění obnovy stávající nezpevněné komunikace</t>
  </si>
  <si>
    <t>"čištění a obnova stávající  místní komunikace při jejím případném porušení"</t>
  </si>
  <si>
    <t>"předpokládaná plocha využívané komunikace cca 1200m2 "   1</t>
  </si>
  <si>
    <t>02</t>
  </si>
  <si>
    <t>Projektová dokumentace - ostatní náklady</t>
  </si>
  <si>
    <t>012303000</t>
  </si>
  <si>
    <t>Geodetické práce po výstavbě- zaměření skutečného provedení stavby</t>
  </si>
  <si>
    <t>0130022</t>
  </si>
  <si>
    <t>Vypracování PLÁNU OPATŘENÍ PRO PŘÍPAD HAVÁRIE</t>
  </si>
  <si>
    <t>Zhotovitelem vypracovaný plán opatření pro případ úniku závadných látek (např. ropné produkty, cementové výluhy, odpadní vody z těsnících clon, atd.)</t>
  </si>
  <si>
    <t>0130024</t>
  </si>
  <si>
    <t>Vypracování POVODŃOVÉHO PLÁNU stavby dle §71 zákona č. 254/2001 Sb. včetně zajištění schválení příslušnými orgány správy a Povodím Labe, st.p.</t>
  </si>
  <si>
    <t>Zpracování povodňového plánu stavby dle §71 zákona č. 254/2001 Sb. včetně zajištění schválení příslušnými orgány správy a Povodím Labe, státní podnik</t>
  </si>
  <si>
    <t>013254000</t>
  </si>
  <si>
    <t>Dokumentace skutečného provedení stavby</t>
  </si>
  <si>
    <t>09</t>
  </si>
  <si>
    <t>Ostatní náklady</t>
  </si>
  <si>
    <t>094001</t>
  </si>
  <si>
    <t>Obstarání písemných souhlasných vyjádření všech dotčených vlastníků a případných uživatelů všech pozemků dotčených stavbou s jejich konečnou úpravou po dokončení prací</t>
  </si>
  <si>
    <t>Zajištění písemných souhlasných vyjádření všech dotčených vlastníků a případných uživatelů všech pozemků dotčených stavbou s jejich konečnou úpravou po dokončení prací</t>
  </si>
  <si>
    <t>094012</t>
  </si>
  <si>
    <t>Zajištění vytyčení veškerých podzemních zařízení</t>
  </si>
  <si>
    <t>Zajištění vytýčení veškerých podzemních zařízení</t>
  </si>
  <si>
    <t>095001</t>
  </si>
  <si>
    <t>Obstaráníšetření o podzemních sítích vč. zajištění nových vyjádření v případě, že před realizací pozbyly platnosti</t>
  </si>
  <si>
    <t>Zajištění šetření o podzemních sítích vč. zajištění nových vyjádření v případě, že před realizací pozbyly platnosti</t>
  </si>
  <si>
    <t>VRN5</t>
  </si>
  <si>
    <t>Finanční náklady</t>
  </si>
  <si>
    <t>053002011</t>
  </si>
  <si>
    <t>Poplatek dle vyhl. obce Výrava - přístupy</t>
  </si>
  <si>
    <t>053002012</t>
  </si>
  <si>
    <t>Poplatek dle vyhl. obce Výrava - využití veřejného  prosr za ZS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</si>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</sst>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8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10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104" fillId="33" borderId="0" xfId="36" applyFont="1" applyFill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659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B94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115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86599.tmp" descr="C:\KrosData\System\Temp\rad8659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B946.tmp" descr="C:\KrosData\System\Temp\rad2B94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E1153.tmp" descr="C:\KrosData\System\Temp\radE115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3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9" t="s">
        <v>0</v>
      </c>
      <c r="B1" s="240"/>
      <c r="C1" s="240"/>
      <c r="D1" s="241" t="s">
        <v>1</v>
      </c>
      <c r="E1" s="240"/>
      <c r="F1" s="240"/>
      <c r="G1" s="240"/>
      <c r="H1" s="240"/>
      <c r="I1" s="240"/>
      <c r="J1" s="240"/>
      <c r="K1" s="242" t="s">
        <v>380</v>
      </c>
      <c r="L1" s="242"/>
      <c r="M1" s="242"/>
      <c r="N1" s="242"/>
      <c r="O1" s="242"/>
      <c r="P1" s="242"/>
      <c r="Q1" s="242"/>
      <c r="R1" s="242"/>
      <c r="S1" s="242"/>
      <c r="T1" s="240"/>
      <c r="U1" s="240"/>
      <c r="V1" s="240"/>
      <c r="W1" s="242" t="s">
        <v>381</v>
      </c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34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3"/>
      <c r="AQ5" s="25"/>
      <c r="BE5" s="244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3"/>
      <c r="AQ6" s="25"/>
      <c r="BE6" s="245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45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45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45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45"/>
      <c r="BS10" s="18" t="s">
        <v>18</v>
      </c>
    </row>
    <row r="11" spans="2:71" ht="18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245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45"/>
      <c r="BS12" s="18" t="s">
        <v>18</v>
      </c>
    </row>
    <row r="13" spans="2:71" ht="14.2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45"/>
      <c r="BS13" s="18" t="s">
        <v>18</v>
      </c>
    </row>
    <row r="14" spans="2:71" ht="15">
      <c r="B14" s="22"/>
      <c r="C14" s="23"/>
      <c r="D14" s="23"/>
      <c r="E14" s="251" t="s">
        <v>34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45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45"/>
      <c r="BS15" s="18" t="s">
        <v>4</v>
      </c>
    </row>
    <row r="16" spans="2:71" ht="14.25" customHeight="1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20</v>
      </c>
      <c r="AO16" s="23"/>
      <c r="AP16" s="23"/>
      <c r="AQ16" s="25"/>
      <c r="BE16" s="245"/>
      <c r="BS16" s="18" t="s">
        <v>4</v>
      </c>
    </row>
    <row r="17" spans="2:71" ht="18" customHeight="1">
      <c r="B17" s="22"/>
      <c r="C17" s="23"/>
      <c r="D17" s="23"/>
      <c r="E17" s="29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20</v>
      </c>
      <c r="AO17" s="23"/>
      <c r="AP17" s="23"/>
      <c r="AQ17" s="25"/>
      <c r="BE17" s="245"/>
      <c r="BS17" s="18" t="s">
        <v>37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45"/>
      <c r="BS18" s="18" t="s">
        <v>6</v>
      </c>
    </row>
    <row r="19" spans="2:71" ht="14.25" customHeight="1">
      <c r="B19" s="22"/>
      <c r="C19" s="23"/>
      <c r="D19" s="31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45"/>
      <c r="BS19" s="18" t="s">
        <v>6</v>
      </c>
    </row>
    <row r="20" spans="2:71" ht="22.5" customHeight="1">
      <c r="B20" s="22"/>
      <c r="C20" s="23"/>
      <c r="D20" s="23"/>
      <c r="E20" s="252" t="s">
        <v>20</v>
      </c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3"/>
      <c r="AP20" s="23"/>
      <c r="AQ20" s="25"/>
      <c r="BE20" s="245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45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45"/>
    </row>
    <row r="23" spans="2:57" s="1" customFormat="1" ht="25.5" customHeight="1">
      <c r="B23" s="35"/>
      <c r="C23" s="36"/>
      <c r="D23" s="37" t="s">
        <v>39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53">
        <f>ROUND(AG51,2)</f>
        <v>0</v>
      </c>
      <c r="AL23" s="254"/>
      <c r="AM23" s="254"/>
      <c r="AN23" s="254"/>
      <c r="AO23" s="254"/>
      <c r="AP23" s="36"/>
      <c r="AQ23" s="39"/>
      <c r="BE23" s="246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46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55" t="s">
        <v>40</v>
      </c>
      <c r="M25" s="256"/>
      <c r="N25" s="256"/>
      <c r="O25" s="256"/>
      <c r="P25" s="36"/>
      <c r="Q25" s="36"/>
      <c r="R25" s="36"/>
      <c r="S25" s="36"/>
      <c r="T25" s="36"/>
      <c r="U25" s="36"/>
      <c r="V25" s="36"/>
      <c r="W25" s="255" t="s">
        <v>41</v>
      </c>
      <c r="X25" s="256"/>
      <c r="Y25" s="256"/>
      <c r="Z25" s="256"/>
      <c r="AA25" s="256"/>
      <c r="AB25" s="256"/>
      <c r="AC25" s="256"/>
      <c r="AD25" s="256"/>
      <c r="AE25" s="256"/>
      <c r="AF25" s="36"/>
      <c r="AG25" s="36"/>
      <c r="AH25" s="36"/>
      <c r="AI25" s="36"/>
      <c r="AJ25" s="36"/>
      <c r="AK25" s="255" t="s">
        <v>42</v>
      </c>
      <c r="AL25" s="256"/>
      <c r="AM25" s="256"/>
      <c r="AN25" s="256"/>
      <c r="AO25" s="256"/>
      <c r="AP25" s="36"/>
      <c r="AQ25" s="39"/>
      <c r="BE25" s="246"/>
    </row>
    <row r="26" spans="2:57" s="2" customFormat="1" ht="14.25" customHeight="1">
      <c r="B26" s="41"/>
      <c r="C26" s="42"/>
      <c r="D26" s="43" t="s">
        <v>43</v>
      </c>
      <c r="E26" s="42"/>
      <c r="F26" s="43" t="s">
        <v>44</v>
      </c>
      <c r="G26" s="42"/>
      <c r="H26" s="42"/>
      <c r="I26" s="42"/>
      <c r="J26" s="42"/>
      <c r="K26" s="42"/>
      <c r="L26" s="257">
        <v>0.21</v>
      </c>
      <c r="M26" s="258"/>
      <c r="N26" s="258"/>
      <c r="O26" s="258"/>
      <c r="P26" s="42"/>
      <c r="Q26" s="42"/>
      <c r="R26" s="42"/>
      <c r="S26" s="42"/>
      <c r="T26" s="42"/>
      <c r="U26" s="42"/>
      <c r="V26" s="42"/>
      <c r="W26" s="259">
        <f>ROUND(AZ51,2)</f>
        <v>0</v>
      </c>
      <c r="X26" s="258"/>
      <c r="Y26" s="258"/>
      <c r="Z26" s="258"/>
      <c r="AA26" s="258"/>
      <c r="AB26" s="258"/>
      <c r="AC26" s="258"/>
      <c r="AD26" s="258"/>
      <c r="AE26" s="258"/>
      <c r="AF26" s="42"/>
      <c r="AG26" s="42"/>
      <c r="AH26" s="42"/>
      <c r="AI26" s="42"/>
      <c r="AJ26" s="42"/>
      <c r="AK26" s="259">
        <f>ROUND(AV51,2)</f>
        <v>0</v>
      </c>
      <c r="AL26" s="258"/>
      <c r="AM26" s="258"/>
      <c r="AN26" s="258"/>
      <c r="AO26" s="258"/>
      <c r="AP26" s="42"/>
      <c r="AQ26" s="44"/>
      <c r="BE26" s="247"/>
    </row>
    <row r="27" spans="2:57" s="2" customFormat="1" ht="14.25" customHeight="1">
      <c r="B27" s="41"/>
      <c r="C27" s="42"/>
      <c r="D27" s="42"/>
      <c r="E27" s="42"/>
      <c r="F27" s="43" t="s">
        <v>45</v>
      </c>
      <c r="G27" s="42"/>
      <c r="H27" s="42"/>
      <c r="I27" s="42"/>
      <c r="J27" s="42"/>
      <c r="K27" s="42"/>
      <c r="L27" s="257">
        <v>0.15</v>
      </c>
      <c r="M27" s="258"/>
      <c r="N27" s="258"/>
      <c r="O27" s="258"/>
      <c r="P27" s="42"/>
      <c r="Q27" s="42"/>
      <c r="R27" s="42"/>
      <c r="S27" s="42"/>
      <c r="T27" s="42"/>
      <c r="U27" s="42"/>
      <c r="V27" s="42"/>
      <c r="W27" s="259">
        <f>ROUND(BA51,2)</f>
        <v>0</v>
      </c>
      <c r="X27" s="258"/>
      <c r="Y27" s="258"/>
      <c r="Z27" s="258"/>
      <c r="AA27" s="258"/>
      <c r="AB27" s="258"/>
      <c r="AC27" s="258"/>
      <c r="AD27" s="258"/>
      <c r="AE27" s="258"/>
      <c r="AF27" s="42"/>
      <c r="AG27" s="42"/>
      <c r="AH27" s="42"/>
      <c r="AI27" s="42"/>
      <c r="AJ27" s="42"/>
      <c r="AK27" s="259">
        <f>ROUND(AW51,2)</f>
        <v>0</v>
      </c>
      <c r="AL27" s="258"/>
      <c r="AM27" s="258"/>
      <c r="AN27" s="258"/>
      <c r="AO27" s="258"/>
      <c r="AP27" s="42"/>
      <c r="AQ27" s="44"/>
      <c r="BE27" s="247"/>
    </row>
    <row r="28" spans="2:57" s="2" customFormat="1" ht="14.25" customHeight="1" hidden="1">
      <c r="B28" s="41"/>
      <c r="C28" s="42"/>
      <c r="D28" s="42"/>
      <c r="E28" s="42"/>
      <c r="F28" s="43" t="s">
        <v>46</v>
      </c>
      <c r="G28" s="42"/>
      <c r="H28" s="42"/>
      <c r="I28" s="42"/>
      <c r="J28" s="42"/>
      <c r="K28" s="42"/>
      <c r="L28" s="257">
        <v>0.21</v>
      </c>
      <c r="M28" s="258"/>
      <c r="N28" s="258"/>
      <c r="O28" s="258"/>
      <c r="P28" s="42"/>
      <c r="Q28" s="42"/>
      <c r="R28" s="42"/>
      <c r="S28" s="42"/>
      <c r="T28" s="42"/>
      <c r="U28" s="42"/>
      <c r="V28" s="42"/>
      <c r="W28" s="259">
        <f>ROUND(BB51,2)</f>
        <v>0</v>
      </c>
      <c r="X28" s="258"/>
      <c r="Y28" s="258"/>
      <c r="Z28" s="258"/>
      <c r="AA28" s="258"/>
      <c r="AB28" s="258"/>
      <c r="AC28" s="258"/>
      <c r="AD28" s="258"/>
      <c r="AE28" s="258"/>
      <c r="AF28" s="42"/>
      <c r="AG28" s="42"/>
      <c r="AH28" s="42"/>
      <c r="AI28" s="42"/>
      <c r="AJ28" s="42"/>
      <c r="AK28" s="259">
        <v>0</v>
      </c>
      <c r="AL28" s="258"/>
      <c r="AM28" s="258"/>
      <c r="AN28" s="258"/>
      <c r="AO28" s="258"/>
      <c r="AP28" s="42"/>
      <c r="AQ28" s="44"/>
      <c r="BE28" s="247"/>
    </row>
    <row r="29" spans="2:57" s="2" customFormat="1" ht="14.25" customHeight="1" hidden="1">
      <c r="B29" s="41"/>
      <c r="C29" s="42"/>
      <c r="D29" s="42"/>
      <c r="E29" s="42"/>
      <c r="F29" s="43" t="s">
        <v>47</v>
      </c>
      <c r="G29" s="42"/>
      <c r="H29" s="42"/>
      <c r="I29" s="42"/>
      <c r="J29" s="42"/>
      <c r="K29" s="42"/>
      <c r="L29" s="257">
        <v>0.15</v>
      </c>
      <c r="M29" s="258"/>
      <c r="N29" s="258"/>
      <c r="O29" s="258"/>
      <c r="P29" s="42"/>
      <c r="Q29" s="42"/>
      <c r="R29" s="42"/>
      <c r="S29" s="42"/>
      <c r="T29" s="42"/>
      <c r="U29" s="42"/>
      <c r="V29" s="42"/>
      <c r="W29" s="259">
        <f>ROUND(BC51,2)</f>
        <v>0</v>
      </c>
      <c r="X29" s="258"/>
      <c r="Y29" s="258"/>
      <c r="Z29" s="258"/>
      <c r="AA29" s="258"/>
      <c r="AB29" s="258"/>
      <c r="AC29" s="258"/>
      <c r="AD29" s="258"/>
      <c r="AE29" s="258"/>
      <c r="AF29" s="42"/>
      <c r="AG29" s="42"/>
      <c r="AH29" s="42"/>
      <c r="AI29" s="42"/>
      <c r="AJ29" s="42"/>
      <c r="AK29" s="259">
        <v>0</v>
      </c>
      <c r="AL29" s="258"/>
      <c r="AM29" s="258"/>
      <c r="AN29" s="258"/>
      <c r="AO29" s="258"/>
      <c r="AP29" s="42"/>
      <c r="AQ29" s="44"/>
      <c r="BE29" s="247"/>
    </row>
    <row r="30" spans="2:57" s="2" customFormat="1" ht="14.25" customHeight="1" hidden="1">
      <c r="B30" s="41"/>
      <c r="C30" s="42"/>
      <c r="D30" s="42"/>
      <c r="E30" s="42"/>
      <c r="F30" s="43" t="s">
        <v>48</v>
      </c>
      <c r="G30" s="42"/>
      <c r="H30" s="42"/>
      <c r="I30" s="42"/>
      <c r="J30" s="42"/>
      <c r="K30" s="42"/>
      <c r="L30" s="257">
        <v>0</v>
      </c>
      <c r="M30" s="258"/>
      <c r="N30" s="258"/>
      <c r="O30" s="258"/>
      <c r="P30" s="42"/>
      <c r="Q30" s="42"/>
      <c r="R30" s="42"/>
      <c r="S30" s="42"/>
      <c r="T30" s="42"/>
      <c r="U30" s="42"/>
      <c r="V30" s="42"/>
      <c r="W30" s="259">
        <f>ROUND(BD51,2)</f>
        <v>0</v>
      </c>
      <c r="X30" s="258"/>
      <c r="Y30" s="258"/>
      <c r="Z30" s="258"/>
      <c r="AA30" s="258"/>
      <c r="AB30" s="258"/>
      <c r="AC30" s="258"/>
      <c r="AD30" s="258"/>
      <c r="AE30" s="258"/>
      <c r="AF30" s="42"/>
      <c r="AG30" s="42"/>
      <c r="AH30" s="42"/>
      <c r="AI30" s="42"/>
      <c r="AJ30" s="42"/>
      <c r="AK30" s="259">
        <v>0</v>
      </c>
      <c r="AL30" s="258"/>
      <c r="AM30" s="258"/>
      <c r="AN30" s="258"/>
      <c r="AO30" s="258"/>
      <c r="AP30" s="42"/>
      <c r="AQ30" s="44"/>
      <c r="BE30" s="247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46"/>
    </row>
    <row r="32" spans="2:57" s="1" customFormat="1" ht="25.5" customHeight="1">
      <c r="B32" s="35"/>
      <c r="C32" s="45"/>
      <c r="D32" s="46" t="s">
        <v>49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50</v>
      </c>
      <c r="U32" s="47"/>
      <c r="V32" s="47"/>
      <c r="W32" s="47"/>
      <c r="X32" s="268" t="s">
        <v>51</v>
      </c>
      <c r="Y32" s="269"/>
      <c r="Z32" s="269"/>
      <c r="AA32" s="269"/>
      <c r="AB32" s="269"/>
      <c r="AC32" s="47"/>
      <c r="AD32" s="47"/>
      <c r="AE32" s="47"/>
      <c r="AF32" s="47"/>
      <c r="AG32" s="47"/>
      <c r="AH32" s="47"/>
      <c r="AI32" s="47"/>
      <c r="AJ32" s="47"/>
      <c r="AK32" s="270">
        <f>SUM(AK23:AK30)</f>
        <v>0</v>
      </c>
      <c r="AL32" s="269"/>
      <c r="AM32" s="269"/>
      <c r="AN32" s="269"/>
      <c r="AO32" s="271"/>
      <c r="AP32" s="45"/>
      <c r="AQ32" s="49"/>
      <c r="BE32" s="246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52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16004-V</v>
      </c>
      <c r="AR41" s="56"/>
    </row>
    <row r="42" spans="2:44" s="4" customFormat="1" ht="36.75" customHeight="1">
      <c r="B42" s="58"/>
      <c r="C42" s="59" t="s">
        <v>16</v>
      </c>
      <c r="L42" s="272" t="str">
        <f>K6</f>
        <v>Výravský potok, Výrava, oprava dlažeb ř.km 3,36-4,030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 </v>
      </c>
      <c r="AI44" s="57" t="s">
        <v>25</v>
      </c>
      <c r="AM44" s="274" t="str">
        <f>IF(AN8="","",AN8)</f>
        <v>24.3.2016</v>
      </c>
      <c r="AN44" s="246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Povodí Labe,st.p. Hradec Králové</v>
      </c>
      <c r="AI46" s="57" t="s">
        <v>35</v>
      </c>
      <c r="AM46" s="275" t="str">
        <f>IF(E17="","",E17)</f>
        <v>Ing. Světlana Vitvarová , Běluň 53, Heřmanice</v>
      </c>
      <c r="AN46" s="246"/>
      <c r="AO46" s="246"/>
      <c r="AP46" s="246"/>
      <c r="AR46" s="35"/>
      <c r="AS46" s="260" t="s">
        <v>53</v>
      </c>
      <c r="AT46" s="261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33</v>
      </c>
      <c r="L47" s="3">
        <f>IF(E14="Vyplň údaj","",E14)</f>
      </c>
      <c r="AR47" s="35"/>
      <c r="AS47" s="262"/>
      <c r="AT47" s="256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62"/>
      <c r="AT48" s="256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78" t="s">
        <v>54</v>
      </c>
      <c r="D49" s="264"/>
      <c r="E49" s="264"/>
      <c r="F49" s="264"/>
      <c r="G49" s="264"/>
      <c r="H49" s="66"/>
      <c r="I49" s="263" t="s">
        <v>55</v>
      </c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79" t="s">
        <v>56</v>
      </c>
      <c r="AH49" s="264"/>
      <c r="AI49" s="264"/>
      <c r="AJ49" s="264"/>
      <c r="AK49" s="264"/>
      <c r="AL49" s="264"/>
      <c r="AM49" s="264"/>
      <c r="AN49" s="263" t="s">
        <v>57</v>
      </c>
      <c r="AO49" s="264"/>
      <c r="AP49" s="264"/>
      <c r="AQ49" s="67" t="s">
        <v>58</v>
      </c>
      <c r="AR49" s="35"/>
      <c r="AS49" s="68" t="s">
        <v>59</v>
      </c>
      <c r="AT49" s="69" t="s">
        <v>60</v>
      </c>
      <c r="AU49" s="69" t="s">
        <v>61</v>
      </c>
      <c r="AV49" s="69" t="s">
        <v>62</v>
      </c>
      <c r="AW49" s="69" t="s">
        <v>63</v>
      </c>
      <c r="AX49" s="69" t="s">
        <v>64</v>
      </c>
      <c r="AY49" s="69" t="s">
        <v>65</v>
      </c>
      <c r="AZ49" s="69" t="s">
        <v>66</v>
      </c>
      <c r="BA49" s="69" t="s">
        <v>67</v>
      </c>
      <c r="BB49" s="69" t="s">
        <v>68</v>
      </c>
      <c r="BC49" s="69" t="s">
        <v>69</v>
      </c>
      <c r="BD49" s="70" t="s">
        <v>70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71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76">
        <f>ROUND(SUM(AG52:AG53),2)</f>
        <v>0</v>
      </c>
      <c r="AH51" s="276"/>
      <c r="AI51" s="276"/>
      <c r="AJ51" s="276"/>
      <c r="AK51" s="276"/>
      <c r="AL51" s="276"/>
      <c r="AM51" s="276"/>
      <c r="AN51" s="277">
        <f>SUM(AG51,AT51)</f>
        <v>0</v>
      </c>
      <c r="AO51" s="277"/>
      <c r="AP51" s="277"/>
      <c r="AQ51" s="74" t="s">
        <v>20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72</v>
      </c>
      <c r="BT51" s="59" t="s">
        <v>73</v>
      </c>
      <c r="BU51" s="79" t="s">
        <v>74</v>
      </c>
      <c r="BV51" s="59" t="s">
        <v>75</v>
      </c>
      <c r="BW51" s="59" t="s">
        <v>5</v>
      </c>
      <c r="BX51" s="59" t="s">
        <v>76</v>
      </c>
      <c r="CL51" s="59" t="s">
        <v>20</v>
      </c>
    </row>
    <row r="52" spans="1:91" s="5" customFormat="1" ht="27" customHeight="1">
      <c r="A52" s="235" t="s">
        <v>382</v>
      </c>
      <c r="B52" s="80"/>
      <c r="C52" s="81"/>
      <c r="D52" s="267" t="s">
        <v>22</v>
      </c>
      <c r="E52" s="266"/>
      <c r="F52" s="266"/>
      <c r="G52" s="266"/>
      <c r="H52" s="266"/>
      <c r="I52" s="82"/>
      <c r="J52" s="267" t="s">
        <v>77</v>
      </c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5">
        <f>'1 - Oprava dlažeb ř.km 3,...'!J27</f>
        <v>0</v>
      </c>
      <c r="AH52" s="266"/>
      <c r="AI52" s="266"/>
      <c r="AJ52" s="266"/>
      <c r="AK52" s="266"/>
      <c r="AL52" s="266"/>
      <c r="AM52" s="266"/>
      <c r="AN52" s="265">
        <f>SUM(AG52,AT52)</f>
        <v>0</v>
      </c>
      <c r="AO52" s="266"/>
      <c r="AP52" s="266"/>
      <c r="AQ52" s="83" t="s">
        <v>78</v>
      </c>
      <c r="AR52" s="80"/>
      <c r="AS52" s="84">
        <v>0</v>
      </c>
      <c r="AT52" s="85">
        <f>ROUND(SUM(AV52:AW52),2)</f>
        <v>0</v>
      </c>
      <c r="AU52" s="86">
        <f>'1 - Oprava dlažeb ř.km 3,...'!P85</f>
        <v>0</v>
      </c>
      <c r="AV52" s="85">
        <f>'1 - Oprava dlažeb ř.km 3,...'!J30</f>
        <v>0</v>
      </c>
      <c r="AW52" s="85">
        <f>'1 - Oprava dlažeb ř.km 3,...'!J31</f>
        <v>0</v>
      </c>
      <c r="AX52" s="85">
        <f>'1 - Oprava dlažeb ř.km 3,...'!J32</f>
        <v>0</v>
      </c>
      <c r="AY52" s="85">
        <f>'1 - Oprava dlažeb ř.km 3,...'!J33</f>
        <v>0</v>
      </c>
      <c r="AZ52" s="85">
        <f>'1 - Oprava dlažeb ř.km 3,...'!F30</f>
        <v>0</v>
      </c>
      <c r="BA52" s="85">
        <f>'1 - Oprava dlažeb ř.km 3,...'!F31</f>
        <v>0</v>
      </c>
      <c r="BB52" s="85">
        <f>'1 - Oprava dlažeb ř.km 3,...'!F32</f>
        <v>0</v>
      </c>
      <c r="BC52" s="85">
        <f>'1 - Oprava dlažeb ř.km 3,...'!F33</f>
        <v>0</v>
      </c>
      <c r="BD52" s="87">
        <f>'1 - Oprava dlažeb ř.km 3,...'!F34</f>
        <v>0</v>
      </c>
      <c r="BT52" s="88" t="s">
        <v>22</v>
      </c>
      <c r="BV52" s="88" t="s">
        <v>75</v>
      </c>
      <c r="BW52" s="88" t="s">
        <v>79</v>
      </c>
      <c r="BX52" s="88" t="s">
        <v>5</v>
      </c>
      <c r="CL52" s="88" t="s">
        <v>20</v>
      </c>
      <c r="CM52" s="88" t="s">
        <v>80</v>
      </c>
    </row>
    <row r="53" spans="1:91" s="5" customFormat="1" ht="27" customHeight="1">
      <c r="A53" s="235" t="s">
        <v>382</v>
      </c>
      <c r="B53" s="80"/>
      <c r="C53" s="81"/>
      <c r="D53" s="267" t="s">
        <v>80</v>
      </c>
      <c r="E53" s="266"/>
      <c r="F53" s="266"/>
      <c r="G53" s="266"/>
      <c r="H53" s="266"/>
      <c r="I53" s="82"/>
      <c r="J53" s="267" t="s">
        <v>81</v>
      </c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5">
        <f>'2 -  VON - vedlejší a ost...'!J27</f>
        <v>0</v>
      </c>
      <c r="AH53" s="266"/>
      <c r="AI53" s="266"/>
      <c r="AJ53" s="266"/>
      <c r="AK53" s="266"/>
      <c r="AL53" s="266"/>
      <c r="AM53" s="266"/>
      <c r="AN53" s="265">
        <f>SUM(AG53,AT53)</f>
        <v>0</v>
      </c>
      <c r="AO53" s="266"/>
      <c r="AP53" s="266"/>
      <c r="AQ53" s="83" t="s">
        <v>78</v>
      </c>
      <c r="AR53" s="80"/>
      <c r="AS53" s="89">
        <v>0</v>
      </c>
      <c r="AT53" s="90">
        <f>ROUND(SUM(AV53:AW53),2)</f>
        <v>0</v>
      </c>
      <c r="AU53" s="91">
        <f>'2 -  VON - vedlejší a ost...'!P81</f>
        <v>0</v>
      </c>
      <c r="AV53" s="90">
        <f>'2 -  VON - vedlejší a ost...'!J30</f>
        <v>0</v>
      </c>
      <c r="AW53" s="90">
        <f>'2 -  VON - vedlejší a ost...'!J31</f>
        <v>0</v>
      </c>
      <c r="AX53" s="90">
        <f>'2 -  VON - vedlejší a ost...'!J32</f>
        <v>0</v>
      </c>
      <c r="AY53" s="90">
        <f>'2 -  VON - vedlejší a ost...'!J33</f>
        <v>0</v>
      </c>
      <c r="AZ53" s="90">
        <f>'2 -  VON - vedlejší a ost...'!F30</f>
        <v>0</v>
      </c>
      <c r="BA53" s="90">
        <f>'2 -  VON - vedlejší a ost...'!F31</f>
        <v>0</v>
      </c>
      <c r="BB53" s="90">
        <f>'2 -  VON - vedlejší a ost...'!F32</f>
        <v>0</v>
      </c>
      <c r="BC53" s="90">
        <f>'2 -  VON - vedlejší a ost...'!F33</f>
        <v>0</v>
      </c>
      <c r="BD53" s="92">
        <f>'2 -  VON - vedlejší a ost...'!F34</f>
        <v>0</v>
      </c>
      <c r="BT53" s="88" t="s">
        <v>22</v>
      </c>
      <c r="BV53" s="88" t="s">
        <v>75</v>
      </c>
      <c r="BW53" s="88" t="s">
        <v>82</v>
      </c>
      <c r="BX53" s="88" t="s">
        <v>5</v>
      </c>
      <c r="CL53" s="88" t="s">
        <v>20</v>
      </c>
      <c r="CM53" s="88" t="s">
        <v>80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Oprava dlažeb ř.km 3,...'!C2" tooltip="1 - Oprava dlažeb ř.km 3,..." display="/"/>
    <hyperlink ref="A53" location="'2 -  VON - vedlejší a ost...'!C2" tooltip="2 -  VON - vedlejší a os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9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I88" sqref="I8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7"/>
      <c r="C1" s="237"/>
      <c r="D1" s="236" t="s">
        <v>1</v>
      </c>
      <c r="E1" s="237"/>
      <c r="F1" s="238" t="s">
        <v>383</v>
      </c>
      <c r="G1" s="280" t="s">
        <v>384</v>
      </c>
      <c r="H1" s="280"/>
      <c r="I1" s="243"/>
      <c r="J1" s="238" t="s">
        <v>385</v>
      </c>
      <c r="K1" s="236" t="s">
        <v>83</v>
      </c>
      <c r="L1" s="238" t="s">
        <v>386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79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80</v>
      </c>
    </row>
    <row r="4" spans="2:46" ht="36.75" customHeight="1">
      <c r="B4" s="22"/>
      <c r="C4" s="23"/>
      <c r="D4" s="24" t="s">
        <v>84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81" t="str">
        <f>'Rekapitulace stavby'!K6</f>
        <v>Výravský potok, Výrava, oprava dlažeb ř.km 3,36-4,030</v>
      </c>
      <c r="F7" s="249"/>
      <c r="G7" s="249"/>
      <c r="H7" s="249"/>
      <c r="I7" s="95"/>
      <c r="J7" s="23"/>
      <c r="K7" s="25"/>
    </row>
    <row r="8" spans="2:11" s="1" customFormat="1" ht="15">
      <c r="B8" s="35"/>
      <c r="C8" s="36"/>
      <c r="D8" s="31" t="s">
        <v>85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82" t="s">
        <v>86</v>
      </c>
      <c r="F9" s="256"/>
      <c r="G9" s="256"/>
      <c r="H9" s="256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7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24.3.2016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7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7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7" t="s">
        <v>32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52" t="s">
        <v>20</v>
      </c>
      <c r="F24" s="283"/>
      <c r="G24" s="283"/>
      <c r="H24" s="283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39</v>
      </c>
      <c r="E27" s="36"/>
      <c r="F27" s="36"/>
      <c r="G27" s="36"/>
      <c r="H27" s="36"/>
      <c r="I27" s="96"/>
      <c r="J27" s="106">
        <f>ROUND(J85,2)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41</v>
      </c>
      <c r="G29" s="36"/>
      <c r="H29" s="36"/>
      <c r="I29" s="107" t="s">
        <v>40</v>
      </c>
      <c r="J29" s="40" t="s">
        <v>42</v>
      </c>
      <c r="K29" s="39"/>
    </row>
    <row r="30" spans="2:11" s="1" customFormat="1" ht="14.25" customHeight="1">
      <c r="B30" s="35"/>
      <c r="C30" s="36"/>
      <c r="D30" s="43" t="s">
        <v>43</v>
      </c>
      <c r="E30" s="43" t="s">
        <v>44</v>
      </c>
      <c r="F30" s="108">
        <f>ROUND(SUM(BE85:BE247),2)</f>
        <v>0</v>
      </c>
      <c r="G30" s="36"/>
      <c r="H30" s="36"/>
      <c r="I30" s="109">
        <v>0.21</v>
      </c>
      <c r="J30" s="108">
        <f>ROUND(ROUND((SUM(BE85:BE247)),2)*I30,2)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45</v>
      </c>
      <c r="F31" s="108">
        <f>ROUND(SUM(BF85:BF247),2)</f>
        <v>0</v>
      </c>
      <c r="G31" s="36"/>
      <c r="H31" s="36"/>
      <c r="I31" s="109">
        <v>0.15</v>
      </c>
      <c r="J31" s="108">
        <f>ROUND(ROUND((SUM(BF85:BF247)),2)*I31,2)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46</v>
      </c>
      <c r="F32" s="108">
        <f>ROUND(SUM(BG85:BG247),2)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47</v>
      </c>
      <c r="F33" s="108">
        <f>ROUND(SUM(BH85:BH247),2)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48</v>
      </c>
      <c r="F34" s="108">
        <f>ROUND(SUM(BI85:BI247),2)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49</v>
      </c>
      <c r="E36" s="66"/>
      <c r="F36" s="66"/>
      <c r="G36" s="112" t="s">
        <v>50</v>
      </c>
      <c r="H36" s="113" t="s">
        <v>51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87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81" t="str">
        <f>E7</f>
        <v>Výravský potok, Výrava, oprava dlažeb ř.km 3,36-4,030</v>
      </c>
      <c r="F45" s="256"/>
      <c r="G45" s="256"/>
      <c r="H45" s="256"/>
      <c r="I45" s="96"/>
      <c r="J45" s="36"/>
      <c r="K45" s="39"/>
    </row>
    <row r="46" spans="2:11" s="1" customFormat="1" ht="14.25" customHeight="1">
      <c r="B46" s="35"/>
      <c r="C46" s="31" t="s">
        <v>85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82" t="str">
        <f>E9</f>
        <v>1 - Oprava dlažeb ř.km 3,36-4,030</v>
      </c>
      <c r="F47" s="256"/>
      <c r="G47" s="256"/>
      <c r="H47" s="256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7" t="s">
        <v>25</v>
      </c>
      <c r="J49" s="98" t="str">
        <f>IF(J12="","",J12)</f>
        <v>24.3.2016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Povodí Labe,st.p. Hradec Králové</v>
      </c>
      <c r="G51" s="36"/>
      <c r="H51" s="36"/>
      <c r="I51" s="97" t="s">
        <v>35</v>
      </c>
      <c r="J51" s="29" t="str">
        <f>E21</f>
        <v>Ing. Světlana Vitvarová , Běluň 53, Heřmanice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88</v>
      </c>
      <c r="D54" s="110"/>
      <c r="E54" s="110"/>
      <c r="F54" s="110"/>
      <c r="G54" s="110"/>
      <c r="H54" s="110"/>
      <c r="I54" s="121"/>
      <c r="J54" s="122" t="s">
        <v>89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90</v>
      </c>
      <c r="D56" s="36"/>
      <c r="E56" s="36"/>
      <c r="F56" s="36"/>
      <c r="G56" s="36"/>
      <c r="H56" s="36"/>
      <c r="I56" s="96"/>
      <c r="J56" s="106">
        <f>J85</f>
        <v>0</v>
      </c>
      <c r="K56" s="39"/>
      <c r="AU56" s="18" t="s">
        <v>91</v>
      </c>
    </row>
    <row r="57" spans="2:11" s="7" customFormat="1" ht="24.75" customHeight="1">
      <c r="B57" s="125"/>
      <c r="C57" s="126"/>
      <c r="D57" s="127" t="s">
        <v>92</v>
      </c>
      <c r="E57" s="128"/>
      <c r="F57" s="128"/>
      <c r="G57" s="128"/>
      <c r="H57" s="128"/>
      <c r="I57" s="129"/>
      <c r="J57" s="130">
        <f>J86</f>
        <v>0</v>
      </c>
      <c r="K57" s="131"/>
    </row>
    <row r="58" spans="2:11" s="8" customFormat="1" ht="19.5" customHeight="1">
      <c r="B58" s="132"/>
      <c r="C58" s="133"/>
      <c r="D58" s="134" t="s">
        <v>93</v>
      </c>
      <c r="E58" s="135"/>
      <c r="F58" s="135"/>
      <c r="G58" s="135"/>
      <c r="H58" s="135"/>
      <c r="I58" s="136"/>
      <c r="J58" s="137">
        <f>J87</f>
        <v>0</v>
      </c>
      <c r="K58" s="138"/>
    </row>
    <row r="59" spans="2:11" s="8" customFormat="1" ht="19.5" customHeight="1">
      <c r="B59" s="132"/>
      <c r="C59" s="133"/>
      <c r="D59" s="134" t="s">
        <v>94</v>
      </c>
      <c r="E59" s="135"/>
      <c r="F59" s="135"/>
      <c r="G59" s="135"/>
      <c r="H59" s="135"/>
      <c r="I59" s="136"/>
      <c r="J59" s="137">
        <f>J149</f>
        <v>0</v>
      </c>
      <c r="K59" s="138"/>
    </row>
    <row r="60" spans="2:11" s="8" customFormat="1" ht="19.5" customHeight="1">
      <c r="B60" s="132"/>
      <c r="C60" s="133"/>
      <c r="D60" s="134" t="s">
        <v>95</v>
      </c>
      <c r="E60" s="135"/>
      <c r="F60" s="135"/>
      <c r="G60" s="135"/>
      <c r="H60" s="135"/>
      <c r="I60" s="136"/>
      <c r="J60" s="137">
        <f>J159</f>
        <v>0</v>
      </c>
      <c r="K60" s="138"/>
    </row>
    <row r="61" spans="2:11" s="8" customFormat="1" ht="19.5" customHeight="1">
      <c r="B61" s="132"/>
      <c r="C61" s="133"/>
      <c r="D61" s="134" t="s">
        <v>96</v>
      </c>
      <c r="E61" s="135"/>
      <c r="F61" s="135"/>
      <c r="G61" s="135"/>
      <c r="H61" s="135"/>
      <c r="I61" s="136"/>
      <c r="J61" s="137">
        <f>J190</f>
        <v>0</v>
      </c>
      <c r="K61" s="138"/>
    </row>
    <row r="62" spans="2:11" s="8" customFormat="1" ht="19.5" customHeight="1">
      <c r="B62" s="132"/>
      <c r="C62" s="133"/>
      <c r="D62" s="134" t="s">
        <v>97</v>
      </c>
      <c r="E62" s="135"/>
      <c r="F62" s="135"/>
      <c r="G62" s="135"/>
      <c r="H62" s="135"/>
      <c r="I62" s="136"/>
      <c r="J62" s="137">
        <f>J195</f>
        <v>0</v>
      </c>
      <c r="K62" s="138"/>
    </row>
    <row r="63" spans="2:11" s="8" customFormat="1" ht="19.5" customHeight="1">
      <c r="B63" s="132"/>
      <c r="C63" s="133"/>
      <c r="D63" s="134" t="s">
        <v>98</v>
      </c>
      <c r="E63" s="135"/>
      <c r="F63" s="135"/>
      <c r="G63" s="135"/>
      <c r="H63" s="135"/>
      <c r="I63" s="136"/>
      <c r="J63" s="137">
        <f>J222</f>
        <v>0</v>
      </c>
      <c r="K63" s="138"/>
    </row>
    <row r="64" spans="2:11" s="8" customFormat="1" ht="19.5" customHeight="1">
      <c r="B64" s="132"/>
      <c r="C64" s="133"/>
      <c r="D64" s="134" t="s">
        <v>99</v>
      </c>
      <c r="E64" s="135"/>
      <c r="F64" s="135"/>
      <c r="G64" s="135"/>
      <c r="H64" s="135"/>
      <c r="I64" s="136"/>
      <c r="J64" s="137">
        <f>J242</f>
        <v>0</v>
      </c>
      <c r="K64" s="138"/>
    </row>
    <row r="65" spans="2:11" s="8" customFormat="1" ht="19.5" customHeight="1">
      <c r="B65" s="132"/>
      <c r="C65" s="133"/>
      <c r="D65" s="134" t="s">
        <v>100</v>
      </c>
      <c r="E65" s="135"/>
      <c r="F65" s="135"/>
      <c r="G65" s="135"/>
      <c r="H65" s="135"/>
      <c r="I65" s="136"/>
      <c r="J65" s="137">
        <f>J245</f>
        <v>0</v>
      </c>
      <c r="K65" s="138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96"/>
      <c r="J66" s="36"/>
      <c r="K66" s="39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7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8"/>
      <c r="J71" s="54"/>
      <c r="K71" s="54"/>
      <c r="L71" s="35"/>
    </row>
    <row r="72" spans="2:12" s="1" customFormat="1" ht="36.75" customHeight="1">
      <c r="B72" s="35"/>
      <c r="C72" s="55" t="s">
        <v>101</v>
      </c>
      <c r="I72" s="139"/>
      <c r="L72" s="35"/>
    </row>
    <row r="73" spans="2:12" s="1" customFormat="1" ht="6.75" customHeight="1">
      <c r="B73" s="35"/>
      <c r="I73" s="139"/>
      <c r="L73" s="35"/>
    </row>
    <row r="74" spans="2:12" s="1" customFormat="1" ht="14.25" customHeight="1">
      <c r="B74" s="35"/>
      <c r="C74" s="57" t="s">
        <v>16</v>
      </c>
      <c r="I74" s="139"/>
      <c r="L74" s="35"/>
    </row>
    <row r="75" spans="2:12" s="1" customFormat="1" ht="22.5" customHeight="1">
      <c r="B75" s="35"/>
      <c r="E75" s="284" t="str">
        <f>E7</f>
        <v>Výravský potok, Výrava, oprava dlažeb ř.km 3,36-4,030</v>
      </c>
      <c r="F75" s="246"/>
      <c r="G75" s="246"/>
      <c r="H75" s="246"/>
      <c r="I75" s="139"/>
      <c r="L75" s="35"/>
    </row>
    <row r="76" spans="2:12" s="1" customFormat="1" ht="14.25" customHeight="1">
      <c r="B76" s="35"/>
      <c r="C76" s="57" t="s">
        <v>85</v>
      </c>
      <c r="I76" s="139"/>
      <c r="L76" s="35"/>
    </row>
    <row r="77" spans="2:12" s="1" customFormat="1" ht="23.25" customHeight="1">
      <c r="B77" s="35"/>
      <c r="E77" s="272" t="str">
        <f>E9</f>
        <v>1 - Oprava dlažeb ř.km 3,36-4,030</v>
      </c>
      <c r="F77" s="246"/>
      <c r="G77" s="246"/>
      <c r="H77" s="246"/>
      <c r="I77" s="139"/>
      <c r="L77" s="35"/>
    </row>
    <row r="78" spans="2:12" s="1" customFormat="1" ht="6.75" customHeight="1">
      <c r="B78" s="35"/>
      <c r="I78" s="139"/>
      <c r="L78" s="35"/>
    </row>
    <row r="79" spans="2:12" s="1" customFormat="1" ht="18" customHeight="1">
      <c r="B79" s="35"/>
      <c r="C79" s="57" t="s">
        <v>23</v>
      </c>
      <c r="F79" s="140" t="str">
        <f>F12</f>
        <v> </v>
      </c>
      <c r="I79" s="141" t="s">
        <v>25</v>
      </c>
      <c r="J79" s="61" t="str">
        <f>IF(J12="","",J12)</f>
        <v>24.3.2016</v>
      </c>
      <c r="L79" s="35"/>
    </row>
    <row r="80" spans="2:12" s="1" customFormat="1" ht="6.75" customHeight="1">
      <c r="B80" s="35"/>
      <c r="I80" s="139"/>
      <c r="L80" s="35"/>
    </row>
    <row r="81" spans="2:12" s="1" customFormat="1" ht="15">
      <c r="B81" s="35"/>
      <c r="C81" s="57" t="s">
        <v>29</v>
      </c>
      <c r="F81" s="140" t="str">
        <f>E15</f>
        <v>Povodí Labe,st.p. Hradec Králové</v>
      </c>
      <c r="I81" s="141" t="s">
        <v>35</v>
      </c>
      <c r="J81" s="140" t="str">
        <f>E21</f>
        <v>Ing. Světlana Vitvarová , Běluň 53, Heřmanice</v>
      </c>
      <c r="L81" s="35"/>
    </row>
    <row r="82" spans="2:12" s="1" customFormat="1" ht="14.25" customHeight="1">
      <c r="B82" s="35"/>
      <c r="C82" s="57" t="s">
        <v>33</v>
      </c>
      <c r="F82" s="140">
        <f>IF(E18="","",E18)</f>
      </c>
      <c r="I82" s="139"/>
      <c r="L82" s="35"/>
    </row>
    <row r="83" spans="2:12" s="1" customFormat="1" ht="9.75" customHeight="1">
      <c r="B83" s="35"/>
      <c r="I83" s="139"/>
      <c r="L83" s="35"/>
    </row>
    <row r="84" spans="2:20" s="9" customFormat="1" ht="29.25" customHeight="1">
      <c r="B84" s="142"/>
      <c r="C84" s="143" t="s">
        <v>102</v>
      </c>
      <c r="D84" s="144" t="s">
        <v>58</v>
      </c>
      <c r="E84" s="144" t="s">
        <v>54</v>
      </c>
      <c r="F84" s="144" t="s">
        <v>103</v>
      </c>
      <c r="G84" s="144" t="s">
        <v>104</v>
      </c>
      <c r="H84" s="144" t="s">
        <v>105</v>
      </c>
      <c r="I84" s="145" t="s">
        <v>106</v>
      </c>
      <c r="J84" s="144" t="s">
        <v>89</v>
      </c>
      <c r="K84" s="146" t="s">
        <v>107</v>
      </c>
      <c r="L84" s="142"/>
      <c r="M84" s="68" t="s">
        <v>108</v>
      </c>
      <c r="N84" s="69" t="s">
        <v>43</v>
      </c>
      <c r="O84" s="69" t="s">
        <v>109</v>
      </c>
      <c r="P84" s="69" t="s">
        <v>110</v>
      </c>
      <c r="Q84" s="69" t="s">
        <v>111</v>
      </c>
      <c r="R84" s="69" t="s">
        <v>112</v>
      </c>
      <c r="S84" s="69" t="s">
        <v>113</v>
      </c>
      <c r="T84" s="70" t="s">
        <v>114</v>
      </c>
    </row>
    <row r="85" spans="2:63" s="1" customFormat="1" ht="29.25" customHeight="1">
      <c r="B85" s="35"/>
      <c r="C85" s="72" t="s">
        <v>90</v>
      </c>
      <c r="I85" s="139"/>
      <c r="J85" s="147">
        <f>BK85</f>
        <v>0</v>
      </c>
      <c r="L85" s="35"/>
      <c r="M85" s="71"/>
      <c r="N85" s="62"/>
      <c r="O85" s="62"/>
      <c r="P85" s="148">
        <f>P86</f>
        <v>0</v>
      </c>
      <c r="Q85" s="62"/>
      <c r="R85" s="148">
        <f>R86</f>
        <v>0</v>
      </c>
      <c r="S85" s="62"/>
      <c r="T85" s="149">
        <f>T86</f>
        <v>0</v>
      </c>
      <c r="AT85" s="18" t="s">
        <v>72</v>
      </c>
      <c r="AU85" s="18" t="s">
        <v>91</v>
      </c>
      <c r="BK85" s="150">
        <f>BK86</f>
        <v>0</v>
      </c>
    </row>
    <row r="86" spans="2:63" s="10" customFormat="1" ht="36.75" customHeight="1">
      <c r="B86" s="151"/>
      <c r="D86" s="152" t="s">
        <v>72</v>
      </c>
      <c r="E86" s="153" t="s">
        <v>115</v>
      </c>
      <c r="F86" s="153" t="s">
        <v>116</v>
      </c>
      <c r="I86" s="154"/>
      <c r="J86" s="155">
        <f>BK86</f>
        <v>0</v>
      </c>
      <c r="L86" s="151"/>
      <c r="M86" s="156"/>
      <c r="N86" s="157"/>
      <c r="O86" s="157"/>
      <c r="P86" s="158">
        <f>P87+P149+P159+P190+P195+P222+P242+P245</f>
        <v>0</v>
      </c>
      <c r="Q86" s="157"/>
      <c r="R86" s="158">
        <f>R87+R149+R159+R190+R195+R222+R242+R245</f>
        <v>0</v>
      </c>
      <c r="S86" s="157"/>
      <c r="T86" s="159">
        <f>T87+T149+T159+T190+T195+T222+T242+T245</f>
        <v>0</v>
      </c>
      <c r="AR86" s="152" t="s">
        <v>22</v>
      </c>
      <c r="AT86" s="160" t="s">
        <v>72</v>
      </c>
      <c r="AU86" s="160" t="s">
        <v>73</v>
      </c>
      <c r="AY86" s="152" t="s">
        <v>117</v>
      </c>
      <c r="BK86" s="161">
        <f>BK87+BK149+BK159+BK190+BK195+BK222+BK242+BK245</f>
        <v>0</v>
      </c>
    </row>
    <row r="87" spans="2:63" s="10" customFormat="1" ht="19.5" customHeight="1">
      <c r="B87" s="151"/>
      <c r="D87" s="162" t="s">
        <v>72</v>
      </c>
      <c r="E87" s="163" t="s">
        <v>22</v>
      </c>
      <c r="F87" s="163" t="s">
        <v>118</v>
      </c>
      <c r="I87" s="154"/>
      <c r="J87" s="164">
        <f>BK87</f>
        <v>0</v>
      </c>
      <c r="L87" s="151"/>
      <c r="M87" s="156"/>
      <c r="N87" s="157"/>
      <c r="O87" s="157"/>
      <c r="P87" s="158">
        <f>SUM(P88:P148)</f>
        <v>0</v>
      </c>
      <c r="Q87" s="157"/>
      <c r="R87" s="158">
        <f>SUM(R88:R148)</f>
        <v>0</v>
      </c>
      <c r="S87" s="157"/>
      <c r="T87" s="159">
        <f>SUM(T88:T148)</f>
        <v>0</v>
      </c>
      <c r="AR87" s="152" t="s">
        <v>22</v>
      </c>
      <c r="AT87" s="160" t="s">
        <v>72</v>
      </c>
      <c r="AU87" s="160" t="s">
        <v>22</v>
      </c>
      <c r="AY87" s="152" t="s">
        <v>117</v>
      </c>
      <c r="BK87" s="161">
        <f>SUM(BK88:BK148)</f>
        <v>0</v>
      </c>
    </row>
    <row r="88" spans="2:65" s="1" customFormat="1" ht="22.5" customHeight="1">
      <c r="B88" s="165"/>
      <c r="C88" s="166" t="s">
        <v>22</v>
      </c>
      <c r="D88" s="166" t="s">
        <v>119</v>
      </c>
      <c r="E88" s="167" t="s">
        <v>120</v>
      </c>
      <c r="F88" s="168" t="s">
        <v>121</v>
      </c>
      <c r="G88" s="169" t="s">
        <v>122</v>
      </c>
      <c r="H88" s="170">
        <v>10</v>
      </c>
      <c r="I88" s="171"/>
      <c r="J88" s="172">
        <f>ROUND(I88*H88,2)</f>
        <v>0</v>
      </c>
      <c r="K88" s="168" t="s">
        <v>123</v>
      </c>
      <c r="L88" s="35"/>
      <c r="M88" s="173" t="s">
        <v>20</v>
      </c>
      <c r="N88" s="174" t="s">
        <v>44</v>
      </c>
      <c r="O88" s="36"/>
      <c r="P88" s="175">
        <f>O88*H88</f>
        <v>0</v>
      </c>
      <c r="Q88" s="175">
        <v>0</v>
      </c>
      <c r="R88" s="175">
        <f>Q88*H88</f>
        <v>0</v>
      </c>
      <c r="S88" s="175">
        <v>0</v>
      </c>
      <c r="T88" s="176">
        <f>S88*H88</f>
        <v>0</v>
      </c>
      <c r="AR88" s="18" t="s">
        <v>124</v>
      </c>
      <c r="AT88" s="18" t="s">
        <v>119</v>
      </c>
      <c r="AU88" s="18" t="s">
        <v>80</v>
      </c>
      <c r="AY88" s="18" t="s">
        <v>117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8" t="s">
        <v>22</v>
      </c>
      <c r="BK88" s="177">
        <f>ROUND(I88*H88,2)</f>
        <v>0</v>
      </c>
      <c r="BL88" s="18" t="s">
        <v>124</v>
      </c>
      <c r="BM88" s="18" t="s">
        <v>22</v>
      </c>
    </row>
    <row r="89" spans="2:47" s="1" customFormat="1" ht="22.5" customHeight="1">
      <c r="B89" s="35"/>
      <c r="D89" s="178" t="s">
        <v>125</v>
      </c>
      <c r="F89" s="179" t="s">
        <v>121</v>
      </c>
      <c r="I89" s="139"/>
      <c r="L89" s="35"/>
      <c r="M89" s="64"/>
      <c r="N89" s="36"/>
      <c r="O89" s="36"/>
      <c r="P89" s="36"/>
      <c r="Q89" s="36"/>
      <c r="R89" s="36"/>
      <c r="S89" s="36"/>
      <c r="T89" s="65"/>
      <c r="AT89" s="18" t="s">
        <v>125</v>
      </c>
      <c r="AU89" s="18" t="s">
        <v>80</v>
      </c>
    </row>
    <row r="90" spans="2:65" s="1" customFormat="1" ht="31.5" customHeight="1">
      <c r="B90" s="165"/>
      <c r="C90" s="166" t="s">
        <v>80</v>
      </c>
      <c r="D90" s="166" t="s">
        <v>119</v>
      </c>
      <c r="E90" s="167" t="s">
        <v>126</v>
      </c>
      <c r="F90" s="168" t="s">
        <v>127</v>
      </c>
      <c r="G90" s="169" t="s">
        <v>128</v>
      </c>
      <c r="H90" s="170">
        <v>327.54</v>
      </c>
      <c r="I90" s="171"/>
      <c r="J90" s="172">
        <f>ROUND(I90*H90,2)</f>
        <v>0</v>
      </c>
      <c r="K90" s="168" t="s">
        <v>123</v>
      </c>
      <c r="L90" s="35"/>
      <c r="M90" s="173" t="s">
        <v>20</v>
      </c>
      <c r="N90" s="174" t="s">
        <v>44</v>
      </c>
      <c r="O90" s="36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AR90" s="18" t="s">
        <v>124</v>
      </c>
      <c r="AT90" s="18" t="s">
        <v>119</v>
      </c>
      <c r="AU90" s="18" t="s">
        <v>80</v>
      </c>
      <c r="AY90" s="18" t="s">
        <v>117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8" t="s">
        <v>22</v>
      </c>
      <c r="BK90" s="177">
        <f>ROUND(I90*H90,2)</f>
        <v>0</v>
      </c>
      <c r="BL90" s="18" t="s">
        <v>124</v>
      </c>
      <c r="BM90" s="18" t="s">
        <v>80</v>
      </c>
    </row>
    <row r="91" spans="2:47" s="1" customFormat="1" ht="22.5" customHeight="1">
      <c r="B91" s="35"/>
      <c r="D91" s="180" t="s">
        <v>125</v>
      </c>
      <c r="F91" s="181" t="s">
        <v>127</v>
      </c>
      <c r="I91" s="139"/>
      <c r="L91" s="35"/>
      <c r="M91" s="64"/>
      <c r="N91" s="36"/>
      <c r="O91" s="36"/>
      <c r="P91" s="36"/>
      <c r="Q91" s="36"/>
      <c r="R91" s="36"/>
      <c r="S91" s="36"/>
      <c r="T91" s="65"/>
      <c r="AT91" s="18" t="s">
        <v>125</v>
      </c>
      <c r="AU91" s="18" t="s">
        <v>80</v>
      </c>
    </row>
    <row r="92" spans="2:51" s="11" customFormat="1" ht="22.5" customHeight="1">
      <c r="B92" s="182"/>
      <c r="D92" s="180" t="s">
        <v>129</v>
      </c>
      <c r="E92" s="183" t="s">
        <v>20</v>
      </c>
      <c r="F92" s="184" t="s">
        <v>130</v>
      </c>
      <c r="H92" s="185" t="s">
        <v>20</v>
      </c>
      <c r="I92" s="186"/>
      <c r="L92" s="182"/>
      <c r="M92" s="187"/>
      <c r="N92" s="188"/>
      <c r="O92" s="188"/>
      <c r="P92" s="188"/>
      <c r="Q92" s="188"/>
      <c r="R92" s="188"/>
      <c r="S92" s="188"/>
      <c r="T92" s="189"/>
      <c r="AT92" s="185" t="s">
        <v>129</v>
      </c>
      <c r="AU92" s="185" t="s">
        <v>80</v>
      </c>
      <c r="AV92" s="11" t="s">
        <v>22</v>
      </c>
      <c r="AW92" s="11" t="s">
        <v>37</v>
      </c>
      <c r="AX92" s="11" t="s">
        <v>73</v>
      </c>
      <c r="AY92" s="185" t="s">
        <v>117</v>
      </c>
    </row>
    <row r="93" spans="2:51" s="12" customFormat="1" ht="22.5" customHeight="1">
      <c r="B93" s="190"/>
      <c r="D93" s="180" t="s">
        <v>129</v>
      </c>
      <c r="E93" s="191" t="s">
        <v>20</v>
      </c>
      <c r="F93" s="192" t="s">
        <v>131</v>
      </c>
      <c r="H93" s="193">
        <v>333.54</v>
      </c>
      <c r="I93" s="194"/>
      <c r="L93" s="190"/>
      <c r="M93" s="195"/>
      <c r="N93" s="196"/>
      <c r="O93" s="196"/>
      <c r="P93" s="196"/>
      <c r="Q93" s="196"/>
      <c r="R93" s="196"/>
      <c r="S93" s="196"/>
      <c r="T93" s="197"/>
      <c r="AT93" s="191" t="s">
        <v>129</v>
      </c>
      <c r="AU93" s="191" t="s">
        <v>80</v>
      </c>
      <c r="AV93" s="12" t="s">
        <v>80</v>
      </c>
      <c r="AW93" s="12" t="s">
        <v>37</v>
      </c>
      <c r="AX93" s="12" t="s">
        <v>73</v>
      </c>
      <c r="AY93" s="191" t="s">
        <v>117</v>
      </c>
    </row>
    <row r="94" spans="2:51" s="12" customFormat="1" ht="22.5" customHeight="1">
      <c r="B94" s="190"/>
      <c r="D94" s="180" t="s">
        <v>129</v>
      </c>
      <c r="E94" s="191" t="s">
        <v>20</v>
      </c>
      <c r="F94" s="192" t="s">
        <v>132</v>
      </c>
      <c r="H94" s="193">
        <v>-6</v>
      </c>
      <c r="I94" s="194"/>
      <c r="L94" s="190"/>
      <c r="M94" s="195"/>
      <c r="N94" s="196"/>
      <c r="O94" s="196"/>
      <c r="P94" s="196"/>
      <c r="Q94" s="196"/>
      <c r="R94" s="196"/>
      <c r="S94" s="196"/>
      <c r="T94" s="197"/>
      <c r="AT94" s="191" t="s">
        <v>129</v>
      </c>
      <c r="AU94" s="191" t="s">
        <v>80</v>
      </c>
      <c r="AV94" s="12" t="s">
        <v>80</v>
      </c>
      <c r="AW94" s="12" t="s">
        <v>37</v>
      </c>
      <c r="AX94" s="12" t="s">
        <v>73</v>
      </c>
      <c r="AY94" s="191" t="s">
        <v>117</v>
      </c>
    </row>
    <row r="95" spans="2:51" s="13" customFormat="1" ht="22.5" customHeight="1">
      <c r="B95" s="198"/>
      <c r="D95" s="178" t="s">
        <v>129</v>
      </c>
      <c r="E95" s="199" t="s">
        <v>20</v>
      </c>
      <c r="F95" s="200" t="s">
        <v>133</v>
      </c>
      <c r="H95" s="201">
        <v>327.54</v>
      </c>
      <c r="I95" s="202"/>
      <c r="L95" s="198"/>
      <c r="M95" s="203"/>
      <c r="N95" s="204"/>
      <c r="O95" s="204"/>
      <c r="P95" s="204"/>
      <c r="Q95" s="204"/>
      <c r="R95" s="204"/>
      <c r="S95" s="204"/>
      <c r="T95" s="205"/>
      <c r="AT95" s="206" t="s">
        <v>129</v>
      </c>
      <c r="AU95" s="206" t="s">
        <v>80</v>
      </c>
      <c r="AV95" s="13" t="s">
        <v>124</v>
      </c>
      <c r="AW95" s="13" t="s">
        <v>37</v>
      </c>
      <c r="AX95" s="13" t="s">
        <v>22</v>
      </c>
      <c r="AY95" s="206" t="s">
        <v>117</v>
      </c>
    </row>
    <row r="96" spans="2:65" s="1" customFormat="1" ht="22.5" customHeight="1">
      <c r="B96" s="165"/>
      <c r="C96" s="166" t="s">
        <v>134</v>
      </c>
      <c r="D96" s="166" t="s">
        <v>119</v>
      </c>
      <c r="E96" s="167" t="s">
        <v>135</v>
      </c>
      <c r="F96" s="168" t="s">
        <v>136</v>
      </c>
      <c r="G96" s="169" t="s">
        <v>128</v>
      </c>
      <c r="H96" s="170">
        <v>327.54</v>
      </c>
      <c r="I96" s="171"/>
      <c r="J96" s="172">
        <f>ROUND(I96*H96,2)</f>
        <v>0</v>
      </c>
      <c r="K96" s="168" t="s">
        <v>20</v>
      </c>
      <c r="L96" s="35"/>
      <c r="M96" s="173" t="s">
        <v>20</v>
      </c>
      <c r="N96" s="174" t="s">
        <v>44</v>
      </c>
      <c r="O96" s="36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AR96" s="18" t="s">
        <v>124</v>
      </c>
      <c r="AT96" s="18" t="s">
        <v>119</v>
      </c>
      <c r="AU96" s="18" t="s">
        <v>80</v>
      </c>
      <c r="AY96" s="18" t="s">
        <v>117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8" t="s">
        <v>22</v>
      </c>
      <c r="BK96" s="177">
        <f>ROUND(I96*H96,2)</f>
        <v>0</v>
      </c>
      <c r="BL96" s="18" t="s">
        <v>124</v>
      </c>
      <c r="BM96" s="18" t="s">
        <v>134</v>
      </c>
    </row>
    <row r="97" spans="2:47" s="1" customFormat="1" ht="30" customHeight="1">
      <c r="B97" s="35"/>
      <c r="D97" s="180" t="s">
        <v>125</v>
      </c>
      <c r="F97" s="181" t="s">
        <v>137</v>
      </c>
      <c r="I97" s="139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125</v>
      </c>
      <c r="AU97" s="18" t="s">
        <v>80</v>
      </c>
    </row>
    <row r="98" spans="2:51" s="11" customFormat="1" ht="22.5" customHeight="1">
      <c r="B98" s="182"/>
      <c r="D98" s="180" t="s">
        <v>129</v>
      </c>
      <c r="E98" s="183" t="s">
        <v>20</v>
      </c>
      <c r="F98" s="184" t="s">
        <v>138</v>
      </c>
      <c r="H98" s="185" t="s">
        <v>20</v>
      </c>
      <c r="I98" s="186"/>
      <c r="L98" s="182"/>
      <c r="M98" s="187"/>
      <c r="N98" s="188"/>
      <c r="O98" s="188"/>
      <c r="P98" s="188"/>
      <c r="Q98" s="188"/>
      <c r="R98" s="188"/>
      <c r="S98" s="188"/>
      <c r="T98" s="189"/>
      <c r="AT98" s="185" t="s">
        <v>129</v>
      </c>
      <c r="AU98" s="185" t="s">
        <v>80</v>
      </c>
      <c r="AV98" s="11" t="s">
        <v>22</v>
      </c>
      <c r="AW98" s="11" t="s">
        <v>37</v>
      </c>
      <c r="AX98" s="11" t="s">
        <v>73</v>
      </c>
      <c r="AY98" s="185" t="s">
        <v>117</v>
      </c>
    </row>
    <row r="99" spans="2:51" s="12" customFormat="1" ht="22.5" customHeight="1">
      <c r="B99" s="190"/>
      <c r="D99" s="180" t="s">
        <v>129</v>
      </c>
      <c r="E99" s="191" t="s">
        <v>20</v>
      </c>
      <c r="F99" s="192" t="s">
        <v>131</v>
      </c>
      <c r="H99" s="193">
        <v>333.54</v>
      </c>
      <c r="I99" s="194"/>
      <c r="L99" s="190"/>
      <c r="M99" s="195"/>
      <c r="N99" s="196"/>
      <c r="O99" s="196"/>
      <c r="P99" s="196"/>
      <c r="Q99" s="196"/>
      <c r="R99" s="196"/>
      <c r="S99" s="196"/>
      <c r="T99" s="197"/>
      <c r="AT99" s="191" t="s">
        <v>129</v>
      </c>
      <c r="AU99" s="191" t="s">
        <v>80</v>
      </c>
      <c r="AV99" s="12" t="s">
        <v>80</v>
      </c>
      <c r="AW99" s="12" t="s">
        <v>37</v>
      </c>
      <c r="AX99" s="12" t="s">
        <v>73</v>
      </c>
      <c r="AY99" s="191" t="s">
        <v>117</v>
      </c>
    </row>
    <row r="100" spans="2:51" s="12" customFormat="1" ht="22.5" customHeight="1">
      <c r="B100" s="190"/>
      <c r="D100" s="180" t="s">
        <v>129</v>
      </c>
      <c r="E100" s="191" t="s">
        <v>20</v>
      </c>
      <c r="F100" s="192" t="s">
        <v>132</v>
      </c>
      <c r="H100" s="193">
        <v>-6</v>
      </c>
      <c r="I100" s="194"/>
      <c r="L100" s="190"/>
      <c r="M100" s="195"/>
      <c r="N100" s="196"/>
      <c r="O100" s="196"/>
      <c r="P100" s="196"/>
      <c r="Q100" s="196"/>
      <c r="R100" s="196"/>
      <c r="S100" s="196"/>
      <c r="T100" s="197"/>
      <c r="AT100" s="191" t="s">
        <v>129</v>
      </c>
      <c r="AU100" s="191" t="s">
        <v>80</v>
      </c>
      <c r="AV100" s="12" t="s">
        <v>80</v>
      </c>
      <c r="AW100" s="12" t="s">
        <v>37</v>
      </c>
      <c r="AX100" s="12" t="s">
        <v>73</v>
      </c>
      <c r="AY100" s="191" t="s">
        <v>117</v>
      </c>
    </row>
    <row r="101" spans="2:51" s="13" customFormat="1" ht="22.5" customHeight="1">
      <c r="B101" s="198"/>
      <c r="D101" s="178" t="s">
        <v>129</v>
      </c>
      <c r="E101" s="199" t="s">
        <v>20</v>
      </c>
      <c r="F101" s="200" t="s">
        <v>133</v>
      </c>
      <c r="H101" s="201">
        <v>327.54</v>
      </c>
      <c r="I101" s="202"/>
      <c r="L101" s="198"/>
      <c r="M101" s="203"/>
      <c r="N101" s="204"/>
      <c r="O101" s="204"/>
      <c r="P101" s="204"/>
      <c r="Q101" s="204"/>
      <c r="R101" s="204"/>
      <c r="S101" s="204"/>
      <c r="T101" s="205"/>
      <c r="AT101" s="206" t="s">
        <v>129</v>
      </c>
      <c r="AU101" s="206" t="s">
        <v>80</v>
      </c>
      <c r="AV101" s="13" t="s">
        <v>124</v>
      </c>
      <c r="AW101" s="13" t="s">
        <v>37</v>
      </c>
      <c r="AX101" s="13" t="s">
        <v>22</v>
      </c>
      <c r="AY101" s="206" t="s">
        <v>117</v>
      </c>
    </row>
    <row r="102" spans="2:65" s="1" customFormat="1" ht="22.5" customHeight="1">
      <c r="B102" s="165"/>
      <c r="C102" s="166" t="s">
        <v>124</v>
      </c>
      <c r="D102" s="166" t="s">
        <v>119</v>
      </c>
      <c r="E102" s="167" t="s">
        <v>139</v>
      </c>
      <c r="F102" s="168" t="s">
        <v>140</v>
      </c>
      <c r="G102" s="169" t="s">
        <v>128</v>
      </c>
      <c r="H102" s="170">
        <v>327.54</v>
      </c>
      <c r="I102" s="171"/>
      <c r="J102" s="172">
        <f>ROUND(I102*H102,2)</f>
        <v>0</v>
      </c>
      <c r="K102" s="168" t="s">
        <v>20</v>
      </c>
      <c r="L102" s="35"/>
      <c r="M102" s="173" t="s">
        <v>20</v>
      </c>
      <c r="N102" s="174" t="s">
        <v>44</v>
      </c>
      <c r="O102" s="36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8" t="s">
        <v>124</v>
      </c>
      <c r="AT102" s="18" t="s">
        <v>119</v>
      </c>
      <c r="AU102" s="18" t="s">
        <v>80</v>
      </c>
      <c r="AY102" s="18" t="s">
        <v>117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8" t="s">
        <v>22</v>
      </c>
      <c r="BK102" s="177">
        <f>ROUND(I102*H102,2)</f>
        <v>0</v>
      </c>
      <c r="BL102" s="18" t="s">
        <v>124</v>
      </c>
      <c r="BM102" s="18" t="s">
        <v>124</v>
      </c>
    </row>
    <row r="103" spans="2:47" s="1" customFormat="1" ht="30" customHeight="1">
      <c r="B103" s="35"/>
      <c r="D103" s="178" t="s">
        <v>125</v>
      </c>
      <c r="F103" s="179" t="s">
        <v>141</v>
      </c>
      <c r="I103" s="139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125</v>
      </c>
      <c r="AU103" s="18" t="s">
        <v>80</v>
      </c>
    </row>
    <row r="104" spans="2:65" s="1" customFormat="1" ht="22.5" customHeight="1">
      <c r="B104" s="165"/>
      <c r="C104" s="166" t="s">
        <v>142</v>
      </c>
      <c r="D104" s="166" t="s">
        <v>119</v>
      </c>
      <c r="E104" s="167" t="s">
        <v>143</v>
      </c>
      <c r="F104" s="168" t="s">
        <v>144</v>
      </c>
      <c r="G104" s="169" t="s">
        <v>145</v>
      </c>
      <c r="H104" s="170">
        <v>700</v>
      </c>
      <c r="I104" s="171"/>
      <c r="J104" s="172">
        <f>ROUND(I104*H104,2)</f>
        <v>0</v>
      </c>
      <c r="K104" s="168" t="s">
        <v>20</v>
      </c>
      <c r="L104" s="35"/>
      <c r="M104" s="173" t="s">
        <v>20</v>
      </c>
      <c r="N104" s="174" t="s">
        <v>44</v>
      </c>
      <c r="O104" s="36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AR104" s="18" t="s">
        <v>124</v>
      </c>
      <c r="AT104" s="18" t="s">
        <v>119</v>
      </c>
      <c r="AU104" s="18" t="s">
        <v>80</v>
      </c>
      <c r="AY104" s="18" t="s">
        <v>117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8" t="s">
        <v>22</v>
      </c>
      <c r="BK104" s="177">
        <f>ROUND(I104*H104,2)</f>
        <v>0</v>
      </c>
      <c r="BL104" s="18" t="s">
        <v>124</v>
      </c>
      <c r="BM104" s="18" t="s">
        <v>142</v>
      </c>
    </row>
    <row r="105" spans="2:47" s="1" customFormat="1" ht="22.5" customHeight="1">
      <c r="B105" s="35"/>
      <c r="D105" s="180" t="s">
        <v>125</v>
      </c>
      <c r="F105" s="181" t="s">
        <v>146</v>
      </c>
      <c r="I105" s="139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125</v>
      </c>
      <c r="AU105" s="18" t="s">
        <v>80</v>
      </c>
    </row>
    <row r="106" spans="2:51" s="12" customFormat="1" ht="22.5" customHeight="1">
      <c r="B106" s="190"/>
      <c r="D106" s="180" t="s">
        <v>129</v>
      </c>
      <c r="E106" s="191" t="s">
        <v>20</v>
      </c>
      <c r="F106" s="192" t="s">
        <v>147</v>
      </c>
      <c r="H106" s="193">
        <v>700</v>
      </c>
      <c r="I106" s="194"/>
      <c r="L106" s="190"/>
      <c r="M106" s="195"/>
      <c r="N106" s="196"/>
      <c r="O106" s="196"/>
      <c r="P106" s="196"/>
      <c r="Q106" s="196"/>
      <c r="R106" s="196"/>
      <c r="S106" s="196"/>
      <c r="T106" s="197"/>
      <c r="AT106" s="191" t="s">
        <v>129</v>
      </c>
      <c r="AU106" s="191" t="s">
        <v>80</v>
      </c>
      <c r="AV106" s="12" t="s">
        <v>80</v>
      </c>
      <c r="AW106" s="12" t="s">
        <v>37</v>
      </c>
      <c r="AX106" s="12" t="s">
        <v>73</v>
      </c>
      <c r="AY106" s="191" t="s">
        <v>117</v>
      </c>
    </row>
    <row r="107" spans="2:51" s="13" customFormat="1" ht="22.5" customHeight="1">
      <c r="B107" s="198"/>
      <c r="D107" s="178" t="s">
        <v>129</v>
      </c>
      <c r="E107" s="199" t="s">
        <v>20</v>
      </c>
      <c r="F107" s="200" t="s">
        <v>133</v>
      </c>
      <c r="H107" s="201">
        <v>700</v>
      </c>
      <c r="I107" s="202"/>
      <c r="L107" s="198"/>
      <c r="M107" s="203"/>
      <c r="N107" s="204"/>
      <c r="O107" s="204"/>
      <c r="P107" s="204"/>
      <c r="Q107" s="204"/>
      <c r="R107" s="204"/>
      <c r="S107" s="204"/>
      <c r="T107" s="205"/>
      <c r="AT107" s="206" t="s">
        <v>129</v>
      </c>
      <c r="AU107" s="206" t="s">
        <v>80</v>
      </c>
      <c r="AV107" s="13" t="s">
        <v>124</v>
      </c>
      <c r="AW107" s="13" t="s">
        <v>37</v>
      </c>
      <c r="AX107" s="13" t="s">
        <v>22</v>
      </c>
      <c r="AY107" s="206" t="s">
        <v>117</v>
      </c>
    </row>
    <row r="108" spans="2:65" s="1" customFormat="1" ht="22.5" customHeight="1">
      <c r="B108" s="165"/>
      <c r="C108" s="166" t="s">
        <v>148</v>
      </c>
      <c r="D108" s="166" t="s">
        <v>119</v>
      </c>
      <c r="E108" s="167" t="s">
        <v>149</v>
      </c>
      <c r="F108" s="168" t="s">
        <v>150</v>
      </c>
      <c r="G108" s="169" t="s">
        <v>151</v>
      </c>
      <c r="H108" s="170">
        <v>160</v>
      </c>
      <c r="I108" s="171"/>
      <c r="J108" s="172">
        <f>ROUND(I108*H108,2)</f>
        <v>0</v>
      </c>
      <c r="K108" s="168" t="s">
        <v>20</v>
      </c>
      <c r="L108" s="35"/>
      <c r="M108" s="173" t="s">
        <v>20</v>
      </c>
      <c r="N108" s="174" t="s">
        <v>44</v>
      </c>
      <c r="O108" s="36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8" t="s">
        <v>124</v>
      </c>
      <c r="AT108" s="18" t="s">
        <v>119</v>
      </c>
      <c r="AU108" s="18" t="s">
        <v>80</v>
      </c>
      <c r="AY108" s="18" t="s">
        <v>117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8" t="s">
        <v>22</v>
      </c>
      <c r="BK108" s="177">
        <f>ROUND(I108*H108,2)</f>
        <v>0</v>
      </c>
      <c r="BL108" s="18" t="s">
        <v>124</v>
      </c>
      <c r="BM108" s="18" t="s">
        <v>148</v>
      </c>
    </row>
    <row r="109" spans="2:47" s="1" customFormat="1" ht="22.5" customHeight="1">
      <c r="B109" s="35"/>
      <c r="D109" s="178" t="s">
        <v>125</v>
      </c>
      <c r="F109" s="179" t="s">
        <v>152</v>
      </c>
      <c r="I109" s="139"/>
      <c r="L109" s="35"/>
      <c r="M109" s="64"/>
      <c r="N109" s="36"/>
      <c r="O109" s="36"/>
      <c r="P109" s="36"/>
      <c r="Q109" s="36"/>
      <c r="R109" s="36"/>
      <c r="S109" s="36"/>
      <c r="T109" s="65"/>
      <c r="AT109" s="18" t="s">
        <v>125</v>
      </c>
      <c r="AU109" s="18" t="s">
        <v>80</v>
      </c>
    </row>
    <row r="110" spans="2:65" s="1" customFormat="1" ht="22.5" customHeight="1">
      <c r="B110" s="165"/>
      <c r="C110" s="166" t="s">
        <v>153</v>
      </c>
      <c r="D110" s="166" t="s">
        <v>119</v>
      </c>
      <c r="E110" s="167" t="s">
        <v>154</v>
      </c>
      <c r="F110" s="168" t="s">
        <v>155</v>
      </c>
      <c r="G110" s="169" t="s">
        <v>156</v>
      </c>
      <c r="H110" s="170">
        <v>65</v>
      </c>
      <c r="I110" s="171"/>
      <c r="J110" s="172">
        <f>ROUND(I110*H110,2)</f>
        <v>0</v>
      </c>
      <c r="K110" s="168" t="s">
        <v>20</v>
      </c>
      <c r="L110" s="35"/>
      <c r="M110" s="173" t="s">
        <v>20</v>
      </c>
      <c r="N110" s="174" t="s">
        <v>44</v>
      </c>
      <c r="O110" s="3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8" t="s">
        <v>124</v>
      </c>
      <c r="AT110" s="18" t="s">
        <v>119</v>
      </c>
      <c r="AU110" s="18" t="s">
        <v>80</v>
      </c>
      <c r="AY110" s="18" t="s">
        <v>117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8" t="s">
        <v>22</v>
      </c>
      <c r="BK110" s="177">
        <f>ROUND(I110*H110,2)</f>
        <v>0</v>
      </c>
      <c r="BL110" s="18" t="s">
        <v>124</v>
      </c>
      <c r="BM110" s="18" t="s">
        <v>153</v>
      </c>
    </row>
    <row r="111" spans="2:47" s="1" customFormat="1" ht="30" customHeight="1">
      <c r="B111" s="35"/>
      <c r="D111" s="178" t="s">
        <v>125</v>
      </c>
      <c r="F111" s="179" t="s">
        <v>157</v>
      </c>
      <c r="I111" s="139"/>
      <c r="L111" s="35"/>
      <c r="M111" s="64"/>
      <c r="N111" s="36"/>
      <c r="O111" s="36"/>
      <c r="P111" s="36"/>
      <c r="Q111" s="36"/>
      <c r="R111" s="36"/>
      <c r="S111" s="36"/>
      <c r="T111" s="65"/>
      <c r="AT111" s="18" t="s">
        <v>125</v>
      </c>
      <c r="AU111" s="18" t="s">
        <v>80</v>
      </c>
    </row>
    <row r="112" spans="2:65" s="1" customFormat="1" ht="22.5" customHeight="1">
      <c r="B112" s="165"/>
      <c r="C112" s="166" t="s">
        <v>158</v>
      </c>
      <c r="D112" s="166" t="s">
        <v>119</v>
      </c>
      <c r="E112" s="167" t="s">
        <v>159</v>
      </c>
      <c r="F112" s="168" t="s">
        <v>160</v>
      </c>
      <c r="G112" s="169" t="s">
        <v>128</v>
      </c>
      <c r="H112" s="170">
        <v>314.832</v>
      </c>
      <c r="I112" s="171"/>
      <c r="J112" s="172">
        <f>ROUND(I112*H112,2)</f>
        <v>0</v>
      </c>
      <c r="K112" s="168" t="s">
        <v>123</v>
      </c>
      <c r="L112" s="35"/>
      <c r="M112" s="173" t="s">
        <v>20</v>
      </c>
      <c r="N112" s="174" t="s">
        <v>44</v>
      </c>
      <c r="O112" s="36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AR112" s="18" t="s">
        <v>124</v>
      </c>
      <c r="AT112" s="18" t="s">
        <v>119</v>
      </c>
      <c r="AU112" s="18" t="s">
        <v>80</v>
      </c>
      <c r="AY112" s="18" t="s">
        <v>117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8" t="s">
        <v>22</v>
      </c>
      <c r="BK112" s="177">
        <f>ROUND(I112*H112,2)</f>
        <v>0</v>
      </c>
      <c r="BL112" s="18" t="s">
        <v>124</v>
      </c>
      <c r="BM112" s="18" t="s">
        <v>158</v>
      </c>
    </row>
    <row r="113" spans="2:47" s="1" customFormat="1" ht="22.5" customHeight="1">
      <c r="B113" s="35"/>
      <c r="D113" s="180" t="s">
        <v>125</v>
      </c>
      <c r="F113" s="181" t="s">
        <v>160</v>
      </c>
      <c r="I113" s="139"/>
      <c r="L113" s="35"/>
      <c r="M113" s="64"/>
      <c r="N113" s="36"/>
      <c r="O113" s="36"/>
      <c r="P113" s="36"/>
      <c r="Q113" s="36"/>
      <c r="R113" s="36"/>
      <c r="S113" s="36"/>
      <c r="T113" s="65"/>
      <c r="AT113" s="18" t="s">
        <v>125</v>
      </c>
      <c r="AU113" s="18" t="s">
        <v>80</v>
      </c>
    </row>
    <row r="114" spans="2:51" s="11" customFormat="1" ht="22.5" customHeight="1">
      <c r="B114" s="182"/>
      <c r="D114" s="180" t="s">
        <v>129</v>
      </c>
      <c r="E114" s="183" t="s">
        <v>20</v>
      </c>
      <c r="F114" s="184" t="s">
        <v>161</v>
      </c>
      <c r="H114" s="185" t="s">
        <v>20</v>
      </c>
      <c r="I114" s="186"/>
      <c r="L114" s="182"/>
      <c r="M114" s="187"/>
      <c r="N114" s="188"/>
      <c r="O114" s="188"/>
      <c r="P114" s="188"/>
      <c r="Q114" s="188"/>
      <c r="R114" s="188"/>
      <c r="S114" s="188"/>
      <c r="T114" s="189"/>
      <c r="AT114" s="185" t="s">
        <v>129</v>
      </c>
      <c r="AU114" s="185" t="s">
        <v>80</v>
      </c>
      <c r="AV114" s="11" t="s">
        <v>22</v>
      </c>
      <c r="AW114" s="11" t="s">
        <v>37</v>
      </c>
      <c r="AX114" s="11" t="s">
        <v>73</v>
      </c>
      <c r="AY114" s="185" t="s">
        <v>117</v>
      </c>
    </row>
    <row r="115" spans="2:51" s="12" customFormat="1" ht="22.5" customHeight="1">
      <c r="B115" s="190"/>
      <c r="D115" s="180" t="s">
        <v>129</v>
      </c>
      <c r="E115" s="191" t="s">
        <v>20</v>
      </c>
      <c r="F115" s="192" t="s">
        <v>162</v>
      </c>
      <c r="H115" s="193">
        <v>266.832</v>
      </c>
      <c r="I115" s="194"/>
      <c r="L115" s="190"/>
      <c r="M115" s="195"/>
      <c r="N115" s="196"/>
      <c r="O115" s="196"/>
      <c r="P115" s="196"/>
      <c r="Q115" s="196"/>
      <c r="R115" s="196"/>
      <c r="S115" s="196"/>
      <c r="T115" s="197"/>
      <c r="AT115" s="191" t="s">
        <v>129</v>
      </c>
      <c r="AU115" s="191" t="s">
        <v>80</v>
      </c>
      <c r="AV115" s="12" t="s">
        <v>80</v>
      </c>
      <c r="AW115" s="12" t="s">
        <v>37</v>
      </c>
      <c r="AX115" s="12" t="s">
        <v>73</v>
      </c>
      <c r="AY115" s="191" t="s">
        <v>117</v>
      </c>
    </row>
    <row r="116" spans="2:51" s="12" customFormat="1" ht="22.5" customHeight="1">
      <c r="B116" s="190"/>
      <c r="D116" s="180" t="s">
        <v>129</v>
      </c>
      <c r="E116" s="191" t="s">
        <v>20</v>
      </c>
      <c r="F116" s="192" t="s">
        <v>163</v>
      </c>
      <c r="H116" s="193">
        <v>-4.8</v>
      </c>
      <c r="I116" s="194"/>
      <c r="L116" s="190"/>
      <c r="M116" s="195"/>
      <c r="N116" s="196"/>
      <c r="O116" s="196"/>
      <c r="P116" s="196"/>
      <c r="Q116" s="196"/>
      <c r="R116" s="196"/>
      <c r="S116" s="196"/>
      <c r="T116" s="197"/>
      <c r="AT116" s="191" t="s">
        <v>129</v>
      </c>
      <c r="AU116" s="191" t="s">
        <v>80</v>
      </c>
      <c r="AV116" s="12" t="s">
        <v>80</v>
      </c>
      <c r="AW116" s="12" t="s">
        <v>37</v>
      </c>
      <c r="AX116" s="12" t="s">
        <v>73</v>
      </c>
      <c r="AY116" s="191" t="s">
        <v>117</v>
      </c>
    </row>
    <row r="117" spans="2:51" s="12" customFormat="1" ht="22.5" customHeight="1">
      <c r="B117" s="190"/>
      <c r="D117" s="180" t="s">
        <v>129</v>
      </c>
      <c r="E117" s="191" t="s">
        <v>20</v>
      </c>
      <c r="F117" s="192" t="s">
        <v>164</v>
      </c>
      <c r="H117" s="193">
        <v>16.96</v>
      </c>
      <c r="I117" s="194"/>
      <c r="L117" s="190"/>
      <c r="M117" s="195"/>
      <c r="N117" s="196"/>
      <c r="O117" s="196"/>
      <c r="P117" s="196"/>
      <c r="Q117" s="196"/>
      <c r="R117" s="196"/>
      <c r="S117" s="196"/>
      <c r="T117" s="197"/>
      <c r="AT117" s="191" t="s">
        <v>129</v>
      </c>
      <c r="AU117" s="191" t="s">
        <v>80</v>
      </c>
      <c r="AV117" s="12" t="s">
        <v>80</v>
      </c>
      <c r="AW117" s="12" t="s">
        <v>37</v>
      </c>
      <c r="AX117" s="12" t="s">
        <v>73</v>
      </c>
      <c r="AY117" s="191" t="s">
        <v>117</v>
      </c>
    </row>
    <row r="118" spans="2:51" s="12" customFormat="1" ht="22.5" customHeight="1">
      <c r="B118" s="190"/>
      <c r="D118" s="180" t="s">
        <v>129</v>
      </c>
      <c r="E118" s="191" t="s">
        <v>20</v>
      </c>
      <c r="F118" s="192" t="s">
        <v>165</v>
      </c>
      <c r="H118" s="193">
        <v>35.84</v>
      </c>
      <c r="I118" s="194"/>
      <c r="L118" s="190"/>
      <c r="M118" s="195"/>
      <c r="N118" s="196"/>
      <c r="O118" s="196"/>
      <c r="P118" s="196"/>
      <c r="Q118" s="196"/>
      <c r="R118" s="196"/>
      <c r="S118" s="196"/>
      <c r="T118" s="197"/>
      <c r="AT118" s="191" t="s">
        <v>129</v>
      </c>
      <c r="AU118" s="191" t="s">
        <v>80</v>
      </c>
      <c r="AV118" s="12" t="s">
        <v>80</v>
      </c>
      <c r="AW118" s="12" t="s">
        <v>37</v>
      </c>
      <c r="AX118" s="12" t="s">
        <v>73</v>
      </c>
      <c r="AY118" s="191" t="s">
        <v>117</v>
      </c>
    </row>
    <row r="119" spans="2:51" s="13" customFormat="1" ht="22.5" customHeight="1">
      <c r="B119" s="198"/>
      <c r="D119" s="178" t="s">
        <v>129</v>
      </c>
      <c r="E119" s="199" t="s">
        <v>20</v>
      </c>
      <c r="F119" s="200" t="s">
        <v>133</v>
      </c>
      <c r="H119" s="201">
        <v>314.832</v>
      </c>
      <c r="I119" s="202"/>
      <c r="L119" s="198"/>
      <c r="M119" s="203"/>
      <c r="N119" s="204"/>
      <c r="O119" s="204"/>
      <c r="P119" s="204"/>
      <c r="Q119" s="204"/>
      <c r="R119" s="204"/>
      <c r="S119" s="204"/>
      <c r="T119" s="205"/>
      <c r="AT119" s="206" t="s">
        <v>129</v>
      </c>
      <c r="AU119" s="206" t="s">
        <v>80</v>
      </c>
      <c r="AV119" s="13" t="s">
        <v>124</v>
      </c>
      <c r="AW119" s="13" t="s">
        <v>37</v>
      </c>
      <c r="AX119" s="13" t="s">
        <v>22</v>
      </c>
      <c r="AY119" s="206" t="s">
        <v>117</v>
      </c>
    </row>
    <row r="120" spans="2:65" s="1" customFormat="1" ht="22.5" customHeight="1">
      <c r="B120" s="165"/>
      <c r="C120" s="166" t="s">
        <v>166</v>
      </c>
      <c r="D120" s="166" t="s">
        <v>119</v>
      </c>
      <c r="E120" s="167" t="s">
        <v>167</v>
      </c>
      <c r="F120" s="168" t="s">
        <v>168</v>
      </c>
      <c r="G120" s="169" t="s">
        <v>122</v>
      </c>
      <c r="H120" s="170">
        <v>10</v>
      </c>
      <c r="I120" s="171"/>
      <c r="J120" s="172">
        <f>ROUND(I120*H120,2)</f>
        <v>0</v>
      </c>
      <c r="K120" s="168" t="s">
        <v>20</v>
      </c>
      <c r="L120" s="35"/>
      <c r="M120" s="173" t="s">
        <v>20</v>
      </c>
      <c r="N120" s="174" t="s">
        <v>44</v>
      </c>
      <c r="O120" s="36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AR120" s="18" t="s">
        <v>124</v>
      </c>
      <c r="AT120" s="18" t="s">
        <v>119</v>
      </c>
      <c r="AU120" s="18" t="s">
        <v>80</v>
      </c>
      <c r="AY120" s="18" t="s">
        <v>117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8" t="s">
        <v>22</v>
      </c>
      <c r="BK120" s="177">
        <f>ROUND(I120*H120,2)</f>
        <v>0</v>
      </c>
      <c r="BL120" s="18" t="s">
        <v>124</v>
      </c>
      <c r="BM120" s="18" t="s">
        <v>166</v>
      </c>
    </row>
    <row r="121" spans="2:47" s="1" customFormat="1" ht="22.5" customHeight="1">
      <c r="B121" s="35"/>
      <c r="D121" s="178" t="s">
        <v>125</v>
      </c>
      <c r="F121" s="179" t="s">
        <v>169</v>
      </c>
      <c r="I121" s="139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125</v>
      </c>
      <c r="AU121" s="18" t="s">
        <v>80</v>
      </c>
    </row>
    <row r="122" spans="2:65" s="1" customFormat="1" ht="22.5" customHeight="1">
      <c r="B122" s="165"/>
      <c r="C122" s="166" t="s">
        <v>27</v>
      </c>
      <c r="D122" s="166" t="s">
        <v>119</v>
      </c>
      <c r="E122" s="167" t="s">
        <v>170</v>
      </c>
      <c r="F122" s="168" t="s">
        <v>171</v>
      </c>
      <c r="G122" s="169" t="s">
        <v>128</v>
      </c>
      <c r="H122" s="170">
        <v>228.352</v>
      </c>
      <c r="I122" s="171"/>
      <c r="J122" s="172">
        <f>ROUND(I122*H122,2)</f>
        <v>0</v>
      </c>
      <c r="K122" s="168" t="s">
        <v>20</v>
      </c>
      <c r="L122" s="35"/>
      <c r="M122" s="173" t="s">
        <v>20</v>
      </c>
      <c r="N122" s="174" t="s">
        <v>44</v>
      </c>
      <c r="O122" s="36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8" t="s">
        <v>124</v>
      </c>
      <c r="AT122" s="18" t="s">
        <v>119</v>
      </c>
      <c r="AU122" s="18" t="s">
        <v>80</v>
      </c>
      <c r="AY122" s="18" t="s">
        <v>117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8" t="s">
        <v>22</v>
      </c>
      <c r="BK122" s="177">
        <f>ROUND(I122*H122,2)</f>
        <v>0</v>
      </c>
      <c r="BL122" s="18" t="s">
        <v>124</v>
      </c>
      <c r="BM122" s="18" t="s">
        <v>27</v>
      </c>
    </row>
    <row r="123" spans="2:47" s="1" customFormat="1" ht="22.5" customHeight="1">
      <c r="B123" s="35"/>
      <c r="D123" s="180" t="s">
        <v>125</v>
      </c>
      <c r="F123" s="181" t="s">
        <v>172</v>
      </c>
      <c r="I123" s="139"/>
      <c r="L123" s="35"/>
      <c r="M123" s="64"/>
      <c r="N123" s="36"/>
      <c r="O123" s="36"/>
      <c r="P123" s="36"/>
      <c r="Q123" s="36"/>
      <c r="R123" s="36"/>
      <c r="S123" s="36"/>
      <c r="T123" s="65"/>
      <c r="AT123" s="18" t="s">
        <v>125</v>
      </c>
      <c r="AU123" s="18" t="s">
        <v>80</v>
      </c>
    </row>
    <row r="124" spans="2:51" s="12" customFormat="1" ht="22.5" customHeight="1">
      <c r="B124" s="190"/>
      <c r="D124" s="180" t="s">
        <v>129</v>
      </c>
      <c r="E124" s="191" t="s">
        <v>20</v>
      </c>
      <c r="F124" s="192" t="s">
        <v>173</v>
      </c>
      <c r="H124" s="193">
        <v>314.385</v>
      </c>
      <c r="I124" s="194"/>
      <c r="L124" s="190"/>
      <c r="M124" s="195"/>
      <c r="N124" s="196"/>
      <c r="O124" s="196"/>
      <c r="P124" s="196"/>
      <c r="Q124" s="196"/>
      <c r="R124" s="196"/>
      <c r="S124" s="196"/>
      <c r="T124" s="197"/>
      <c r="AT124" s="191" t="s">
        <v>129</v>
      </c>
      <c r="AU124" s="191" t="s">
        <v>80</v>
      </c>
      <c r="AV124" s="12" t="s">
        <v>80</v>
      </c>
      <c r="AW124" s="12" t="s">
        <v>37</v>
      </c>
      <c r="AX124" s="12" t="s">
        <v>73</v>
      </c>
      <c r="AY124" s="191" t="s">
        <v>117</v>
      </c>
    </row>
    <row r="125" spans="2:51" s="12" customFormat="1" ht="22.5" customHeight="1">
      <c r="B125" s="190"/>
      <c r="D125" s="180" t="s">
        <v>129</v>
      </c>
      <c r="E125" s="191" t="s">
        <v>20</v>
      </c>
      <c r="F125" s="192" t="s">
        <v>174</v>
      </c>
      <c r="H125" s="193">
        <v>37.2</v>
      </c>
      <c r="I125" s="194"/>
      <c r="L125" s="190"/>
      <c r="M125" s="195"/>
      <c r="N125" s="196"/>
      <c r="O125" s="196"/>
      <c r="P125" s="196"/>
      <c r="Q125" s="196"/>
      <c r="R125" s="196"/>
      <c r="S125" s="196"/>
      <c r="T125" s="197"/>
      <c r="AT125" s="191" t="s">
        <v>129</v>
      </c>
      <c r="AU125" s="191" t="s">
        <v>80</v>
      </c>
      <c r="AV125" s="12" t="s">
        <v>80</v>
      </c>
      <c r="AW125" s="12" t="s">
        <v>37</v>
      </c>
      <c r="AX125" s="12" t="s">
        <v>73</v>
      </c>
      <c r="AY125" s="191" t="s">
        <v>117</v>
      </c>
    </row>
    <row r="126" spans="2:51" s="14" customFormat="1" ht="22.5" customHeight="1">
      <c r="B126" s="207"/>
      <c r="D126" s="180" t="s">
        <v>129</v>
      </c>
      <c r="E126" s="208" t="s">
        <v>20</v>
      </c>
      <c r="F126" s="209" t="s">
        <v>175</v>
      </c>
      <c r="H126" s="210">
        <v>351.585</v>
      </c>
      <c r="I126" s="211"/>
      <c r="L126" s="207"/>
      <c r="M126" s="212"/>
      <c r="N126" s="213"/>
      <c r="O126" s="213"/>
      <c r="P126" s="213"/>
      <c r="Q126" s="213"/>
      <c r="R126" s="213"/>
      <c r="S126" s="213"/>
      <c r="T126" s="214"/>
      <c r="AT126" s="208" t="s">
        <v>129</v>
      </c>
      <c r="AU126" s="208" t="s">
        <v>80</v>
      </c>
      <c r="AV126" s="14" t="s">
        <v>134</v>
      </c>
      <c r="AW126" s="14" t="s">
        <v>37</v>
      </c>
      <c r="AX126" s="14" t="s">
        <v>73</v>
      </c>
      <c r="AY126" s="208" t="s">
        <v>117</v>
      </c>
    </row>
    <row r="127" spans="2:51" s="12" customFormat="1" ht="22.5" customHeight="1">
      <c r="B127" s="190"/>
      <c r="D127" s="180" t="s">
        <v>129</v>
      </c>
      <c r="E127" s="191" t="s">
        <v>20</v>
      </c>
      <c r="F127" s="192" t="s">
        <v>176</v>
      </c>
      <c r="H127" s="193">
        <v>-59.733</v>
      </c>
      <c r="I127" s="194"/>
      <c r="L127" s="190"/>
      <c r="M127" s="195"/>
      <c r="N127" s="196"/>
      <c r="O127" s="196"/>
      <c r="P127" s="196"/>
      <c r="Q127" s="196"/>
      <c r="R127" s="196"/>
      <c r="S127" s="196"/>
      <c r="T127" s="197"/>
      <c r="AT127" s="191" t="s">
        <v>129</v>
      </c>
      <c r="AU127" s="191" t="s">
        <v>80</v>
      </c>
      <c r="AV127" s="12" t="s">
        <v>80</v>
      </c>
      <c r="AW127" s="12" t="s">
        <v>37</v>
      </c>
      <c r="AX127" s="12" t="s">
        <v>73</v>
      </c>
      <c r="AY127" s="191" t="s">
        <v>117</v>
      </c>
    </row>
    <row r="128" spans="2:51" s="12" customFormat="1" ht="22.5" customHeight="1">
      <c r="B128" s="190"/>
      <c r="D128" s="180" t="s">
        <v>129</v>
      </c>
      <c r="E128" s="191" t="s">
        <v>20</v>
      </c>
      <c r="F128" s="192" t="s">
        <v>177</v>
      </c>
      <c r="H128" s="193">
        <v>-1.5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1" t="s">
        <v>129</v>
      </c>
      <c r="AU128" s="191" t="s">
        <v>80</v>
      </c>
      <c r="AV128" s="12" t="s">
        <v>80</v>
      </c>
      <c r="AW128" s="12" t="s">
        <v>37</v>
      </c>
      <c r="AX128" s="12" t="s">
        <v>73</v>
      </c>
      <c r="AY128" s="191" t="s">
        <v>117</v>
      </c>
    </row>
    <row r="129" spans="2:51" s="12" customFormat="1" ht="22.5" customHeight="1">
      <c r="B129" s="190"/>
      <c r="D129" s="180" t="s">
        <v>129</v>
      </c>
      <c r="E129" s="191" t="s">
        <v>20</v>
      </c>
      <c r="F129" s="192" t="s">
        <v>178</v>
      </c>
      <c r="H129" s="193">
        <v>-62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1" t="s">
        <v>129</v>
      </c>
      <c r="AU129" s="191" t="s">
        <v>80</v>
      </c>
      <c r="AV129" s="12" t="s">
        <v>80</v>
      </c>
      <c r="AW129" s="12" t="s">
        <v>37</v>
      </c>
      <c r="AX129" s="12" t="s">
        <v>73</v>
      </c>
      <c r="AY129" s="191" t="s">
        <v>117</v>
      </c>
    </row>
    <row r="130" spans="2:51" s="13" customFormat="1" ht="22.5" customHeight="1">
      <c r="B130" s="198"/>
      <c r="D130" s="178" t="s">
        <v>129</v>
      </c>
      <c r="E130" s="199" t="s">
        <v>20</v>
      </c>
      <c r="F130" s="200" t="s">
        <v>133</v>
      </c>
      <c r="H130" s="201">
        <v>228.352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206" t="s">
        <v>129</v>
      </c>
      <c r="AU130" s="206" t="s">
        <v>80</v>
      </c>
      <c r="AV130" s="13" t="s">
        <v>124</v>
      </c>
      <c r="AW130" s="13" t="s">
        <v>37</v>
      </c>
      <c r="AX130" s="13" t="s">
        <v>22</v>
      </c>
      <c r="AY130" s="206" t="s">
        <v>117</v>
      </c>
    </row>
    <row r="131" spans="2:65" s="1" customFormat="1" ht="22.5" customHeight="1">
      <c r="B131" s="165"/>
      <c r="C131" s="166" t="s">
        <v>179</v>
      </c>
      <c r="D131" s="166" t="s">
        <v>119</v>
      </c>
      <c r="E131" s="167" t="s">
        <v>180</v>
      </c>
      <c r="F131" s="168" t="s">
        <v>181</v>
      </c>
      <c r="G131" s="169" t="s">
        <v>128</v>
      </c>
      <c r="H131" s="170">
        <v>59.733</v>
      </c>
      <c r="I131" s="171"/>
      <c r="J131" s="172">
        <f>ROUND(I131*H131,2)</f>
        <v>0</v>
      </c>
      <c r="K131" s="168" t="s">
        <v>123</v>
      </c>
      <c r="L131" s="35"/>
      <c r="M131" s="173" t="s">
        <v>20</v>
      </c>
      <c r="N131" s="174" t="s">
        <v>44</v>
      </c>
      <c r="O131" s="36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AR131" s="18" t="s">
        <v>124</v>
      </c>
      <c r="AT131" s="18" t="s">
        <v>119</v>
      </c>
      <c r="AU131" s="18" t="s">
        <v>80</v>
      </c>
      <c r="AY131" s="18" t="s">
        <v>117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8" t="s">
        <v>22</v>
      </c>
      <c r="BK131" s="177">
        <f>ROUND(I131*H131,2)</f>
        <v>0</v>
      </c>
      <c r="BL131" s="18" t="s">
        <v>124</v>
      </c>
      <c r="BM131" s="18" t="s">
        <v>179</v>
      </c>
    </row>
    <row r="132" spans="2:47" s="1" customFormat="1" ht="22.5" customHeight="1">
      <c r="B132" s="35"/>
      <c r="D132" s="180" t="s">
        <v>125</v>
      </c>
      <c r="F132" s="181" t="s">
        <v>181</v>
      </c>
      <c r="I132" s="139"/>
      <c r="L132" s="35"/>
      <c r="M132" s="64"/>
      <c r="N132" s="36"/>
      <c r="O132" s="36"/>
      <c r="P132" s="36"/>
      <c r="Q132" s="36"/>
      <c r="R132" s="36"/>
      <c r="S132" s="36"/>
      <c r="T132" s="65"/>
      <c r="AT132" s="18" t="s">
        <v>125</v>
      </c>
      <c r="AU132" s="18" t="s">
        <v>80</v>
      </c>
    </row>
    <row r="133" spans="2:51" s="12" customFormat="1" ht="22.5" customHeight="1">
      <c r="B133" s="190"/>
      <c r="D133" s="180" t="s">
        <v>129</v>
      </c>
      <c r="E133" s="191" t="s">
        <v>20</v>
      </c>
      <c r="F133" s="192" t="s">
        <v>182</v>
      </c>
      <c r="H133" s="193">
        <v>59.733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1" t="s">
        <v>129</v>
      </c>
      <c r="AU133" s="191" t="s">
        <v>80</v>
      </c>
      <c r="AV133" s="12" t="s">
        <v>80</v>
      </c>
      <c r="AW133" s="12" t="s">
        <v>37</v>
      </c>
      <c r="AX133" s="12" t="s">
        <v>73</v>
      </c>
      <c r="AY133" s="191" t="s">
        <v>117</v>
      </c>
    </row>
    <row r="134" spans="2:51" s="13" customFormat="1" ht="22.5" customHeight="1">
      <c r="B134" s="198"/>
      <c r="D134" s="178" t="s">
        <v>129</v>
      </c>
      <c r="E134" s="199" t="s">
        <v>20</v>
      </c>
      <c r="F134" s="200" t="s">
        <v>133</v>
      </c>
      <c r="H134" s="201">
        <v>59.733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206" t="s">
        <v>129</v>
      </c>
      <c r="AU134" s="206" t="s">
        <v>80</v>
      </c>
      <c r="AV134" s="13" t="s">
        <v>124</v>
      </c>
      <c r="AW134" s="13" t="s">
        <v>37</v>
      </c>
      <c r="AX134" s="13" t="s">
        <v>22</v>
      </c>
      <c r="AY134" s="206" t="s">
        <v>117</v>
      </c>
    </row>
    <row r="135" spans="2:65" s="1" customFormat="1" ht="22.5" customHeight="1">
      <c r="B135" s="165"/>
      <c r="C135" s="166" t="s">
        <v>183</v>
      </c>
      <c r="D135" s="166" t="s">
        <v>119</v>
      </c>
      <c r="E135" s="167" t="s">
        <v>184</v>
      </c>
      <c r="F135" s="168" t="s">
        <v>185</v>
      </c>
      <c r="G135" s="169" t="s">
        <v>122</v>
      </c>
      <c r="H135" s="170">
        <v>10</v>
      </c>
      <c r="I135" s="171"/>
      <c r="J135" s="172">
        <f>ROUND(I135*H135,2)</f>
        <v>0</v>
      </c>
      <c r="K135" s="168" t="s">
        <v>123</v>
      </c>
      <c r="L135" s="35"/>
      <c r="M135" s="173" t="s">
        <v>20</v>
      </c>
      <c r="N135" s="174" t="s">
        <v>44</v>
      </c>
      <c r="O135" s="36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AR135" s="18" t="s">
        <v>124</v>
      </c>
      <c r="AT135" s="18" t="s">
        <v>119</v>
      </c>
      <c r="AU135" s="18" t="s">
        <v>80</v>
      </c>
      <c r="AY135" s="18" t="s">
        <v>117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8" t="s">
        <v>22</v>
      </c>
      <c r="BK135" s="177">
        <f>ROUND(I135*H135,2)</f>
        <v>0</v>
      </c>
      <c r="BL135" s="18" t="s">
        <v>124</v>
      </c>
      <c r="BM135" s="18" t="s">
        <v>183</v>
      </c>
    </row>
    <row r="136" spans="2:47" s="1" customFormat="1" ht="22.5" customHeight="1">
      <c r="B136" s="35"/>
      <c r="D136" s="178" t="s">
        <v>125</v>
      </c>
      <c r="F136" s="179" t="s">
        <v>185</v>
      </c>
      <c r="I136" s="139"/>
      <c r="L136" s="35"/>
      <c r="M136" s="64"/>
      <c r="N136" s="36"/>
      <c r="O136" s="36"/>
      <c r="P136" s="36"/>
      <c r="Q136" s="36"/>
      <c r="R136" s="36"/>
      <c r="S136" s="36"/>
      <c r="T136" s="65"/>
      <c r="AT136" s="18" t="s">
        <v>125</v>
      </c>
      <c r="AU136" s="18" t="s">
        <v>80</v>
      </c>
    </row>
    <row r="137" spans="2:65" s="1" customFormat="1" ht="22.5" customHeight="1">
      <c r="B137" s="165"/>
      <c r="C137" s="166" t="s">
        <v>186</v>
      </c>
      <c r="D137" s="166" t="s">
        <v>119</v>
      </c>
      <c r="E137" s="167" t="s">
        <v>187</v>
      </c>
      <c r="F137" s="168" t="s">
        <v>188</v>
      </c>
      <c r="G137" s="169" t="s">
        <v>189</v>
      </c>
      <c r="H137" s="170">
        <v>620</v>
      </c>
      <c r="I137" s="171"/>
      <c r="J137" s="172">
        <f>ROUND(I137*H137,2)</f>
        <v>0</v>
      </c>
      <c r="K137" s="168" t="s">
        <v>123</v>
      </c>
      <c r="L137" s="35"/>
      <c r="M137" s="173" t="s">
        <v>20</v>
      </c>
      <c r="N137" s="174" t="s">
        <v>44</v>
      </c>
      <c r="O137" s="3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AR137" s="18" t="s">
        <v>124</v>
      </c>
      <c r="AT137" s="18" t="s">
        <v>119</v>
      </c>
      <c r="AU137" s="18" t="s">
        <v>80</v>
      </c>
      <c r="AY137" s="18" t="s">
        <v>117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22</v>
      </c>
      <c r="BK137" s="177">
        <f>ROUND(I137*H137,2)</f>
        <v>0</v>
      </c>
      <c r="BL137" s="18" t="s">
        <v>124</v>
      </c>
      <c r="BM137" s="18" t="s">
        <v>186</v>
      </c>
    </row>
    <row r="138" spans="2:47" s="1" customFormat="1" ht="22.5" customHeight="1">
      <c r="B138" s="35"/>
      <c r="D138" s="180" t="s">
        <v>125</v>
      </c>
      <c r="F138" s="181" t="s">
        <v>188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125</v>
      </c>
      <c r="AU138" s="18" t="s">
        <v>80</v>
      </c>
    </row>
    <row r="139" spans="2:51" s="12" customFormat="1" ht="22.5" customHeight="1">
      <c r="B139" s="190"/>
      <c r="D139" s="180" t="s">
        <v>129</v>
      </c>
      <c r="E139" s="191" t="s">
        <v>20</v>
      </c>
      <c r="F139" s="192" t="s">
        <v>190</v>
      </c>
      <c r="H139" s="193">
        <v>620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129</v>
      </c>
      <c r="AU139" s="191" t="s">
        <v>80</v>
      </c>
      <c r="AV139" s="12" t="s">
        <v>80</v>
      </c>
      <c r="AW139" s="12" t="s">
        <v>37</v>
      </c>
      <c r="AX139" s="12" t="s">
        <v>73</v>
      </c>
      <c r="AY139" s="191" t="s">
        <v>117</v>
      </c>
    </row>
    <row r="140" spans="2:51" s="13" customFormat="1" ht="22.5" customHeight="1">
      <c r="B140" s="198"/>
      <c r="D140" s="178" t="s">
        <v>129</v>
      </c>
      <c r="E140" s="199" t="s">
        <v>20</v>
      </c>
      <c r="F140" s="200" t="s">
        <v>133</v>
      </c>
      <c r="H140" s="201">
        <v>620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206" t="s">
        <v>129</v>
      </c>
      <c r="AU140" s="206" t="s">
        <v>80</v>
      </c>
      <c r="AV140" s="13" t="s">
        <v>124</v>
      </c>
      <c r="AW140" s="13" t="s">
        <v>37</v>
      </c>
      <c r="AX140" s="13" t="s">
        <v>22</v>
      </c>
      <c r="AY140" s="206" t="s">
        <v>117</v>
      </c>
    </row>
    <row r="141" spans="2:65" s="1" customFormat="1" ht="31.5" customHeight="1">
      <c r="B141" s="165"/>
      <c r="C141" s="166" t="s">
        <v>191</v>
      </c>
      <c r="D141" s="166" t="s">
        <v>119</v>
      </c>
      <c r="E141" s="167" t="s">
        <v>192</v>
      </c>
      <c r="F141" s="168" t="s">
        <v>193</v>
      </c>
      <c r="G141" s="169" t="s">
        <v>189</v>
      </c>
      <c r="H141" s="170">
        <v>620</v>
      </c>
      <c r="I141" s="171"/>
      <c r="J141" s="172">
        <f>ROUND(I141*H141,2)</f>
        <v>0</v>
      </c>
      <c r="K141" s="168" t="s">
        <v>123</v>
      </c>
      <c r="L141" s="35"/>
      <c r="M141" s="173" t="s">
        <v>20</v>
      </c>
      <c r="N141" s="174" t="s">
        <v>44</v>
      </c>
      <c r="O141" s="36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AR141" s="18" t="s">
        <v>124</v>
      </c>
      <c r="AT141" s="18" t="s">
        <v>119</v>
      </c>
      <c r="AU141" s="18" t="s">
        <v>80</v>
      </c>
      <c r="AY141" s="18" t="s">
        <v>117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8" t="s">
        <v>22</v>
      </c>
      <c r="BK141" s="177">
        <f>ROUND(I141*H141,2)</f>
        <v>0</v>
      </c>
      <c r="BL141" s="18" t="s">
        <v>124</v>
      </c>
      <c r="BM141" s="18" t="s">
        <v>191</v>
      </c>
    </row>
    <row r="142" spans="2:47" s="1" customFormat="1" ht="22.5" customHeight="1">
      <c r="B142" s="35"/>
      <c r="D142" s="178" t="s">
        <v>125</v>
      </c>
      <c r="F142" s="179" t="s">
        <v>193</v>
      </c>
      <c r="I142" s="139"/>
      <c r="L142" s="35"/>
      <c r="M142" s="64"/>
      <c r="N142" s="36"/>
      <c r="O142" s="36"/>
      <c r="P142" s="36"/>
      <c r="Q142" s="36"/>
      <c r="R142" s="36"/>
      <c r="S142" s="36"/>
      <c r="T142" s="65"/>
      <c r="AT142" s="18" t="s">
        <v>125</v>
      </c>
      <c r="AU142" s="18" t="s">
        <v>80</v>
      </c>
    </row>
    <row r="143" spans="2:65" s="1" customFormat="1" ht="22.5" customHeight="1">
      <c r="B143" s="165"/>
      <c r="C143" s="166" t="s">
        <v>8</v>
      </c>
      <c r="D143" s="166" t="s">
        <v>119</v>
      </c>
      <c r="E143" s="167" t="s">
        <v>194</v>
      </c>
      <c r="F143" s="168" t="s">
        <v>195</v>
      </c>
      <c r="G143" s="169" t="s">
        <v>189</v>
      </c>
      <c r="H143" s="170">
        <v>620</v>
      </c>
      <c r="I143" s="171"/>
      <c r="J143" s="172">
        <f>ROUND(I143*H143,2)</f>
        <v>0</v>
      </c>
      <c r="K143" s="168" t="s">
        <v>20</v>
      </c>
      <c r="L143" s="35"/>
      <c r="M143" s="173" t="s">
        <v>20</v>
      </c>
      <c r="N143" s="174" t="s">
        <v>44</v>
      </c>
      <c r="O143" s="36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AR143" s="18" t="s">
        <v>124</v>
      </c>
      <c r="AT143" s="18" t="s">
        <v>119</v>
      </c>
      <c r="AU143" s="18" t="s">
        <v>80</v>
      </c>
      <c r="AY143" s="18" t="s">
        <v>117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8" t="s">
        <v>22</v>
      </c>
      <c r="BK143" s="177">
        <f>ROUND(I143*H143,2)</f>
        <v>0</v>
      </c>
      <c r="BL143" s="18" t="s">
        <v>124</v>
      </c>
      <c r="BM143" s="18" t="s">
        <v>8</v>
      </c>
    </row>
    <row r="144" spans="2:47" s="1" customFormat="1" ht="22.5" customHeight="1">
      <c r="B144" s="35"/>
      <c r="D144" s="178" t="s">
        <v>125</v>
      </c>
      <c r="F144" s="179" t="s">
        <v>195</v>
      </c>
      <c r="I144" s="139"/>
      <c r="L144" s="35"/>
      <c r="M144" s="64"/>
      <c r="N144" s="36"/>
      <c r="O144" s="36"/>
      <c r="P144" s="36"/>
      <c r="Q144" s="36"/>
      <c r="R144" s="36"/>
      <c r="S144" s="36"/>
      <c r="T144" s="65"/>
      <c r="AT144" s="18" t="s">
        <v>125</v>
      </c>
      <c r="AU144" s="18" t="s">
        <v>80</v>
      </c>
    </row>
    <row r="145" spans="2:65" s="1" customFormat="1" ht="22.5" customHeight="1">
      <c r="B145" s="165"/>
      <c r="C145" s="215" t="s">
        <v>196</v>
      </c>
      <c r="D145" s="215" t="s">
        <v>197</v>
      </c>
      <c r="E145" s="216" t="s">
        <v>198</v>
      </c>
      <c r="F145" s="217" t="s">
        <v>199</v>
      </c>
      <c r="G145" s="218" t="s">
        <v>200</v>
      </c>
      <c r="H145" s="219">
        <v>9.3</v>
      </c>
      <c r="I145" s="220"/>
      <c r="J145" s="221">
        <f>ROUND(I145*H145,2)</f>
        <v>0</v>
      </c>
      <c r="K145" s="217" t="s">
        <v>20</v>
      </c>
      <c r="L145" s="222"/>
      <c r="M145" s="223" t="s">
        <v>20</v>
      </c>
      <c r="N145" s="224" t="s">
        <v>44</v>
      </c>
      <c r="O145" s="36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AR145" s="18" t="s">
        <v>158</v>
      </c>
      <c r="AT145" s="18" t="s">
        <v>197</v>
      </c>
      <c r="AU145" s="18" t="s">
        <v>80</v>
      </c>
      <c r="AY145" s="18" t="s">
        <v>117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8" t="s">
        <v>22</v>
      </c>
      <c r="BK145" s="177">
        <f>ROUND(I145*H145,2)</f>
        <v>0</v>
      </c>
      <c r="BL145" s="18" t="s">
        <v>124</v>
      </c>
      <c r="BM145" s="18" t="s">
        <v>196</v>
      </c>
    </row>
    <row r="146" spans="2:47" s="1" customFormat="1" ht="22.5" customHeight="1">
      <c r="B146" s="35"/>
      <c r="D146" s="180" t="s">
        <v>125</v>
      </c>
      <c r="F146" s="181" t="s">
        <v>199</v>
      </c>
      <c r="I146" s="139"/>
      <c r="L146" s="35"/>
      <c r="M146" s="64"/>
      <c r="N146" s="36"/>
      <c r="O146" s="36"/>
      <c r="P146" s="36"/>
      <c r="Q146" s="36"/>
      <c r="R146" s="36"/>
      <c r="S146" s="36"/>
      <c r="T146" s="65"/>
      <c r="AT146" s="18" t="s">
        <v>125</v>
      </c>
      <c r="AU146" s="18" t="s">
        <v>80</v>
      </c>
    </row>
    <row r="147" spans="2:51" s="12" customFormat="1" ht="22.5" customHeight="1">
      <c r="B147" s="190"/>
      <c r="D147" s="180" t="s">
        <v>129</v>
      </c>
      <c r="E147" s="191" t="s">
        <v>20</v>
      </c>
      <c r="F147" s="192" t="s">
        <v>201</v>
      </c>
      <c r="H147" s="193">
        <v>9.3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1" t="s">
        <v>129</v>
      </c>
      <c r="AU147" s="191" t="s">
        <v>80</v>
      </c>
      <c r="AV147" s="12" t="s">
        <v>80</v>
      </c>
      <c r="AW147" s="12" t="s">
        <v>37</v>
      </c>
      <c r="AX147" s="12" t="s">
        <v>73</v>
      </c>
      <c r="AY147" s="191" t="s">
        <v>117</v>
      </c>
    </row>
    <row r="148" spans="2:51" s="13" customFormat="1" ht="22.5" customHeight="1">
      <c r="B148" s="198"/>
      <c r="D148" s="180" t="s">
        <v>129</v>
      </c>
      <c r="E148" s="225" t="s">
        <v>20</v>
      </c>
      <c r="F148" s="226" t="s">
        <v>133</v>
      </c>
      <c r="H148" s="227">
        <v>9.3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206" t="s">
        <v>129</v>
      </c>
      <c r="AU148" s="206" t="s">
        <v>80</v>
      </c>
      <c r="AV148" s="13" t="s">
        <v>124</v>
      </c>
      <c r="AW148" s="13" t="s">
        <v>37</v>
      </c>
      <c r="AX148" s="13" t="s">
        <v>22</v>
      </c>
      <c r="AY148" s="206" t="s">
        <v>117</v>
      </c>
    </row>
    <row r="149" spans="2:63" s="10" customFormat="1" ht="29.25" customHeight="1">
      <c r="B149" s="151"/>
      <c r="D149" s="162" t="s">
        <v>72</v>
      </c>
      <c r="E149" s="163" t="s">
        <v>80</v>
      </c>
      <c r="F149" s="163" t="s">
        <v>202</v>
      </c>
      <c r="I149" s="154"/>
      <c r="J149" s="164">
        <f>BK149</f>
        <v>0</v>
      </c>
      <c r="L149" s="151"/>
      <c r="M149" s="156"/>
      <c r="N149" s="157"/>
      <c r="O149" s="157"/>
      <c r="P149" s="158">
        <f>SUM(P150:P158)</f>
        <v>0</v>
      </c>
      <c r="Q149" s="157"/>
      <c r="R149" s="158">
        <f>SUM(R150:R158)</f>
        <v>0</v>
      </c>
      <c r="S149" s="157"/>
      <c r="T149" s="159">
        <f>SUM(T150:T158)</f>
        <v>0</v>
      </c>
      <c r="AR149" s="152" t="s">
        <v>22</v>
      </c>
      <c r="AT149" s="160" t="s">
        <v>72</v>
      </c>
      <c r="AU149" s="160" t="s">
        <v>22</v>
      </c>
      <c r="AY149" s="152" t="s">
        <v>117</v>
      </c>
      <c r="BK149" s="161">
        <f>SUM(BK150:BK158)</f>
        <v>0</v>
      </c>
    </row>
    <row r="150" spans="2:65" s="1" customFormat="1" ht="22.5" customHeight="1">
      <c r="B150" s="165"/>
      <c r="C150" s="166" t="s">
        <v>203</v>
      </c>
      <c r="D150" s="166" t="s">
        <v>119</v>
      </c>
      <c r="E150" s="167" t="s">
        <v>204</v>
      </c>
      <c r="F150" s="168" t="s">
        <v>205</v>
      </c>
      <c r="G150" s="169" t="s">
        <v>128</v>
      </c>
      <c r="H150" s="170">
        <v>54</v>
      </c>
      <c r="I150" s="171"/>
      <c r="J150" s="172">
        <f>ROUND(I150*H150,2)</f>
        <v>0</v>
      </c>
      <c r="K150" s="168" t="s">
        <v>20</v>
      </c>
      <c r="L150" s="35"/>
      <c r="M150" s="173" t="s">
        <v>20</v>
      </c>
      <c r="N150" s="174" t="s">
        <v>44</v>
      </c>
      <c r="O150" s="36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AR150" s="18" t="s">
        <v>124</v>
      </c>
      <c r="AT150" s="18" t="s">
        <v>119</v>
      </c>
      <c r="AU150" s="18" t="s">
        <v>80</v>
      </c>
      <c r="AY150" s="18" t="s">
        <v>117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8" t="s">
        <v>22</v>
      </c>
      <c r="BK150" s="177">
        <f>ROUND(I150*H150,2)</f>
        <v>0</v>
      </c>
      <c r="BL150" s="18" t="s">
        <v>124</v>
      </c>
      <c r="BM150" s="18" t="s">
        <v>203</v>
      </c>
    </row>
    <row r="151" spans="2:47" s="1" customFormat="1" ht="22.5" customHeight="1">
      <c r="B151" s="35"/>
      <c r="D151" s="180" t="s">
        <v>125</v>
      </c>
      <c r="F151" s="181" t="s">
        <v>205</v>
      </c>
      <c r="I151" s="139"/>
      <c r="L151" s="35"/>
      <c r="M151" s="64"/>
      <c r="N151" s="36"/>
      <c r="O151" s="36"/>
      <c r="P151" s="36"/>
      <c r="Q151" s="36"/>
      <c r="R151" s="36"/>
      <c r="S151" s="36"/>
      <c r="T151" s="65"/>
      <c r="AT151" s="18" t="s">
        <v>125</v>
      </c>
      <c r="AU151" s="18" t="s">
        <v>80</v>
      </c>
    </row>
    <row r="152" spans="2:51" s="11" customFormat="1" ht="31.5" customHeight="1">
      <c r="B152" s="182"/>
      <c r="D152" s="180" t="s">
        <v>129</v>
      </c>
      <c r="E152" s="183" t="s">
        <v>20</v>
      </c>
      <c r="F152" s="184" t="s">
        <v>206</v>
      </c>
      <c r="H152" s="185" t="s">
        <v>20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5" t="s">
        <v>129</v>
      </c>
      <c r="AU152" s="185" t="s">
        <v>80</v>
      </c>
      <c r="AV152" s="11" t="s">
        <v>22</v>
      </c>
      <c r="AW152" s="11" t="s">
        <v>37</v>
      </c>
      <c r="AX152" s="11" t="s">
        <v>73</v>
      </c>
      <c r="AY152" s="185" t="s">
        <v>117</v>
      </c>
    </row>
    <row r="153" spans="2:51" s="12" customFormat="1" ht="22.5" customHeight="1">
      <c r="B153" s="190"/>
      <c r="D153" s="180" t="s">
        <v>129</v>
      </c>
      <c r="E153" s="191" t="s">
        <v>20</v>
      </c>
      <c r="F153" s="192" t="s">
        <v>207</v>
      </c>
      <c r="H153" s="193">
        <v>54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1" t="s">
        <v>129</v>
      </c>
      <c r="AU153" s="191" t="s">
        <v>80</v>
      </c>
      <c r="AV153" s="12" t="s">
        <v>80</v>
      </c>
      <c r="AW153" s="12" t="s">
        <v>37</v>
      </c>
      <c r="AX153" s="12" t="s">
        <v>73</v>
      </c>
      <c r="AY153" s="191" t="s">
        <v>117</v>
      </c>
    </row>
    <row r="154" spans="2:51" s="13" customFormat="1" ht="22.5" customHeight="1">
      <c r="B154" s="198"/>
      <c r="D154" s="178" t="s">
        <v>129</v>
      </c>
      <c r="E154" s="199" t="s">
        <v>20</v>
      </c>
      <c r="F154" s="200" t="s">
        <v>133</v>
      </c>
      <c r="H154" s="201">
        <v>54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206" t="s">
        <v>129</v>
      </c>
      <c r="AU154" s="206" t="s">
        <v>80</v>
      </c>
      <c r="AV154" s="13" t="s">
        <v>124</v>
      </c>
      <c r="AW154" s="13" t="s">
        <v>37</v>
      </c>
      <c r="AX154" s="13" t="s">
        <v>22</v>
      </c>
      <c r="AY154" s="206" t="s">
        <v>117</v>
      </c>
    </row>
    <row r="155" spans="2:65" s="1" customFormat="1" ht="22.5" customHeight="1">
      <c r="B155" s="165"/>
      <c r="C155" s="166" t="s">
        <v>208</v>
      </c>
      <c r="D155" s="166" t="s">
        <v>119</v>
      </c>
      <c r="E155" s="167" t="s">
        <v>209</v>
      </c>
      <c r="F155" s="168" t="s">
        <v>210</v>
      </c>
      <c r="G155" s="169" t="s">
        <v>128</v>
      </c>
      <c r="H155" s="170">
        <v>10.88</v>
      </c>
      <c r="I155" s="171"/>
      <c r="J155" s="172">
        <f>ROUND(I155*H155,2)</f>
        <v>0</v>
      </c>
      <c r="K155" s="168" t="s">
        <v>20</v>
      </c>
      <c r="L155" s="35"/>
      <c r="M155" s="173" t="s">
        <v>20</v>
      </c>
      <c r="N155" s="174" t="s">
        <v>44</v>
      </c>
      <c r="O155" s="36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AR155" s="18" t="s">
        <v>124</v>
      </c>
      <c r="AT155" s="18" t="s">
        <v>119</v>
      </c>
      <c r="AU155" s="18" t="s">
        <v>80</v>
      </c>
      <c r="AY155" s="18" t="s">
        <v>117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22</v>
      </c>
      <c r="BK155" s="177">
        <f>ROUND(I155*H155,2)</f>
        <v>0</v>
      </c>
      <c r="BL155" s="18" t="s">
        <v>124</v>
      </c>
      <c r="BM155" s="18" t="s">
        <v>208</v>
      </c>
    </row>
    <row r="156" spans="2:47" s="1" customFormat="1" ht="22.5" customHeight="1">
      <c r="B156" s="35"/>
      <c r="D156" s="180" t="s">
        <v>125</v>
      </c>
      <c r="F156" s="181" t="s">
        <v>210</v>
      </c>
      <c r="I156" s="139"/>
      <c r="L156" s="35"/>
      <c r="M156" s="64"/>
      <c r="N156" s="36"/>
      <c r="O156" s="36"/>
      <c r="P156" s="36"/>
      <c r="Q156" s="36"/>
      <c r="R156" s="36"/>
      <c r="S156" s="36"/>
      <c r="T156" s="65"/>
      <c r="AT156" s="18" t="s">
        <v>125</v>
      </c>
      <c r="AU156" s="18" t="s">
        <v>80</v>
      </c>
    </row>
    <row r="157" spans="2:51" s="12" customFormat="1" ht="22.5" customHeight="1">
      <c r="B157" s="190"/>
      <c r="D157" s="180" t="s">
        <v>129</v>
      </c>
      <c r="E157" s="191" t="s">
        <v>20</v>
      </c>
      <c r="F157" s="192" t="s">
        <v>211</v>
      </c>
      <c r="H157" s="193">
        <v>10.88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129</v>
      </c>
      <c r="AU157" s="191" t="s">
        <v>80</v>
      </c>
      <c r="AV157" s="12" t="s">
        <v>80</v>
      </c>
      <c r="AW157" s="12" t="s">
        <v>37</v>
      </c>
      <c r="AX157" s="12" t="s">
        <v>73</v>
      </c>
      <c r="AY157" s="191" t="s">
        <v>117</v>
      </c>
    </row>
    <row r="158" spans="2:51" s="13" customFormat="1" ht="22.5" customHeight="1">
      <c r="B158" s="198"/>
      <c r="D158" s="180" t="s">
        <v>129</v>
      </c>
      <c r="E158" s="225" t="s">
        <v>20</v>
      </c>
      <c r="F158" s="226" t="s">
        <v>133</v>
      </c>
      <c r="H158" s="227">
        <v>10.88</v>
      </c>
      <c r="I158" s="202"/>
      <c r="L158" s="198"/>
      <c r="M158" s="203"/>
      <c r="N158" s="204"/>
      <c r="O158" s="204"/>
      <c r="P158" s="204"/>
      <c r="Q158" s="204"/>
      <c r="R158" s="204"/>
      <c r="S158" s="204"/>
      <c r="T158" s="205"/>
      <c r="AT158" s="206" t="s">
        <v>129</v>
      </c>
      <c r="AU158" s="206" t="s">
        <v>80</v>
      </c>
      <c r="AV158" s="13" t="s">
        <v>124</v>
      </c>
      <c r="AW158" s="13" t="s">
        <v>37</v>
      </c>
      <c r="AX158" s="13" t="s">
        <v>22</v>
      </c>
      <c r="AY158" s="206" t="s">
        <v>117</v>
      </c>
    </row>
    <row r="159" spans="2:63" s="10" customFormat="1" ht="29.25" customHeight="1">
      <c r="B159" s="151"/>
      <c r="D159" s="162" t="s">
        <v>72</v>
      </c>
      <c r="E159" s="163" t="s">
        <v>124</v>
      </c>
      <c r="F159" s="163" t="s">
        <v>212</v>
      </c>
      <c r="I159" s="154"/>
      <c r="J159" s="164">
        <f>BK159</f>
        <v>0</v>
      </c>
      <c r="L159" s="151"/>
      <c r="M159" s="156"/>
      <c r="N159" s="157"/>
      <c r="O159" s="157"/>
      <c r="P159" s="158">
        <f>SUM(P160:P189)</f>
        <v>0</v>
      </c>
      <c r="Q159" s="157"/>
      <c r="R159" s="158">
        <f>SUM(R160:R189)</f>
        <v>0</v>
      </c>
      <c r="S159" s="157"/>
      <c r="T159" s="159">
        <f>SUM(T160:T189)</f>
        <v>0</v>
      </c>
      <c r="AR159" s="152" t="s">
        <v>22</v>
      </c>
      <c r="AT159" s="160" t="s">
        <v>72</v>
      </c>
      <c r="AU159" s="160" t="s">
        <v>22</v>
      </c>
      <c r="AY159" s="152" t="s">
        <v>117</v>
      </c>
      <c r="BK159" s="161">
        <f>SUM(BK160:BK189)</f>
        <v>0</v>
      </c>
    </row>
    <row r="160" spans="2:65" s="1" customFormat="1" ht="22.5" customHeight="1">
      <c r="B160" s="165"/>
      <c r="C160" s="166" t="s">
        <v>213</v>
      </c>
      <c r="D160" s="166" t="s">
        <v>119</v>
      </c>
      <c r="E160" s="167" t="s">
        <v>214</v>
      </c>
      <c r="F160" s="168" t="s">
        <v>215</v>
      </c>
      <c r="G160" s="169" t="s">
        <v>189</v>
      </c>
      <c r="H160" s="170">
        <v>13.632</v>
      </c>
      <c r="I160" s="171"/>
      <c r="J160" s="172">
        <f>ROUND(I160*H160,2)</f>
        <v>0</v>
      </c>
      <c r="K160" s="168" t="s">
        <v>20</v>
      </c>
      <c r="L160" s="35"/>
      <c r="M160" s="173" t="s">
        <v>20</v>
      </c>
      <c r="N160" s="174" t="s">
        <v>44</v>
      </c>
      <c r="O160" s="36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AR160" s="18" t="s">
        <v>124</v>
      </c>
      <c r="AT160" s="18" t="s">
        <v>119</v>
      </c>
      <c r="AU160" s="18" t="s">
        <v>80</v>
      </c>
      <c r="AY160" s="18" t="s">
        <v>117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8" t="s">
        <v>22</v>
      </c>
      <c r="BK160" s="177">
        <f>ROUND(I160*H160,2)</f>
        <v>0</v>
      </c>
      <c r="BL160" s="18" t="s">
        <v>124</v>
      </c>
      <c r="BM160" s="18" t="s">
        <v>213</v>
      </c>
    </row>
    <row r="161" spans="2:47" s="1" customFormat="1" ht="22.5" customHeight="1">
      <c r="B161" s="35"/>
      <c r="D161" s="180" t="s">
        <v>125</v>
      </c>
      <c r="F161" s="181" t="s">
        <v>216</v>
      </c>
      <c r="I161" s="139"/>
      <c r="L161" s="35"/>
      <c r="M161" s="64"/>
      <c r="N161" s="36"/>
      <c r="O161" s="36"/>
      <c r="P161" s="36"/>
      <c r="Q161" s="36"/>
      <c r="R161" s="36"/>
      <c r="S161" s="36"/>
      <c r="T161" s="65"/>
      <c r="AT161" s="18" t="s">
        <v>125</v>
      </c>
      <c r="AU161" s="18" t="s">
        <v>80</v>
      </c>
    </row>
    <row r="162" spans="2:51" s="12" customFormat="1" ht="22.5" customHeight="1">
      <c r="B162" s="190"/>
      <c r="D162" s="180" t="s">
        <v>129</v>
      </c>
      <c r="E162" s="191" t="s">
        <v>20</v>
      </c>
      <c r="F162" s="192" t="s">
        <v>217</v>
      </c>
      <c r="H162" s="193">
        <v>13.632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129</v>
      </c>
      <c r="AU162" s="191" t="s">
        <v>80</v>
      </c>
      <c r="AV162" s="12" t="s">
        <v>80</v>
      </c>
      <c r="AW162" s="12" t="s">
        <v>37</v>
      </c>
      <c r="AX162" s="12" t="s">
        <v>73</v>
      </c>
      <c r="AY162" s="191" t="s">
        <v>117</v>
      </c>
    </row>
    <row r="163" spans="2:51" s="13" customFormat="1" ht="22.5" customHeight="1">
      <c r="B163" s="198"/>
      <c r="D163" s="178" t="s">
        <v>129</v>
      </c>
      <c r="E163" s="199" t="s">
        <v>20</v>
      </c>
      <c r="F163" s="200" t="s">
        <v>133</v>
      </c>
      <c r="H163" s="201">
        <v>13.632</v>
      </c>
      <c r="I163" s="202"/>
      <c r="L163" s="198"/>
      <c r="M163" s="203"/>
      <c r="N163" s="204"/>
      <c r="O163" s="204"/>
      <c r="P163" s="204"/>
      <c r="Q163" s="204"/>
      <c r="R163" s="204"/>
      <c r="S163" s="204"/>
      <c r="T163" s="205"/>
      <c r="AT163" s="206" t="s">
        <v>129</v>
      </c>
      <c r="AU163" s="206" t="s">
        <v>80</v>
      </c>
      <c r="AV163" s="13" t="s">
        <v>124</v>
      </c>
      <c r="AW163" s="13" t="s">
        <v>37</v>
      </c>
      <c r="AX163" s="13" t="s">
        <v>22</v>
      </c>
      <c r="AY163" s="206" t="s">
        <v>117</v>
      </c>
    </row>
    <row r="164" spans="2:65" s="1" customFormat="1" ht="22.5" customHeight="1">
      <c r="B164" s="165"/>
      <c r="C164" s="166" t="s">
        <v>218</v>
      </c>
      <c r="D164" s="166" t="s">
        <v>119</v>
      </c>
      <c r="E164" s="167" t="s">
        <v>219</v>
      </c>
      <c r="F164" s="168" t="s">
        <v>220</v>
      </c>
      <c r="G164" s="169" t="s">
        <v>189</v>
      </c>
      <c r="H164" s="170">
        <v>13.632</v>
      </c>
      <c r="I164" s="171"/>
      <c r="J164" s="172">
        <f>ROUND(I164*H164,2)</f>
        <v>0</v>
      </c>
      <c r="K164" s="168" t="s">
        <v>20</v>
      </c>
      <c r="L164" s="35"/>
      <c r="M164" s="173" t="s">
        <v>20</v>
      </c>
      <c r="N164" s="174" t="s">
        <v>44</v>
      </c>
      <c r="O164" s="36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AR164" s="18" t="s">
        <v>124</v>
      </c>
      <c r="AT164" s="18" t="s">
        <v>119</v>
      </c>
      <c r="AU164" s="18" t="s">
        <v>80</v>
      </c>
      <c r="AY164" s="18" t="s">
        <v>117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8" t="s">
        <v>22</v>
      </c>
      <c r="BK164" s="177">
        <f>ROUND(I164*H164,2)</f>
        <v>0</v>
      </c>
      <c r="BL164" s="18" t="s">
        <v>124</v>
      </c>
      <c r="BM164" s="18" t="s">
        <v>218</v>
      </c>
    </row>
    <row r="165" spans="2:47" s="1" customFormat="1" ht="22.5" customHeight="1">
      <c r="B165" s="35"/>
      <c r="D165" s="178" t="s">
        <v>125</v>
      </c>
      <c r="F165" s="179" t="s">
        <v>221</v>
      </c>
      <c r="I165" s="139"/>
      <c r="L165" s="35"/>
      <c r="M165" s="64"/>
      <c r="N165" s="36"/>
      <c r="O165" s="36"/>
      <c r="P165" s="36"/>
      <c r="Q165" s="36"/>
      <c r="R165" s="36"/>
      <c r="S165" s="36"/>
      <c r="T165" s="65"/>
      <c r="AT165" s="18" t="s">
        <v>125</v>
      </c>
      <c r="AU165" s="18" t="s">
        <v>80</v>
      </c>
    </row>
    <row r="166" spans="2:65" s="1" customFormat="1" ht="31.5" customHeight="1">
      <c r="B166" s="165"/>
      <c r="C166" s="166" t="s">
        <v>7</v>
      </c>
      <c r="D166" s="166" t="s">
        <v>119</v>
      </c>
      <c r="E166" s="167" t="s">
        <v>222</v>
      </c>
      <c r="F166" s="168" t="s">
        <v>223</v>
      </c>
      <c r="G166" s="169" t="s">
        <v>224</v>
      </c>
      <c r="H166" s="170">
        <v>1</v>
      </c>
      <c r="I166" s="171"/>
      <c r="J166" s="172">
        <f>ROUND(I166*H166,2)</f>
        <v>0</v>
      </c>
      <c r="K166" s="168" t="s">
        <v>20</v>
      </c>
      <c r="L166" s="35"/>
      <c r="M166" s="173" t="s">
        <v>20</v>
      </c>
      <c r="N166" s="174" t="s">
        <v>44</v>
      </c>
      <c r="O166" s="36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AR166" s="18" t="s">
        <v>124</v>
      </c>
      <c r="AT166" s="18" t="s">
        <v>119</v>
      </c>
      <c r="AU166" s="18" t="s">
        <v>80</v>
      </c>
      <c r="AY166" s="18" t="s">
        <v>117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8" t="s">
        <v>22</v>
      </c>
      <c r="BK166" s="177">
        <f>ROUND(I166*H166,2)</f>
        <v>0</v>
      </c>
      <c r="BL166" s="18" t="s">
        <v>124</v>
      </c>
      <c r="BM166" s="18" t="s">
        <v>7</v>
      </c>
    </row>
    <row r="167" spans="2:47" s="1" customFormat="1" ht="30" customHeight="1">
      <c r="B167" s="35"/>
      <c r="D167" s="178" t="s">
        <v>125</v>
      </c>
      <c r="F167" s="179" t="s">
        <v>223</v>
      </c>
      <c r="I167" s="139"/>
      <c r="L167" s="35"/>
      <c r="M167" s="64"/>
      <c r="N167" s="36"/>
      <c r="O167" s="36"/>
      <c r="P167" s="36"/>
      <c r="Q167" s="36"/>
      <c r="R167" s="36"/>
      <c r="S167" s="36"/>
      <c r="T167" s="65"/>
      <c r="AT167" s="18" t="s">
        <v>125</v>
      </c>
      <c r="AU167" s="18" t="s">
        <v>80</v>
      </c>
    </row>
    <row r="168" spans="2:65" s="1" customFormat="1" ht="22.5" customHeight="1">
      <c r="B168" s="165"/>
      <c r="C168" s="166" t="s">
        <v>225</v>
      </c>
      <c r="D168" s="166" t="s">
        <v>119</v>
      </c>
      <c r="E168" s="167" t="s">
        <v>226</v>
      </c>
      <c r="F168" s="168" t="s">
        <v>227</v>
      </c>
      <c r="G168" s="169" t="s">
        <v>145</v>
      </c>
      <c r="H168" s="170">
        <v>64</v>
      </c>
      <c r="I168" s="171"/>
      <c r="J168" s="172">
        <f>ROUND(I168*H168,2)</f>
        <v>0</v>
      </c>
      <c r="K168" s="168" t="s">
        <v>20</v>
      </c>
      <c r="L168" s="35"/>
      <c r="M168" s="173" t="s">
        <v>20</v>
      </c>
      <c r="N168" s="174" t="s">
        <v>44</v>
      </c>
      <c r="O168" s="36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AR168" s="18" t="s">
        <v>124</v>
      </c>
      <c r="AT168" s="18" t="s">
        <v>119</v>
      </c>
      <c r="AU168" s="18" t="s">
        <v>80</v>
      </c>
      <c r="AY168" s="18" t="s">
        <v>117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8" t="s">
        <v>22</v>
      </c>
      <c r="BK168" s="177">
        <f>ROUND(I168*H168,2)</f>
        <v>0</v>
      </c>
      <c r="BL168" s="18" t="s">
        <v>124</v>
      </c>
      <c r="BM168" s="18" t="s">
        <v>225</v>
      </c>
    </row>
    <row r="169" spans="2:47" s="1" customFormat="1" ht="30" customHeight="1">
      <c r="B169" s="35"/>
      <c r="D169" s="180" t="s">
        <v>125</v>
      </c>
      <c r="F169" s="181" t="s">
        <v>228</v>
      </c>
      <c r="I169" s="139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125</v>
      </c>
      <c r="AU169" s="18" t="s">
        <v>80</v>
      </c>
    </row>
    <row r="170" spans="2:51" s="12" customFormat="1" ht="22.5" customHeight="1">
      <c r="B170" s="190"/>
      <c r="D170" s="180" t="s">
        <v>129</v>
      </c>
      <c r="E170" s="191" t="s">
        <v>20</v>
      </c>
      <c r="F170" s="192" t="s">
        <v>229</v>
      </c>
      <c r="H170" s="193">
        <v>64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1" t="s">
        <v>129</v>
      </c>
      <c r="AU170" s="191" t="s">
        <v>80</v>
      </c>
      <c r="AV170" s="12" t="s">
        <v>80</v>
      </c>
      <c r="AW170" s="12" t="s">
        <v>37</v>
      </c>
      <c r="AX170" s="12" t="s">
        <v>73</v>
      </c>
      <c r="AY170" s="191" t="s">
        <v>117</v>
      </c>
    </row>
    <row r="171" spans="2:51" s="13" customFormat="1" ht="22.5" customHeight="1">
      <c r="B171" s="198"/>
      <c r="D171" s="178" t="s">
        <v>129</v>
      </c>
      <c r="E171" s="199" t="s">
        <v>20</v>
      </c>
      <c r="F171" s="200" t="s">
        <v>133</v>
      </c>
      <c r="H171" s="201">
        <v>64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206" t="s">
        <v>129</v>
      </c>
      <c r="AU171" s="206" t="s">
        <v>80</v>
      </c>
      <c r="AV171" s="13" t="s">
        <v>124</v>
      </c>
      <c r="AW171" s="13" t="s">
        <v>37</v>
      </c>
      <c r="AX171" s="13" t="s">
        <v>22</v>
      </c>
      <c r="AY171" s="206" t="s">
        <v>117</v>
      </c>
    </row>
    <row r="172" spans="2:65" s="1" customFormat="1" ht="22.5" customHeight="1">
      <c r="B172" s="165"/>
      <c r="C172" s="166" t="s">
        <v>230</v>
      </c>
      <c r="D172" s="166" t="s">
        <v>119</v>
      </c>
      <c r="E172" s="167" t="s">
        <v>231</v>
      </c>
      <c r="F172" s="168" t="s">
        <v>232</v>
      </c>
      <c r="G172" s="169" t="s">
        <v>189</v>
      </c>
      <c r="H172" s="170">
        <v>1310.16</v>
      </c>
      <c r="I172" s="171"/>
      <c r="J172" s="172">
        <f>ROUND(I172*H172,2)</f>
        <v>0</v>
      </c>
      <c r="K172" s="168" t="s">
        <v>20</v>
      </c>
      <c r="L172" s="35"/>
      <c r="M172" s="173" t="s">
        <v>20</v>
      </c>
      <c r="N172" s="174" t="s">
        <v>44</v>
      </c>
      <c r="O172" s="36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AR172" s="18" t="s">
        <v>124</v>
      </c>
      <c r="AT172" s="18" t="s">
        <v>119</v>
      </c>
      <c r="AU172" s="18" t="s">
        <v>80</v>
      </c>
      <c r="AY172" s="18" t="s">
        <v>117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8" t="s">
        <v>22</v>
      </c>
      <c r="BK172" s="177">
        <f>ROUND(I172*H172,2)</f>
        <v>0</v>
      </c>
      <c r="BL172" s="18" t="s">
        <v>124</v>
      </c>
      <c r="BM172" s="18" t="s">
        <v>230</v>
      </c>
    </row>
    <row r="173" spans="2:47" s="1" customFormat="1" ht="22.5" customHeight="1">
      <c r="B173" s="35"/>
      <c r="D173" s="180" t="s">
        <v>125</v>
      </c>
      <c r="F173" s="181" t="s">
        <v>232</v>
      </c>
      <c r="I173" s="139"/>
      <c r="L173" s="35"/>
      <c r="M173" s="64"/>
      <c r="N173" s="36"/>
      <c r="O173" s="36"/>
      <c r="P173" s="36"/>
      <c r="Q173" s="36"/>
      <c r="R173" s="36"/>
      <c r="S173" s="36"/>
      <c r="T173" s="65"/>
      <c r="AT173" s="18" t="s">
        <v>125</v>
      </c>
      <c r="AU173" s="18" t="s">
        <v>80</v>
      </c>
    </row>
    <row r="174" spans="2:51" s="11" customFormat="1" ht="22.5" customHeight="1">
      <c r="B174" s="182"/>
      <c r="D174" s="180" t="s">
        <v>129</v>
      </c>
      <c r="E174" s="183" t="s">
        <v>20</v>
      </c>
      <c r="F174" s="184" t="s">
        <v>233</v>
      </c>
      <c r="H174" s="185" t="s">
        <v>20</v>
      </c>
      <c r="I174" s="186"/>
      <c r="L174" s="182"/>
      <c r="M174" s="187"/>
      <c r="N174" s="188"/>
      <c r="O174" s="188"/>
      <c r="P174" s="188"/>
      <c r="Q174" s="188"/>
      <c r="R174" s="188"/>
      <c r="S174" s="188"/>
      <c r="T174" s="189"/>
      <c r="AT174" s="185" t="s">
        <v>129</v>
      </c>
      <c r="AU174" s="185" t="s">
        <v>80</v>
      </c>
      <c r="AV174" s="11" t="s">
        <v>22</v>
      </c>
      <c r="AW174" s="11" t="s">
        <v>37</v>
      </c>
      <c r="AX174" s="11" t="s">
        <v>73</v>
      </c>
      <c r="AY174" s="185" t="s">
        <v>117</v>
      </c>
    </row>
    <row r="175" spans="2:51" s="12" customFormat="1" ht="22.5" customHeight="1">
      <c r="B175" s="190"/>
      <c r="D175" s="180" t="s">
        <v>129</v>
      </c>
      <c r="E175" s="191" t="s">
        <v>20</v>
      </c>
      <c r="F175" s="192" t="s">
        <v>234</v>
      </c>
      <c r="H175" s="193">
        <v>1334.16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1" t="s">
        <v>129</v>
      </c>
      <c r="AU175" s="191" t="s">
        <v>80</v>
      </c>
      <c r="AV175" s="12" t="s">
        <v>80</v>
      </c>
      <c r="AW175" s="12" t="s">
        <v>37</v>
      </c>
      <c r="AX175" s="12" t="s">
        <v>73</v>
      </c>
      <c r="AY175" s="191" t="s">
        <v>117</v>
      </c>
    </row>
    <row r="176" spans="2:51" s="12" customFormat="1" ht="22.5" customHeight="1">
      <c r="B176" s="190"/>
      <c r="D176" s="180" t="s">
        <v>129</v>
      </c>
      <c r="E176" s="191" t="s">
        <v>20</v>
      </c>
      <c r="F176" s="192" t="s">
        <v>235</v>
      </c>
      <c r="H176" s="193">
        <v>-24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1" t="s">
        <v>129</v>
      </c>
      <c r="AU176" s="191" t="s">
        <v>80</v>
      </c>
      <c r="AV176" s="12" t="s">
        <v>80</v>
      </c>
      <c r="AW176" s="12" t="s">
        <v>37</v>
      </c>
      <c r="AX176" s="12" t="s">
        <v>73</v>
      </c>
      <c r="AY176" s="191" t="s">
        <v>117</v>
      </c>
    </row>
    <row r="177" spans="2:51" s="13" customFormat="1" ht="22.5" customHeight="1">
      <c r="B177" s="198"/>
      <c r="D177" s="178" t="s">
        <v>129</v>
      </c>
      <c r="E177" s="199" t="s">
        <v>20</v>
      </c>
      <c r="F177" s="200" t="s">
        <v>133</v>
      </c>
      <c r="H177" s="201">
        <v>1310.16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206" t="s">
        <v>129</v>
      </c>
      <c r="AU177" s="206" t="s">
        <v>80</v>
      </c>
      <c r="AV177" s="13" t="s">
        <v>124</v>
      </c>
      <c r="AW177" s="13" t="s">
        <v>37</v>
      </c>
      <c r="AX177" s="13" t="s">
        <v>22</v>
      </c>
      <c r="AY177" s="206" t="s">
        <v>117</v>
      </c>
    </row>
    <row r="178" spans="2:65" s="1" customFormat="1" ht="31.5" customHeight="1">
      <c r="B178" s="165"/>
      <c r="C178" s="166" t="s">
        <v>236</v>
      </c>
      <c r="D178" s="166" t="s">
        <v>119</v>
      </c>
      <c r="E178" s="167" t="s">
        <v>237</v>
      </c>
      <c r="F178" s="168" t="s">
        <v>238</v>
      </c>
      <c r="G178" s="169" t="s">
        <v>189</v>
      </c>
      <c r="H178" s="170">
        <v>131.016</v>
      </c>
      <c r="I178" s="171"/>
      <c r="J178" s="172">
        <f>ROUND(I178*H178,2)</f>
        <v>0</v>
      </c>
      <c r="K178" s="168" t="s">
        <v>20</v>
      </c>
      <c r="L178" s="35"/>
      <c r="M178" s="173" t="s">
        <v>20</v>
      </c>
      <c r="N178" s="174" t="s">
        <v>44</v>
      </c>
      <c r="O178" s="36"/>
      <c r="P178" s="175">
        <f>O178*H178</f>
        <v>0</v>
      </c>
      <c r="Q178" s="175">
        <v>0</v>
      </c>
      <c r="R178" s="175">
        <f>Q178*H178</f>
        <v>0</v>
      </c>
      <c r="S178" s="175">
        <v>0</v>
      </c>
      <c r="T178" s="176">
        <f>S178*H178</f>
        <v>0</v>
      </c>
      <c r="AR178" s="18" t="s">
        <v>124</v>
      </c>
      <c r="AT178" s="18" t="s">
        <v>119</v>
      </c>
      <c r="AU178" s="18" t="s">
        <v>80</v>
      </c>
      <c r="AY178" s="18" t="s">
        <v>117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8" t="s">
        <v>22</v>
      </c>
      <c r="BK178" s="177">
        <f>ROUND(I178*H178,2)</f>
        <v>0</v>
      </c>
      <c r="BL178" s="18" t="s">
        <v>124</v>
      </c>
      <c r="BM178" s="18" t="s">
        <v>236</v>
      </c>
    </row>
    <row r="179" spans="2:47" s="1" customFormat="1" ht="30" customHeight="1">
      <c r="B179" s="35"/>
      <c r="D179" s="180" t="s">
        <v>125</v>
      </c>
      <c r="F179" s="181" t="s">
        <v>238</v>
      </c>
      <c r="I179" s="139"/>
      <c r="L179" s="35"/>
      <c r="M179" s="64"/>
      <c r="N179" s="36"/>
      <c r="O179" s="36"/>
      <c r="P179" s="36"/>
      <c r="Q179" s="36"/>
      <c r="R179" s="36"/>
      <c r="S179" s="36"/>
      <c r="T179" s="65"/>
      <c r="AT179" s="18" t="s">
        <v>125</v>
      </c>
      <c r="AU179" s="18" t="s">
        <v>80</v>
      </c>
    </row>
    <row r="180" spans="2:51" s="11" customFormat="1" ht="22.5" customHeight="1">
      <c r="B180" s="182"/>
      <c r="D180" s="180" t="s">
        <v>129</v>
      </c>
      <c r="E180" s="183" t="s">
        <v>20</v>
      </c>
      <c r="F180" s="184" t="s">
        <v>239</v>
      </c>
      <c r="H180" s="185" t="s">
        <v>20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5" t="s">
        <v>129</v>
      </c>
      <c r="AU180" s="185" t="s">
        <v>80</v>
      </c>
      <c r="AV180" s="11" t="s">
        <v>22</v>
      </c>
      <c r="AW180" s="11" t="s">
        <v>37</v>
      </c>
      <c r="AX180" s="11" t="s">
        <v>73</v>
      </c>
      <c r="AY180" s="185" t="s">
        <v>117</v>
      </c>
    </row>
    <row r="181" spans="2:51" s="12" customFormat="1" ht="22.5" customHeight="1">
      <c r="B181" s="190"/>
      <c r="D181" s="180" t="s">
        <v>129</v>
      </c>
      <c r="E181" s="191" t="s">
        <v>20</v>
      </c>
      <c r="F181" s="192" t="s">
        <v>240</v>
      </c>
      <c r="H181" s="193">
        <v>133.416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1" t="s">
        <v>129</v>
      </c>
      <c r="AU181" s="191" t="s">
        <v>80</v>
      </c>
      <c r="AV181" s="12" t="s">
        <v>80</v>
      </c>
      <c r="AW181" s="12" t="s">
        <v>37</v>
      </c>
      <c r="AX181" s="12" t="s">
        <v>73</v>
      </c>
      <c r="AY181" s="191" t="s">
        <v>117</v>
      </c>
    </row>
    <row r="182" spans="2:51" s="12" customFormat="1" ht="22.5" customHeight="1">
      <c r="B182" s="190"/>
      <c r="D182" s="180" t="s">
        <v>129</v>
      </c>
      <c r="E182" s="191" t="s">
        <v>20</v>
      </c>
      <c r="F182" s="192" t="s">
        <v>241</v>
      </c>
      <c r="H182" s="193">
        <v>-2.4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129</v>
      </c>
      <c r="AU182" s="191" t="s">
        <v>80</v>
      </c>
      <c r="AV182" s="12" t="s">
        <v>80</v>
      </c>
      <c r="AW182" s="12" t="s">
        <v>37</v>
      </c>
      <c r="AX182" s="12" t="s">
        <v>73</v>
      </c>
      <c r="AY182" s="191" t="s">
        <v>117</v>
      </c>
    </row>
    <row r="183" spans="2:51" s="13" customFormat="1" ht="22.5" customHeight="1">
      <c r="B183" s="198"/>
      <c r="D183" s="178" t="s">
        <v>129</v>
      </c>
      <c r="E183" s="199" t="s">
        <v>20</v>
      </c>
      <c r="F183" s="200" t="s">
        <v>133</v>
      </c>
      <c r="H183" s="201">
        <v>131.016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206" t="s">
        <v>129</v>
      </c>
      <c r="AU183" s="206" t="s">
        <v>80</v>
      </c>
      <c r="AV183" s="13" t="s">
        <v>124</v>
      </c>
      <c r="AW183" s="13" t="s">
        <v>37</v>
      </c>
      <c r="AX183" s="13" t="s">
        <v>22</v>
      </c>
      <c r="AY183" s="206" t="s">
        <v>117</v>
      </c>
    </row>
    <row r="184" spans="2:65" s="1" customFormat="1" ht="31.5" customHeight="1">
      <c r="B184" s="165"/>
      <c r="C184" s="166" t="s">
        <v>242</v>
      </c>
      <c r="D184" s="166" t="s">
        <v>119</v>
      </c>
      <c r="E184" s="167" t="s">
        <v>243</v>
      </c>
      <c r="F184" s="168" t="s">
        <v>244</v>
      </c>
      <c r="G184" s="169" t="s">
        <v>189</v>
      </c>
      <c r="H184" s="170">
        <v>1179.144</v>
      </c>
      <c r="I184" s="171"/>
      <c r="J184" s="172">
        <f>ROUND(I184*H184,2)</f>
        <v>0</v>
      </c>
      <c r="K184" s="168" t="s">
        <v>20</v>
      </c>
      <c r="L184" s="35"/>
      <c r="M184" s="173" t="s">
        <v>20</v>
      </c>
      <c r="N184" s="174" t="s">
        <v>44</v>
      </c>
      <c r="O184" s="36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AR184" s="18" t="s">
        <v>124</v>
      </c>
      <c r="AT184" s="18" t="s">
        <v>119</v>
      </c>
      <c r="AU184" s="18" t="s">
        <v>80</v>
      </c>
      <c r="AY184" s="18" t="s">
        <v>117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8" t="s">
        <v>22</v>
      </c>
      <c r="BK184" s="177">
        <f>ROUND(I184*H184,2)</f>
        <v>0</v>
      </c>
      <c r="BL184" s="18" t="s">
        <v>124</v>
      </c>
      <c r="BM184" s="18" t="s">
        <v>242</v>
      </c>
    </row>
    <row r="185" spans="2:47" s="1" customFormat="1" ht="30" customHeight="1">
      <c r="B185" s="35"/>
      <c r="D185" s="180" t="s">
        <v>125</v>
      </c>
      <c r="F185" s="181" t="s">
        <v>244</v>
      </c>
      <c r="I185" s="139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125</v>
      </c>
      <c r="AU185" s="18" t="s">
        <v>80</v>
      </c>
    </row>
    <row r="186" spans="2:51" s="11" customFormat="1" ht="22.5" customHeight="1">
      <c r="B186" s="182"/>
      <c r="D186" s="180" t="s">
        <v>129</v>
      </c>
      <c r="E186" s="183" t="s">
        <v>20</v>
      </c>
      <c r="F186" s="184" t="s">
        <v>245</v>
      </c>
      <c r="H186" s="185" t="s">
        <v>20</v>
      </c>
      <c r="I186" s="186"/>
      <c r="L186" s="182"/>
      <c r="M186" s="187"/>
      <c r="N186" s="188"/>
      <c r="O186" s="188"/>
      <c r="P186" s="188"/>
      <c r="Q186" s="188"/>
      <c r="R186" s="188"/>
      <c r="S186" s="188"/>
      <c r="T186" s="189"/>
      <c r="AT186" s="185" t="s">
        <v>129</v>
      </c>
      <c r="AU186" s="185" t="s">
        <v>80</v>
      </c>
      <c r="AV186" s="11" t="s">
        <v>22</v>
      </c>
      <c r="AW186" s="11" t="s">
        <v>37</v>
      </c>
      <c r="AX186" s="11" t="s">
        <v>73</v>
      </c>
      <c r="AY186" s="185" t="s">
        <v>117</v>
      </c>
    </row>
    <row r="187" spans="2:51" s="12" customFormat="1" ht="22.5" customHeight="1">
      <c r="B187" s="190"/>
      <c r="D187" s="180" t="s">
        <v>129</v>
      </c>
      <c r="E187" s="191" t="s">
        <v>20</v>
      </c>
      <c r="F187" s="192" t="s">
        <v>246</v>
      </c>
      <c r="H187" s="193">
        <v>1200.744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1" t="s">
        <v>129</v>
      </c>
      <c r="AU187" s="191" t="s">
        <v>80</v>
      </c>
      <c r="AV187" s="12" t="s">
        <v>80</v>
      </c>
      <c r="AW187" s="12" t="s">
        <v>37</v>
      </c>
      <c r="AX187" s="12" t="s">
        <v>73</v>
      </c>
      <c r="AY187" s="191" t="s">
        <v>117</v>
      </c>
    </row>
    <row r="188" spans="2:51" s="12" customFormat="1" ht="22.5" customHeight="1">
      <c r="B188" s="190"/>
      <c r="D188" s="180" t="s">
        <v>129</v>
      </c>
      <c r="E188" s="191" t="s">
        <v>20</v>
      </c>
      <c r="F188" s="192" t="s">
        <v>247</v>
      </c>
      <c r="H188" s="193">
        <v>-21.6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129</v>
      </c>
      <c r="AU188" s="191" t="s">
        <v>80</v>
      </c>
      <c r="AV188" s="12" t="s">
        <v>80</v>
      </c>
      <c r="AW188" s="12" t="s">
        <v>37</v>
      </c>
      <c r="AX188" s="12" t="s">
        <v>73</v>
      </c>
      <c r="AY188" s="191" t="s">
        <v>117</v>
      </c>
    </row>
    <row r="189" spans="2:51" s="13" customFormat="1" ht="22.5" customHeight="1">
      <c r="B189" s="198"/>
      <c r="D189" s="180" t="s">
        <v>129</v>
      </c>
      <c r="E189" s="225" t="s">
        <v>20</v>
      </c>
      <c r="F189" s="226" t="s">
        <v>133</v>
      </c>
      <c r="H189" s="227">
        <v>1179.144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206" t="s">
        <v>129</v>
      </c>
      <c r="AU189" s="206" t="s">
        <v>80</v>
      </c>
      <c r="AV189" s="13" t="s">
        <v>124</v>
      </c>
      <c r="AW189" s="13" t="s">
        <v>37</v>
      </c>
      <c r="AX189" s="13" t="s">
        <v>22</v>
      </c>
      <c r="AY189" s="206" t="s">
        <v>117</v>
      </c>
    </row>
    <row r="190" spans="2:63" s="10" customFormat="1" ht="29.25" customHeight="1">
      <c r="B190" s="151"/>
      <c r="D190" s="162" t="s">
        <v>72</v>
      </c>
      <c r="E190" s="163" t="s">
        <v>148</v>
      </c>
      <c r="F190" s="163" t="s">
        <v>248</v>
      </c>
      <c r="I190" s="154"/>
      <c r="J190" s="164">
        <f>BK190</f>
        <v>0</v>
      </c>
      <c r="L190" s="151"/>
      <c r="M190" s="156"/>
      <c r="N190" s="157"/>
      <c r="O190" s="157"/>
      <c r="P190" s="158">
        <f>SUM(P191:P194)</f>
        <v>0</v>
      </c>
      <c r="Q190" s="157"/>
      <c r="R190" s="158">
        <f>SUM(R191:R194)</f>
        <v>0</v>
      </c>
      <c r="S190" s="157"/>
      <c r="T190" s="159">
        <f>SUM(T191:T194)</f>
        <v>0</v>
      </c>
      <c r="AR190" s="152" t="s">
        <v>22</v>
      </c>
      <c r="AT190" s="160" t="s">
        <v>72</v>
      </c>
      <c r="AU190" s="160" t="s">
        <v>22</v>
      </c>
      <c r="AY190" s="152" t="s">
        <v>117</v>
      </c>
      <c r="BK190" s="161">
        <f>SUM(BK191:BK194)</f>
        <v>0</v>
      </c>
    </row>
    <row r="191" spans="2:65" s="1" customFormat="1" ht="31.5" customHeight="1">
      <c r="B191" s="165"/>
      <c r="C191" s="166" t="s">
        <v>249</v>
      </c>
      <c r="D191" s="166" t="s">
        <v>119</v>
      </c>
      <c r="E191" s="167" t="s">
        <v>250</v>
      </c>
      <c r="F191" s="168" t="s">
        <v>251</v>
      </c>
      <c r="G191" s="169" t="s">
        <v>189</v>
      </c>
      <c r="H191" s="170">
        <v>510.76</v>
      </c>
      <c r="I191" s="171"/>
      <c r="J191" s="172">
        <f>ROUND(I191*H191,2)</f>
        <v>0</v>
      </c>
      <c r="K191" s="168" t="s">
        <v>20</v>
      </c>
      <c r="L191" s="35"/>
      <c r="M191" s="173" t="s">
        <v>20</v>
      </c>
      <c r="N191" s="174" t="s">
        <v>44</v>
      </c>
      <c r="O191" s="36"/>
      <c r="P191" s="175">
        <f>O191*H191</f>
        <v>0</v>
      </c>
      <c r="Q191" s="175">
        <v>0</v>
      </c>
      <c r="R191" s="175">
        <f>Q191*H191</f>
        <v>0</v>
      </c>
      <c r="S191" s="175">
        <v>0</v>
      </c>
      <c r="T191" s="176">
        <f>S191*H191</f>
        <v>0</v>
      </c>
      <c r="AR191" s="18" t="s">
        <v>124</v>
      </c>
      <c r="AT191" s="18" t="s">
        <v>119</v>
      </c>
      <c r="AU191" s="18" t="s">
        <v>80</v>
      </c>
      <c r="AY191" s="18" t="s">
        <v>117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8" t="s">
        <v>22</v>
      </c>
      <c r="BK191" s="177">
        <f>ROUND(I191*H191,2)</f>
        <v>0</v>
      </c>
      <c r="BL191" s="18" t="s">
        <v>124</v>
      </c>
      <c r="BM191" s="18" t="s">
        <v>249</v>
      </c>
    </row>
    <row r="192" spans="2:47" s="1" customFormat="1" ht="30" customHeight="1">
      <c r="B192" s="35"/>
      <c r="D192" s="180" t="s">
        <v>125</v>
      </c>
      <c r="F192" s="181" t="s">
        <v>251</v>
      </c>
      <c r="I192" s="139"/>
      <c r="L192" s="35"/>
      <c r="M192" s="64"/>
      <c r="N192" s="36"/>
      <c r="O192" s="36"/>
      <c r="P192" s="36"/>
      <c r="Q192" s="36"/>
      <c r="R192" s="36"/>
      <c r="S192" s="36"/>
      <c r="T192" s="65"/>
      <c r="AT192" s="18" t="s">
        <v>125</v>
      </c>
      <c r="AU192" s="18" t="s">
        <v>80</v>
      </c>
    </row>
    <row r="193" spans="2:51" s="12" customFormat="1" ht="22.5" customHeight="1">
      <c r="B193" s="190"/>
      <c r="D193" s="180" t="s">
        <v>129</v>
      </c>
      <c r="E193" s="191" t="s">
        <v>20</v>
      </c>
      <c r="F193" s="192" t="s">
        <v>252</v>
      </c>
      <c r="H193" s="193">
        <v>510.76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1" t="s">
        <v>129</v>
      </c>
      <c r="AU193" s="191" t="s">
        <v>80</v>
      </c>
      <c r="AV193" s="12" t="s">
        <v>80</v>
      </c>
      <c r="AW193" s="12" t="s">
        <v>37</v>
      </c>
      <c r="AX193" s="12" t="s">
        <v>73</v>
      </c>
      <c r="AY193" s="191" t="s">
        <v>117</v>
      </c>
    </row>
    <row r="194" spans="2:51" s="13" customFormat="1" ht="22.5" customHeight="1">
      <c r="B194" s="198"/>
      <c r="D194" s="180" t="s">
        <v>129</v>
      </c>
      <c r="E194" s="225" t="s">
        <v>20</v>
      </c>
      <c r="F194" s="226" t="s">
        <v>133</v>
      </c>
      <c r="H194" s="227">
        <v>510.76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206" t="s">
        <v>129</v>
      </c>
      <c r="AU194" s="206" t="s">
        <v>80</v>
      </c>
      <c r="AV194" s="13" t="s">
        <v>124</v>
      </c>
      <c r="AW194" s="13" t="s">
        <v>37</v>
      </c>
      <c r="AX194" s="13" t="s">
        <v>22</v>
      </c>
      <c r="AY194" s="206" t="s">
        <v>117</v>
      </c>
    </row>
    <row r="195" spans="2:63" s="10" customFormat="1" ht="29.25" customHeight="1">
      <c r="B195" s="151"/>
      <c r="D195" s="162" t="s">
        <v>72</v>
      </c>
      <c r="E195" s="163" t="s">
        <v>158</v>
      </c>
      <c r="F195" s="163" t="s">
        <v>253</v>
      </c>
      <c r="I195" s="154"/>
      <c r="J195" s="164">
        <f>BK195</f>
        <v>0</v>
      </c>
      <c r="L195" s="151"/>
      <c r="M195" s="156"/>
      <c r="N195" s="157"/>
      <c r="O195" s="157"/>
      <c r="P195" s="158">
        <f>SUM(P196:P221)</f>
        <v>0</v>
      </c>
      <c r="Q195" s="157"/>
      <c r="R195" s="158">
        <f>SUM(R196:R221)</f>
        <v>0</v>
      </c>
      <c r="S195" s="157"/>
      <c r="T195" s="159">
        <f>SUM(T196:T221)</f>
        <v>0</v>
      </c>
      <c r="AR195" s="152" t="s">
        <v>22</v>
      </c>
      <c r="AT195" s="160" t="s">
        <v>72</v>
      </c>
      <c r="AU195" s="160" t="s">
        <v>22</v>
      </c>
      <c r="AY195" s="152" t="s">
        <v>117</v>
      </c>
      <c r="BK195" s="161">
        <f>SUM(BK196:BK221)</f>
        <v>0</v>
      </c>
    </row>
    <row r="196" spans="2:65" s="1" customFormat="1" ht="22.5" customHeight="1">
      <c r="B196" s="165"/>
      <c r="C196" s="166" t="s">
        <v>254</v>
      </c>
      <c r="D196" s="166" t="s">
        <v>119</v>
      </c>
      <c r="E196" s="167" t="s">
        <v>255</v>
      </c>
      <c r="F196" s="168" t="s">
        <v>256</v>
      </c>
      <c r="G196" s="169" t="s">
        <v>122</v>
      </c>
      <c r="H196" s="170">
        <v>6</v>
      </c>
      <c r="I196" s="171"/>
      <c r="J196" s="172">
        <f>ROUND(I196*H196,2)</f>
        <v>0</v>
      </c>
      <c r="K196" s="168" t="s">
        <v>20</v>
      </c>
      <c r="L196" s="35"/>
      <c r="M196" s="173" t="s">
        <v>20</v>
      </c>
      <c r="N196" s="174" t="s">
        <v>44</v>
      </c>
      <c r="O196" s="36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AR196" s="18" t="s">
        <v>124</v>
      </c>
      <c r="AT196" s="18" t="s">
        <v>119</v>
      </c>
      <c r="AU196" s="18" t="s">
        <v>80</v>
      </c>
      <c r="AY196" s="18" t="s">
        <v>117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8" t="s">
        <v>22</v>
      </c>
      <c r="BK196" s="177">
        <f>ROUND(I196*H196,2)</f>
        <v>0</v>
      </c>
      <c r="BL196" s="18" t="s">
        <v>124</v>
      </c>
      <c r="BM196" s="18" t="s">
        <v>254</v>
      </c>
    </row>
    <row r="197" spans="2:47" s="1" customFormat="1" ht="30" customHeight="1">
      <c r="B197" s="35"/>
      <c r="D197" s="178" t="s">
        <v>125</v>
      </c>
      <c r="F197" s="179" t="s">
        <v>257</v>
      </c>
      <c r="I197" s="139"/>
      <c r="L197" s="35"/>
      <c r="M197" s="64"/>
      <c r="N197" s="36"/>
      <c r="O197" s="36"/>
      <c r="P197" s="36"/>
      <c r="Q197" s="36"/>
      <c r="R197" s="36"/>
      <c r="S197" s="36"/>
      <c r="T197" s="65"/>
      <c r="AT197" s="18" t="s">
        <v>125</v>
      </c>
      <c r="AU197" s="18" t="s">
        <v>80</v>
      </c>
    </row>
    <row r="198" spans="2:65" s="1" customFormat="1" ht="22.5" customHeight="1">
      <c r="B198" s="165"/>
      <c r="C198" s="166" t="s">
        <v>258</v>
      </c>
      <c r="D198" s="166" t="s">
        <v>119</v>
      </c>
      <c r="E198" s="167" t="s">
        <v>259</v>
      </c>
      <c r="F198" s="168" t="s">
        <v>260</v>
      </c>
      <c r="G198" s="169" t="s">
        <v>122</v>
      </c>
      <c r="H198" s="170">
        <v>6</v>
      </c>
      <c r="I198" s="171"/>
      <c r="J198" s="172">
        <f>ROUND(I198*H198,2)</f>
        <v>0</v>
      </c>
      <c r="K198" s="168" t="s">
        <v>20</v>
      </c>
      <c r="L198" s="35"/>
      <c r="M198" s="173" t="s">
        <v>20</v>
      </c>
      <c r="N198" s="174" t="s">
        <v>44</v>
      </c>
      <c r="O198" s="36"/>
      <c r="P198" s="175">
        <f>O198*H198</f>
        <v>0</v>
      </c>
      <c r="Q198" s="175">
        <v>0</v>
      </c>
      <c r="R198" s="175">
        <f>Q198*H198</f>
        <v>0</v>
      </c>
      <c r="S198" s="175">
        <v>0</v>
      </c>
      <c r="T198" s="176">
        <f>S198*H198</f>
        <v>0</v>
      </c>
      <c r="AR198" s="18" t="s">
        <v>124</v>
      </c>
      <c r="AT198" s="18" t="s">
        <v>119</v>
      </c>
      <c r="AU198" s="18" t="s">
        <v>80</v>
      </c>
      <c r="AY198" s="18" t="s">
        <v>117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8" t="s">
        <v>22</v>
      </c>
      <c r="BK198" s="177">
        <f>ROUND(I198*H198,2)</f>
        <v>0</v>
      </c>
      <c r="BL198" s="18" t="s">
        <v>124</v>
      </c>
      <c r="BM198" s="18" t="s">
        <v>258</v>
      </c>
    </row>
    <row r="199" spans="2:47" s="1" customFormat="1" ht="30" customHeight="1">
      <c r="B199" s="35"/>
      <c r="D199" s="180" t="s">
        <v>125</v>
      </c>
      <c r="F199" s="181" t="s">
        <v>257</v>
      </c>
      <c r="I199" s="139"/>
      <c r="L199" s="35"/>
      <c r="M199" s="64"/>
      <c r="N199" s="36"/>
      <c r="O199" s="36"/>
      <c r="P199" s="36"/>
      <c r="Q199" s="36"/>
      <c r="R199" s="36"/>
      <c r="S199" s="36"/>
      <c r="T199" s="65"/>
      <c r="AT199" s="18" t="s">
        <v>125</v>
      </c>
      <c r="AU199" s="18" t="s">
        <v>80</v>
      </c>
    </row>
    <row r="200" spans="2:51" s="12" customFormat="1" ht="22.5" customHeight="1">
      <c r="B200" s="190"/>
      <c r="D200" s="180" t="s">
        <v>129</v>
      </c>
      <c r="E200" s="191" t="s">
        <v>20</v>
      </c>
      <c r="F200" s="192" t="s">
        <v>261</v>
      </c>
      <c r="H200" s="193">
        <v>6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1" t="s">
        <v>129</v>
      </c>
      <c r="AU200" s="191" t="s">
        <v>80</v>
      </c>
      <c r="AV200" s="12" t="s">
        <v>80</v>
      </c>
      <c r="AW200" s="12" t="s">
        <v>37</v>
      </c>
      <c r="AX200" s="12" t="s">
        <v>73</v>
      </c>
      <c r="AY200" s="191" t="s">
        <v>117</v>
      </c>
    </row>
    <row r="201" spans="2:51" s="13" customFormat="1" ht="22.5" customHeight="1">
      <c r="B201" s="198"/>
      <c r="D201" s="178" t="s">
        <v>129</v>
      </c>
      <c r="E201" s="199" t="s">
        <v>20</v>
      </c>
      <c r="F201" s="200" t="s">
        <v>133</v>
      </c>
      <c r="H201" s="201">
        <v>6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206" t="s">
        <v>129</v>
      </c>
      <c r="AU201" s="206" t="s">
        <v>80</v>
      </c>
      <c r="AV201" s="13" t="s">
        <v>124</v>
      </c>
      <c r="AW201" s="13" t="s">
        <v>37</v>
      </c>
      <c r="AX201" s="13" t="s">
        <v>22</v>
      </c>
      <c r="AY201" s="206" t="s">
        <v>117</v>
      </c>
    </row>
    <row r="202" spans="2:65" s="1" customFormat="1" ht="22.5" customHeight="1">
      <c r="B202" s="165"/>
      <c r="C202" s="166" t="s">
        <v>262</v>
      </c>
      <c r="D202" s="166" t="s">
        <v>119</v>
      </c>
      <c r="E202" s="167" t="s">
        <v>263</v>
      </c>
      <c r="F202" s="168" t="s">
        <v>264</v>
      </c>
      <c r="G202" s="169" t="s">
        <v>122</v>
      </c>
      <c r="H202" s="170">
        <v>5</v>
      </c>
      <c r="I202" s="171"/>
      <c r="J202" s="172">
        <f>ROUND(I202*H202,2)</f>
        <v>0</v>
      </c>
      <c r="K202" s="168" t="s">
        <v>20</v>
      </c>
      <c r="L202" s="35"/>
      <c r="M202" s="173" t="s">
        <v>20</v>
      </c>
      <c r="N202" s="174" t="s">
        <v>44</v>
      </c>
      <c r="O202" s="36"/>
      <c r="P202" s="175">
        <f>O202*H202</f>
        <v>0</v>
      </c>
      <c r="Q202" s="175">
        <v>0</v>
      </c>
      <c r="R202" s="175">
        <f>Q202*H202</f>
        <v>0</v>
      </c>
      <c r="S202" s="175">
        <v>0</v>
      </c>
      <c r="T202" s="176">
        <f>S202*H202</f>
        <v>0</v>
      </c>
      <c r="AR202" s="18" t="s">
        <v>124</v>
      </c>
      <c r="AT202" s="18" t="s">
        <v>119</v>
      </c>
      <c r="AU202" s="18" t="s">
        <v>80</v>
      </c>
      <c r="AY202" s="18" t="s">
        <v>117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8" t="s">
        <v>22</v>
      </c>
      <c r="BK202" s="177">
        <f>ROUND(I202*H202,2)</f>
        <v>0</v>
      </c>
      <c r="BL202" s="18" t="s">
        <v>124</v>
      </c>
      <c r="BM202" s="18" t="s">
        <v>262</v>
      </c>
    </row>
    <row r="203" spans="2:47" s="1" customFormat="1" ht="30" customHeight="1">
      <c r="B203" s="35"/>
      <c r="D203" s="180" t="s">
        <v>125</v>
      </c>
      <c r="F203" s="181" t="s">
        <v>265</v>
      </c>
      <c r="I203" s="139"/>
      <c r="L203" s="35"/>
      <c r="M203" s="64"/>
      <c r="N203" s="36"/>
      <c r="O203" s="36"/>
      <c r="P203" s="36"/>
      <c r="Q203" s="36"/>
      <c r="R203" s="36"/>
      <c r="S203" s="36"/>
      <c r="T203" s="65"/>
      <c r="AT203" s="18" t="s">
        <v>125</v>
      </c>
      <c r="AU203" s="18" t="s">
        <v>80</v>
      </c>
    </row>
    <row r="204" spans="2:51" s="12" customFormat="1" ht="22.5" customHeight="1">
      <c r="B204" s="190"/>
      <c r="D204" s="180" t="s">
        <v>129</v>
      </c>
      <c r="E204" s="191" t="s">
        <v>20</v>
      </c>
      <c r="F204" s="192" t="s">
        <v>266</v>
      </c>
      <c r="H204" s="193">
        <v>5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1" t="s">
        <v>129</v>
      </c>
      <c r="AU204" s="191" t="s">
        <v>80</v>
      </c>
      <c r="AV204" s="12" t="s">
        <v>80</v>
      </c>
      <c r="AW204" s="12" t="s">
        <v>37</v>
      </c>
      <c r="AX204" s="12" t="s">
        <v>73</v>
      </c>
      <c r="AY204" s="191" t="s">
        <v>117</v>
      </c>
    </row>
    <row r="205" spans="2:51" s="13" customFormat="1" ht="22.5" customHeight="1">
      <c r="B205" s="198"/>
      <c r="D205" s="178" t="s">
        <v>129</v>
      </c>
      <c r="E205" s="199" t="s">
        <v>20</v>
      </c>
      <c r="F205" s="200" t="s">
        <v>133</v>
      </c>
      <c r="H205" s="201">
        <v>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206" t="s">
        <v>129</v>
      </c>
      <c r="AU205" s="206" t="s">
        <v>80</v>
      </c>
      <c r="AV205" s="13" t="s">
        <v>124</v>
      </c>
      <c r="AW205" s="13" t="s">
        <v>37</v>
      </c>
      <c r="AX205" s="13" t="s">
        <v>22</v>
      </c>
      <c r="AY205" s="206" t="s">
        <v>117</v>
      </c>
    </row>
    <row r="206" spans="2:65" s="1" customFormat="1" ht="22.5" customHeight="1">
      <c r="B206" s="165"/>
      <c r="C206" s="166" t="s">
        <v>267</v>
      </c>
      <c r="D206" s="166" t="s">
        <v>119</v>
      </c>
      <c r="E206" s="167" t="s">
        <v>268</v>
      </c>
      <c r="F206" s="168" t="s">
        <v>269</v>
      </c>
      <c r="G206" s="169" t="s">
        <v>122</v>
      </c>
      <c r="H206" s="170">
        <v>6</v>
      </c>
      <c r="I206" s="171"/>
      <c r="J206" s="172">
        <f>ROUND(I206*H206,2)</f>
        <v>0</v>
      </c>
      <c r="K206" s="168" t="s">
        <v>123</v>
      </c>
      <c r="L206" s="35"/>
      <c r="M206" s="173" t="s">
        <v>20</v>
      </c>
      <c r="N206" s="174" t="s">
        <v>44</v>
      </c>
      <c r="O206" s="36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AR206" s="18" t="s">
        <v>124</v>
      </c>
      <c r="AT206" s="18" t="s">
        <v>119</v>
      </c>
      <c r="AU206" s="18" t="s">
        <v>80</v>
      </c>
      <c r="AY206" s="18" t="s">
        <v>117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22</v>
      </c>
      <c r="BK206" s="177">
        <f>ROUND(I206*H206,2)</f>
        <v>0</v>
      </c>
      <c r="BL206" s="18" t="s">
        <v>124</v>
      </c>
      <c r="BM206" s="18" t="s">
        <v>267</v>
      </c>
    </row>
    <row r="207" spans="2:47" s="1" customFormat="1" ht="22.5" customHeight="1">
      <c r="B207" s="35"/>
      <c r="D207" s="180" t="s">
        <v>125</v>
      </c>
      <c r="F207" s="181" t="s">
        <v>269</v>
      </c>
      <c r="I207" s="139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125</v>
      </c>
      <c r="AU207" s="18" t="s">
        <v>80</v>
      </c>
    </row>
    <row r="208" spans="2:51" s="12" customFormat="1" ht="22.5" customHeight="1">
      <c r="B208" s="190"/>
      <c r="D208" s="180" t="s">
        <v>129</v>
      </c>
      <c r="E208" s="191" t="s">
        <v>20</v>
      </c>
      <c r="F208" s="192" t="s">
        <v>270</v>
      </c>
      <c r="H208" s="193">
        <v>6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1" t="s">
        <v>129</v>
      </c>
      <c r="AU208" s="191" t="s">
        <v>80</v>
      </c>
      <c r="AV208" s="12" t="s">
        <v>80</v>
      </c>
      <c r="AW208" s="12" t="s">
        <v>37</v>
      </c>
      <c r="AX208" s="12" t="s">
        <v>73</v>
      </c>
      <c r="AY208" s="191" t="s">
        <v>117</v>
      </c>
    </row>
    <row r="209" spans="2:51" s="13" customFormat="1" ht="22.5" customHeight="1">
      <c r="B209" s="198"/>
      <c r="D209" s="178" t="s">
        <v>129</v>
      </c>
      <c r="E209" s="199" t="s">
        <v>20</v>
      </c>
      <c r="F209" s="200" t="s">
        <v>133</v>
      </c>
      <c r="H209" s="201">
        <v>6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206" t="s">
        <v>129</v>
      </c>
      <c r="AU209" s="206" t="s">
        <v>80</v>
      </c>
      <c r="AV209" s="13" t="s">
        <v>124</v>
      </c>
      <c r="AW209" s="13" t="s">
        <v>37</v>
      </c>
      <c r="AX209" s="13" t="s">
        <v>22</v>
      </c>
      <c r="AY209" s="206" t="s">
        <v>117</v>
      </c>
    </row>
    <row r="210" spans="2:65" s="1" customFormat="1" ht="22.5" customHeight="1">
      <c r="B210" s="165"/>
      <c r="C210" s="166" t="s">
        <v>271</v>
      </c>
      <c r="D210" s="166" t="s">
        <v>119</v>
      </c>
      <c r="E210" s="167" t="s">
        <v>272</v>
      </c>
      <c r="F210" s="168" t="s">
        <v>273</v>
      </c>
      <c r="G210" s="169" t="s">
        <v>122</v>
      </c>
      <c r="H210" s="170">
        <v>9</v>
      </c>
      <c r="I210" s="171"/>
      <c r="J210" s="172">
        <f>ROUND(I210*H210,2)</f>
        <v>0</v>
      </c>
      <c r="K210" s="168" t="s">
        <v>123</v>
      </c>
      <c r="L210" s="35"/>
      <c r="M210" s="173" t="s">
        <v>20</v>
      </c>
      <c r="N210" s="174" t="s">
        <v>44</v>
      </c>
      <c r="O210" s="36"/>
      <c r="P210" s="175">
        <f>O210*H210</f>
        <v>0</v>
      </c>
      <c r="Q210" s="175">
        <v>0</v>
      </c>
      <c r="R210" s="175">
        <f>Q210*H210</f>
        <v>0</v>
      </c>
      <c r="S210" s="175">
        <v>0</v>
      </c>
      <c r="T210" s="176">
        <f>S210*H210</f>
        <v>0</v>
      </c>
      <c r="AR210" s="18" t="s">
        <v>124</v>
      </c>
      <c r="AT210" s="18" t="s">
        <v>119</v>
      </c>
      <c r="AU210" s="18" t="s">
        <v>80</v>
      </c>
      <c r="AY210" s="18" t="s">
        <v>117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8" t="s">
        <v>22</v>
      </c>
      <c r="BK210" s="177">
        <f>ROUND(I210*H210,2)</f>
        <v>0</v>
      </c>
      <c r="BL210" s="18" t="s">
        <v>124</v>
      </c>
      <c r="BM210" s="18" t="s">
        <v>271</v>
      </c>
    </row>
    <row r="211" spans="2:47" s="1" customFormat="1" ht="30" customHeight="1">
      <c r="B211" s="35"/>
      <c r="D211" s="180" t="s">
        <v>125</v>
      </c>
      <c r="F211" s="181" t="s">
        <v>274</v>
      </c>
      <c r="I211" s="139"/>
      <c r="L211" s="35"/>
      <c r="M211" s="64"/>
      <c r="N211" s="36"/>
      <c r="O211" s="36"/>
      <c r="P211" s="36"/>
      <c r="Q211" s="36"/>
      <c r="R211" s="36"/>
      <c r="S211" s="36"/>
      <c r="T211" s="65"/>
      <c r="AT211" s="18" t="s">
        <v>125</v>
      </c>
      <c r="AU211" s="18" t="s">
        <v>80</v>
      </c>
    </row>
    <row r="212" spans="2:51" s="12" customFormat="1" ht="22.5" customHeight="1">
      <c r="B212" s="190"/>
      <c r="D212" s="180" t="s">
        <v>129</v>
      </c>
      <c r="E212" s="191" t="s">
        <v>20</v>
      </c>
      <c r="F212" s="192" t="s">
        <v>275</v>
      </c>
      <c r="H212" s="193">
        <v>9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1" t="s">
        <v>129</v>
      </c>
      <c r="AU212" s="191" t="s">
        <v>80</v>
      </c>
      <c r="AV212" s="12" t="s">
        <v>80</v>
      </c>
      <c r="AW212" s="12" t="s">
        <v>37</v>
      </c>
      <c r="AX212" s="12" t="s">
        <v>73</v>
      </c>
      <c r="AY212" s="191" t="s">
        <v>117</v>
      </c>
    </row>
    <row r="213" spans="2:51" s="13" customFormat="1" ht="22.5" customHeight="1">
      <c r="B213" s="198"/>
      <c r="D213" s="178" t="s">
        <v>129</v>
      </c>
      <c r="E213" s="199" t="s">
        <v>20</v>
      </c>
      <c r="F213" s="200" t="s">
        <v>133</v>
      </c>
      <c r="H213" s="201">
        <v>9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206" t="s">
        <v>129</v>
      </c>
      <c r="AU213" s="206" t="s">
        <v>80</v>
      </c>
      <c r="AV213" s="13" t="s">
        <v>124</v>
      </c>
      <c r="AW213" s="13" t="s">
        <v>37</v>
      </c>
      <c r="AX213" s="13" t="s">
        <v>22</v>
      </c>
      <c r="AY213" s="206" t="s">
        <v>117</v>
      </c>
    </row>
    <row r="214" spans="2:65" s="1" customFormat="1" ht="22.5" customHeight="1">
      <c r="B214" s="165"/>
      <c r="C214" s="166" t="s">
        <v>276</v>
      </c>
      <c r="D214" s="166" t="s">
        <v>119</v>
      </c>
      <c r="E214" s="167" t="s">
        <v>277</v>
      </c>
      <c r="F214" s="168" t="s">
        <v>278</v>
      </c>
      <c r="G214" s="169" t="s">
        <v>128</v>
      </c>
      <c r="H214" s="170">
        <v>10.46</v>
      </c>
      <c r="I214" s="171"/>
      <c r="J214" s="172">
        <f>ROUND(I214*H214,2)</f>
        <v>0</v>
      </c>
      <c r="K214" s="168" t="s">
        <v>123</v>
      </c>
      <c r="L214" s="35"/>
      <c r="M214" s="173" t="s">
        <v>20</v>
      </c>
      <c r="N214" s="174" t="s">
        <v>44</v>
      </c>
      <c r="O214" s="36"/>
      <c r="P214" s="175">
        <f>O214*H214</f>
        <v>0</v>
      </c>
      <c r="Q214" s="175">
        <v>0</v>
      </c>
      <c r="R214" s="175">
        <f>Q214*H214</f>
        <v>0</v>
      </c>
      <c r="S214" s="175">
        <v>0</v>
      </c>
      <c r="T214" s="176">
        <f>S214*H214</f>
        <v>0</v>
      </c>
      <c r="AR214" s="18" t="s">
        <v>124</v>
      </c>
      <c r="AT214" s="18" t="s">
        <v>119</v>
      </c>
      <c r="AU214" s="18" t="s">
        <v>80</v>
      </c>
      <c r="AY214" s="18" t="s">
        <v>117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8" t="s">
        <v>22</v>
      </c>
      <c r="BK214" s="177">
        <f>ROUND(I214*H214,2)</f>
        <v>0</v>
      </c>
      <c r="BL214" s="18" t="s">
        <v>124</v>
      </c>
      <c r="BM214" s="18" t="s">
        <v>276</v>
      </c>
    </row>
    <row r="215" spans="2:47" s="1" customFormat="1" ht="22.5" customHeight="1">
      <c r="B215" s="35"/>
      <c r="D215" s="180" t="s">
        <v>125</v>
      </c>
      <c r="F215" s="181" t="s">
        <v>278</v>
      </c>
      <c r="I215" s="139"/>
      <c r="L215" s="35"/>
      <c r="M215" s="64"/>
      <c r="N215" s="36"/>
      <c r="O215" s="36"/>
      <c r="P215" s="36"/>
      <c r="Q215" s="36"/>
      <c r="R215" s="36"/>
      <c r="S215" s="36"/>
      <c r="T215" s="65"/>
      <c r="AT215" s="18" t="s">
        <v>125</v>
      </c>
      <c r="AU215" s="18" t="s">
        <v>80</v>
      </c>
    </row>
    <row r="216" spans="2:51" s="11" customFormat="1" ht="22.5" customHeight="1">
      <c r="B216" s="182"/>
      <c r="D216" s="180" t="s">
        <v>129</v>
      </c>
      <c r="E216" s="183" t="s">
        <v>20</v>
      </c>
      <c r="F216" s="184" t="s">
        <v>279</v>
      </c>
      <c r="H216" s="185" t="s">
        <v>20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5" t="s">
        <v>129</v>
      </c>
      <c r="AU216" s="185" t="s">
        <v>80</v>
      </c>
      <c r="AV216" s="11" t="s">
        <v>22</v>
      </c>
      <c r="AW216" s="11" t="s">
        <v>37</v>
      </c>
      <c r="AX216" s="11" t="s">
        <v>73</v>
      </c>
      <c r="AY216" s="185" t="s">
        <v>117</v>
      </c>
    </row>
    <row r="217" spans="2:51" s="12" customFormat="1" ht="22.5" customHeight="1">
      <c r="B217" s="190"/>
      <c r="D217" s="180" t="s">
        <v>129</v>
      </c>
      <c r="E217" s="191" t="s">
        <v>20</v>
      </c>
      <c r="F217" s="192" t="s">
        <v>280</v>
      </c>
      <c r="H217" s="193">
        <v>3.264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129</v>
      </c>
      <c r="AU217" s="191" t="s">
        <v>80</v>
      </c>
      <c r="AV217" s="12" t="s">
        <v>80</v>
      </c>
      <c r="AW217" s="12" t="s">
        <v>37</v>
      </c>
      <c r="AX217" s="12" t="s">
        <v>73</v>
      </c>
      <c r="AY217" s="191" t="s">
        <v>117</v>
      </c>
    </row>
    <row r="218" spans="2:51" s="12" customFormat="1" ht="22.5" customHeight="1">
      <c r="B218" s="190"/>
      <c r="D218" s="180" t="s">
        <v>129</v>
      </c>
      <c r="E218" s="191" t="s">
        <v>20</v>
      </c>
      <c r="F218" s="192" t="s">
        <v>281</v>
      </c>
      <c r="H218" s="193">
        <v>1.445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1" t="s">
        <v>129</v>
      </c>
      <c r="AU218" s="191" t="s">
        <v>80</v>
      </c>
      <c r="AV218" s="12" t="s">
        <v>80</v>
      </c>
      <c r="AW218" s="12" t="s">
        <v>37</v>
      </c>
      <c r="AX218" s="12" t="s">
        <v>73</v>
      </c>
      <c r="AY218" s="191" t="s">
        <v>117</v>
      </c>
    </row>
    <row r="219" spans="2:51" s="12" customFormat="1" ht="22.5" customHeight="1">
      <c r="B219" s="190"/>
      <c r="D219" s="180" t="s">
        <v>129</v>
      </c>
      <c r="E219" s="191" t="s">
        <v>20</v>
      </c>
      <c r="F219" s="192" t="s">
        <v>282</v>
      </c>
      <c r="H219" s="193">
        <v>2.196</v>
      </c>
      <c r="I219" s="194"/>
      <c r="L219" s="190"/>
      <c r="M219" s="195"/>
      <c r="N219" s="196"/>
      <c r="O219" s="196"/>
      <c r="P219" s="196"/>
      <c r="Q219" s="196"/>
      <c r="R219" s="196"/>
      <c r="S219" s="196"/>
      <c r="T219" s="197"/>
      <c r="AT219" s="191" t="s">
        <v>129</v>
      </c>
      <c r="AU219" s="191" t="s">
        <v>80</v>
      </c>
      <c r="AV219" s="12" t="s">
        <v>80</v>
      </c>
      <c r="AW219" s="12" t="s">
        <v>37</v>
      </c>
      <c r="AX219" s="12" t="s">
        <v>73</v>
      </c>
      <c r="AY219" s="191" t="s">
        <v>117</v>
      </c>
    </row>
    <row r="220" spans="2:51" s="12" customFormat="1" ht="22.5" customHeight="1">
      <c r="B220" s="190"/>
      <c r="D220" s="180" t="s">
        <v>129</v>
      </c>
      <c r="E220" s="191" t="s">
        <v>20</v>
      </c>
      <c r="F220" s="192" t="s">
        <v>283</v>
      </c>
      <c r="H220" s="193">
        <v>3.555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1" t="s">
        <v>129</v>
      </c>
      <c r="AU220" s="191" t="s">
        <v>80</v>
      </c>
      <c r="AV220" s="12" t="s">
        <v>80</v>
      </c>
      <c r="AW220" s="12" t="s">
        <v>37</v>
      </c>
      <c r="AX220" s="12" t="s">
        <v>73</v>
      </c>
      <c r="AY220" s="191" t="s">
        <v>117</v>
      </c>
    </row>
    <row r="221" spans="2:51" s="13" customFormat="1" ht="22.5" customHeight="1">
      <c r="B221" s="198"/>
      <c r="D221" s="180" t="s">
        <v>129</v>
      </c>
      <c r="E221" s="225" t="s">
        <v>20</v>
      </c>
      <c r="F221" s="226" t="s">
        <v>133</v>
      </c>
      <c r="H221" s="227">
        <v>10.46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206" t="s">
        <v>129</v>
      </c>
      <c r="AU221" s="206" t="s">
        <v>80</v>
      </c>
      <c r="AV221" s="13" t="s">
        <v>124</v>
      </c>
      <c r="AW221" s="13" t="s">
        <v>37</v>
      </c>
      <c r="AX221" s="13" t="s">
        <v>22</v>
      </c>
      <c r="AY221" s="206" t="s">
        <v>117</v>
      </c>
    </row>
    <row r="222" spans="2:63" s="10" customFormat="1" ht="29.25" customHeight="1">
      <c r="B222" s="151"/>
      <c r="D222" s="162" t="s">
        <v>72</v>
      </c>
      <c r="E222" s="163" t="s">
        <v>166</v>
      </c>
      <c r="F222" s="163" t="s">
        <v>284</v>
      </c>
      <c r="I222" s="154"/>
      <c r="J222" s="164">
        <f>BK222</f>
        <v>0</v>
      </c>
      <c r="L222" s="151"/>
      <c r="M222" s="156"/>
      <c r="N222" s="157"/>
      <c r="O222" s="157"/>
      <c r="P222" s="158">
        <f>SUM(P223:P241)</f>
        <v>0</v>
      </c>
      <c r="Q222" s="157"/>
      <c r="R222" s="158">
        <f>SUM(R223:R241)</f>
        <v>0</v>
      </c>
      <c r="S222" s="157"/>
      <c r="T222" s="159">
        <f>SUM(T223:T241)</f>
        <v>0</v>
      </c>
      <c r="AR222" s="152" t="s">
        <v>22</v>
      </c>
      <c r="AT222" s="160" t="s">
        <v>72</v>
      </c>
      <c r="AU222" s="160" t="s">
        <v>22</v>
      </c>
      <c r="AY222" s="152" t="s">
        <v>117</v>
      </c>
      <c r="BK222" s="161">
        <f>SUM(BK223:BK241)</f>
        <v>0</v>
      </c>
    </row>
    <row r="223" spans="2:65" s="1" customFormat="1" ht="22.5" customHeight="1">
      <c r="B223" s="165"/>
      <c r="C223" s="166" t="s">
        <v>285</v>
      </c>
      <c r="D223" s="166" t="s">
        <v>119</v>
      </c>
      <c r="E223" s="167" t="s">
        <v>286</v>
      </c>
      <c r="F223" s="168" t="s">
        <v>287</v>
      </c>
      <c r="G223" s="169" t="s">
        <v>189</v>
      </c>
      <c r="H223" s="170">
        <v>744.76</v>
      </c>
      <c r="I223" s="171"/>
      <c r="J223" s="172">
        <f>ROUND(I223*H223,2)</f>
        <v>0</v>
      </c>
      <c r="K223" s="168" t="s">
        <v>123</v>
      </c>
      <c r="L223" s="35"/>
      <c r="M223" s="173" t="s">
        <v>20</v>
      </c>
      <c r="N223" s="174" t="s">
        <v>44</v>
      </c>
      <c r="O223" s="36"/>
      <c r="P223" s="175">
        <f>O223*H223</f>
        <v>0</v>
      </c>
      <c r="Q223" s="175">
        <v>0</v>
      </c>
      <c r="R223" s="175">
        <f>Q223*H223</f>
        <v>0</v>
      </c>
      <c r="S223" s="175">
        <v>0</v>
      </c>
      <c r="T223" s="176">
        <f>S223*H223</f>
        <v>0</v>
      </c>
      <c r="AR223" s="18" t="s">
        <v>124</v>
      </c>
      <c r="AT223" s="18" t="s">
        <v>119</v>
      </c>
      <c r="AU223" s="18" t="s">
        <v>80</v>
      </c>
      <c r="AY223" s="18" t="s">
        <v>117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8" t="s">
        <v>22</v>
      </c>
      <c r="BK223" s="177">
        <f>ROUND(I223*H223,2)</f>
        <v>0</v>
      </c>
      <c r="BL223" s="18" t="s">
        <v>124</v>
      </c>
      <c r="BM223" s="18" t="s">
        <v>285</v>
      </c>
    </row>
    <row r="224" spans="2:47" s="1" customFormat="1" ht="22.5" customHeight="1">
      <c r="B224" s="35"/>
      <c r="D224" s="180" t="s">
        <v>125</v>
      </c>
      <c r="F224" s="181" t="s">
        <v>287</v>
      </c>
      <c r="I224" s="139"/>
      <c r="L224" s="35"/>
      <c r="M224" s="64"/>
      <c r="N224" s="36"/>
      <c r="O224" s="36"/>
      <c r="P224" s="36"/>
      <c r="Q224" s="36"/>
      <c r="R224" s="36"/>
      <c r="S224" s="36"/>
      <c r="T224" s="65"/>
      <c r="AT224" s="18" t="s">
        <v>125</v>
      </c>
      <c r="AU224" s="18" t="s">
        <v>80</v>
      </c>
    </row>
    <row r="225" spans="2:51" s="12" customFormat="1" ht="31.5" customHeight="1">
      <c r="B225" s="190"/>
      <c r="D225" s="180" t="s">
        <v>129</v>
      </c>
      <c r="E225" s="191" t="s">
        <v>20</v>
      </c>
      <c r="F225" s="192" t="s">
        <v>288</v>
      </c>
      <c r="H225" s="193">
        <v>510.76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1" t="s">
        <v>129</v>
      </c>
      <c r="AU225" s="191" t="s">
        <v>80</v>
      </c>
      <c r="AV225" s="12" t="s">
        <v>80</v>
      </c>
      <c r="AW225" s="12" t="s">
        <v>37</v>
      </c>
      <c r="AX225" s="12" t="s">
        <v>73</v>
      </c>
      <c r="AY225" s="191" t="s">
        <v>117</v>
      </c>
    </row>
    <row r="226" spans="2:51" s="12" customFormat="1" ht="22.5" customHeight="1">
      <c r="B226" s="190"/>
      <c r="D226" s="180" t="s">
        <v>129</v>
      </c>
      <c r="E226" s="191" t="s">
        <v>20</v>
      </c>
      <c r="F226" s="192" t="s">
        <v>289</v>
      </c>
      <c r="H226" s="193">
        <v>234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1" t="s">
        <v>129</v>
      </c>
      <c r="AU226" s="191" t="s">
        <v>80</v>
      </c>
      <c r="AV226" s="12" t="s">
        <v>80</v>
      </c>
      <c r="AW226" s="12" t="s">
        <v>37</v>
      </c>
      <c r="AX226" s="12" t="s">
        <v>73</v>
      </c>
      <c r="AY226" s="191" t="s">
        <v>117</v>
      </c>
    </row>
    <row r="227" spans="2:51" s="13" customFormat="1" ht="22.5" customHeight="1">
      <c r="B227" s="198"/>
      <c r="D227" s="178" t="s">
        <v>129</v>
      </c>
      <c r="E227" s="199" t="s">
        <v>20</v>
      </c>
      <c r="F227" s="200" t="s">
        <v>133</v>
      </c>
      <c r="H227" s="201">
        <v>744.76</v>
      </c>
      <c r="I227" s="202"/>
      <c r="L227" s="198"/>
      <c r="M227" s="203"/>
      <c r="N227" s="204"/>
      <c r="O227" s="204"/>
      <c r="P227" s="204"/>
      <c r="Q227" s="204"/>
      <c r="R227" s="204"/>
      <c r="S227" s="204"/>
      <c r="T227" s="205"/>
      <c r="AT227" s="206" t="s">
        <v>129</v>
      </c>
      <c r="AU227" s="206" t="s">
        <v>80</v>
      </c>
      <c r="AV227" s="13" t="s">
        <v>124</v>
      </c>
      <c r="AW227" s="13" t="s">
        <v>37</v>
      </c>
      <c r="AX227" s="13" t="s">
        <v>22</v>
      </c>
      <c r="AY227" s="206" t="s">
        <v>117</v>
      </c>
    </row>
    <row r="228" spans="2:65" s="1" customFormat="1" ht="22.5" customHeight="1">
      <c r="B228" s="165"/>
      <c r="C228" s="166" t="s">
        <v>290</v>
      </c>
      <c r="D228" s="166" t="s">
        <v>119</v>
      </c>
      <c r="E228" s="167" t="s">
        <v>291</v>
      </c>
      <c r="F228" s="168" t="s">
        <v>292</v>
      </c>
      <c r="G228" s="169" t="s">
        <v>189</v>
      </c>
      <c r="H228" s="170">
        <v>8000</v>
      </c>
      <c r="I228" s="171"/>
      <c r="J228" s="172">
        <f>ROUND(I228*H228,2)</f>
        <v>0</v>
      </c>
      <c r="K228" s="168" t="s">
        <v>20</v>
      </c>
      <c r="L228" s="35"/>
      <c r="M228" s="173" t="s">
        <v>20</v>
      </c>
      <c r="N228" s="174" t="s">
        <v>44</v>
      </c>
      <c r="O228" s="36"/>
      <c r="P228" s="175">
        <f>O228*H228</f>
        <v>0</v>
      </c>
      <c r="Q228" s="175">
        <v>0</v>
      </c>
      <c r="R228" s="175">
        <f>Q228*H228</f>
        <v>0</v>
      </c>
      <c r="S228" s="175">
        <v>0</v>
      </c>
      <c r="T228" s="176">
        <f>S228*H228</f>
        <v>0</v>
      </c>
      <c r="AR228" s="18" t="s">
        <v>124</v>
      </c>
      <c r="AT228" s="18" t="s">
        <v>119</v>
      </c>
      <c r="AU228" s="18" t="s">
        <v>80</v>
      </c>
      <c r="AY228" s="18" t="s">
        <v>117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8" t="s">
        <v>22</v>
      </c>
      <c r="BK228" s="177">
        <f>ROUND(I228*H228,2)</f>
        <v>0</v>
      </c>
      <c r="BL228" s="18" t="s">
        <v>124</v>
      </c>
      <c r="BM228" s="18" t="s">
        <v>290</v>
      </c>
    </row>
    <row r="229" spans="2:47" s="1" customFormat="1" ht="42" customHeight="1">
      <c r="B229" s="35"/>
      <c r="D229" s="180" t="s">
        <v>125</v>
      </c>
      <c r="F229" s="181" t="s">
        <v>293</v>
      </c>
      <c r="I229" s="139"/>
      <c r="L229" s="35"/>
      <c r="M229" s="64"/>
      <c r="N229" s="36"/>
      <c r="O229" s="36"/>
      <c r="P229" s="36"/>
      <c r="Q229" s="36"/>
      <c r="R229" s="36"/>
      <c r="S229" s="36"/>
      <c r="T229" s="65"/>
      <c r="AT229" s="18" t="s">
        <v>125</v>
      </c>
      <c r="AU229" s="18" t="s">
        <v>80</v>
      </c>
    </row>
    <row r="230" spans="2:51" s="12" customFormat="1" ht="22.5" customHeight="1">
      <c r="B230" s="190"/>
      <c r="D230" s="180" t="s">
        <v>129</v>
      </c>
      <c r="E230" s="191" t="s">
        <v>20</v>
      </c>
      <c r="F230" s="192" t="s">
        <v>294</v>
      </c>
      <c r="H230" s="193">
        <v>8000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1" t="s">
        <v>129</v>
      </c>
      <c r="AU230" s="191" t="s">
        <v>80</v>
      </c>
      <c r="AV230" s="12" t="s">
        <v>80</v>
      </c>
      <c r="AW230" s="12" t="s">
        <v>37</v>
      </c>
      <c r="AX230" s="12" t="s">
        <v>73</v>
      </c>
      <c r="AY230" s="191" t="s">
        <v>117</v>
      </c>
    </row>
    <row r="231" spans="2:51" s="13" customFormat="1" ht="22.5" customHeight="1">
      <c r="B231" s="198"/>
      <c r="D231" s="178" t="s">
        <v>129</v>
      </c>
      <c r="E231" s="199" t="s">
        <v>20</v>
      </c>
      <c r="F231" s="200" t="s">
        <v>133</v>
      </c>
      <c r="H231" s="201">
        <v>8000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206" t="s">
        <v>129</v>
      </c>
      <c r="AU231" s="206" t="s">
        <v>80</v>
      </c>
      <c r="AV231" s="13" t="s">
        <v>124</v>
      </c>
      <c r="AW231" s="13" t="s">
        <v>37</v>
      </c>
      <c r="AX231" s="13" t="s">
        <v>22</v>
      </c>
      <c r="AY231" s="206" t="s">
        <v>117</v>
      </c>
    </row>
    <row r="232" spans="2:65" s="1" customFormat="1" ht="22.5" customHeight="1">
      <c r="B232" s="165"/>
      <c r="C232" s="166" t="s">
        <v>295</v>
      </c>
      <c r="D232" s="166" t="s">
        <v>119</v>
      </c>
      <c r="E232" s="167" t="s">
        <v>296</v>
      </c>
      <c r="F232" s="168" t="s">
        <v>297</v>
      </c>
      <c r="G232" s="169" t="s">
        <v>145</v>
      </c>
      <c r="H232" s="170">
        <v>72</v>
      </c>
      <c r="I232" s="171"/>
      <c r="J232" s="172">
        <f>ROUND(I232*H232,2)</f>
        <v>0</v>
      </c>
      <c r="K232" s="168" t="s">
        <v>20</v>
      </c>
      <c r="L232" s="35"/>
      <c r="M232" s="173" t="s">
        <v>20</v>
      </c>
      <c r="N232" s="174" t="s">
        <v>44</v>
      </c>
      <c r="O232" s="36"/>
      <c r="P232" s="175">
        <f>O232*H232</f>
        <v>0</v>
      </c>
      <c r="Q232" s="175">
        <v>0</v>
      </c>
      <c r="R232" s="175">
        <f>Q232*H232</f>
        <v>0</v>
      </c>
      <c r="S232" s="175">
        <v>0</v>
      </c>
      <c r="T232" s="176">
        <f>S232*H232</f>
        <v>0</v>
      </c>
      <c r="AR232" s="18" t="s">
        <v>124</v>
      </c>
      <c r="AT232" s="18" t="s">
        <v>119</v>
      </c>
      <c r="AU232" s="18" t="s">
        <v>80</v>
      </c>
      <c r="AY232" s="18" t="s">
        <v>117</v>
      </c>
      <c r="BE232" s="177">
        <f>IF(N232="základní",J232,0)</f>
        <v>0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18" t="s">
        <v>22</v>
      </c>
      <c r="BK232" s="177">
        <f>ROUND(I232*H232,2)</f>
        <v>0</v>
      </c>
      <c r="BL232" s="18" t="s">
        <v>124</v>
      </c>
      <c r="BM232" s="18" t="s">
        <v>295</v>
      </c>
    </row>
    <row r="233" spans="2:47" s="1" customFormat="1" ht="22.5" customHeight="1">
      <c r="B233" s="35"/>
      <c r="D233" s="180" t="s">
        <v>125</v>
      </c>
      <c r="F233" s="181" t="s">
        <v>297</v>
      </c>
      <c r="I233" s="139"/>
      <c r="L233" s="35"/>
      <c r="M233" s="64"/>
      <c r="N233" s="36"/>
      <c r="O233" s="36"/>
      <c r="P233" s="36"/>
      <c r="Q233" s="36"/>
      <c r="R233" s="36"/>
      <c r="S233" s="36"/>
      <c r="T233" s="65"/>
      <c r="AT233" s="18" t="s">
        <v>125</v>
      </c>
      <c r="AU233" s="18" t="s">
        <v>80</v>
      </c>
    </row>
    <row r="234" spans="2:51" s="12" customFormat="1" ht="22.5" customHeight="1">
      <c r="B234" s="190"/>
      <c r="D234" s="180" t="s">
        <v>129</v>
      </c>
      <c r="E234" s="191" t="s">
        <v>20</v>
      </c>
      <c r="F234" s="192" t="s">
        <v>298</v>
      </c>
      <c r="H234" s="193">
        <v>72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1" t="s">
        <v>129</v>
      </c>
      <c r="AU234" s="191" t="s">
        <v>80</v>
      </c>
      <c r="AV234" s="12" t="s">
        <v>80</v>
      </c>
      <c r="AW234" s="12" t="s">
        <v>37</v>
      </c>
      <c r="AX234" s="12" t="s">
        <v>73</v>
      </c>
      <c r="AY234" s="191" t="s">
        <v>117</v>
      </c>
    </row>
    <row r="235" spans="2:51" s="13" customFormat="1" ht="22.5" customHeight="1">
      <c r="B235" s="198"/>
      <c r="D235" s="178" t="s">
        <v>129</v>
      </c>
      <c r="E235" s="199" t="s">
        <v>20</v>
      </c>
      <c r="F235" s="200" t="s">
        <v>133</v>
      </c>
      <c r="H235" s="201">
        <v>72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206" t="s">
        <v>129</v>
      </c>
      <c r="AU235" s="206" t="s">
        <v>80</v>
      </c>
      <c r="AV235" s="13" t="s">
        <v>124</v>
      </c>
      <c r="AW235" s="13" t="s">
        <v>37</v>
      </c>
      <c r="AX235" s="13" t="s">
        <v>22</v>
      </c>
      <c r="AY235" s="206" t="s">
        <v>117</v>
      </c>
    </row>
    <row r="236" spans="2:65" s="1" customFormat="1" ht="31.5" customHeight="1">
      <c r="B236" s="165"/>
      <c r="C236" s="166" t="s">
        <v>299</v>
      </c>
      <c r="D236" s="166" t="s">
        <v>119</v>
      </c>
      <c r="E236" s="167" t="s">
        <v>300</v>
      </c>
      <c r="F236" s="168" t="s">
        <v>301</v>
      </c>
      <c r="G236" s="169" t="s">
        <v>128</v>
      </c>
      <c r="H236" s="170">
        <v>2.4</v>
      </c>
      <c r="I236" s="171"/>
      <c r="J236" s="172">
        <f>ROUND(I236*H236,2)</f>
        <v>0</v>
      </c>
      <c r="K236" s="168" t="s">
        <v>20</v>
      </c>
      <c r="L236" s="35"/>
      <c r="M236" s="173" t="s">
        <v>20</v>
      </c>
      <c r="N236" s="174" t="s">
        <v>44</v>
      </c>
      <c r="O236" s="36"/>
      <c r="P236" s="175">
        <f>O236*H236</f>
        <v>0</v>
      </c>
      <c r="Q236" s="175">
        <v>0</v>
      </c>
      <c r="R236" s="175">
        <f>Q236*H236</f>
        <v>0</v>
      </c>
      <c r="S236" s="175">
        <v>0</v>
      </c>
      <c r="T236" s="176">
        <f>S236*H236</f>
        <v>0</v>
      </c>
      <c r="AR236" s="18" t="s">
        <v>124</v>
      </c>
      <c r="AT236" s="18" t="s">
        <v>119</v>
      </c>
      <c r="AU236" s="18" t="s">
        <v>80</v>
      </c>
      <c r="AY236" s="18" t="s">
        <v>117</v>
      </c>
      <c r="BE236" s="177">
        <f>IF(N236="základní",J236,0)</f>
        <v>0</v>
      </c>
      <c r="BF236" s="177">
        <f>IF(N236="snížená",J236,0)</f>
        <v>0</v>
      </c>
      <c r="BG236" s="177">
        <f>IF(N236="zákl. přenesená",J236,0)</f>
        <v>0</v>
      </c>
      <c r="BH236" s="177">
        <f>IF(N236="sníž. přenesená",J236,0)</f>
        <v>0</v>
      </c>
      <c r="BI236" s="177">
        <f>IF(N236="nulová",J236,0)</f>
        <v>0</v>
      </c>
      <c r="BJ236" s="18" t="s">
        <v>22</v>
      </c>
      <c r="BK236" s="177">
        <f>ROUND(I236*H236,2)</f>
        <v>0</v>
      </c>
      <c r="BL236" s="18" t="s">
        <v>124</v>
      </c>
      <c r="BM236" s="18" t="s">
        <v>299</v>
      </c>
    </row>
    <row r="237" spans="2:47" s="1" customFormat="1" ht="30" customHeight="1">
      <c r="B237" s="35"/>
      <c r="D237" s="180" t="s">
        <v>125</v>
      </c>
      <c r="F237" s="181" t="s">
        <v>302</v>
      </c>
      <c r="I237" s="139"/>
      <c r="L237" s="35"/>
      <c r="M237" s="64"/>
      <c r="N237" s="36"/>
      <c r="O237" s="36"/>
      <c r="P237" s="36"/>
      <c r="Q237" s="36"/>
      <c r="R237" s="36"/>
      <c r="S237" s="36"/>
      <c r="T237" s="65"/>
      <c r="AT237" s="18" t="s">
        <v>125</v>
      </c>
      <c r="AU237" s="18" t="s">
        <v>80</v>
      </c>
    </row>
    <row r="238" spans="2:51" s="12" customFormat="1" ht="22.5" customHeight="1">
      <c r="B238" s="190"/>
      <c r="D238" s="180" t="s">
        <v>129</v>
      </c>
      <c r="E238" s="191" t="s">
        <v>20</v>
      </c>
      <c r="F238" s="192" t="s">
        <v>303</v>
      </c>
      <c r="H238" s="193">
        <v>2.4</v>
      </c>
      <c r="I238" s="194"/>
      <c r="L238" s="190"/>
      <c r="M238" s="195"/>
      <c r="N238" s="196"/>
      <c r="O238" s="196"/>
      <c r="P238" s="196"/>
      <c r="Q238" s="196"/>
      <c r="R238" s="196"/>
      <c r="S238" s="196"/>
      <c r="T238" s="197"/>
      <c r="AT238" s="191" t="s">
        <v>129</v>
      </c>
      <c r="AU238" s="191" t="s">
        <v>80</v>
      </c>
      <c r="AV238" s="12" t="s">
        <v>80</v>
      </c>
      <c r="AW238" s="12" t="s">
        <v>37</v>
      </c>
      <c r="AX238" s="12" t="s">
        <v>73</v>
      </c>
      <c r="AY238" s="191" t="s">
        <v>117</v>
      </c>
    </row>
    <row r="239" spans="2:51" s="13" customFormat="1" ht="22.5" customHeight="1">
      <c r="B239" s="198"/>
      <c r="D239" s="178" t="s">
        <v>129</v>
      </c>
      <c r="E239" s="199" t="s">
        <v>20</v>
      </c>
      <c r="F239" s="200" t="s">
        <v>133</v>
      </c>
      <c r="H239" s="201">
        <v>2.4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206" t="s">
        <v>129</v>
      </c>
      <c r="AU239" s="206" t="s">
        <v>80</v>
      </c>
      <c r="AV239" s="13" t="s">
        <v>124</v>
      </c>
      <c r="AW239" s="13" t="s">
        <v>37</v>
      </c>
      <c r="AX239" s="13" t="s">
        <v>22</v>
      </c>
      <c r="AY239" s="206" t="s">
        <v>117</v>
      </c>
    </row>
    <row r="240" spans="2:65" s="1" customFormat="1" ht="22.5" customHeight="1">
      <c r="B240" s="165"/>
      <c r="C240" s="166" t="s">
        <v>304</v>
      </c>
      <c r="D240" s="166" t="s">
        <v>119</v>
      </c>
      <c r="E240" s="167" t="s">
        <v>305</v>
      </c>
      <c r="F240" s="168" t="s">
        <v>306</v>
      </c>
      <c r="G240" s="169" t="s">
        <v>145</v>
      </c>
      <c r="H240" s="170">
        <v>32</v>
      </c>
      <c r="I240" s="171"/>
      <c r="J240" s="172">
        <f>ROUND(I240*H240,2)</f>
        <v>0</v>
      </c>
      <c r="K240" s="168" t="s">
        <v>20</v>
      </c>
      <c r="L240" s="35"/>
      <c r="M240" s="173" t="s">
        <v>20</v>
      </c>
      <c r="N240" s="174" t="s">
        <v>44</v>
      </c>
      <c r="O240" s="36"/>
      <c r="P240" s="175">
        <f>O240*H240</f>
        <v>0</v>
      </c>
      <c r="Q240" s="175">
        <v>0</v>
      </c>
      <c r="R240" s="175">
        <f>Q240*H240</f>
        <v>0</v>
      </c>
      <c r="S240" s="175">
        <v>0</v>
      </c>
      <c r="T240" s="176">
        <f>S240*H240</f>
        <v>0</v>
      </c>
      <c r="AR240" s="18" t="s">
        <v>124</v>
      </c>
      <c r="AT240" s="18" t="s">
        <v>119</v>
      </c>
      <c r="AU240" s="18" t="s">
        <v>80</v>
      </c>
      <c r="AY240" s="18" t="s">
        <v>117</v>
      </c>
      <c r="BE240" s="177">
        <f>IF(N240="základní",J240,0)</f>
        <v>0</v>
      </c>
      <c r="BF240" s="177">
        <f>IF(N240="snížená",J240,0)</f>
        <v>0</v>
      </c>
      <c r="BG240" s="177">
        <f>IF(N240="zákl. přenesená",J240,0)</f>
        <v>0</v>
      </c>
      <c r="BH240" s="177">
        <f>IF(N240="sníž. přenesená",J240,0)</f>
        <v>0</v>
      </c>
      <c r="BI240" s="177">
        <f>IF(N240="nulová",J240,0)</f>
        <v>0</v>
      </c>
      <c r="BJ240" s="18" t="s">
        <v>22</v>
      </c>
      <c r="BK240" s="177">
        <f>ROUND(I240*H240,2)</f>
        <v>0</v>
      </c>
      <c r="BL240" s="18" t="s">
        <v>124</v>
      </c>
      <c r="BM240" s="18" t="s">
        <v>304</v>
      </c>
    </row>
    <row r="241" spans="2:47" s="1" customFormat="1" ht="22.5" customHeight="1">
      <c r="B241" s="35"/>
      <c r="D241" s="180" t="s">
        <v>125</v>
      </c>
      <c r="F241" s="181" t="s">
        <v>307</v>
      </c>
      <c r="I241" s="139"/>
      <c r="L241" s="35"/>
      <c r="M241" s="64"/>
      <c r="N241" s="36"/>
      <c r="O241" s="36"/>
      <c r="P241" s="36"/>
      <c r="Q241" s="36"/>
      <c r="R241" s="36"/>
      <c r="S241" s="36"/>
      <c r="T241" s="65"/>
      <c r="AT241" s="18" t="s">
        <v>125</v>
      </c>
      <c r="AU241" s="18" t="s">
        <v>80</v>
      </c>
    </row>
    <row r="242" spans="2:63" s="10" customFormat="1" ht="29.25" customHeight="1">
      <c r="B242" s="151"/>
      <c r="D242" s="162" t="s">
        <v>72</v>
      </c>
      <c r="E242" s="163" t="s">
        <v>308</v>
      </c>
      <c r="F242" s="163" t="s">
        <v>309</v>
      </c>
      <c r="I242" s="154"/>
      <c r="J242" s="164">
        <f>BK242</f>
        <v>0</v>
      </c>
      <c r="L242" s="151"/>
      <c r="M242" s="156"/>
      <c r="N242" s="157"/>
      <c r="O242" s="157"/>
      <c r="P242" s="158">
        <f>SUM(P243:P244)</f>
        <v>0</v>
      </c>
      <c r="Q242" s="157"/>
      <c r="R242" s="158">
        <f>SUM(R243:R244)</f>
        <v>0</v>
      </c>
      <c r="S242" s="157"/>
      <c r="T242" s="159">
        <f>SUM(T243:T244)</f>
        <v>0</v>
      </c>
      <c r="AR242" s="152" t="s">
        <v>22</v>
      </c>
      <c r="AT242" s="160" t="s">
        <v>72</v>
      </c>
      <c r="AU242" s="160" t="s">
        <v>22</v>
      </c>
      <c r="AY242" s="152" t="s">
        <v>117</v>
      </c>
      <c r="BK242" s="161">
        <f>SUM(BK243:BK244)</f>
        <v>0</v>
      </c>
    </row>
    <row r="243" spans="2:65" s="1" customFormat="1" ht="22.5" customHeight="1">
      <c r="B243" s="165"/>
      <c r="C243" s="166" t="s">
        <v>310</v>
      </c>
      <c r="D243" s="166" t="s">
        <v>119</v>
      </c>
      <c r="E243" s="167" t="s">
        <v>311</v>
      </c>
      <c r="F243" s="168" t="s">
        <v>312</v>
      </c>
      <c r="G243" s="169" t="s">
        <v>313</v>
      </c>
      <c r="H243" s="170">
        <v>41.68</v>
      </c>
      <c r="I243" s="171"/>
      <c r="J243" s="172">
        <f>ROUND(I243*H243,2)</f>
        <v>0</v>
      </c>
      <c r="K243" s="168" t="s">
        <v>20</v>
      </c>
      <c r="L243" s="35"/>
      <c r="M243" s="173" t="s">
        <v>20</v>
      </c>
      <c r="N243" s="174" t="s">
        <v>44</v>
      </c>
      <c r="O243" s="36"/>
      <c r="P243" s="175">
        <f>O243*H243</f>
        <v>0</v>
      </c>
      <c r="Q243" s="175">
        <v>0</v>
      </c>
      <c r="R243" s="175">
        <f>Q243*H243</f>
        <v>0</v>
      </c>
      <c r="S243" s="175">
        <v>0</v>
      </c>
      <c r="T243" s="176">
        <f>S243*H243</f>
        <v>0</v>
      </c>
      <c r="AR243" s="18" t="s">
        <v>124</v>
      </c>
      <c r="AT243" s="18" t="s">
        <v>119</v>
      </c>
      <c r="AU243" s="18" t="s">
        <v>80</v>
      </c>
      <c r="AY243" s="18" t="s">
        <v>117</v>
      </c>
      <c r="BE243" s="177">
        <f>IF(N243="základní",J243,0)</f>
        <v>0</v>
      </c>
      <c r="BF243" s="177">
        <f>IF(N243="snížená",J243,0)</f>
        <v>0</v>
      </c>
      <c r="BG243" s="177">
        <f>IF(N243="zákl. přenesená",J243,0)</f>
        <v>0</v>
      </c>
      <c r="BH243" s="177">
        <f>IF(N243="sníž. přenesená",J243,0)</f>
        <v>0</v>
      </c>
      <c r="BI243" s="177">
        <f>IF(N243="nulová",J243,0)</f>
        <v>0</v>
      </c>
      <c r="BJ243" s="18" t="s">
        <v>22</v>
      </c>
      <c r="BK243" s="177">
        <f>ROUND(I243*H243,2)</f>
        <v>0</v>
      </c>
      <c r="BL243" s="18" t="s">
        <v>124</v>
      </c>
      <c r="BM243" s="18" t="s">
        <v>310</v>
      </c>
    </row>
    <row r="244" spans="2:47" s="1" customFormat="1" ht="30" customHeight="1">
      <c r="B244" s="35"/>
      <c r="D244" s="180" t="s">
        <v>125</v>
      </c>
      <c r="F244" s="181" t="s">
        <v>314</v>
      </c>
      <c r="I244" s="139"/>
      <c r="L244" s="35"/>
      <c r="M244" s="64"/>
      <c r="N244" s="36"/>
      <c r="O244" s="36"/>
      <c r="P244" s="36"/>
      <c r="Q244" s="36"/>
      <c r="R244" s="36"/>
      <c r="S244" s="36"/>
      <c r="T244" s="65"/>
      <c r="AT244" s="18" t="s">
        <v>125</v>
      </c>
      <c r="AU244" s="18" t="s">
        <v>80</v>
      </c>
    </row>
    <row r="245" spans="2:63" s="10" customFormat="1" ht="29.25" customHeight="1">
      <c r="B245" s="151"/>
      <c r="D245" s="162" t="s">
        <v>72</v>
      </c>
      <c r="E245" s="163" t="s">
        <v>315</v>
      </c>
      <c r="F245" s="163" t="s">
        <v>316</v>
      </c>
      <c r="I245" s="154"/>
      <c r="J245" s="164">
        <f>BK245</f>
        <v>0</v>
      </c>
      <c r="L245" s="151"/>
      <c r="M245" s="156"/>
      <c r="N245" s="157"/>
      <c r="O245" s="157"/>
      <c r="P245" s="158">
        <f>SUM(P246:P247)</f>
        <v>0</v>
      </c>
      <c r="Q245" s="157"/>
      <c r="R245" s="158">
        <f>SUM(R246:R247)</f>
        <v>0</v>
      </c>
      <c r="S245" s="157"/>
      <c r="T245" s="159">
        <f>SUM(T246:T247)</f>
        <v>0</v>
      </c>
      <c r="AR245" s="152" t="s">
        <v>22</v>
      </c>
      <c r="AT245" s="160" t="s">
        <v>72</v>
      </c>
      <c r="AU245" s="160" t="s">
        <v>22</v>
      </c>
      <c r="AY245" s="152" t="s">
        <v>117</v>
      </c>
      <c r="BK245" s="161">
        <f>SUM(BK246:BK247)</f>
        <v>0</v>
      </c>
    </row>
    <row r="246" spans="2:65" s="1" customFormat="1" ht="22.5" customHeight="1">
      <c r="B246" s="165"/>
      <c r="C246" s="166" t="s">
        <v>317</v>
      </c>
      <c r="D246" s="166" t="s">
        <v>119</v>
      </c>
      <c r="E246" s="167" t="s">
        <v>318</v>
      </c>
      <c r="F246" s="168" t="s">
        <v>319</v>
      </c>
      <c r="G246" s="169" t="s">
        <v>313</v>
      </c>
      <c r="H246" s="170">
        <v>1570.664</v>
      </c>
      <c r="I246" s="171"/>
      <c r="J246" s="172">
        <f>ROUND(I246*H246,2)</f>
        <v>0</v>
      </c>
      <c r="K246" s="168" t="s">
        <v>20</v>
      </c>
      <c r="L246" s="35"/>
      <c r="M246" s="173" t="s">
        <v>20</v>
      </c>
      <c r="N246" s="174" t="s">
        <v>44</v>
      </c>
      <c r="O246" s="36"/>
      <c r="P246" s="175">
        <f>O246*H246</f>
        <v>0</v>
      </c>
      <c r="Q246" s="175">
        <v>0</v>
      </c>
      <c r="R246" s="175">
        <f>Q246*H246</f>
        <v>0</v>
      </c>
      <c r="S246" s="175">
        <v>0</v>
      </c>
      <c r="T246" s="176">
        <f>S246*H246</f>
        <v>0</v>
      </c>
      <c r="AR246" s="18" t="s">
        <v>124</v>
      </c>
      <c r="AT246" s="18" t="s">
        <v>119</v>
      </c>
      <c r="AU246" s="18" t="s">
        <v>80</v>
      </c>
      <c r="AY246" s="18" t="s">
        <v>117</v>
      </c>
      <c r="BE246" s="177">
        <f>IF(N246="základní",J246,0)</f>
        <v>0</v>
      </c>
      <c r="BF246" s="177">
        <f>IF(N246="snížená",J246,0)</f>
        <v>0</v>
      </c>
      <c r="BG246" s="177">
        <f>IF(N246="zákl. přenesená",J246,0)</f>
        <v>0</v>
      </c>
      <c r="BH246" s="177">
        <f>IF(N246="sníž. přenesená",J246,0)</f>
        <v>0</v>
      </c>
      <c r="BI246" s="177">
        <f>IF(N246="nulová",J246,0)</f>
        <v>0</v>
      </c>
      <c r="BJ246" s="18" t="s">
        <v>22</v>
      </c>
      <c r="BK246" s="177">
        <f>ROUND(I246*H246,2)</f>
        <v>0</v>
      </c>
      <c r="BL246" s="18" t="s">
        <v>124</v>
      </c>
      <c r="BM246" s="18" t="s">
        <v>317</v>
      </c>
    </row>
    <row r="247" spans="2:47" s="1" customFormat="1" ht="22.5" customHeight="1">
      <c r="B247" s="35"/>
      <c r="D247" s="180" t="s">
        <v>125</v>
      </c>
      <c r="F247" s="181" t="s">
        <v>320</v>
      </c>
      <c r="I247" s="139"/>
      <c r="L247" s="35"/>
      <c r="M247" s="228"/>
      <c r="N247" s="229"/>
      <c r="O247" s="229"/>
      <c r="P247" s="229"/>
      <c r="Q247" s="229"/>
      <c r="R247" s="229"/>
      <c r="S247" s="229"/>
      <c r="T247" s="230"/>
      <c r="AT247" s="18" t="s">
        <v>125</v>
      </c>
      <c r="AU247" s="18" t="s">
        <v>80</v>
      </c>
    </row>
    <row r="248" spans="2:12" s="1" customFormat="1" ht="6.75" customHeight="1">
      <c r="B248" s="50"/>
      <c r="C248" s="51"/>
      <c r="D248" s="51"/>
      <c r="E248" s="51"/>
      <c r="F248" s="51"/>
      <c r="G248" s="51"/>
      <c r="H248" s="51"/>
      <c r="I248" s="117"/>
      <c r="J248" s="51"/>
      <c r="K248" s="51"/>
      <c r="L248" s="35"/>
    </row>
    <row r="249" ht="13.5">
      <c r="AT249" s="231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7"/>
      <c r="C1" s="237"/>
      <c r="D1" s="236" t="s">
        <v>1</v>
      </c>
      <c r="E1" s="237"/>
      <c r="F1" s="238" t="s">
        <v>383</v>
      </c>
      <c r="G1" s="280" t="s">
        <v>384</v>
      </c>
      <c r="H1" s="280"/>
      <c r="I1" s="243"/>
      <c r="J1" s="238" t="s">
        <v>385</v>
      </c>
      <c r="K1" s="236" t="s">
        <v>83</v>
      </c>
      <c r="L1" s="238" t="s">
        <v>386</v>
      </c>
      <c r="M1" s="238"/>
      <c r="N1" s="238"/>
      <c r="O1" s="238"/>
      <c r="P1" s="238"/>
      <c r="Q1" s="238"/>
      <c r="R1" s="238"/>
      <c r="S1" s="238"/>
      <c r="T1" s="238"/>
      <c r="U1" s="234"/>
      <c r="V1" s="23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18" t="s">
        <v>82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80</v>
      </c>
    </row>
    <row r="4" spans="2:46" ht="36.75" customHeight="1">
      <c r="B4" s="22"/>
      <c r="C4" s="23"/>
      <c r="D4" s="24" t="s">
        <v>84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81" t="str">
        <f>'Rekapitulace stavby'!K6</f>
        <v>Výravský potok, Výrava, oprava dlažeb ř.km 3,36-4,030</v>
      </c>
      <c r="F7" s="249"/>
      <c r="G7" s="249"/>
      <c r="H7" s="249"/>
      <c r="I7" s="95"/>
      <c r="J7" s="23"/>
      <c r="K7" s="25"/>
    </row>
    <row r="8" spans="2:11" s="1" customFormat="1" ht="15">
      <c r="B8" s="35"/>
      <c r="C8" s="36"/>
      <c r="D8" s="31" t="s">
        <v>85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82" t="s">
        <v>321</v>
      </c>
      <c r="F9" s="256"/>
      <c r="G9" s="256"/>
      <c r="H9" s="256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7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7" t="s">
        <v>25</v>
      </c>
      <c r="J12" s="98" t="str">
        <f>'Rekapitulace stavby'!AN8</f>
        <v>24.3.2016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7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7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7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7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7" t="s">
        <v>32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52" t="s">
        <v>20</v>
      </c>
      <c r="F24" s="283"/>
      <c r="G24" s="283"/>
      <c r="H24" s="283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39</v>
      </c>
      <c r="E27" s="36"/>
      <c r="F27" s="36"/>
      <c r="G27" s="36"/>
      <c r="H27" s="36"/>
      <c r="I27" s="96"/>
      <c r="J27" s="106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41</v>
      </c>
      <c r="G29" s="36"/>
      <c r="H29" s="36"/>
      <c r="I29" s="107" t="s">
        <v>40</v>
      </c>
      <c r="J29" s="40" t="s">
        <v>42</v>
      </c>
      <c r="K29" s="39"/>
    </row>
    <row r="30" spans="2:11" s="1" customFormat="1" ht="14.25" customHeight="1">
      <c r="B30" s="35"/>
      <c r="C30" s="36"/>
      <c r="D30" s="43" t="s">
        <v>43</v>
      </c>
      <c r="E30" s="43" t="s">
        <v>44</v>
      </c>
      <c r="F30" s="108">
        <f>ROUND(SUM(BE81:BE124),2)</f>
        <v>0</v>
      </c>
      <c r="G30" s="36"/>
      <c r="H30" s="36"/>
      <c r="I30" s="109">
        <v>0.21</v>
      </c>
      <c r="J30" s="108">
        <f>ROUND(ROUND((SUM(BE81:BE124)),2)*I30,2)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45</v>
      </c>
      <c r="F31" s="108">
        <f>ROUND(SUM(BF81:BF124),2)</f>
        <v>0</v>
      </c>
      <c r="G31" s="36"/>
      <c r="H31" s="36"/>
      <c r="I31" s="109">
        <v>0.15</v>
      </c>
      <c r="J31" s="108">
        <f>ROUND(ROUND((SUM(BF81:BF124)),2)*I31,2)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46</v>
      </c>
      <c r="F32" s="108">
        <f>ROUND(SUM(BG81:BG124),2)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47</v>
      </c>
      <c r="F33" s="108">
        <f>ROUND(SUM(BH81:BH124),2)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48</v>
      </c>
      <c r="F34" s="108">
        <f>ROUND(SUM(BI81:BI124),2)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49</v>
      </c>
      <c r="E36" s="66"/>
      <c r="F36" s="66"/>
      <c r="G36" s="112" t="s">
        <v>50</v>
      </c>
      <c r="H36" s="113" t="s">
        <v>51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87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81" t="str">
        <f>E7</f>
        <v>Výravský potok, Výrava, oprava dlažeb ř.km 3,36-4,030</v>
      </c>
      <c r="F45" s="256"/>
      <c r="G45" s="256"/>
      <c r="H45" s="256"/>
      <c r="I45" s="96"/>
      <c r="J45" s="36"/>
      <c r="K45" s="39"/>
    </row>
    <row r="46" spans="2:11" s="1" customFormat="1" ht="14.25" customHeight="1">
      <c r="B46" s="35"/>
      <c r="C46" s="31" t="s">
        <v>85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82" t="str">
        <f>E9</f>
        <v>2 -  VON - vedlejší a ostatatní náklady</v>
      </c>
      <c r="F47" s="256"/>
      <c r="G47" s="256"/>
      <c r="H47" s="256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7" t="s">
        <v>25</v>
      </c>
      <c r="J49" s="98" t="str">
        <f>IF(J12="","",J12)</f>
        <v>24.3.2016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Povodí Labe,st.p. Hradec Králové</v>
      </c>
      <c r="G51" s="36"/>
      <c r="H51" s="36"/>
      <c r="I51" s="97" t="s">
        <v>35</v>
      </c>
      <c r="J51" s="29" t="str">
        <f>E21</f>
        <v>Ing. Světlana Vitvarová , Běluň 53, Heřmanice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88</v>
      </c>
      <c r="D54" s="110"/>
      <c r="E54" s="110"/>
      <c r="F54" s="110"/>
      <c r="G54" s="110"/>
      <c r="H54" s="110"/>
      <c r="I54" s="121"/>
      <c r="J54" s="122" t="s">
        <v>89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90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8" t="s">
        <v>91</v>
      </c>
    </row>
    <row r="57" spans="2:11" s="7" customFormat="1" ht="24.75" customHeight="1">
      <c r="B57" s="125"/>
      <c r="C57" s="126"/>
      <c r="D57" s="127" t="s">
        <v>322</v>
      </c>
      <c r="E57" s="128"/>
      <c r="F57" s="128"/>
      <c r="G57" s="128"/>
      <c r="H57" s="128"/>
      <c r="I57" s="129"/>
      <c r="J57" s="130">
        <f>J82</f>
        <v>0</v>
      </c>
      <c r="K57" s="131"/>
    </row>
    <row r="58" spans="2:11" s="8" customFormat="1" ht="19.5" customHeight="1">
      <c r="B58" s="132"/>
      <c r="C58" s="133"/>
      <c r="D58" s="134" t="s">
        <v>323</v>
      </c>
      <c r="E58" s="135"/>
      <c r="F58" s="135"/>
      <c r="G58" s="135"/>
      <c r="H58" s="135"/>
      <c r="I58" s="136"/>
      <c r="J58" s="137">
        <f>J83</f>
        <v>0</v>
      </c>
      <c r="K58" s="138"/>
    </row>
    <row r="59" spans="2:11" s="8" customFormat="1" ht="19.5" customHeight="1">
      <c r="B59" s="132"/>
      <c r="C59" s="133"/>
      <c r="D59" s="134" t="s">
        <v>324</v>
      </c>
      <c r="E59" s="135"/>
      <c r="F59" s="135"/>
      <c r="G59" s="135"/>
      <c r="H59" s="135"/>
      <c r="I59" s="136"/>
      <c r="J59" s="137">
        <f>J104</f>
        <v>0</v>
      </c>
      <c r="K59" s="138"/>
    </row>
    <row r="60" spans="2:11" s="8" customFormat="1" ht="19.5" customHeight="1">
      <c r="B60" s="132"/>
      <c r="C60" s="133"/>
      <c r="D60" s="134" t="s">
        <v>325</v>
      </c>
      <c r="E60" s="135"/>
      <c r="F60" s="135"/>
      <c r="G60" s="135"/>
      <c r="H60" s="135"/>
      <c r="I60" s="136"/>
      <c r="J60" s="137">
        <f>J113</f>
        <v>0</v>
      </c>
      <c r="K60" s="138"/>
    </row>
    <row r="61" spans="2:11" s="7" customFormat="1" ht="24.75" customHeight="1">
      <c r="B61" s="125"/>
      <c r="C61" s="126"/>
      <c r="D61" s="127" t="s">
        <v>326</v>
      </c>
      <c r="E61" s="128"/>
      <c r="F61" s="128"/>
      <c r="G61" s="128"/>
      <c r="H61" s="128"/>
      <c r="I61" s="129"/>
      <c r="J61" s="130">
        <f>J120</f>
        <v>0</v>
      </c>
      <c r="K61" s="131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7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8"/>
      <c r="J67" s="54"/>
      <c r="K67" s="54"/>
      <c r="L67" s="35"/>
    </row>
    <row r="68" spans="2:12" s="1" customFormat="1" ht="36.75" customHeight="1">
      <c r="B68" s="35"/>
      <c r="C68" s="55" t="s">
        <v>101</v>
      </c>
      <c r="I68" s="139"/>
      <c r="L68" s="35"/>
    </row>
    <row r="69" spans="2:12" s="1" customFormat="1" ht="6.75" customHeight="1">
      <c r="B69" s="35"/>
      <c r="I69" s="139"/>
      <c r="L69" s="35"/>
    </row>
    <row r="70" spans="2:12" s="1" customFormat="1" ht="14.25" customHeight="1">
      <c r="B70" s="35"/>
      <c r="C70" s="57" t="s">
        <v>16</v>
      </c>
      <c r="I70" s="139"/>
      <c r="L70" s="35"/>
    </row>
    <row r="71" spans="2:12" s="1" customFormat="1" ht="22.5" customHeight="1">
      <c r="B71" s="35"/>
      <c r="E71" s="284" t="str">
        <f>E7</f>
        <v>Výravský potok, Výrava, oprava dlažeb ř.km 3,36-4,030</v>
      </c>
      <c r="F71" s="246"/>
      <c r="G71" s="246"/>
      <c r="H71" s="246"/>
      <c r="I71" s="139"/>
      <c r="L71" s="35"/>
    </row>
    <row r="72" spans="2:12" s="1" customFormat="1" ht="14.25" customHeight="1">
      <c r="B72" s="35"/>
      <c r="C72" s="57" t="s">
        <v>85</v>
      </c>
      <c r="I72" s="139"/>
      <c r="L72" s="35"/>
    </row>
    <row r="73" spans="2:12" s="1" customFormat="1" ht="23.25" customHeight="1">
      <c r="B73" s="35"/>
      <c r="E73" s="272" t="str">
        <f>E9</f>
        <v>2 -  VON - vedlejší a ostatatní náklady</v>
      </c>
      <c r="F73" s="246"/>
      <c r="G73" s="246"/>
      <c r="H73" s="246"/>
      <c r="I73" s="139"/>
      <c r="L73" s="35"/>
    </row>
    <row r="74" spans="2:12" s="1" customFormat="1" ht="6.75" customHeight="1">
      <c r="B74" s="35"/>
      <c r="I74" s="139"/>
      <c r="L74" s="35"/>
    </row>
    <row r="75" spans="2:12" s="1" customFormat="1" ht="18" customHeight="1">
      <c r="B75" s="35"/>
      <c r="C75" s="57" t="s">
        <v>23</v>
      </c>
      <c r="F75" s="140" t="str">
        <f>F12</f>
        <v> </v>
      </c>
      <c r="I75" s="141" t="s">
        <v>25</v>
      </c>
      <c r="J75" s="61" t="str">
        <f>IF(J12="","",J12)</f>
        <v>24.3.2016</v>
      </c>
      <c r="L75" s="35"/>
    </row>
    <row r="76" spans="2:12" s="1" customFormat="1" ht="6.75" customHeight="1">
      <c r="B76" s="35"/>
      <c r="I76" s="139"/>
      <c r="L76" s="35"/>
    </row>
    <row r="77" spans="2:12" s="1" customFormat="1" ht="15">
      <c r="B77" s="35"/>
      <c r="C77" s="57" t="s">
        <v>29</v>
      </c>
      <c r="F77" s="140" t="str">
        <f>E15</f>
        <v>Povodí Labe,st.p. Hradec Králové</v>
      </c>
      <c r="I77" s="141" t="s">
        <v>35</v>
      </c>
      <c r="J77" s="140" t="str">
        <f>E21</f>
        <v>Ing. Světlana Vitvarová , Běluň 53, Heřmanice</v>
      </c>
      <c r="L77" s="35"/>
    </row>
    <row r="78" spans="2:12" s="1" customFormat="1" ht="14.25" customHeight="1">
      <c r="B78" s="35"/>
      <c r="C78" s="57" t="s">
        <v>33</v>
      </c>
      <c r="F78" s="140">
        <f>IF(E18="","",E18)</f>
      </c>
      <c r="I78" s="139"/>
      <c r="L78" s="35"/>
    </row>
    <row r="79" spans="2:12" s="1" customFormat="1" ht="9.75" customHeight="1">
      <c r="B79" s="35"/>
      <c r="I79" s="139"/>
      <c r="L79" s="35"/>
    </row>
    <row r="80" spans="2:20" s="9" customFormat="1" ht="29.25" customHeight="1">
      <c r="B80" s="142"/>
      <c r="C80" s="143" t="s">
        <v>102</v>
      </c>
      <c r="D80" s="144" t="s">
        <v>58</v>
      </c>
      <c r="E80" s="144" t="s">
        <v>54</v>
      </c>
      <c r="F80" s="144" t="s">
        <v>103</v>
      </c>
      <c r="G80" s="144" t="s">
        <v>104</v>
      </c>
      <c r="H80" s="144" t="s">
        <v>105</v>
      </c>
      <c r="I80" s="145" t="s">
        <v>106</v>
      </c>
      <c r="J80" s="144" t="s">
        <v>89</v>
      </c>
      <c r="K80" s="146" t="s">
        <v>107</v>
      </c>
      <c r="L80" s="142"/>
      <c r="M80" s="68" t="s">
        <v>108</v>
      </c>
      <c r="N80" s="69" t="s">
        <v>43</v>
      </c>
      <c r="O80" s="69" t="s">
        <v>109</v>
      </c>
      <c r="P80" s="69" t="s">
        <v>110</v>
      </c>
      <c r="Q80" s="69" t="s">
        <v>111</v>
      </c>
      <c r="R80" s="69" t="s">
        <v>112</v>
      </c>
      <c r="S80" s="69" t="s">
        <v>113</v>
      </c>
      <c r="T80" s="70" t="s">
        <v>114</v>
      </c>
    </row>
    <row r="81" spans="2:63" s="1" customFormat="1" ht="29.25" customHeight="1">
      <c r="B81" s="35"/>
      <c r="C81" s="72" t="s">
        <v>90</v>
      </c>
      <c r="I81" s="139"/>
      <c r="J81" s="147">
        <f>BK81</f>
        <v>0</v>
      </c>
      <c r="L81" s="35"/>
      <c r="M81" s="71"/>
      <c r="N81" s="62"/>
      <c r="O81" s="62"/>
      <c r="P81" s="148">
        <f>P82+P120</f>
        <v>0</v>
      </c>
      <c r="Q81" s="62"/>
      <c r="R81" s="148">
        <f>R82+R120</f>
        <v>0</v>
      </c>
      <c r="S81" s="62"/>
      <c r="T81" s="149">
        <f>T82+T120</f>
        <v>0</v>
      </c>
      <c r="AT81" s="18" t="s">
        <v>72</v>
      </c>
      <c r="AU81" s="18" t="s">
        <v>91</v>
      </c>
      <c r="BK81" s="150">
        <f>BK82+BK120</f>
        <v>0</v>
      </c>
    </row>
    <row r="82" spans="2:63" s="10" customFormat="1" ht="36.75" customHeight="1">
      <c r="B82" s="151"/>
      <c r="D82" s="152" t="s">
        <v>72</v>
      </c>
      <c r="E82" s="153" t="s">
        <v>327</v>
      </c>
      <c r="F82" s="153" t="s">
        <v>328</v>
      </c>
      <c r="I82" s="154"/>
      <c r="J82" s="155">
        <f>BK82</f>
        <v>0</v>
      </c>
      <c r="L82" s="151"/>
      <c r="M82" s="156"/>
      <c r="N82" s="157"/>
      <c r="O82" s="157"/>
      <c r="P82" s="158">
        <f>P83+P104+P113</f>
        <v>0</v>
      </c>
      <c r="Q82" s="157"/>
      <c r="R82" s="158">
        <f>R83+R104+R113</f>
        <v>0</v>
      </c>
      <c r="S82" s="157"/>
      <c r="T82" s="159">
        <f>T83+T104+T113</f>
        <v>0</v>
      </c>
      <c r="AR82" s="152" t="s">
        <v>124</v>
      </c>
      <c r="AT82" s="160" t="s">
        <v>72</v>
      </c>
      <c r="AU82" s="160" t="s">
        <v>73</v>
      </c>
      <c r="AY82" s="152" t="s">
        <v>117</v>
      </c>
      <c r="BK82" s="161">
        <f>BK83+BK104+BK113</f>
        <v>0</v>
      </c>
    </row>
    <row r="83" spans="2:63" s="10" customFormat="1" ht="19.5" customHeight="1">
      <c r="B83" s="151"/>
      <c r="D83" s="162" t="s">
        <v>72</v>
      </c>
      <c r="E83" s="163" t="s">
        <v>329</v>
      </c>
      <c r="F83" s="163" t="s">
        <v>330</v>
      </c>
      <c r="I83" s="154"/>
      <c r="J83" s="164">
        <f>BK83</f>
        <v>0</v>
      </c>
      <c r="L83" s="151"/>
      <c r="M83" s="156"/>
      <c r="N83" s="157"/>
      <c r="O83" s="157"/>
      <c r="P83" s="158">
        <f>SUM(P84:P103)</f>
        <v>0</v>
      </c>
      <c r="Q83" s="157"/>
      <c r="R83" s="158">
        <f>SUM(R84:R103)</f>
        <v>0</v>
      </c>
      <c r="S83" s="157"/>
      <c r="T83" s="159">
        <f>SUM(T84:T103)</f>
        <v>0</v>
      </c>
      <c r="AR83" s="152" t="s">
        <v>22</v>
      </c>
      <c r="AT83" s="160" t="s">
        <v>72</v>
      </c>
      <c r="AU83" s="160" t="s">
        <v>22</v>
      </c>
      <c r="AY83" s="152" t="s">
        <v>117</v>
      </c>
      <c r="BK83" s="161">
        <f>SUM(BK84:BK103)</f>
        <v>0</v>
      </c>
    </row>
    <row r="84" spans="2:65" s="1" customFormat="1" ht="22.5" customHeight="1">
      <c r="B84" s="165"/>
      <c r="C84" s="166" t="s">
        <v>22</v>
      </c>
      <c r="D84" s="166" t="s">
        <v>119</v>
      </c>
      <c r="E84" s="167" t="s">
        <v>331</v>
      </c>
      <c r="F84" s="168" t="s">
        <v>332</v>
      </c>
      <c r="G84" s="169" t="s">
        <v>333</v>
      </c>
      <c r="H84" s="170">
        <v>1</v>
      </c>
      <c r="I84" s="171"/>
      <c r="J84" s="172">
        <f>ROUND(I84*H84,2)</f>
        <v>0</v>
      </c>
      <c r="K84" s="168" t="s">
        <v>20</v>
      </c>
      <c r="L84" s="35"/>
      <c r="M84" s="173" t="s">
        <v>20</v>
      </c>
      <c r="N84" s="174" t="s">
        <v>44</v>
      </c>
      <c r="O84" s="36"/>
      <c r="P84" s="175">
        <f>O84*H84</f>
        <v>0</v>
      </c>
      <c r="Q84" s="175">
        <v>0</v>
      </c>
      <c r="R84" s="175">
        <f>Q84*H84</f>
        <v>0</v>
      </c>
      <c r="S84" s="175">
        <v>0</v>
      </c>
      <c r="T84" s="176">
        <f>S84*H84</f>
        <v>0</v>
      </c>
      <c r="AR84" s="18" t="s">
        <v>124</v>
      </c>
      <c r="AT84" s="18" t="s">
        <v>119</v>
      </c>
      <c r="AU84" s="18" t="s">
        <v>80</v>
      </c>
      <c r="AY84" s="18" t="s">
        <v>117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8" t="s">
        <v>22</v>
      </c>
      <c r="BK84" s="177">
        <f>ROUND(I84*H84,2)</f>
        <v>0</v>
      </c>
      <c r="BL84" s="18" t="s">
        <v>124</v>
      </c>
      <c r="BM84" s="18" t="s">
        <v>22</v>
      </c>
    </row>
    <row r="85" spans="2:47" s="1" customFormat="1" ht="22.5" customHeight="1">
      <c r="B85" s="35"/>
      <c r="D85" s="180" t="s">
        <v>125</v>
      </c>
      <c r="F85" s="181" t="s">
        <v>334</v>
      </c>
      <c r="I85" s="139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125</v>
      </c>
      <c r="AU85" s="18" t="s">
        <v>80</v>
      </c>
    </row>
    <row r="86" spans="2:51" s="11" customFormat="1" ht="31.5" customHeight="1">
      <c r="B86" s="182"/>
      <c r="D86" s="180" t="s">
        <v>129</v>
      </c>
      <c r="E86" s="183" t="s">
        <v>20</v>
      </c>
      <c r="F86" s="184" t="s">
        <v>335</v>
      </c>
      <c r="H86" s="185" t="s">
        <v>20</v>
      </c>
      <c r="I86" s="186"/>
      <c r="L86" s="182"/>
      <c r="M86" s="187"/>
      <c r="N86" s="188"/>
      <c r="O86" s="188"/>
      <c r="P86" s="188"/>
      <c r="Q86" s="188"/>
      <c r="R86" s="188"/>
      <c r="S86" s="188"/>
      <c r="T86" s="189"/>
      <c r="AT86" s="185" t="s">
        <v>129</v>
      </c>
      <c r="AU86" s="185" t="s">
        <v>80</v>
      </c>
      <c r="AV86" s="11" t="s">
        <v>22</v>
      </c>
      <c r="AW86" s="11" t="s">
        <v>37</v>
      </c>
      <c r="AX86" s="11" t="s">
        <v>73</v>
      </c>
      <c r="AY86" s="185" t="s">
        <v>117</v>
      </c>
    </row>
    <row r="87" spans="2:51" s="11" customFormat="1" ht="31.5" customHeight="1">
      <c r="B87" s="182"/>
      <c r="D87" s="180" t="s">
        <v>129</v>
      </c>
      <c r="E87" s="183" t="s">
        <v>20</v>
      </c>
      <c r="F87" s="184" t="s">
        <v>336</v>
      </c>
      <c r="H87" s="185" t="s">
        <v>20</v>
      </c>
      <c r="I87" s="186"/>
      <c r="L87" s="182"/>
      <c r="M87" s="187"/>
      <c r="N87" s="188"/>
      <c r="O87" s="188"/>
      <c r="P87" s="188"/>
      <c r="Q87" s="188"/>
      <c r="R87" s="188"/>
      <c r="S87" s="188"/>
      <c r="T87" s="189"/>
      <c r="AT87" s="185" t="s">
        <v>129</v>
      </c>
      <c r="AU87" s="185" t="s">
        <v>80</v>
      </c>
      <c r="AV87" s="11" t="s">
        <v>22</v>
      </c>
      <c r="AW87" s="11" t="s">
        <v>37</v>
      </c>
      <c r="AX87" s="11" t="s">
        <v>73</v>
      </c>
      <c r="AY87" s="185" t="s">
        <v>117</v>
      </c>
    </row>
    <row r="88" spans="2:51" s="11" customFormat="1" ht="22.5" customHeight="1">
      <c r="B88" s="182"/>
      <c r="D88" s="180" t="s">
        <v>129</v>
      </c>
      <c r="E88" s="183" t="s">
        <v>20</v>
      </c>
      <c r="F88" s="184" t="s">
        <v>337</v>
      </c>
      <c r="H88" s="185" t="s">
        <v>20</v>
      </c>
      <c r="I88" s="186"/>
      <c r="L88" s="182"/>
      <c r="M88" s="187"/>
      <c r="N88" s="188"/>
      <c r="O88" s="188"/>
      <c r="P88" s="188"/>
      <c r="Q88" s="188"/>
      <c r="R88" s="188"/>
      <c r="S88" s="188"/>
      <c r="T88" s="189"/>
      <c r="AT88" s="185" t="s">
        <v>129</v>
      </c>
      <c r="AU88" s="185" t="s">
        <v>80</v>
      </c>
      <c r="AV88" s="11" t="s">
        <v>22</v>
      </c>
      <c r="AW88" s="11" t="s">
        <v>37</v>
      </c>
      <c r="AX88" s="11" t="s">
        <v>73</v>
      </c>
      <c r="AY88" s="185" t="s">
        <v>117</v>
      </c>
    </row>
    <row r="89" spans="2:51" s="11" customFormat="1" ht="22.5" customHeight="1">
      <c r="B89" s="182"/>
      <c r="D89" s="180" t="s">
        <v>129</v>
      </c>
      <c r="E89" s="183" t="s">
        <v>20</v>
      </c>
      <c r="F89" s="184" t="s">
        <v>338</v>
      </c>
      <c r="H89" s="185" t="s">
        <v>20</v>
      </c>
      <c r="I89" s="186"/>
      <c r="L89" s="182"/>
      <c r="M89" s="187"/>
      <c r="N89" s="188"/>
      <c r="O89" s="188"/>
      <c r="P89" s="188"/>
      <c r="Q89" s="188"/>
      <c r="R89" s="188"/>
      <c r="S89" s="188"/>
      <c r="T89" s="189"/>
      <c r="AT89" s="185" t="s">
        <v>129</v>
      </c>
      <c r="AU89" s="185" t="s">
        <v>80</v>
      </c>
      <c r="AV89" s="11" t="s">
        <v>22</v>
      </c>
      <c r="AW89" s="11" t="s">
        <v>37</v>
      </c>
      <c r="AX89" s="11" t="s">
        <v>73</v>
      </c>
      <c r="AY89" s="185" t="s">
        <v>117</v>
      </c>
    </row>
    <row r="90" spans="2:51" s="11" customFormat="1" ht="22.5" customHeight="1">
      <c r="B90" s="182"/>
      <c r="D90" s="180" t="s">
        <v>129</v>
      </c>
      <c r="E90" s="183" t="s">
        <v>20</v>
      </c>
      <c r="F90" s="184" t="s">
        <v>339</v>
      </c>
      <c r="H90" s="185" t="s">
        <v>20</v>
      </c>
      <c r="I90" s="186"/>
      <c r="L90" s="182"/>
      <c r="M90" s="187"/>
      <c r="N90" s="188"/>
      <c r="O90" s="188"/>
      <c r="P90" s="188"/>
      <c r="Q90" s="188"/>
      <c r="R90" s="188"/>
      <c r="S90" s="188"/>
      <c r="T90" s="189"/>
      <c r="AT90" s="185" t="s">
        <v>129</v>
      </c>
      <c r="AU90" s="185" t="s">
        <v>80</v>
      </c>
      <c r="AV90" s="11" t="s">
        <v>22</v>
      </c>
      <c r="AW90" s="11" t="s">
        <v>37</v>
      </c>
      <c r="AX90" s="11" t="s">
        <v>73</v>
      </c>
      <c r="AY90" s="185" t="s">
        <v>117</v>
      </c>
    </row>
    <row r="91" spans="2:51" s="11" customFormat="1" ht="22.5" customHeight="1">
      <c r="B91" s="182"/>
      <c r="D91" s="180" t="s">
        <v>129</v>
      </c>
      <c r="E91" s="183" t="s">
        <v>20</v>
      </c>
      <c r="F91" s="184" t="s">
        <v>340</v>
      </c>
      <c r="H91" s="185" t="s">
        <v>20</v>
      </c>
      <c r="I91" s="186"/>
      <c r="L91" s="182"/>
      <c r="M91" s="187"/>
      <c r="N91" s="188"/>
      <c r="O91" s="188"/>
      <c r="P91" s="188"/>
      <c r="Q91" s="188"/>
      <c r="R91" s="188"/>
      <c r="S91" s="188"/>
      <c r="T91" s="189"/>
      <c r="AT91" s="185" t="s">
        <v>129</v>
      </c>
      <c r="AU91" s="185" t="s">
        <v>80</v>
      </c>
      <c r="AV91" s="11" t="s">
        <v>22</v>
      </c>
      <c r="AW91" s="11" t="s">
        <v>37</v>
      </c>
      <c r="AX91" s="11" t="s">
        <v>73</v>
      </c>
      <c r="AY91" s="185" t="s">
        <v>117</v>
      </c>
    </row>
    <row r="92" spans="2:51" s="11" customFormat="1" ht="31.5" customHeight="1">
      <c r="B92" s="182"/>
      <c r="D92" s="180" t="s">
        <v>129</v>
      </c>
      <c r="E92" s="183" t="s">
        <v>20</v>
      </c>
      <c r="F92" s="184" t="s">
        <v>341</v>
      </c>
      <c r="H92" s="185" t="s">
        <v>20</v>
      </c>
      <c r="I92" s="186"/>
      <c r="L92" s="182"/>
      <c r="M92" s="187"/>
      <c r="N92" s="188"/>
      <c r="O92" s="188"/>
      <c r="P92" s="188"/>
      <c r="Q92" s="188"/>
      <c r="R92" s="188"/>
      <c r="S92" s="188"/>
      <c r="T92" s="189"/>
      <c r="AT92" s="185" t="s">
        <v>129</v>
      </c>
      <c r="AU92" s="185" t="s">
        <v>80</v>
      </c>
      <c r="AV92" s="11" t="s">
        <v>22</v>
      </c>
      <c r="AW92" s="11" t="s">
        <v>37</v>
      </c>
      <c r="AX92" s="11" t="s">
        <v>73</v>
      </c>
      <c r="AY92" s="185" t="s">
        <v>117</v>
      </c>
    </row>
    <row r="93" spans="2:51" s="11" customFormat="1" ht="31.5" customHeight="1">
      <c r="B93" s="182"/>
      <c r="D93" s="180" t="s">
        <v>129</v>
      </c>
      <c r="E93" s="183" t="s">
        <v>20</v>
      </c>
      <c r="F93" s="184" t="s">
        <v>342</v>
      </c>
      <c r="H93" s="185" t="s">
        <v>20</v>
      </c>
      <c r="I93" s="186"/>
      <c r="L93" s="182"/>
      <c r="M93" s="187"/>
      <c r="N93" s="188"/>
      <c r="O93" s="188"/>
      <c r="P93" s="188"/>
      <c r="Q93" s="188"/>
      <c r="R93" s="188"/>
      <c r="S93" s="188"/>
      <c r="T93" s="189"/>
      <c r="AT93" s="185" t="s">
        <v>129</v>
      </c>
      <c r="AU93" s="185" t="s">
        <v>80</v>
      </c>
      <c r="AV93" s="11" t="s">
        <v>22</v>
      </c>
      <c r="AW93" s="11" t="s">
        <v>37</v>
      </c>
      <c r="AX93" s="11" t="s">
        <v>73</v>
      </c>
      <c r="AY93" s="185" t="s">
        <v>117</v>
      </c>
    </row>
    <row r="94" spans="2:51" s="11" customFormat="1" ht="22.5" customHeight="1">
      <c r="B94" s="182"/>
      <c r="D94" s="180" t="s">
        <v>129</v>
      </c>
      <c r="E94" s="183" t="s">
        <v>20</v>
      </c>
      <c r="F94" s="184" t="s">
        <v>343</v>
      </c>
      <c r="H94" s="185" t="s">
        <v>20</v>
      </c>
      <c r="I94" s="186"/>
      <c r="L94" s="182"/>
      <c r="M94" s="187"/>
      <c r="N94" s="188"/>
      <c r="O94" s="188"/>
      <c r="P94" s="188"/>
      <c r="Q94" s="188"/>
      <c r="R94" s="188"/>
      <c r="S94" s="188"/>
      <c r="T94" s="189"/>
      <c r="AT94" s="185" t="s">
        <v>129</v>
      </c>
      <c r="AU94" s="185" t="s">
        <v>80</v>
      </c>
      <c r="AV94" s="11" t="s">
        <v>22</v>
      </c>
      <c r="AW94" s="11" t="s">
        <v>37</v>
      </c>
      <c r="AX94" s="11" t="s">
        <v>73</v>
      </c>
      <c r="AY94" s="185" t="s">
        <v>117</v>
      </c>
    </row>
    <row r="95" spans="2:51" s="11" customFormat="1" ht="31.5" customHeight="1">
      <c r="B95" s="182"/>
      <c r="D95" s="180" t="s">
        <v>129</v>
      </c>
      <c r="E95" s="183" t="s">
        <v>20</v>
      </c>
      <c r="F95" s="184" t="s">
        <v>344</v>
      </c>
      <c r="H95" s="185" t="s">
        <v>20</v>
      </c>
      <c r="I95" s="186"/>
      <c r="L95" s="182"/>
      <c r="M95" s="187"/>
      <c r="N95" s="188"/>
      <c r="O95" s="188"/>
      <c r="P95" s="188"/>
      <c r="Q95" s="188"/>
      <c r="R95" s="188"/>
      <c r="S95" s="188"/>
      <c r="T95" s="189"/>
      <c r="AT95" s="185" t="s">
        <v>129</v>
      </c>
      <c r="AU95" s="185" t="s">
        <v>80</v>
      </c>
      <c r="AV95" s="11" t="s">
        <v>22</v>
      </c>
      <c r="AW95" s="11" t="s">
        <v>37</v>
      </c>
      <c r="AX95" s="11" t="s">
        <v>73</v>
      </c>
      <c r="AY95" s="185" t="s">
        <v>117</v>
      </c>
    </row>
    <row r="96" spans="2:51" s="11" customFormat="1" ht="31.5" customHeight="1">
      <c r="B96" s="182"/>
      <c r="D96" s="180" t="s">
        <v>129</v>
      </c>
      <c r="E96" s="183" t="s">
        <v>20</v>
      </c>
      <c r="F96" s="184" t="s">
        <v>345</v>
      </c>
      <c r="H96" s="185" t="s">
        <v>20</v>
      </c>
      <c r="I96" s="186"/>
      <c r="L96" s="182"/>
      <c r="M96" s="187"/>
      <c r="N96" s="188"/>
      <c r="O96" s="188"/>
      <c r="P96" s="188"/>
      <c r="Q96" s="188"/>
      <c r="R96" s="188"/>
      <c r="S96" s="188"/>
      <c r="T96" s="189"/>
      <c r="AT96" s="185" t="s">
        <v>129</v>
      </c>
      <c r="AU96" s="185" t="s">
        <v>80</v>
      </c>
      <c r="AV96" s="11" t="s">
        <v>22</v>
      </c>
      <c r="AW96" s="11" t="s">
        <v>37</v>
      </c>
      <c r="AX96" s="11" t="s">
        <v>73</v>
      </c>
      <c r="AY96" s="185" t="s">
        <v>117</v>
      </c>
    </row>
    <row r="97" spans="2:51" s="12" customFormat="1" ht="22.5" customHeight="1">
      <c r="B97" s="190"/>
      <c r="D97" s="180" t="s">
        <v>129</v>
      </c>
      <c r="E97" s="191" t="s">
        <v>20</v>
      </c>
      <c r="F97" s="192" t="s">
        <v>22</v>
      </c>
      <c r="H97" s="193">
        <v>1</v>
      </c>
      <c r="I97" s="194"/>
      <c r="L97" s="190"/>
      <c r="M97" s="195"/>
      <c r="N97" s="196"/>
      <c r="O97" s="196"/>
      <c r="P97" s="196"/>
      <c r="Q97" s="196"/>
      <c r="R97" s="196"/>
      <c r="S97" s="196"/>
      <c r="T97" s="197"/>
      <c r="AT97" s="191" t="s">
        <v>129</v>
      </c>
      <c r="AU97" s="191" t="s">
        <v>80</v>
      </c>
      <c r="AV97" s="12" t="s">
        <v>80</v>
      </c>
      <c r="AW97" s="12" t="s">
        <v>37</v>
      </c>
      <c r="AX97" s="12" t="s">
        <v>73</v>
      </c>
      <c r="AY97" s="191" t="s">
        <v>117</v>
      </c>
    </row>
    <row r="98" spans="2:51" s="13" customFormat="1" ht="22.5" customHeight="1">
      <c r="B98" s="198"/>
      <c r="D98" s="178" t="s">
        <v>129</v>
      </c>
      <c r="E98" s="199" t="s">
        <v>20</v>
      </c>
      <c r="F98" s="200" t="s">
        <v>133</v>
      </c>
      <c r="H98" s="201">
        <v>1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6" t="s">
        <v>129</v>
      </c>
      <c r="AU98" s="206" t="s">
        <v>80</v>
      </c>
      <c r="AV98" s="13" t="s">
        <v>124</v>
      </c>
      <c r="AW98" s="13" t="s">
        <v>37</v>
      </c>
      <c r="AX98" s="13" t="s">
        <v>22</v>
      </c>
      <c r="AY98" s="206" t="s">
        <v>117</v>
      </c>
    </row>
    <row r="99" spans="2:65" s="1" customFormat="1" ht="22.5" customHeight="1">
      <c r="B99" s="165"/>
      <c r="C99" s="166" t="s">
        <v>80</v>
      </c>
      <c r="D99" s="166" t="s">
        <v>119</v>
      </c>
      <c r="E99" s="167" t="s">
        <v>346</v>
      </c>
      <c r="F99" s="168" t="s">
        <v>347</v>
      </c>
      <c r="G99" s="169" t="s">
        <v>333</v>
      </c>
      <c r="H99" s="170">
        <v>1</v>
      </c>
      <c r="I99" s="171"/>
      <c r="J99" s="172">
        <f>ROUND(I99*H99,2)</f>
        <v>0</v>
      </c>
      <c r="K99" s="168" t="s">
        <v>20</v>
      </c>
      <c r="L99" s="35"/>
      <c r="M99" s="173" t="s">
        <v>20</v>
      </c>
      <c r="N99" s="174" t="s">
        <v>44</v>
      </c>
      <c r="O99" s="36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AR99" s="18" t="s">
        <v>124</v>
      </c>
      <c r="AT99" s="18" t="s">
        <v>119</v>
      </c>
      <c r="AU99" s="18" t="s">
        <v>80</v>
      </c>
      <c r="AY99" s="18" t="s">
        <v>117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8" t="s">
        <v>22</v>
      </c>
      <c r="BK99" s="177">
        <f>ROUND(I99*H99,2)</f>
        <v>0</v>
      </c>
      <c r="BL99" s="18" t="s">
        <v>124</v>
      </c>
      <c r="BM99" s="18" t="s">
        <v>80</v>
      </c>
    </row>
    <row r="100" spans="2:47" s="1" customFormat="1" ht="22.5" customHeight="1">
      <c r="B100" s="35"/>
      <c r="D100" s="180" t="s">
        <v>125</v>
      </c>
      <c r="F100" s="181" t="s">
        <v>348</v>
      </c>
      <c r="I100" s="139"/>
      <c r="L100" s="35"/>
      <c r="M100" s="64"/>
      <c r="N100" s="36"/>
      <c r="O100" s="36"/>
      <c r="P100" s="36"/>
      <c r="Q100" s="36"/>
      <c r="R100" s="36"/>
      <c r="S100" s="36"/>
      <c r="T100" s="65"/>
      <c r="AT100" s="18" t="s">
        <v>125</v>
      </c>
      <c r="AU100" s="18" t="s">
        <v>80</v>
      </c>
    </row>
    <row r="101" spans="2:51" s="11" customFormat="1" ht="22.5" customHeight="1">
      <c r="B101" s="182"/>
      <c r="D101" s="180" t="s">
        <v>129</v>
      </c>
      <c r="E101" s="183" t="s">
        <v>20</v>
      </c>
      <c r="F101" s="184" t="s">
        <v>349</v>
      </c>
      <c r="H101" s="185" t="s">
        <v>20</v>
      </c>
      <c r="I101" s="186"/>
      <c r="L101" s="182"/>
      <c r="M101" s="187"/>
      <c r="N101" s="188"/>
      <c r="O101" s="188"/>
      <c r="P101" s="188"/>
      <c r="Q101" s="188"/>
      <c r="R101" s="188"/>
      <c r="S101" s="188"/>
      <c r="T101" s="189"/>
      <c r="AT101" s="185" t="s">
        <v>129</v>
      </c>
      <c r="AU101" s="185" t="s">
        <v>80</v>
      </c>
      <c r="AV101" s="11" t="s">
        <v>22</v>
      </c>
      <c r="AW101" s="11" t="s">
        <v>37</v>
      </c>
      <c r="AX101" s="11" t="s">
        <v>73</v>
      </c>
      <c r="AY101" s="185" t="s">
        <v>117</v>
      </c>
    </row>
    <row r="102" spans="2:51" s="12" customFormat="1" ht="22.5" customHeight="1">
      <c r="B102" s="190"/>
      <c r="D102" s="180" t="s">
        <v>129</v>
      </c>
      <c r="E102" s="191" t="s">
        <v>20</v>
      </c>
      <c r="F102" s="192" t="s">
        <v>350</v>
      </c>
      <c r="H102" s="193">
        <v>1</v>
      </c>
      <c r="I102" s="194"/>
      <c r="L102" s="190"/>
      <c r="M102" s="195"/>
      <c r="N102" s="196"/>
      <c r="O102" s="196"/>
      <c r="P102" s="196"/>
      <c r="Q102" s="196"/>
      <c r="R102" s="196"/>
      <c r="S102" s="196"/>
      <c r="T102" s="197"/>
      <c r="AT102" s="191" t="s">
        <v>129</v>
      </c>
      <c r="AU102" s="191" t="s">
        <v>80</v>
      </c>
      <c r="AV102" s="12" t="s">
        <v>80</v>
      </c>
      <c r="AW102" s="12" t="s">
        <v>37</v>
      </c>
      <c r="AX102" s="12" t="s">
        <v>73</v>
      </c>
      <c r="AY102" s="191" t="s">
        <v>117</v>
      </c>
    </row>
    <row r="103" spans="2:51" s="13" customFormat="1" ht="22.5" customHeight="1">
      <c r="B103" s="198"/>
      <c r="D103" s="180" t="s">
        <v>129</v>
      </c>
      <c r="E103" s="225" t="s">
        <v>20</v>
      </c>
      <c r="F103" s="226" t="s">
        <v>133</v>
      </c>
      <c r="H103" s="227">
        <v>1</v>
      </c>
      <c r="I103" s="202"/>
      <c r="L103" s="198"/>
      <c r="M103" s="203"/>
      <c r="N103" s="204"/>
      <c r="O103" s="204"/>
      <c r="P103" s="204"/>
      <c r="Q103" s="204"/>
      <c r="R103" s="204"/>
      <c r="S103" s="204"/>
      <c r="T103" s="205"/>
      <c r="AT103" s="206" t="s">
        <v>129</v>
      </c>
      <c r="AU103" s="206" t="s">
        <v>80</v>
      </c>
      <c r="AV103" s="13" t="s">
        <v>124</v>
      </c>
      <c r="AW103" s="13" t="s">
        <v>37</v>
      </c>
      <c r="AX103" s="13" t="s">
        <v>22</v>
      </c>
      <c r="AY103" s="206" t="s">
        <v>117</v>
      </c>
    </row>
    <row r="104" spans="2:63" s="10" customFormat="1" ht="29.25" customHeight="1">
      <c r="B104" s="151"/>
      <c r="D104" s="162" t="s">
        <v>72</v>
      </c>
      <c r="E104" s="163" t="s">
        <v>351</v>
      </c>
      <c r="F104" s="163" t="s">
        <v>352</v>
      </c>
      <c r="I104" s="154"/>
      <c r="J104" s="164">
        <f>BK104</f>
        <v>0</v>
      </c>
      <c r="L104" s="151"/>
      <c r="M104" s="156"/>
      <c r="N104" s="157"/>
      <c r="O104" s="157"/>
      <c r="P104" s="158">
        <f>SUM(P105:P112)</f>
        <v>0</v>
      </c>
      <c r="Q104" s="157"/>
      <c r="R104" s="158">
        <f>SUM(R105:R112)</f>
        <v>0</v>
      </c>
      <c r="S104" s="157"/>
      <c r="T104" s="159">
        <f>SUM(T105:T112)</f>
        <v>0</v>
      </c>
      <c r="AR104" s="152" t="s">
        <v>22</v>
      </c>
      <c r="AT104" s="160" t="s">
        <v>72</v>
      </c>
      <c r="AU104" s="160" t="s">
        <v>22</v>
      </c>
      <c r="AY104" s="152" t="s">
        <v>117</v>
      </c>
      <c r="BK104" s="161">
        <f>SUM(BK105:BK112)</f>
        <v>0</v>
      </c>
    </row>
    <row r="105" spans="2:65" s="1" customFormat="1" ht="22.5" customHeight="1">
      <c r="B105" s="165"/>
      <c r="C105" s="166" t="s">
        <v>134</v>
      </c>
      <c r="D105" s="166" t="s">
        <v>119</v>
      </c>
      <c r="E105" s="167" t="s">
        <v>353</v>
      </c>
      <c r="F105" s="168" t="s">
        <v>354</v>
      </c>
      <c r="G105" s="169" t="s">
        <v>122</v>
      </c>
      <c r="H105" s="170">
        <v>1</v>
      </c>
      <c r="I105" s="171"/>
      <c r="J105" s="172">
        <f>ROUND(I105*H105,2)</f>
        <v>0</v>
      </c>
      <c r="K105" s="168" t="s">
        <v>20</v>
      </c>
      <c r="L105" s="35"/>
      <c r="M105" s="173" t="s">
        <v>20</v>
      </c>
      <c r="N105" s="174" t="s">
        <v>44</v>
      </c>
      <c r="O105" s="36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AR105" s="18" t="s">
        <v>124</v>
      </c>
      <c r="AT105" s="18" t="s">
        <v>119</v>
      </c>
      <c r="AU105" s="18" t="s">
        <v>80</v>
      </c>
      <c r="AY105" s="18" t="s">
        <v>117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8" t="s">
        <v>22</v>
      </c>
      <c r="BK105" s="177">
        <f>ROUND(I105*H105,2)</f>
        <v>0</v>
      </c>
      <c r="BL105" s="18" t="s">
        <v>124</v>
      </c>
      <c r="BM105" s="18" t="s">
        <v>134</v>
      </c>
    </row>
    <row r="106" spans="2:47" s="1" customFormat="1" ht="22.5" customHeight="1">
      <c r="B106" s="35"/>
      <c r="D106" s="178" t="s">
        <v>125</v>
      </c>
      <c r="F106" s="179" t="s">
        <v>354</v>
      </c>
      <c r="I106" s="139"/>
      <c r="L106" s="35"/>
      <c r="M106" s="64"/>
      <c r="N106" s="36"/>
      <c r="O106" s="36"/>
      <c r="P106" s="36"/>
      <c r="Q106" s="36"/>
      <c r="R106" s="36"/>
      <c r="S106" s="36"/>
      <c r="T106" s="65"/>
      <c r="AT106" s="18" t="s">
        <v>125</v>
      </c>
      <c r="AU106" s="18" t="s">
        <v>80</v>
      </c>
    </row>
    <row r="107" spans="2:65" s="1" customFormat="1" ht="22.5" customHeight="1">
      <c r="B107" s="165"/>
      <c r="C107" s="166" t="s">
        <v>124</v>
      </c>
      <c r="D107" s="166" t="s">
        <v>119</v>
      </c>
      <c r="E107" s="167" t="s">
        <v>355</v>
      </c>
      <c r="F107" s="168" t="s">
        <v>356</v>
      </c>
      <c r="G107" s="169" t="s">
        <v>122</v>
      </c>
      <c r="H107" s="170">
        <v>1</v>
      </c>
      <c r="I107" s="171"/>
      <c r="J107" s="172">
        <f>ROUND(I107*H107,2)</f>
        <v>0</v>
      </c>
      <c r="K107" s="168" t="s">
        <v>20</v>
      </c>
      <c r="L107" s="35"/>
      <c r="M107" s="173" t="s">
        <v>20</v>
      </c>
      <c r="N107" s="174" t="s">
        <v>44</v>
      </c>
      <c r="O107" s="36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AR107" s="18" t="s">
        <v>124</v>
      </c>
      <c r="AT107" s="18" t="s">
        <v>119</v>
      </c>
      <c r="AU107" s="18" t="s">
        <v>80</v>
      </c>
      <c r="AY107" s="18" t="s">
        <v>117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8" t="s">
        <v>22</v>
      </c>
      <c r="BK107" s="177">
        <f>ROUND(I107*H107,2)</f>
        <v>0</v>
      </c>
      <c r="BL107" s="18" t="s">
        <v>124</v>
      </c>
      <c r="BM107" s="18" t="s">
        <v>124</v>
      </c>
    </row>
    <row r="108" spans="2:47" s="1" customFormat="1" ht="30" customHeight="1">
      <c r="B108" s="35"/>
      <c r="D108" s="178" t="s">
        <v>125</v>
      </c>
      <c r="F108" s="179" t="s">
        <v>357</v>
      </c>
      <c r="I108" s="139"/>
      <c r="L108" s="35"/>
      <c r="M108" s="64"/>
      <c r="N108" s="36"/>
      <c r="O108" s="36"/>
      <c r="P108" s="36"/>
      <c r="Q108" s="36"/>
      <c r="R108" s="36"/>
      <c r="S108" s="36"/>
      <c r="T108" s="65"/>
      <c r="AT108" s="18" t="s">
        <v>125</v>
      </c>
      <c r="AU108" s="18" t="s">
        <v>80</v>
      </c>
    </row>
    <row r="109" spans="2:65" s="1" customFormat="1" ht="31.5" customHeight="1">
      <c r="B109" s="165"/>
      <c r="C109" s="166" t="s">
        <v>142</v>
      </c>
      <c r="D109" s="166" t="s">
        <v>119</v>
      </c>
      <c r="E109" s="167" t="s">
        <v>358</v>
      </c>
      <c r="F109" s="168" t="s">
        <v>359</v>
      </c>
      <c r="G109" s="169" t="s">
        <v>122</v>
      </c>
      <c r="H109" s="170">
        <v>1</v>
      </c>
      <c r="I109" s="171"/>
      <c r="J109" s="172">
        <f>ROUND(I109*H109,2)</f>
        <v>0</v>
      </c>
      <c r="K109" s="168" t="s">
        <v>20</v>
      </c>
      <c r="L109" s="35"/>
      <c r="M109" s="173" t="s">
        <v>20</v>
      </c>
      <c r="N109" s="174" t="s">
        <v>44</v>
      </c>
      <c r="O109" s="36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AR109" s="18" t="s">
        <v>124</v>
      </c>
      <c r="AT109" s="18" t="s">
        <v>119</v>
      </c>
      <c r="AU109" s="18" t="s">
        <v>80</v>
      </c>
      <c r="AY109" s="18" t="s">
        <v>117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8" t="s">
        <v>22</v>
      </c>
      <c r="BK109" s="177">
        <f>ROUND(I109*H109,2)</f>
        <v>0</v>
      </c>
      <c r="BL109" s="18" t="s">
        <v>124</v>
      </c>
      <c r="BM109" s="18" t="s">
        <v>142</v>
      </c>
    </row>
    <row r="110" spans="2:47" s="1" customFormat="1" ht="30" customHeight="1">
      <c r="B110" s="35"/>
      <c r="D110" s="178" t="s">
        <v>125</v>
      </c>
      <c r="F110" s="179" t="s">
        <v>360</v>
      </c>
      <c r="I110" s="139"/>
      <c r="L110" s="35"/>
      <c r="M110" s="64"/>
      <c r="N110" s="36"/>
      <c r="O110" s="36"/>
      <c r="P110" s="36"/>
      <c r="Q110" s="36"/>
      <c r="R110" s="36"/>
      <c r="S110" s="36"/>
      <c r="T110" s="65"/>
      <c r="AT110" s="18" t="s">
        <v>125</v>
      </c>
      <c r="AU110" s="18" t="s">
        <v>80</v>
      </c>
    </row>
    <row r="111" spans="2:65" s="1" customFormat="1" ht="22.5" customHeight="1">
      <c r="B111" s="165"/>
      <c r="C111" s="166" t="s">
        <v>148</v>
      </c>
      <c r="D111" s="166" t="s">
        <v>119</v>
      </c>
      <c r="E111" s="167" t="s">
        <v>361</v>
      </c>
      <c r="F111" s="168" t="s">
        <v>362</v>
      </c>
      <c r="G111" s="169" t="s">
        <v>122</v>
      </c>
      <c r="H111" s="170">
        <v>1</v>
      </c>
      <c r="I111" s="171"/>
      <c r="J111" s="172">
        <f>ROUND(I111*H111,2)</f>
        <v>0</v>
      </c>
      <c r="K111" s="168" t="s">
        <v>20</v>
      </c>
      <c r="L111" s="35"/>
      <c r="M111" s="173" t="s">
        <v>20</v>
      </c>
      <c r="N111" s="174" t="s">
        <v>44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8" t="s">
        <v>124</v>
      </c>
      <c r="AT111" s="18" t="s">
        <v>119</v>
      </c>
      <c r="AU111" s="18" t="s">
        <v>80</v>
      </c>
      <c r="AY111" s="18" t="s">
        <v>117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8" t="s">
        <v>22</v>
      </c>
      <c r="BK111" s="177">
        <f>ROUND(I111*H111,2)</f>
        <v>0</v>
      </c>
      <c r="BL111" s="18" t="s">
        <v>124</v>
      </c>
      <c r="BM111" s="18" t="s">
        <v>148</v>
      </c>
    </row>
    <row r="112" spans="2:47" s="1" customFormat="1" ht="22.5" customHeight="1">
      <c r="B112" s="35"/>
      <c r="D112" s="180" t="s">
        <v>125</v>
      </c>
      <c r="F112" s="181" t="s">
        <v>362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8" t="s">
        <v>125</v>
      </c>
      <c r="AU112" s="18" t="s">
        <v>80</v>
      </c>
    </row>
    <row r="113" spans="2:63" s="10" customFormat="1" ht="29.25" customHeight="1">
      <c r="B113" s="151"/>
      <c r="D113" s="162" t="s">
        <v>72</v>
      </c>
      <c r="E113" s="163" t="s">
        <v>363</v>
      </c>
      <c r="F113" s="163" t="s">
        <v>364</v>
      </c>
      <c r="I113" s="154"/>
      <c r="J113" s="164">
        <f>BK113</f>
        <v>0</v>
      </c>
      <c r="L113" s="151"/>
      <c r="M113" s="156"/>
      <c r="N113" s="157"/>
      <c r="O113" s="157"/>
      <c r="P113" s="158">
        <f>SUM(P114:P119)</f>
        <v>0</v>
      </c>
      <c r="Q113" s="157"/>
      <c r="R113" s="158">
        <f>SUM(R114:R119)</f>
        <v>0</v>
      </c>
      <c r="S113" s="157"/>
      <c r="T113" s="159">
        <f>SUM(T114:T119)</f>
        <v>0</v>
      </c>
      <c r="AR113" s="152" t="s">
        <v>22</v>
      </c>
      <c r="AT113" s="160" t="s">
        <v>72</v>
      </c>
      <c r="AU113" s="160" t="s">
        <v>22</v>
      </c>
      <c r="AY113" s="152" t="s">
        <v>117</v>
      </c>
      <c r="BK113" s="161">
        <f>SUM(BK114:BK119)</f>
        <v>0</v>
      </c>
    </row>
    <row r="114" spans="2:65" s="1" customFormat="1" ht="44.25" customHeight="1">
      <c r="B114" s="165"/>
      <c r="C114" s="166" t="s">
        <v>153</v>
      </c>
      <c r="D114" s="166" t="s">
        <v>119</v>
      </c>
      <c r="E114" s="167" t="s">
        <v>365</v>
      </c>
      <c r="F114" s="168" t="s">
        <v>366</v>
      </c>
      <c r="G114" s="169" t="s">
        <v>333</v>
      </c>
      <c r="H114" s="170">
        <v>1</v>
      </c>
      <c r="I114" s="171"/>
      <c r="J114" s="172">
        <f>ROUND(I114*H114,2)</f>
        <v>0</v>
      </c>
      <c r="K114" s="168" t="s">
        <v>20</v>
      </c>
      <c r="L114" s="35"/>
      <c r="M114" s="173" t="s">
        <v>20</v>
      </c>
      <c r="N114" s="174" t="s">
        <v>44</v>
      </c>
      <c r="O114" s="36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AR114" s="18" t="s">
        <v>124</v>
      </c>
      <c r="AT114" s="18" t="s">
        <v>119</v>
      </c>
      <c r="AU114" s="18" t="s">
        <v>80</v>
      </c>
      <c r="AY114" s="18" t="s">
        <v>117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8" t="s">
        <v>22</v>
      </c>
      <c r="BK114" s="177">
        <f>ROUND(I114*H114,2)</f>
        <v>0</v>
      </c>
      <c r="BL114" s="18" t="s">
        <v>124</v>
      </c>
      <c r="BM114" s="18" t="s">
        <v>153</v>
      </c>
    </row>
    <row r="115" spans="2:47" s="1" customFormat="1" ht="30" customHeight="1">
      <c r="B115" s="35"/>
      <c r="D115" s="178" t="s">
        <v>125</v>
      </c>
      <c r="F115" s="179" t="s">
        <v>367</v>
      </c>
      <c r="I115" s="139"/>
      <c r="L115" s="35"/>
      <c r="M115" s="64"/>
      <c r="N115" s="36"/>
      <c r="O115" s="36"/>
      <c r="P115" s="36"/>
      <c r="Q115" s="36"/>
      <c r="R115" s="36"/>
      <c r="S115" s="36"/>
      <c r="T115" s="65"/>
      <c r="AT115" s="18" t="s">
        <v>125</v>
      </c>
      <c r="AU115" s="18" t="s">
        <v>80</v>
      </c>
    </row>
    <row r="116" spans="2:65" s="1" customFormat="1" ht="22.5" customHeight="1">
      <c r="B116" s="165"/>
      <c r="C116" s="166" t="s">
        <v>158</v>
      </c>
      <c r="D116" s="166" t="s">
        <v>119</v>
      </c>
      <c r="E116" s="167" t="s">
        <v>368</v>
      </c>
      <c r="F116" s="168" t="s">
        <v>369</v>
      </c>
      <c r="G116" s="169" t="s">
        <v>122</v>
      </c>
      <c r="H116" s="170">
        <v>1</v>
      </c>
      <c r="I116" s="171"/>
      <c r="J116" s="172">
        <f>ROUND(I116*H116,2)</f>
        <v>0</v>
      </c>
      <c r="K116" s="168" t="s">
        <v>20</v>
      </c>
      <c r="L116" s="35"/>
      <c r="M116" s="173" t="s">
        <v>20</v>
      </c>
      <c r="N116" s="174" t="s">
        <v>44</v>
      </c>
      <c r="O116" s="36"/>
      <c r="P116" s="175">
        <f>O116*H116</f>
        <v>0</v>
      </c>
      <c r="Q116" s="175">
        <v>0</v>
      </c>
      <c r="R116" s="175">
        <f>Q116*H116</f>
        <v>0</v>
      </c>
      <c r="S116" s="175">
        <v>0</v>
      </c>
      <c r="T116" s="176">
        <f>S116*H116</f>
        <v>0</v>
      </c>
      <c r="AR116" s="18" t="s">
        <v>124</v>
      </c>
      <c r="AT116" s="18" t="s">
        <v>119</v>
      </c>
      <c r="AU116" s="18" t="s">
        <v>80</v>
      </c>
      <c r="AY116" s="18" t="s">
        <v>117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8" t="s">
        <v>22</v>
      </c>
      <c r="BK116" s="177">
        <f>ROUND(I116*H116,2)</f>
        <v>0</v>
      </c>
      <c r="BL116" s="18" t="s">
        <v>124</v>
      </c>
      <c r="BM116" s="18" t="s">
        <v>158</v>
      </c>
    </row>
    <row r="117" spans="2:47" s="1" customFormat="1" ht="22.5" customHeight="1">
      <c r="B117" s="35"/>
      <c r="D117" s="178" t="s">
        <v>125</v>
      </c>
      <c r="F117" s="179" t="s">
        <v>370</v>
      </c>
      <c r="I117" s="139"/>
      <c r="L117" s="35"/>
      <c r="M117" s="64"/>
      <c r="N117" s="36"/>
      <c r="O117" s="36"/>
      <c r="P117" s="36"/>
      <c r="Q117" s="36"/>
      <c r="R117" s="36"/>
      <c r="S117" s="36"/>
      <c r="T117" s="65"/>
      <c r="AT117" s="18" t="s">
        <v>125</v>
      </c>
      <c r="AU117" s="18" t="s">
        <v>80</v>
      </c>
    </row>
    <row r="118" spans="2:65" s="1" customFormat="1" ht="31.5" customHeight="1">
      <c r="B118" s="165"/>
      <c r="C118" s="166" t="s">
        <v>166</v>
      </c>
      <c r="D118" s="166" t="s">
        <v>119</v>
      </c>
      <c r="E118" s="167" t="s">
        <v>371</v>
      </c>
      <c r="F118" s="168" t="s">
        <v>372</v>
      </c>
      <c r="G118" s="169" t="s">
        <v>333</v>
      </c>
      <c r="H118" s="170">
        <v>1</v>
      </c>
      <c r="I118" s="171"/>
      <c r="J118" s="172">
        <f>ROUND(I118*H118,2)</f>
        <v>0</v>
      </c>
      <c r="K118" s="168" t="s">
        <v>20</v>
      </c>
      <c r="L118" s="35"/>
      <c r="M118" s="173" t="s">
        <v>20</v>
      </c>
      <c r="N118" s="174" t="s">
        <v>44</v>
      </c>
      <c r="O118" s="36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AR118" s="18" t="s">
        <v>124</v>
      </c>
      <c r="AT118" s="18" t="s">
        <v>119</v>
      </c>
      <c r="AU118" s="18" t="s">
        <v>80</v>
      </c>
      <c r="AY118" s="18" t="s">
        <v>117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8" t="s">
        <v>22</v>
      </c>
      <c r="BK118" s="177">
        <f>ROUND(I118*H118,2)</f>
        <v>0</v>
      </c>
      <c r="BL118" s="18" t="s">
        <v>124</v>
      </c>
      <c r="BM118" s="18" t="s">
        <v>166</v>
      </c>
    </row>
    <row r="119" spans="2:47" s="1" customFormat="1" ht="30" customHeight="1">
      <c r="B119" s="35"/>
      <c r="D119" s="180" t="s">
        <v>125</v>
      </c>
      <c r="F119" s="181" t="s">
        <v>373</v>
      </c>
      <c r="I119" s="139"/>
      <c r="L119" s="35"/>
      <c r="M119" s="64"/>
      <c r="N119" s="36"/>
      <c r="O119" s="36"/>
      <c r="P119" s="36"/>
      <c r="Q119" s="36"/>
      <c r="R119" s="36"/>
      <c r="S119" s="36"/>
      <c r="T119" s="65"/>
      <c r="AT119" s="18" t="s">
        <v>125</v>
      </c>
      <c r="AU119" s="18" t="s">
        <v>80</v>
      </c>
    </row>
    <row r="120" spans="2:63" s="10" customFormat="1" ht="36.75" customHeight="1">
      <c r="B120" s="151"/>
      <c r="D120" s="162" t="s">
        <v>72</v>
      </c>
      <c r="E120" s="232" t="s">
        <v>374</v>
      </c>
      <c r="F120" s="232" t="s">
        <v>375</v>
      </c>
      <c r="I120" s="154"/>
      <c r="J120" s="233">
        <f>BK120</f>
        <v>0</v>
      </c>
      <c r="L120" s="151"/>
      <c r="M120" s="156"/>
      <c r="N120" s="157"/>
      <c r="O120" s="157"/>
      <c r="P120" s="158">
        <f>SUM(P121:P124)</f>
        <v>0</v>
      </c>
      <c r="Q120" s="157"/>
      <c r="R120" s="158">
        <f>SUM(R121:R124)</f>
        <v>0</v>
      </c>
      <c r="S120" s="157"/>
      <c r="T120" s="159">
        <f>SUM(T121:T124)</f>
        <v>0</v>
      </c>
      <c r="AR120" s="152" t="s">
        <v>142</v>
      </c>
      <c r="AT120" s="160" t="s">
        <v>72</v>
      </c>
      <c r="AU120" s="160" t="s">
        <v>73</v>
      </c>
      <c r="AY120" s="152" t="s">
        <v>117</v>
      </c>
      <c r="BK120" s="161">
        <f>SUM(BK121:BK124)</f>
        <v>0</v>
      </c>
    </row>
    <row r="121" spans="2:65" s="1" customFormat="1" ht="22.5" customHeight="1">
      <c r="B121" s="165"/>
      <c r="C121" s="166" t="s">
        <v>27</v>
      </c>
      <c r="D121" s="166" t="s">
        <v>119</v>
      </c>
      <c r="E121" s="167" t="s">
        <v>376</v>
      </c>
      <c r="F121" s="168" t="s">
        <v>377</v>
      </c>
      <c r="G121" s="169" t="s">
        <v>224</v>
      </c>
      <c r="H121" s="170">
        <v>1</v>
      </c>
      <c r="I121" s="171"/>
      <c r="J121" s="172">
        <f>ROUND(I121*H121,2)</f>
        <v>0</v>
      </c>
      <c r="K121" s="168" t="s">
        <v>20</v>
      </c>
      <c r="L121" s="35"/>
      <c r="M121" s="173" t="s">
        <v>20</v>
      </c>
      <c r="N121" s="174" t="s">
        <v>44</v>
      </c>
      <c r="O121" s="36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AR121" s="18" t="s">
        <v>124</v>
      </c>
      <c r="AT121" s="18" t="s">
        <v>119</v>
      </c>
      <c r="AU121" s="18" t="s">
        <v>22</v>
      </c>
      <c r="AY121" s="18" t="s">
        <v>117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8" t="s">
        <v>22</v>
      </c>
      <c r="BK121" s="177">
        <f>ROUND(I121*H121,2)</f>
        <v>0</v>
      </c>
      <c r="BL121" s="18" t="s">
        <v>124</v>
      </c>
      <c r="BM121" s="18" t="s">
        <v>27</v>
      </c>
    </row>
    <row r="122" spans="2:47" s="1" customFormat="1" ht="22.5" customHeight="1">
      <c r="B122" s="35"/>
      <c r="D122" s="178" t="s">
        <v>125</v>
      </c>
      <c r="F122" s="179" t="s">
        <v>377</v>
      </c>
      <c r="I122" s="139"/>
      <c r="L122" s="35"/>
      <c r="M122" s="64"/>
      <c r="N122" s="36"/>
      <c r="O122" s="36"/>
      <c r="P122" s="36"/>
      <c r="Q122" s="36"/>
      <c r="R122" s="36"/>
      <c r="S122" s="36"/>
      <c r="T122" s="65"/>
      <c r="AT122" s="18" t="s">
        <v>125</v>
      </c>
      <c r="AU122" s="18" t="s">
        <v>22</v>
      </c>
    </row>
    <row r="123" spans="2:65" s="1" customFormat="1" ht="22.5" customHeight="1">
      <c r="B123" s="165"/>
      <c r="C123" s="166" t="s">
        <v>179</v>
      </c>
      <c r="D123" s="166" t="s">
        <v>119</v>
      </c>
      <c r="E123" s="167" t="s">
        <v>378</v>
      </c>
      <c r="F123" s="168" t="s">
        <v>379</v>
      </c>
      <c r="G123" s="169" t="s">
        <v>224</v>
      </c>
      <c r="H123" s="170">
        <v>1</v>
      </c>
      <c r="I123" s="171"/>
      <c r="J123" s="172">
        <f>ROUND(I123*H123,2)</f>
        <v>0</v>
      </c>
      <c r="K123" s="168" t="s">
        <v>20</v>
      </c>
      <c r="L123" s="35"/>
      <c r="M123" s="173" t="s">
        <v>20</v>
      </c>
      <c r="N123" s="174" t="s">
        <v>44</v>
      </c>
      <c r="O123" s="36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18" t="s">
        <v>124</v>
      </c>
      <c r="AT123" s="18" t="s">
        <v>119</v>
      </c>
      <c r="AU123" s="18" t="s">
        <v>22</v>
      </c>
      <c r="AY123" s="18" t="s">
        <v>117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22</v>
      </c>
      <c r="BK123" s="177">
        <f>ROUND(I123*H123,2)</f>
        <v>0</v>
      </c>
      <c r="BL123" s="18" t="s">
        <v>124</v>
      </c>
      <c r="BM123" s="18" t="s">
        <v>179</v>
      </c>
    </row>
    <row r="124" spans="2:47" s="1" customFormat="1" ht="22.5" customHeight="1">
      <c r="B124" s="35"/>
      <c r="D124" s="180" t="s">
        <v>125</v>
      </c>
      <c r="F124" s="181" t="s">
        <v>379</v>
      </c>
      <c r="I124" s="139"/>
      <c r="L124" s="35"/>
      <c r="M124" s="228"/>
      <c r="N124" s="229"/>
      <c r="O124" s="229"/>
      <c r="P124" s="229"/>
      <c r="Q124" s="229"/>
      <c r="R124" s="229"/>
      <c r="S124" s="229"/>
      <c r="T124" s="230"/>
      <c r="AT124" s="18" t="s">
        <v>125</v>
      </c>
      <c r="AU124" s="18" t="s">
        <v>22</v>
      </c>
    </row>
    <row r="125" spans="2:12" s="1" customFormat="1" ht="6.75" customHeight="1">
      <c r="B125" s="50"/>
      <c r="C125" s="51"/>
      <c r="D125" s="51"/>
      <c r="E125" s="51"/>
      <c r="F125" s="51"/>
      <c r="G125" s="51"/>
      <c r="H125" s="51"/>
      <c r="I125" s="117"/>
      <c r="J125" s="51"/>
      <c r="K125" s="51"/>
      <c r="L125" s="35"/>
    </row>
    <row r="249" ht="13.5">
      <c r="AT249" s="231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STAMPNACHOD\sofrova</dc:creator>
  <cp:keywords/>
  <dc:description/>
  <cp:lastModifiedBy>Marcela Kalužná</cp:lastModifiedBy>
  <dcterms:created xsi:type="dcterms:W3CDTF">2016-03-24T07:03:49Z</dcterms:created>
  <dcterms:modified xsi:type="dcterms:W3CDTF">2016-03-25T08:54:41Z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