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_01 -  Oprava sdruženéh..." sheetId="2" r:id="rId2"/>
    <sheet name="SO_02 - Oprava hráze" sheetId="3" r:id="rId3"/>
    <sheet name="SO_03 - Odtěžení nánosů" sheetId="4" r:id="rId4"/>
    <sheet name="VON - ostatní náklady" sheetId="5" r:id="rId5"/>
    <sheet name="Pokyny pro vyplnění" sheetId="6" r:id="rId6"/>
  </sheets>
  <definedNames>
    <definedName name="_xlnm._FilterDatabase" localSheetId="1" hidden="1">'SO_01 -  Oprava sdruženéh...'!$C$80:$K$80</definedName>
    <definedName name="_xlnm._FilterDatabase" localSheetId="2" hidden="1">'SO_02 - Oprava hráze'!$C$81:$K$81</definedName>
    <definedName name="_xlnm._FilterDatabase" localSheetId="3" hidden="1">'SO_03 - Odtěžení nánosů'!$C$77:$K$77</definedName>
    <definedName name="_xlnm._FilterDatabase" localSheetId="4" hidden="1">'VON - ostatní náklady'!$C$77:$K$77</definedName>
    <definedName name="_xlnm.Print_Titles" localSheetId="0">'Rekapitulace stavby'!$49:$49</definedName>
    <definedName name="_xlnm.Print_Titles" localSheetId="1">'SO_01 -  Oprava sdruženéh...'!$80:$80</definedName>
    <definedName name="_xlnm.Print_Titles" localSheetId="2">'SO_02 - Oprava hráze'!$81:$81</definedName>
    <definedName name="_xlnm.Print_Titles" localSheetId="3">'SO_03 - Odtěžení nánosů'!$77:$77</definedName>
    <definedName name="_xlnm.Print_Titles" localSheetId="4">'VON - ostatní náklady'!$77:$77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'SO_01 -  Oprava sdruženéh...'!$C$4:$J$36,'SO_01 -  Oprava sdruženéh...'!$C$42:$J$62,'SO_01 -  Oprava sdruženéh...'!$C$68:$K$157</definedName>
    <definedName name="_xlnm.Print_Area" localSheetId="2">'SO_02 - Oprava hráze'!$C$4:$J$36,'SO_02 - Oprava hráze'!$C$42:$J$63,'SO_02 - Oprava hráze'!$C$69:$K$225</definedName>
    <definedName name="_xlnm.Print_Area" localSheetId="3">'SO_03 - Odtěžení nánosů'!$C$4:$J$36,'SO_03 - Odtěžení nánosů'!$C$42:$J$59,'SO_03 - Odtěžení nánosů'!$C$65:$K$136</definedName>
    <definedName name="_xlnm.Print_Area" localSheetId="4">'VON - ostatní náklady'!$C$4:$J$36,'VON - ostatní náklady'!$C$42:$J$59,'VON - ostatní náklady'!$C$65:$K$110</definedName>
  </definedNames>
  <calcPr fullCalcOnLoad="1"/>
</workbook>
</file>

<file path=xl/sharedStrings.xml><?xml version="1.0" encoding="utf-8"?>
<sst xmlns="http://schemas.openxmlformats.org/spreadsheetml/2006/main" count="3494" uniqueCount="611">
  <si>
    <t>Export VZ</t>
  </si>
  <si>
    <t>List obsahuje:</t>
  </si>
  <si>
    <t>3.0</t>
  </si>
  <si>
    <t>ZAMOK</t>
  </si>
  <si>
    <t>False</t>
  </si>
  <si>
    <t>{edb474b4-584f-49b4-8f83-6515bf09f542}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</si>
  <si>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</si>
  <si>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</si>
  <si>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</si>
  <si>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</si>
  <si>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</si>
  <si>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</si>
  <si>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</si>
  <si>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</si>
  <si>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3389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</si>
  <si>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</si>
  <si>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</si>
  <si>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VN Hať Oprava Hráze a sdruženého objektu ( č. stavby 3389 )</t>
  </si>
  <si>
    <t>0,1</t>
  </si>
  <si>
    <t>KSO:</t>
  </si>
  <si>
    <t/>
  </si>
  <si>
    <t>CC-CZ:</t>
  </si>
  <si>
    <t>1</t>
  </si>
  <si>
    <t>Místo:</t>
  </si>
  <si>
    <t>Obec Hať</t>
  </si>
  <si>
    <t>Datum:</t>
  </si>
  <si>
    <t>16.6.2016</t>
  </si>
  <si>
    <t>10</t>
  </si>
  <si>
    <t>100</t>
  </si>
  <si>
    <t>Zadavatel:</t>
  </si>
  <si>
    <t>IČ:</t>
  </si>
  <si>
    <t>70890021</t>
  </si>
  <si>
    <t>Povodí odry, státní podnik</t>
  </si>
  <si>
    <t>DIČ:</t>
  </si>
  <si>
    <t>Uchazeč:</t>
  </si>
  <si>
    <t>Vyplň údaj</t>
  </si>
  <si>
    <t>Projektant:</t>
  </si>
  <si>
    <t>Lineplan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</si>
  <si>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</si>
  <si>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</si>
  <si>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</si>
  <si>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</si>
  <si>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</si>
  <si>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</si>
  <si>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</si>
  <si>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</si>
  <si>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</si>
  <si>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</si>
  <si>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</si>
  <si>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</si>
  <si>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</si>
  <si>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</si>
  <si>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</si>
  <si>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</si>
  <si>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</si>
  <si>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</si>
  <si>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</si>
  <si>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</si>
  <si>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</si>
  <si>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</si>
  <si>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</si>
  <si>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</si>
  <si>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</si>
  <si>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</si>
  <si>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</si>
  <si>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</si>
  <si>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</si>
  <si>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</si>
  <si>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</si>
  <si>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</si>
  <si>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</si>
  <si>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</si>
  <si>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</si>
  <si>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</si>
  <si>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</si>
  <si>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</si>
  <si>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</si>
  <si>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</si>
  <si>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SO_01</t>
  </si>
  <si>
    <t xml:space="preserve"> Oprava sdruženého objektu</t>
  </si>
  <si>
    <t>STA</t>
  </si>
  <si>
    <t>{1c31bc92-c3d3-4896-986d-e9261ad7bb32}</t>
  </si>
  <si>
    <t>2</t>
  </si>
  <si>
    <t>SO_02</t>
  </si>
  <si>
    <t>Oprava hráze</t>
  </si>
  <si>
    <t>{8683236f-bfa0-4249-ba28-ca6ea1f7cb45}</t>
  </si>
  <si>
    <t>SO_03</t>
  </si>
  <si>
    <t>Odtěžení nánosů</t>
  </si>
  <si>
    <t>{67bf174b-51e9-4b44-b8c6-2a80a6c84e1f}</t>
  </si>
  <si>
    <t>VON</t>
  </si>
  <si>
    <t>ostatní náklady</t>
  </si>
  <si>
    <t>{91043a67-b550-42e1-8e03-a1854bd3e77d}</t>
  </si>
  <si>
    <t>Zpět na list:</t>
  </si>
  <si>
    <t>KRYCÍ LIST SOUPISU</t>
  </si>
  <si>
    <t>Objekt:</t>
  </si>
  <si>
    <t>SO_01 -  Oprava sdruženého objektu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</si>
  <si>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</si>
  <si>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</si>
  <si>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</si>
  <si>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</si>
  <si>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</si>
  <si>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</si>
  <si>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</si>
  <si>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1 - Zemní práce</t>
  </si>
  <si>
    <t>3 - Svislé a kompletní konstrukce</t>
  </si>
  <si>
    <t>4 - Vodorovné konstrukce</t>
  </si>
  <si>
    <t>9 - Ostatní konstrukce a práce-bourání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</si>
  <si>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</si>
  <si>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</si>
  <si>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</si>
  <si>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</si>
  <si>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</si>
  <si>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</si>
  <si>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</si>
  <si>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</si>
  <si>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</si>
  <si>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</si>
  <si>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</si>
  <si>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</si>
  <si>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</si>
  <si>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</si>
  <si>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</si>
  <si>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</si>
  <si>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</si>
  <si>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</si>
  <si>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</si>
  <si>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</si>
  <si>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</si>
  <si>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</si>
  <si>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2016 01</t>
  </si>
  <si>
    <t>4</t>
  </si>
  <si>
    <t>PP</t>
  </si>
  <si>
    <t>Čerpání vody na dopravní výšku do 10 m průměrný přítok do 500 l/min vč. pohotovosti čerpací soustavy</t>
  </si>
  <si>
    <t>P</t>
  </si>
  <si>
    <t>Poznámka k položce:
Čerpání vody při sanaci praskliny, 2-3 dny, předpoklad,</t>
  </si>
  <si>
    <t>VV</t>
  </si>
  <si>
    <t>3*24</t>
  </si>
  <si>
    <t>Součet</t>
  </si>
  <si>
    <t>131201101</t>
  </si>
  <si>
    <t>Hloubení jam nezapažených v hornině tř. 3 objemu do 100 m3</t>
  </si>
  <si>
    <t>m3</t>
  </si>
  <si>
    <t>Poznámka k položce:
dle TZ str. 4 a VMP , výkopy pro obnovení opevnění</t>
  </si>
  <si>
    <t>3</t>
  </si>
  <si>
    <t>131201109</t>
  </si>
  <si>
    <t>Příplatek za lepivost u hloubení jam nezapažených v hornině tř. 3</t>
  </si>
  <si>
    <t>162201102</t>
  </si>
  <si>
    <t>Vodorovné přemístění do 50 m výkopku/sypaniny z horniny tř. 1 až 4</t>
  </si>
  <si>
    <t>Vodorovné přemístění do 50 m výkopku z horniny tř. 1 až 4</t>
  </si>
  <si>
    <t>Poznámka k položce:
uložení výkopku na mezideponii</t>
  </si>
  <si>
    <t>5</t>
  </si>
  <si>
    <t>162701105</t>
  </si>
  <si>
    <t>Vodorovné přemístění do 10000 m výkopku/sypaniny z horniny tř. 1 až 4</t>
  </si>
  <si>
    <t>Vodorovné přemístění do 10000 m výkopku z horniny tř. 1 až 4</t>
  </si>
  <si>
    <t>Poznámka k položce:
odvoz přebytečné zeminy na skládku do 10 km, dle TZ str. 5</t>
  </si>
  <si>
    <t>6</t>
  </si>
  <si>
    <t>167101101</t>
  </si>
  <si>
    <t>Nakládání výkopku z hornin tř. 1 až 4 do 100 m3</t>
  </si>
  <si>
    <t>Poznámka k položce:
naložení výkopku na mezideponii pro odvoz na skládku po vyschnutí</t>
  </si>
  <si>
    <t>7</t>
  </si>
  <si>
    <t>171201201</t>
  </si>
  <si>
    <t>Uložení sypaniny na skládky</t>
  </si>
  <si>
    <t>8</t>
  </si>
  <si>
    <t>979097115</t>
  </si>
  <si>
    <t>Poplatek za skládku - ostatní zemina</t>
  </si>
  <si>
    <t>t</t>
  </si>
  <si>
    <t>18,05*2</t>
  </si>
  <si>
    <t>Svislé a kompletní konstrukce</t>
  </si>
  <si>
    <t>9</t>
  </si>
  <si>
    <t>970240100</t>
  </si>
  <si>
    <t>Řezání betonu hl. řezu 30-50 mm</t>
  </si>
  <si>
    <t>m</t>
  </si>
  <si>
    <t>Poznámka k položce:
předpoklad :, prořezání, profrézování vyčištění praskliny v š. min. 1 cm, hl. min. 3-5 cm, pro sanaci</t>
  </si>
  <si>
    <t>216904112</t>
  </si>
  <si>
    <t>Očištění ploch tlakovou vodou - stěn</t>
  </si>
  <si>
    <t>m2</t>
  </si>
  <si>
    <t>Poznámka k položce:
očištění trhlin a okolí trhlin před sanací</t>
  </si>
  <si>
    <t>11</t>
  </si>
  <si>
    <t>216904212</t>
  </si>
  <si>
    <t>Očištění stlačeným vzduchem zdiva a rubu kleneb</t>
  </si>
  <si>
    <t>12</t>
  </si>
  <si>
    <t>970051018</t>
  </si>
  <si>
    <t>Vrtání jádrové do ŽB d 14-18 mm</t>
  </si>
  <si>
    <t>Poznámka k položce:
předpoklad injektáž a sanace trhlin desky oboustranně  : , vrty do ŽB do max. hl. 20 cm, 3 ks /1 bm</t>
  </si>
  <si>
    <t>3*0,2*25,20</t>
  </si>
  <si>
    <t>13</t>
  </si>
  <si>
    <t>282605111</t>
  </si>
  <si>
    <t>Injektování vysokotlaké pryskyřicemi neředitelnými vodou povrchové vysokotlaké tlakem do 30 MPa</t>
  </si>
  <si>
    <t>Injektování vysokotlaké pryskyřicemi pro elastickou těsnící injektáž do 30 MPa</t>
  </si>
  <si>
    <t>Poznámka k položce:
předpoklad  injektáže :, 1 vrt /15 min. vč. čas. rezervy 20 % dle aktuálního stavu narušení konstrukce, , ,</t>
  </si>
  <si>
    <t>14</t>
  </si>
  <si>
    <t>281664111</t>
  </si>
  <si>
    <t>Dodání hmot pro injektování nízkotlaké - pro elastickou těsnící injektáž</t>
  </si>
  <si>
    <t>kg</t>
  </si>
  <si>
    <t>Poznámka k položce:
předpoklad , spotřeba sanační hmoty 1 kg/bm</t>
  </si>
  <si>
    <t>15,12*1</t>
  </si>
  <si>
    <t>NC 01</t>
  </si>
  <si>
    <t>Pakr 13/150-200 S6</t>
  </si>
  <si>
    <t>kus</t>
  </si>
  <si>
    <t>Poznámka k položce:
pakr pro injektáž trhlin,</t>
  </si>
  <si>
    <t>16</t>
  </si>
  <si>
    <t>NC 14</t>
  </si>
  <si>
    <t>Utěsnění spár trvale pružným tmelem</t>
  </si>
  <si>
    <t>Poznámka k položce:
Předpoklad : , min. š. praskliny 1 cm, hl. po vyfrézování do 5 cm</t>
  </si>
  <si>
    <t>Vodorovné konstrukce</t>
  </si>
  <si>
    <t>17</t>
  </si>
  <si>
    <t>451571221</t>
  </si>
  <si>
    <t>Podklad pod dlažbu ze štěrkopísku tl do 100 mm</t>
  </si>
  <si>
    <t>Podklad ze štěrkopísku tl do 100 mm</t>
  </si>
  <si>
    <t>Poznámka k položce:
štěrkový podsyp pod rovnaninou, TZ str. 4</t>
  </si>
  <si>
    <t>18</t>
  </si>
  <si>
    <t>451971112</t>
  </si>
  <si>
    <t>Položení podkladní vrstvy z geotextilie s uchycením v terénu sponami</t>
  </si>
  <si>
    <t>Položení podkladní vrstvy z geotextilie s uchycením v terénu</t>
  </si>
  <si>
    <t>Poznámka k položce:
dle TZ str. 4,</t>
  </si>
  <si>
    <t>19</t>
  </si>
  <si>
    <t>M</t>
  </si>
  <si>
    <t>693661060</t>
  </si>
  <si>
    <t>separační textilie 800 g/m2</t>
  </si>
  <si>
    <t>Poznámka k položce:
dle TZ str. 4, vč. prořezu a překrytí 20 %</t>
  </si>
  <si>
    <t>34,20*1,2</t>
  </si>
  <si>
    <t>20</t>
  </si>
  <si>
    <t>463212100</t>
  </si>
  <si>
    <t>Rovnanina objemu nad 3 m3 z lomového kamene tříděného hmotnosti do 80 kg s urovnáním líce</t>
  </si>
  <si>
    <t>34,20*0,4</t>
  </si>
  <si>
    <t>Ostatní konstrukce a práce-bourání</t>
  </si>
  <si>
    <t>998331011</t>
  </si>
  <si>
    <t>Přesun hmot pro nádrže</t>
  </si>
  <si>
    <t>Poznámka k položce:
Celkem</t>
  </si>
  <si>
    <t>SO_02 - Oprava hráze</t>
  </si>
  <si>
    <t>5 - Komunikace</t>
  </si>
  <si>
    <t>113106241</t>
  </si>
  <si>
    <t>Rozebrání vozovek ze silničních dílců</t>
  </si>
  <si>
    <t>Poznámka k položce:
rozebrání provizorní komunikace z panelů vč. podkladní vrstvy z kameniva, zpevněný příjezd k rybníku, TZ str. 4, 18 ks hráz, 3 ks schodiště</t>
  </si>
  <si>
    <t>(18+3)*3</t>
  </si>
  <si>
    <t>124203101</t>
  </si>
  <si>
    <t>Vykopávky do 1000 m3 pro koryta vodotečí v hornině tř. 3</t>
  </si>
  <si>
    <t>Poznámka k položce:
výkopy v nádrži tle výkazu kubatur a ZKZP</t>
  </si>
  <si>
    <t>124203109</t>
  </si>
  <si>
    <t>Příplatek k vykopávkám pro koryta vodotečí v hornině tř. 3 za lepivost</t>
  </si>
  <si>
    <t>Poznámka k položce:
50 % vykopávek</t>
  </si>
  <si>
    <t>Poznámka k položce:
dle TZ str. 4 a VMP , výkopy pro schody a výměnu panelů</t>
  </si>
  <si>
    <t>25+8,28</t>
  </si>
  <si>
    <t>33,28/2</t>
  </si>
  <si>
    <t>Poznámka k položce:
uložení výkopku na mezideponii pro vyschnutí</t>
  </si>
  <si>
    <t>25+22,20+8,28+947,90</t>
  </si>
  <si>
    <t>167101102</t>
  </si>
  <si>
    <t>Nakládání výkopku z hornin tř. 1 až 4 přes 100 m3</t>
  </si>
  <si>
    <t>25+947,90+8,28+22,20</t>
  </si>
  <si>
    <t>Poznámka k položce:
odvoz přebytečné zeminy ze schodiště na skládku do 10 km, dle TZ str. 5</t>
  </si>
  <si>
    <t>25+947,90+8,28-22,20</t>
  </si>
  <si>
    <t>171201101</t>
  </si>
  <si>
    <t>Uložení sypaniny do násypů nezhutněných</t>
  </si>
  <si>
    <t>Poznámka k položce:
dle TKZP</t>
  </si>
  <si>
    <t>Poznámka k položce:
výkopek ze shodiště</t>
  </si>
  <si>
    <t>947,90+8,28+25-22,20</t>
  </si>
  <si>
    <t>180402111</t>
  </si>
  <si>
    <t>Založení parkového trávníku výsevem v rovině a ve svahu do 1:5</t>
  </si>
  <si>
    <t>Poznámka k položce:
dle výkazu kubatur TKZP</t>
  </si>
  <si>
    <t>005724100</t>
  </si>
  <si>
    <t>osivo směs travní parková</t>
  </si>
  <si>
    <t>osivo směs travní parková rekreační</t>
  </si>
  <si>
    <t>96,40*0,03*1,05</t>
  </si>
  <si>
    <t>181101101</t>
  </si>
  <si>
    <t>Úprava pláně v zářezech v hornině tř. 1 až 4 bez zhutnění</t>
  </si>
  <si>
    <t>181301103</t>
  </si>
  <si>
    <t>Rozprostření ornice tl vrstvy do 200 mm pl do 500 m2 v rovině nebo ve svahu do 1:5</t>
  </si>
  <si>
    <t>Rozprostření ornice pl do 500 m2 v rovině nebo ve svahu do 1:5 tl vrstvy do 200 mm</t>
  </si>
  <si>
    <t>182101101</t>
  </si>
  <si>
    <t>Svahování v zářezech v hornině tř. 1 až 4</t>
  </si>
  <si>
    <t>958,98*2</t>
  </si>
  <si>
    <t>329321116</t>
  </si>
  <si>
    <t>Konstrukce ostatní ze ŽB mrazuvzdorného tř. C 30/37 XF3</t>
  </si>
  <si>
    <t>Poznámka k položce:
Schody dleTZ str. 4, stupně 150*585 mm š. 2,5 m, dl 15,72 m , 2 dilatační celky</t>
  </si>
  <si>
    <t>631313511</t>
  </si>
  <si>
    <t>Podkladní beton tř. C 12/15</t>
  </si>
  <si>
    <t>Poznámka k položce:
podkladní beton tl. 100 mm, pod schody</t>
  </si>
  <si>
    <t>podkladní beton</t>
  </si>
  <si>
    <t>47,89*0,1</t>
  </si>
  <si>
    <t>329351010</t>
  </si>
  <si>
    <t>Bednění ostatních konstrukcí rovinné</t>
  </si>
  <si>
    <t>Poznámka k položce:
bednění stupňů schodiště dle TZ str. 4 a tabulky VMP</t>
  </si>
  <si>
    <t>329352010</t>
  </si>
  <si>
    <t>Odbednění ostatních konstrukcí rovinné</t>
  </si>
  <si>
    <t>329368211</t>
  </si>
  <si>
    <t>Výztuž železobetonových konstrukcí ostatních ze svařovaných sítí</t>
  </si>
  <si>
    <t>Poznámka k položce:
dle VMP výztuž schodiště, KARI síť oka 100/100/6 mm, vč. přesahu a prořezu 30%</t>
  </si>
  <si>
    <t>244,68*4,44*1,3/1000</t>
  </si>
  <si>
    <t>22</t>
  </si>
  <si>
    <t>451571111</t>
  </si>
  <si>
    <t>Lože pod dlažby ze štěrkopísku vrstva tl do 100 mm</t>
  </si>
  <si>
    <t>Lože ze štěrkopísku vrstva tl do 100 mm</t>
  </si>
  <si>
    <t>Poznámka k položce:
dle TZ a VMP, manipulační plochy</t>
  </si>
  <si>
    <t>54</t>
  </si>
  <si>
    <t>manipulační plocha</t>
  </si>
  <si>
    <t>36</t>
  </si>
  <si>
    <t>23</t>
  </si>
  <si>
    <t>Poznámka k položce:
dle TZ str. 4, dle TKZP hráze a manipulační plocha</t>
  </si>
  <si>
    <t>hráze</t>
  </si>
  <si>
    <t>2022,89</t>
  </si>
  <si>
    <t>24</t>
  </si>
  <si>
    <t>Poznámka k položce:
dle TZ str. 4 a výkazu kubatur TKZP vč. manipilační plochy, vč. prořezu a překrytí 20 %</t>
  </si>
  <si>
    <t>(2022,89+36)*1,2</t>
  </si>
  <si>
    <t>25</t>
  </si>
  <si>
    <t>462512270</t>
  </si>
  <si>
    <t>Zához z lomového kamene s proštěrkováním z terénu hmotnost do 200 kg</t>
  </si>
  <si>
    <t>Zához z lomového kamene s vyklínováním z terénu hmotnost do 200 kg</t>
  </si>
  <si>
    <t>26</t>
  </si>
  <si>
    <t>462511169</t>
  </si>
  <si>
    <t>Příplatek za urovnání líce záhozu z lomového kamene tříděného</t>
  </si>
  <si>
    <t>Komunikace</t>
  </si>
  <si>
    <t>27</t>
  </si>
  <si>
    <t>564681111</t>
  </si>
  <si>
    <t>Podklad z kameniva hrubého drceného vel. 63-125 mm tl 300 mm</t>
  </si>
  <si>
    <t>Opevnění břehů z kameniva hrubého drceného vel. 63-125 mm tl 300 mm</t>
  </si>
  <si>
    <t>Poznámka k položce:
Dle výkazu kubatur TKZP</t>
  </si>
  <si>
    <t>28</t>
  </si>
  <si>
    <t>584121111</t>
  </si>
  <si>
    <t>Osazení silničních dílců z ŽB do lože z kameniva těženého tl 40 mm</t>
  </si>
  <si>
    <t>Poznámka k položce:
, ,</t>
  </si>
  <si>
    <t>(18+12)*3</t>
  </si>
  <si>
    <t>29</t>
  </si>
  <si>
    <t>593813000</t>
  </si>
  <si>
    <t>panel silniční KZD 1-300/100 300x100x15 cm</t>
  </si>
  <si>
    <t>panel silniční 300x100x15 cm</t>
  </si>
  <si>
    <t>18+12</t>
  </si>
  <si>
    <t>30</t>
  </si>
  <si>
    <t>NC 13</t>
  </si>
  <si>
    <t>Zřízení dočasných propustků DN 600 mm po dobu stavby a odstranění po dokončení stavby</t>
  </si>
  <si>
    <t>ks</t>
  </si>
  <si>
    <t>Poznámka k položce:
provizorní přejezd koryt toků :, potrubí DN 600 mm, dl. min. 8 m, podsyp a obsyp potrubí , překrytí panely použitými z hráze VN</t>
  </si>
  <si>
    <t>31</t>
  </si>
  <si>
    <t>979081111</t>
  </si>
  <si>
    <t>Odvoz suti a vybouraných hmot na skládku do 1 km</t>
  </si>
  <si>
    <t>Poznámka k položce:
vybourané a poškozené panely</t>
  </si>
  <si>
    <t>32</t>
  </si>
  <si>
    <t>979081121</t>
  </si>
  <si>
    <t>Odvoz suti a vybouraných hmot na skládku ZKD 1 km přes 1 km</t>
  </si>
  <si>
    <t>25,704*10</t>
  </si>
  <si>
    <t>33</t>
  </si>
  <si>
    <t>979098121</t>
  </si>
  <si>
    <t>Poplatek za skládku - panely</t>
  </si>
  <si>
    <t>Poznámka k položce:
železobeton panely</t>
  </si>
  <si>
    <t>34</t>
  </si>
  <si>
    <t>NC 02</t>
  </si>
  <si>
    <t>Dovoz bet. silničních dílců panelů</t>
  </si>
  <si>
    <t>soubor</t>
  </si>
  <si>
    <t>Poznámka k položce:
30 ks</t>
  </si>
  <si>
    <t>35</t>
  </si>
  <si>
    <t>SO_03 - Odtěžení nánosů</t>
  </si>
  <si>
    <t>111103401</t>
  </si>
  <si>
    <t>Vyřezání rákosu a orobince</t>
  </si>
  <si>
    <t>ha</t>
  </si>
  <si>
    <t>Poznámka k položce:
Vysekání  a vyřezání rákosu v ploše VN</t>
  </si>
  <si>
    <t>112101101</t>
  </si>
  <si>
    <t>Kácení stromů listnatých D kmene do 300 mm</t>
  </si>
  <si>
    <t>Poznámka k položce:
dle STZ str. 6 a 12 a 14</t>
  </si>
  <si>
    <t>162301401</t>
  </si>
  <si>
    <t>Vodorovné přemístění větví stromů listnatých do 5 km D kmene do 300 mm</t>
  </si>
  <si>
    <t>Poznámka k položce:
dle situace kácené zeleně , tabulka kácených stromů</t>
  </si>
  <si>
    <t>162301411</t>
  </si>
  <si>
    <t>Vodorovné přemístění kmenů stromů listnatých do 5 km D kmene do 300 mm</t>
  </si>
  <si>
    <t>Vodorovné přemístění kmenů stromů  do 5 km D kmene do 300 mm</t>
  </si>
  <si>
    <t>Poznámka k položce:
dle STZ str. 12,</t>
  </si>
  <si>
    <t>162301421</t>
  </si>
  <si>
    <t>Vodorovné přemístění pařezů do 5 km D do 300 mm</t>
  </si>
  <si>
    <t>162301901</t>
  </si>
  <si>
    <t>Příplatek k vodorovnému přemístění větví stromů listnatých D kmene do 300 mm ZKD 5 km</t>
  </si>
  <si>
    <t>Poznámka k položce:
skládka do 10 km</t>
  </si>
  <si>
    <t>162301911</t>
  </si>
  <si>
    <t>Příplatek k vodorovnému přemístění kmenů stromů listnatých D kmene do 300 mm ZKD 5 km</t>
  </si>
  <si>
    <t>Příplatek k vodorovnému přemístění kmenů stromů  D kmene do 300 mm ZKD 5 km</t>
  </si>
  <si>
    <t>162301921</t>
  </si>
  <si>
    <t>Příplatek k vodorovnému přemístění pařezů D 300 mm ZKD 5 km</t>
  </si>
  <si>
    <t>122703601</t>
  </si>
  <si>
    <t>Odstranění nánosů při únosnosti dna přes 0,15 do 40 kPa</t>
  </si>
  <si>
    <t>Odstranění nánosů z vypuštěných rybníků</t>
  </si>
  <si>
    <t>Poznámka k položce:
dle STZ str. 9</t>
  </si>
  <si>
    <t>125703301</t>
  </si>
  <si>
    <t>Čištění melioračních kanálů naplaveniny tl do 250 mm dno nezpevněné</t>
  </si>
  <si>
    <t>Bečva</t>
  </si>
  <si>
    <t>750*0,25</t>
  </si>
  <si>
    <t>Darkovický potok</t>
  </si>
  <si>
    <t>736*0,25</t>
  </si>
  <si>
    <t>NC 16</t>
  </si>
  <si>
    <t>Přerovnání betonových žlabovek uložených do pískového lože</t>
  </si>
  <si>
    <t>162253101</t>
  </si>
  <si>
    <t>Vodorovné přemístění nánosu z nádrží do 60 m při únosnosti dna přes 40 kPa</t>
  </si>
  <si>
    <t>Vodorovné přemístění nánosu z nádrží do 60 m</t>
  </si>
  <si>
    <t>Poznámka k položce:
přemístění nánosů na ploše nádrže pro vyschnutí do místa mezideponie</t>
  </si>
  <si>
    <t>15581,17+371,50</t>
  </si>
  <si>
    <t>16253901</t>
  </si>
  <si>
    <t>Příplatek za každých dalších 40 m k položce č. 12</t>
  </si>
  <si>
    <t>15952,67 * 3</t>
  </si>
  <si>
    <t>Poznámka k položce:
nakládání na mezideponii pro odvoz na skládku</t>
  </si>
  <si>
    <t>Poznámka k položce:
odvoz zeminy  z nánosů po vyschnutí na skládku do 10 km, dle STZ str. 14, předpoklad 10 % celkového množství</t>
  </si>
  <si>
    <t>15952,67*1.65</t>
  </si>
  <si>
    <t>VON - ostatní náklady</t>
  </si>
  <si>
    <t>OST - Ostatní</t>
  </si>
  <si>
    <t>OST</t>
  </si>
  <si>
    <t>Ostatní</t>
  </si>
  <si>
    <t>NC 03</t>
  </si>
  <si>
    <t>Přechodné dopravní značení</t>
  </si>
  <si>
    <t>kompl.</t>
  </si>
  <si>
    <t>Poznámka k položce:
dle STZ str. 11, výjezd vozidel stavby 2 x, kontrola, údržba, demontáž</t>
  </si>
  <si>
    <t>NC 04</t>
  </si>
  <si>
    <t>Náklady spojené s vybudováním zařízení staveniště</t>
  </si>
  <si>
    <t>Poznámka k položce:
případné objekty ZS, mobilní WC, náklady na energie, ohrazení nebo označení jam, rýh, náklady na úklid,</t>
  </si>
  <si>
    <t>NC 05</t>
  </si>
  <si>
    <t>Čištění přilehlých komunikací  po dobu realizace stavby</t>
  </si>
  <si>
    <t>Poznámka k položce:
místní komunikace</t>
  </si>
  <si>
    <t>NC 06</t>
  </si>
  <si>
    <t>Zpracování povodňového a havarijního plánu</t>
  </si>
  <si>
    <t>Poznámka k položce:
dle STZ str. 6 a 12</t>
  </si>
  <si>
    <t>NC 07</t>
  </si>
  <si>
    <t>Oprava zpevněných místních komunikací</t>
  </si>
  <si>
    <t>Poznámka k položce:
příjezd k hlavní silnici dle STZ na délce max 1.70 km, kap. 8.3 : , oprava případných  výtluků, poškozených obrubníků atp.</t>
  </si>
  <si>
    <t>NC 08</t>
  </si>
  <si>
    <t>Náklady na havarijní prostředky a nornou stěnu</t>
  </si>
  <si>
    <t>Poznámka k položce:
Dle STZ str. 12</t>
  </si>
  <si>
    <t>NC 09</t>
  </si>
  <si>
    <t>PD skutečné provedení stavby</t>
  </si>
  <si>
    <t>Poznámka k položce:
vč. fotodokumentace , na podkladu KN, v tištěné verzi, ověřena zhotovitelem</t>
  </si>
  <si>
    <t>NC 10</t>
  </si>
  <si>
    <t>Zaměření stavby geodetem</t>
  </si>
  <si>
    <t>Poznámka k položce:
v tištěné a digitální verzi,</t>
  </si>
  <si>
    <t>NC 11</t>
  </si>
  <si>
    <t>Vytýčení stavby odp. geodetem před realizací stavby</t>
  </si>
  <si>
    <t>Poznámka k položce:
,</t>
  </si>
  <si>
    <t>NC 12</t>
  </si>
  <si>
    <t>Ztížené podmínky</t>
  </si>
  <si>
    <t>Poznámka k položce:
ztížené podmínky související s umístěním stavby ,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</si>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</sst>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1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9" fillId="0" borderId="0" xfId="0" applyFont="1" applyAlignment="1">
      <alignment vertical="center" wrapText="1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4" fillId="0" borderId="31" xfId="0" applyFont="1" applyBorder="1" applyAlignment="1">
      <alignment vertical="center"/>
    </xf>
    <xf numFmtId="0" fontId="84" fillId="0" borderId="32" xfId="0" applyFont="1" applyBorder="1" applyAlignment="1">
      <alignment vertical="center"/>
    </xf>
    <xf numFmtId="0" fontId="84" fillId="0" borderId="33" xfId="0" applyFont="1" applyBorder="1" applyAlignment="1">
      <alignment vertical="center"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26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5A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C2A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09B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6C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0263.tmp" descr="C:\KROSplusData\System\Temp\rad5026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95A2.tmp" descr="C:\KROSplusData\System\Temp\rad295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C2AE.tmp" descr="C:\KROSplusData\System\Temp\rad7C2A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09BF.tmp" descr="C:\KROSplusData\System\Temp\radB09B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36CF.tmp" descr="C:\KROSplusData\System\Temp\radA36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65" t="s">
        <v>0</v>
      </c>
      <c r="B1" s="266"/>
      <c r="C1" s="266"/>
      <c r="D1" s="267" t="s">
        <v>1</v>
      </c>
      <c r="E1" s="266"/>
      <c r="F1" s="266"/>
      <c r="G1" s="266"/>
      <c r="H1" s="266"/>
      <c r="I1" s="266"/>
      <c r="J1" s="266"/>
      <c r="K1" s="268" t="s">
        <v>431</v>
      </c>
      <c r="L1" s="268"/>
      <c r="M1" s="268"/>
      <c r="N1" s="268"/>
      <c r="O1" s="268"/>
      <c r="P1" s="268"/>
      <c r="Q1" s="268"/>
      <c r="R1" s="268"/>
      <c r="S1" s="268"/>
      <c r="T1" s="266"/>
      <c r="U1" s="266"/>
      <c r="V1" s="266"/>
      <c r="W1" s="268" t="s">
        <v>432</v>
      </c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0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24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1"/>
      <c r="AQ5" s="23"/>
      <c r="BE5" s="220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1"/>
      <c r="AQ6" s="23"/>
      <c r="BE6" s="221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21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21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21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21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20</v>
      </c>
      <c r="AO11" s="21"/>
      <c r="AP11" s="21"/>
      <c r="AQ11" s="23"/>
      <c r="BE11" s="221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21"/>
      <c r="BS12" s="16" t="s">
        <v>18</v>
      </c>
    </row>
    <row r="13" spans="2:71" ht="14.25" customHeight="1">
      <c r="B13" s="20"/>
      <c r="C13" s="21"/>
      <c r="D13" s="29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35</v>
      </c>
      <c r="AO13" s="21"/>
      <c r="AP13" s="21"/>
      <c r="AQ13" s="23"/>
      <c r="BE13" s="221"/>
      <c r="BS13" s="16" t="s">
        <v>18</v>
      </c>
    </row>
    <row r="14" spans="2:71" ht="15">
      <c r="B14" s="20"/>
      <c r="C14" s="21"/>
      <c r="D14" s="21"/>
      <c r="E14" s="227" t="s">
        <v>35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9" t="s">
        <v>33</v>
      </c>
      <c r="AL14" s="21"/>
      <c r="AM14" s="21"/>
      <c r="AN14" s="31" t="s">
        <v>35</v>
      </c>
      <c r="AO14" s="21"/>
      <c r="AP14" s="21"/>
      <c r="AQ14" s="23"/>
      <c r="BE14" s="221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21"/>
      <c r="BS15" s="16" t="s">
        <v>4</v>
      </c>
    </row>
    <row r="16" spans="2:71" ht="14.25" customHeight="1">
      <c r="B16" s="20"/>
      <c r="C16" s="21"/>
      <c r="D16" s="29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21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21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21"/>
      <c r="BS18" s="16" t="s">
        <v>6</v>
      </c>
    </row>
    <row r="19" spans="2:71" ht="14.2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21"/>
      <c r="BS19" s="16" t="s">
        <v>6</v>
      </c>
    </row>
    <row r="20" spans="2:71" ht="22.5" customHeight="1">
      <c r="B20" s="20"/>
      <c r="C20" s="21"/>
      <c r="D20" s="21"/>
      <c r="E20" s="228" t="s">
        <v>20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1"/>
      <c r="AP20" s="21"/>
      <c r="AQ20" s="23"/>
      <c r="BE20" s="221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21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21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9">
        <f>ROUND(AG51,2)</f>
        <v>0</v>
      </c>
      <c r="AL23" s="230"/>
      <c r="AM23" s="230"/>
      <c r="AN23" s="230"/>
      <c r="AO23" s="230"/>
      <c r="AP23" s="34"/>
      <c r="AQ23" s="37"/>
      <c r="BE23" s="222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22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31" t="s">
        <v>41</v>
      </c>
      <c r="M25" s="232"/>
      <c r="N25" s="232"/>
      <c r="O25" s="232"/>
      <c r="P25" s="34"/>
      <c r="Q25" s="34"/>
      <c r="R25" s="34"/>
      <c r="S25" s="34"/>
      <c r="T25" s="34"/>
      <c r="U25" s="34"/>
      <c r="V25" s="34"/>
      <c r="W25" s="231" t="s">
        <v>42</v>
      </c>
      <c r="X25" s="232"/>
      <c r="Y25" s="232"/>
      <c r="Z25" s="232"/>
      <c r="AA25" s="232"/>
      <c r="AB25" s="232"/>
      <c r="AC25" s="232"/>
      <c r="AD25" s="232"/>
      <c r="AE25" s="232"/>
      <c r="AF25" s="34"/>
      <c r="AG25" s="34"/>
      <c r="AH25" s="34"/>
      <c r="AI25" s="34"/>
      <c r="AJ25" s="34"/>
      <c r="AK25" s="231" t="s">
        <v>43</v>
      </c>
      <c r="AL25" s="232"/>
      <c r="AM25" s="232"/>
      <c r="AN25" s="232"/>
      <c r="AO25" s="232"/>
      <c r="AP25" s="34"/>
      <c r="AQ25" s="37"/>
      <c r="BE25" s="222"/>
    </row>
    <row r="26" spans="2:57" s="2" customFormat="1" ht="14.2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233">
        <v>0.21</v>
      </c>
      <c r="M26" s="234"/>
      <c r="N26" s="234"/>
      <c r="O26" s="234"/>
      <c r="P26" s="40"/>
      <c r="Q26" s="40"/>
      <c r="R26" s="40"/>
      <c r="S26" s="40"/>
      <c r="T26" s="40"/>
      <c r="U26" s="40"/>
      <c r="V26" s="40"/>
      <c r="W26" s="235">
        <f>ROUND(AZ51,2)</f>
        <v>0</v>
      </c>
      <c r="X26" s="234"/>
      <c r="Y26" s="234"/>
      <c r="Z26" s="234"/>
      <c r="AA26" s="234"/>
      <c r="AB26" s="234"/>
      <c r="AC26" s="234"/>
      <c r="AD26" s="234"/>
      <c r="AE26" s="234"/>
      <c r="AF26" s="40"/>
      <c r="AG26" s="40"/>
      <c r="AH26" s="40"/>
      <c r="AI26" s="40"/>
      <c r="AJ26" s="40"/>
      <c r="AK26" s="235">
        <f>ROUND(AV51,2)</f>
        <v>0</v>
      </c>
      <c r="AL26" s="234"/>
      <c r="AM26" s="234"/>
      <c r="AN26" s="234"/>
      <c r="AO26" s="234"/>
      <c r="AP26" s="40"/>
      <c r="AQ26" s="42"/>
      <c r="BE26" s="223"/>
    </row>
    <row r="27" spans="2:57" s="2" customFormat="1" ht="14.2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233">
        <v>0.15</v>
      </c>
      <c r="M27" s="234"/>
      <c r="N27" s="234"/>
      <c r="O27" s="234"/>
      <c r="P27" s="40"/>
      <c r="Q27" s="40"/>
      <c r="R27" s="40"/>
      <c r="S27" s="40"/>
      <c r="T27" s="40"/>
      <c r="U27" s="40"/>
      <c r="V27" s="40"/>
      <c r="W27" s="235">
        <f>ROUND(BA51,2)</f>
        <v>0</v>
      </c>
      <c r="X27" s="234"/>
      <c r="Y27" s="234"/>
      <c r="Z27" s="234"/>
      <c r="AA27" s="234"/>
      <c r="AB27" s="234"/>
      <c r="AC27" s="234"/>
      <c r="AD27" s="234"/>
      <c r="AE27" s="234"/>
      <c r="AF27" s="40"/>
      <c r="AG27" s="40"/>
      <c r="AH27" s="40"/>
      <c r="AI27" s="40"/>
      <c r="AJ27" s="40"/>
      <c r="AK27" s="235">
        <f>ROUND(AW51,2)</f>
        <v>0</v>
      </c>
      <c r="AL27" s="234"/>
      <c r="AM27" s="234"/>
      <c r="AN27" s="234"/>
      <c r="AO27" s="234"/>
      <c r="AP27" s="40"/>
      <c r="AQ27" s="42"/>
      <c r="BE27" s="223"/>
    </row>
    <row r="28" spans="2:57" s="2" customFormat="1" ht="14.25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233">
        <v>0.21</v>
      </c>
      <c r="M28" s="234"/>
      <c r="N28" s="234"/>
      <c r="O28" s="234"/>
      <c r="P28" s="40"/>
      <c r="Q28" s="40"/>
      <c r="R28" s="40"/>
      <c r="S28" s="40"/>
      <c r="T28" s="40"/>
      <c r="U28" s="40"/>
      <c r="V28" s="40"/>
      <c r="W28" s="235">
        <f>ROUND(BB51,2)</f>
        <v>0</v>
      </c>
      <c r="X28" s="234"/>
      <c r="Y28" s="234"/>
      <c r="Z28" s="234"/>
      <c r="AA28" s="234"/>
      <c r="AB28" s="234"/>
      <c r="AC28" s="234"/>
      <c r="AD28" s="234"/>
      <c r="AE28" s="234"/>
      <c r="AF28" s="40"/>
      <c r="AG28" s="40"/>
      <c r="AH28" s="40"/>
      <c r="AI28" s="40"/>
      <c r="AJ28" s="40"/>
      <c r="AK28" s="235">
        <v>0</v>
      </c>
      <c r="AL28" s="234"/>
      <c r="AM28" s="234"/>
      <c r="AN28" s="234"/>
      <c r="AO28" s="234"/>
      <c r="AP28" s="40"/>
      <c r="AQ28" s="42"/>
      <c r="BE28" s="223"/>
    </row>
    <row r="29" spans="2:57" s="2" customFormat="1" ht="14.25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233">
        <v>0.15</v>
      </c>
      <c r="M29" s="234"/>
      <c r="N29" s="234"/>
      <c r="O29" s="234"/>
      <c r="P29" s="40"/>
      <c r="Q29" s="40"/>
      <c r="R29" s="40"/>
      <c r="S29" s="40"/>
      <c r="T29" s="40"/>
      <c r="U29" s="40"/>
      <c r="V29" s="40"/>
      <c r="W29" s="235">
        <f>ROUND(BC51,2)</f>
        <v>0</v>
      </c>
      <c r="X29" s="234"/>
      <c r="Y29" s="234"/>
      <c r="Z29" s="234"/>
      <c r="AA29" s="234"/>
      <c r="AB29" s="234"/>
      <c r="AC29" s="234"/>
      <c r="AD29" s="234"/>
      <c r="AE29" s="234"/>
      <c r="AF29" s="40"/>
      <c r="AG29" s="40"/>
      <c r="AH29" s="40"/>
      <c r="AI29" s="40"/>
      <c r="AJ29" s="40"/>
      <c r="AK29" s="235">
        <v>0</v>
      </c>
      <c r="AL29" s="234"/>
      <c r="AM29" s="234"/>
      <c r="AN29" s="234"/>
      <c r="AO29" s="234"/>
      <c r="AP29" s="40"/>
      <c r="AQ29" s="42"/>
      <c r="BE29" s="223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233">
        <v>0</v>
      </c>
      <c r="M30" s="234"/>
      <c r="N30" s="234"/>
      <c r="O30" s="234"/>
      <c r="P30" s="40"/>
      <c r="Q30" s="40"/>
      <c r="R30" s="40"/>
      <c r="S30" s="40"/>
      <c r="T30" s="40"/>
      <c r="U30" s="40"/>
      <c r="V30" s="40"/>
      <c r="W30" s="235">
        <f>ROUND(BD51,2)</f>
        <v>0</v>
      </c>
      <c r="X30" s="234"/>
      <c r="Y30" s="234"/>
      <c r="Z30" s="234"/>
      <c r="AA30" s="234"/>
      <c r="AB30" s="234"/>
      <c r="AC30" s="234"/>
      <c r="AD30" s="234"/>
      <c r="AE30" s="234"/>
      <c r="AF30" s="40"/>
      <c r="AG30" s="40"/>
      <c r="AH30" s="40"/>
      <c r="AI30" s="40"/>
      <c r="AJ30" s="40"/>
      <c r="AK30" s="235">
        <v>0</v>
      </c>
      <c r="AL30" s="234"/>
      <c r="AM30" s="234"/>
      <c r="AN30" s="234"/>
      <c r="AO30" s="234"/>
      <c r="AP30" s="40"/>
      <c r="AQ30" s="42"/>
      <c r="BE30" s="223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22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236" t="s">
        <v>52</v>
      </c>
      <c r="Y32" s="237"/>
      <c r="Z32" s="237"/>
      <c r="AA32" s="237"/>
      <c r="AB32" s="237"/>
      <c r="AC32" s="45"/>
      <c r="AD32" s="45"/>
      <c r="AE32" s="45"/>
      <c r="AF32" s="45"/>
      <c r="AG32" s="45"/>
      <c r="AH32" s="45"/>
      <c r="AI32" s="45"/>
      <c r="AJ32" s="45"/>
      <c r="AK32" s="238">
        <f>SUM(AK23:AK30)</f>
        <v>0</v>
      </c>
      <c r="AL32" s="237"/>
      <c r="AM32" s="237"/>
      <c r="AN32" s="237"/>
      <c r="AO32" s="239"/>
      <c r="AP32" s="43"/>
      <c r="AQ32" s="47"/>
      <c r="BE32" s="222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3389</v>
      </c>
      <c r="AR41" s="54"/>
    </row>
    <row r="42" spans="2:44" s="4" customFormat="1" ht="36.75" customHeight="1">
      <c r="B42" s="56"/>
      <c r="C42" s="57" t="s">
        <v>16</v>
      </c>
      <c r="L42" s="240" t="str">
        <f>K6</f>
        <v>VN Hať Oprava Hráze a sdruženého objektu ( č. stavby 3389 )</v>
      </c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Obec Hať</v>
      </c>
      <c r="AI44" s="55" t="s">
        <v>25</v>
      </c>
      <c r="AM44" s="242" t="str">
        <f>IF(AN8="","",AN8)</f>
        <v>16.6.2016</v>
      </c>
      <c r="AN44" s="222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Povodí odry, státní podnik</v>
      </c>
      <c r="AI46" s="55" t="s">
        <v>36</v>
      </c>
      <c r="AM46" s="243" t="str">
        <f>IF(E17="","",E17)</f>
        <v>Lineplan s.r.o.</v>
      </c>
      <c r="AN46" s="222"/>
      <c r="AO46" s="222"/>
      <c r="AP46" s="222"/>
      <c r="AR46" s="33"/>
      <c r="AS46" s="244" t="s">
        <v>54</v>
      </c>
      <c r="AT46" s="245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34</v>
      </c>
      <c r="L47" s="3">
        <f>IF(E14="Vyplň údaj","",E14)</f>
      </c>
      <c r="AR47" s="33"/>
      <c r="AS47" s="246"/>
      <c r="AT47" s="232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6"/>
      <c r="AT48" s="232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7" t="s">
        <v>55</v>
      </c>
      <c r="D49" s="248"/>
      <c r="E49" s="248"/>
      <c r="F49" s="248"/>
      <c r="G49" s="248"/>
      <c r="H49" s="64"/>
      <c r="I49" s="249" t="s">
        <v>56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50" t="s">
        <v>57</v>
      </c>
      <c r="AH49" s="248"/>
      <c r="AI49" s="248"/>
      <c r="AJ49" s="248"/>
      <c r="AK49" s="248"/>
      <c r="AL49" s="248"/>
      <c r="AM49" s="248"/>
      <c r="AN49" s="249" t="s">
        <v>58</v>
      </c>
      <c r="AO49" s="248"/>
      <c r="AP49" s="248"/>
      <c r="AQ49" s="65" t="s">
        <v>59</v>
      </c>
      <c r="AR49" s="33"/>
      <c r="AS49" s="66" t="s">
        <v>60</v>
      </c>
      <c r="AT49" s="67" t="s">
        <v>61</v>
      </c>
      <c r="AU49" s="67" t="s">
        <v>62</v>
      </c>
      <c r="AV49" s="67" t="s">
        <v>63</v>
      </c>
      <c r="AW49" s="67" t="s">
        <v>64</v>
      </c>
      <c r="AX49" s="67" t="s">
        <v>65</v>
      </c>
      <c r="AY49" s="67" t="s">
        <v>66</v>
      </c>
      <c r="AZ49" s="67" t="s">
        <v>67</v>
      </c>
      <c r="BA49" s="67" t="s">
        <v>68</v>
      </c>
      <c r="BB49" s="67" t="s">
        <v>69</v>
      </c>
      <c r="BC49" s="67" t="s">
        <v>70</v>
      </c>
      <c r="BD49" s="68" t="s">
        <v>71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4">
        <f>ROUND(SUM(AG52:AG55),2)</f>
        <v>0</v>
      </c>
      <c r="AH51" s="254"/>
      <c r="AI51" s="254"/>
      <c r="AJ51" s="254"/>
      <c r="AK51" s="254"/>
      <c r="AL51" s="254"/>
      <c r="AM51" s="254"/>
      <c r="AN51" s="255">
        <f>SUM(AG51,AT51)</f>
        <v>0</v>
      </c>
      <c r="AO51" s="255"/>
      <c r="AP51" s="255"/>
      <c r="AQ51" s="72" t="s">
        <v>20</v>
      </c>
      <c r="AR51" s="56"/>
      <c r="AS51" s="73">
        <f>ROUND(SUM(AS52:AS55),2)</f>
        <v>0</v>
      </c>
      <c r="AT51" s="74">
        <f>ROUND(SUM(AV51:AW51),2)</f>
        <v>0</v>
      </c>
      <c r="AU51" s="75">
        <f>ROUND(SUM(AU52:AU55),5)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ROUND(SUM(AZ52:AZ55),2)</f>
        <v>0</v>
      </c>
      <c r="BA51" s="74">
        <f>ROUND(SUM(BA52:BA55),2)</f>
        <v>0</v>
      </c>
      <c r="BB51" s="74">
        <f>ROUND(SUM(BB52:BB55),2)</f>
        <v>0</v>
      </c>
      <c r="BC51" s="74">
        <f>ROUND(SUM(BC52:BC55),2)</f>
        <v>0</v>
      </c>
      <c r="BD51" s="76">
        <f>ROUND(SUM(BD52:BD55),2)</f>
        <v>0</v>
      </c>
      <c r="BS51" s="57" t="s">
        <v>73</v>
      </c>
      <c r="BT51" s="57" t="s">
        <v>74</v>
      </c>
      <c r="BU51" s="77" t="s">
        <v>75</v>
      </c>
      <c r="BV51" s="57" t="s">
        <v>76</v>
      </c>
      <c r="BW51" s="57" t="s">
        <v>5</v>
      </c>
      <c r="BX51" s="57" t="s">
        <v>77</v>
      </c>
      <c r="CL51" s="57" t="s">
        <v>20</v>
      </c>
    </row>
    <row r="52" spans="1:91" s="5" customFormat="1" ht="27" customHeight="1">
      <c r="A52" s="261" t="s">
        <v>433</v>
      </c>
      <c r="B52" s="78"/>
      <c r="C52" s="79"/>
      <c r="D52" s="253" t="s">
        <v>78</v>
      </c>
      <c r="E52" s="252"/>
      <c r="F52" s="252"/>
      <c r="G52" s="252"/>
      <c r="H52" s="252"/>
      <c r="I52" s="80"/>
      <c r="J52" s="253" t="s">
        <v>79</v>
      </c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1">
        <f>'SO_01 -  Oprava sdruženéh...'!J27</f>
        <v>0</v>
      </c>
      <c r="AH52" s="252"/>
      <c r="AI52" s="252"/>
      <c r="AJ52" s="252"/>
      <c r="AK52" s="252"/>
      <c r="AL52" s="252"/>
      <c r="AM52" s="252"/>
      <c r="AN52" s="251">
        <f>SUM(AG52,AT52)</f>
        <v>0</v>
      </c>
      <c r="AO52" s="252"/>
      <c r="AP52" s="252"/>
      <c r="AQ52" s="81" t="s">
        <v>80</v>
      </c>
      <c r="AR52" s="78"/>
      <c r="AS52" s="82">
        <v>0</v>
      </c>
      <c r="AT52" s="83">
        <f>ROUND(SUM(AV52:AW52),2)</f>
        <v>0</v>
      </c>
      <c r="AU52" s="84">
        <f>'SO_01 -  Oprava sdruženéh...'!P81</f>
        <v>0</v>
      </c>
      <c r="AV52" s="83">
        <f>'SO_01 -  Oprava sdruženéh...'!J30</f>
        <v>0</v>
      </c>
      <c r="AW52" s="83">
        <f>'SO_01 -  Oprava sdruženéh...'!J31</f>
        <v>0</v>
      </c>
      <c r="AX52" s="83">
        <f>'SO_01 -  Oprava sdruženéh...'!J32</f>
        <v>0</v>
      </c>
      <c r="AY52" s="83">
        <f>'SO_01 -  Oprava sdruženéh...'!J33</f>
        <v>0</v>
      </c>
      <c r="AZ52" s="83">
        <f>'SO_01 -  Oprava sdruženéh...'!F30</f>
        <v>0</v>
      </c>
      <c r="BA52" s="83">
        <f>'SO_01 -  Oprava sdruženéh...'!F31</f>
        <v>0</v>
      </c>
      <c r="BB52" s="83">
        <f>'SO_01 -  Oprava sdruženéh...'!F32</f>
        <v>0</v>
      </c>
      <c r="BC52" s="83">
        <f>'SO_01 -  Oprava sdruženéh...'!F33</f>
        <v>0</v>
      </c>
      <c r="BD52" s="85">
        <f>'SO_01 -  Oprava sdruženéh...'!F34</f>
        <v>0</v>
      </c>
      <c r="BT52" s="86" t="s">
        <v>22</v>
      </c>
      <c r="BV52" s="86" t="s">
        <v>76</v>
      </c>
      <c r="BW52" s="86" t="s">
        <v>81</v>
      </c>
      <c r="BX52" s="86" t="s">
        <v>5</v>
      </c>
      <c r="CL52" s="86" t="s">
        <v>20</v>
      </c>
      <c r="CM52" s="86" t="s">
        <v>82</v>
      </c>
    </row>
    <row r="53" spans="1:91" s="5" customFormat="1" ht="27" customHeight="1">
      <c r="A53" s="261" t="s">
        <v>433</v>
      </c>
      <c r="B53" s="78"/>
      <c r="C53" s="79"/>
      <c r="D53" s="253" t="s">
        <v>83</v>
      </c>
      <c r="E53" s="252"/>
      <c r="F53" s="252"/>
      <c r="G53" s="252"/>
      <c r="H53" s="252"/>
      <c r="I53" s="80"/>
      <c r="J53" s="253" t="s">
        <v>84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1">
        <f>'SO_02 - Oprava hráze'!J27</f>
        <v>0</v>
      </c>
      <c r="AH53" s="252"/>
      <c r="AI53" s="252"/>
      <c r="AJ53" s="252"/>
      <c r="AK53" s="252"/>
      <c r="AL53" s="252"/>
      <c r="AM53" s="252"/>
      <c r="AN53" s="251">
        <f>SUM(AG53,AT53)</f>
        <v>0</v>
      </c>
      <c r="AO53" s="252"/>
      <c r="AP53" s="252"/>
      <c r="AQ53" s="81" t="s">
        <v>80</v>
      </c>
      <c r="AR53" s="78"/>
      <c r="AS53" s="82">
        <v>0</v>
      </c>
      <c r="AT53" s="83">
        <f>ROUND(SUM(AV53:AW53),2)</f>
        <v>0</v>
      </c>
      <c r="AU53" s="84">
        <f>'SO_02 - Oprava hráze'!P82</f>
        <v>0</v>
      </c>
      <c r="AV53" s="83">
        <f>'SO_02 - Oprava hráze'!J30</f>
        <v>0</v>
      </c>
      <c r="AW53" s="83">
        <f>'SO_02 - Oprava hráze'!J31</f>
        <v>0</v>
      </c>
      <c r="AX53" s="83">
        <f>'SO_02 - Oprava hráze'!J32</f>
        <v>0</v>
      </c>
      <c r="AY53" s="83">
        <f>'SO_02 - Oprava hráze'!J33</f>
        <v>0</v>
      </c>
      <c r="AZ53" s="83">
        <f>'SO_02 - Oprava hráze'!F30</f>
        <v>0</v>
      </c>
      <c r="BA53" s="83">
        <f>'SO_02 - Oprava hráze'!F31</f>
        <v>0</v>
      </c>
      <c r="BB53" s="83">
        <f>'SO_02 - Oprava hráze'!F32</f>
        <v>0</v>
      </c>
      <c r="BC53" s="83">
        <f>'SO_02 - Oprava hráze'!F33</f>
        <v>0</v>
      </c>
      <c r="BD53" s="85">
        <f>'SO_02 - Oprava hráze'!F34</f>
        <v>0</v>
      </c>
      <c r="BT53" s="86" t="s">
        <v>22</v>
      </c>
      <c r="BV53" s="86" t="s">
        <v>76</v>
      </c>
      <c r="BW53" s="86" t="s">
        <v>85</v>
      </c>
      <c r="BX53" s="86" t="s">
        <v>5</v>
      </c>
      <c r="CL53" s="86" t="s">
        <v>20</v>
      </c>
      <c r="CM53" s="86" t="s">
        <v>82</v>
      </c>
    </row>
    <row r="54" spans="1:91" s="5" customFormat="1" ht="27" customHeight="1">
      <c r="A54" s="261" t="s">
        <v>433</v>
      </c>
      <c r="B54" s="78"/>
      <c r="C54" s="79"/>
      <c r="D54" s="253" t="s">
        <v>86</v>
      </c>
      <c r="E54" s="252"/>
      <c r="F54" s="252"/>
      <c r="G54" s="252"/>
      <c r="H54" s="252"/>
      <c r="I54" s="80"/>
      <c r="J54" s="253" t="s">
        <v>87</v>
      </c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1">
        <f>'SO_03 - Odtěžení nánosů'!J27</f>
        <v>0</v>
      </c>
      <c r="AH54" s="252"/>
      <c r="AI54" s="252"/>
      <c r="AJ54" s="252"/>
      <c r="AK54" s="252"/>
      <c r="AL54" s="252"/>
      <c r="AM54" s="252"/>
      <c r="AN54" s="251">
        <f>SUM(AG54,AT54)</f>
        <v>0</v>
      </c>
      <c r="AO54" s="252"/>
      <c r="AP54" s="252"/>
      <c r="AQ54" s="81" t="s">
        <v>80</v>
      </c>
      <c r="AR54" s="78"/>
      <c r="AS54" s="82">
        <v>0</v>
      </c>
      <c r="AT54" s="83">
        <f>ROUND(SUM(AV54:AW54),2)</f>
        <v>0</v>
      </c>
      <c r="AU54" s="84">
        <f>'SO_03 - Odtěžení nánosů'!P78</f>
        <v>0</v>
      </c>
      <c r="AV54" s="83">
        <f>'SO_03 - Odtěžení nánosů'!J30</f>
        <v>0</v>
      </c>
      <c r="AW54" s="83">
        <f>'SO_03 - Odtěžení nánosů'!J31</f>
        <v>0</v>
      </c>
      <c r="AX54" s="83">
        <f>'SO_03 - Odtěžení nánosů'!J32</f>
        <v>0</v>
      </c>
      <c r="AY54" s="83">
        <f>'SO_03 - Odtěžení nánosů'!J33</f>
        <v>0</v>
      </c>
      <c r="AZ54" s="83">
        <f>'SO_03 - Odtěžení nánosů'!F30</f>
        <v>0</v>
      </c>
      <c r="BA54" s="83">
        <f>'SO_03 - Odtěžení nánosů'!F31</f>
        <v>0</v>
      </c>
      <c r="BB54" s="83">
        <f>'SO_03 - Odtěžení nánosů'!F32</f>
        <v>0</v>
      </c>
      <c r="BC54" s="83">
        <f>'SO_03 - Odtěžení nánosů'!F33</f>
        <v>0</v>
      </c>
      <c r="BD54" s="85">
        <f>'SO_03 - Odtěžení nánosů'!F34</f>
        <v>0</v>
      </c>
      <c r="BT54" s="86" t="s">
        <v>22</v>
      </c>
      <c r="BV54" s="86" t="s">
        <v>76</v>
      </c>
      <c r="BW54" s="86" t="s">
        <v>88</v>
      </c>
      <c r="BX54" s="86" t="s">
        <v>5</v>
      </c>
      <c r="CL54" s="86" t="s">
        <v>20</v>
      </c>
      <c r="CM54" s="86" t="s">
        <v>82</v>
      </c>
    </row>
    <row r="55" spans="1:91" s="5" customFormat="1" ht="27" customHeight="1">
      <c r="A55" s="261" t="s">
        <v>433</v>
      </c>
      <c r="B55" s="78"/>
      <c r="C55" s="79"/>
      <c r="D55" s="253" t="s">
        <v>89</v>
      </c>
      <c r="E55" s="252"/>
      <c r="F55" s="252"/>
      <c r="G55" s="252"/>
      <c r="H55" s="252"/>
      <c r="I55" s="80"/>
      <c r="J55" s="253" t="s">
        <v>90</v>
      </c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1">
        <f>'VON - ostatní náklady'!J27</f>
        <v>0</v>
      </c>
      <c r="AH55" s="252"/>
      <c r="AI55" s="252"/>
      <c r="AJ55" s="252"/>
      <c r="AK55" s="252"/>
      <c r="AL55" s="252"/>
      <c r="AM55" s="252"/>
      <c r="AN55" s="251">
        <f>SUM(AG55,AT55)</f>
        <v>0</v>
      </c>
      <c r="AO55" s="252"/>
      <c r="AP55" s="252"/>
      <c r="AQ55" s="81" t="s">
        <v>89</v>
      </c>
      <c r="AR55" s="78"/>
      <c r="AS55" s="87">
        <v>0</v>
      </c>
      <c r="AT55" s="88">
        <f>ROUND(SUM(AV55:AW55),2)</f>
        <v>0</v>
      </c>
      <c r="AU55" s="89">
        <f>'VON - ostatní náklady'!P78</f>
        <v>0</v>
      </c>
      <c r="AV55" s="88">
        <f>'VON - ostatní náklady'!J30</f>
        <v>0</v>
      </c>
      <c r="AW55" s="88">
        <f>'VON - ostatní náklady'!J31</f>
        <v>0</v>
      </c>
      <c r="AX55" s="88">
        <f>'VON - ostatní náklady'!J32</f>
        <v>0</v>
      </c>
      <c r="AY55" s="88">
        <f>'VON - ostatní náklady'!J33</f>
        <v>0</v>
      </c>
      <c r="AZ55" s="88">
        <f>'VON - ostatní náklady'!F30</f>
        <v>0</v>
      </c>
      <c r="BA55" s="88">
        <f>'VON - ostatní náklady'!F31</f>
        <v>0</v>
      </c>
      <c r="BB55" s="88">
        <f>'VON - ostatní náklady'!F32</f>
        <v>0</v>
      </c>
      <c r="BC55" s="88">
        <f>'VON - ostatní náklady'!F33</f>
        <v>0</v>
      </c>
      <c r="BD55" s="90">
        <f>'VON - ostatní náklady'!F34</f>
        <v>0</v>
      </c>
      <c r="BT55" s="86" t="s">
        <v>22</v>
      </c>
      <c r="BV55" s="86" t="s">
        <v>76</v>
      </c>
      <c r="BW55" s="86" t="s">
        <v>91</v>
      </c>
      <c r="BX55" s="86" t="s">
        <v>5</v>
      </c>
      <c r="CL55" s="86" t="s">
        <v>20</v>
      </c>
      <c r="CM55" s="86" t="s">
        <v>82</v>
      </c>
    </row>
    <row r="56" spans="2:44" s="1" customFormat="1" ht="30" customHeight="1">
      <c r="B56" s="33"/>
      <c r="AR56" s="33"/>
    </row>
    <row r="57" spans="2:44" s="1" customFormat="1" ht="6.7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33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_01 -  Oprava sdruženéh...'!C2" tooltip="SO_01 -  Oprava sdruženéh..." display="/"/>
    <hyperlink ref="A53" location="'SO_02 - Oprava hráze'!C2" tooltip="SO_02 - Oprava hráze" display="/"/>
    <hyperlink ref="A54" location="'SO_03 - Odtěžení nánosů'!C2" tooltip="SO_03 - Odtěžení nánosů" display="/"/>
    <hyperlink ref="A55" location="'VON - ostatní náklady'!C2" tooltip="VON - ostatní náklady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3"/>
      <c r="C1" s="263"/>
      <c r="D1" s="262" t="s">
        <v>1</v>
      </c>
      <c r="E1" s="263"/>
      <c r="F1" s="264" t="s">
        <v>434</v>
      </c>
      <c r="G1" s="269" t="s">
        <v>435</v>
      </c>
      <c r="H1" s="269"/>
      <c r="I1" s="270"/>
      <c r="J1" s="264" t="s">
        <v>436</v>
      </c>
      <c r="K1" s="262" t="s">
        <v>92</v>
      </c>
      <c r="L1" s="264" t="s">
        <v>437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81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82</v>
      </c>
    </row>
    <row r="4" spans="2:46" ht="36.75" customHeight="1">
      <c r="B4" s="20"/>
      <c r="C4" s="21"/>
      <c r="D4" s="22" t="s">
        <v>93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6" t="str">
        <f>'Rekapitulace stavby'!K6</f>
        <v>VN Hať Oprava Hráze a sdruženého objektu ( č. stavby 3389 )</v>
      </c>
      <c r="F7" s="225"/>
      <c r="G7" s="225"/>
      <c r="H7" s="225"/>
      <c r="I7" s="93"/>
      <c r="J7" s="21"/>
      <c r="K7" s="23"/>
    </row>
    <row r="8" spans="2:11" s="1" customFormat="1" ht="15">
      <c r="B8" s="33"/>
      <c r="C8" s="34"/>
      <c r="D8" s="29" t="s">
        <v>94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7" t="s">
        <v>95</v>
      </c>
      <c r="F9" s="232"/>
      <c r="G9" s="232"/>
      <c r="H9" s="232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96</v>
      </c>
      <c r="G12" s="34"/>
      <c r="H12" s="34"/>
      <c r="I12" s="95" t="s">
        <v>25</v>
      </c>
      <c r="J12" s="96" t="str">
        <f>'Rekapitulace stavby'!AN8</f>
        <v>16.6.2016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 t="str">
        <f>IF('Rekapitulace stavby'!AN10="","",'Rekapitulace stavby'!AN10)</f>
        <v>70890021</v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Povodí odry, státní podnik</v>
      </c>
      <c r="F15" s="34"/>
      <c r="G15" s="34"/>
      <c r="H15" s="34"/>
      <c r="I15" s="95" t="s">
        <v>33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95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Lineplan s.r.o.</v>
      </c>
      <c r="F21" s="34"/>
      <c r="G21" s="34"/>
      <c r="H21" s="34"/>
      <c r="I21" s="95" t="s">
        <v>33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8" t="s">
        <v>20</v>
      </c>
      <c r="F24" s="258"/>
      <c r="G24" s="258"/>
      <c r="H24" s="258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4"/>
      <c r="J27" s="104">
        <f>ROUND(J81,2)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ROUND(SUM(BE81:BE157),2)</f>
        <v>0</v>
      </c>
      <c r="G30" s="34"/>
      <c r="H30" s="34"/>
      <c r="I30" s="107">
        <v>0.21</v>
      </c>
      <c r="J30" s="106">
        <f>ROUND(ROUND((SUM(BE81:BE157)),2)*I30,2)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ROUND(SUM(BF81:BF157),2)</f>
        <v>0</v>
      </c>
      <c r="G31" s="34"/>
      <c r="H31" s="34"/>
      <c r="I31" s="107">
        <v>0.15</v>
      </c>
      <c r="J31" s="106">
        <f>ROUND(ROUND((SUM(BF81:BF157)),2)*I31,2)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ROUND(SUM(BG81:BG157),2)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ROUND(SUM(BH81:BH157),2)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ROUND(SUM(BI81:BI157),2)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4"/>
      <c r="F36" s="64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6" t="str">
        <f>E7</f>
        <v>VN Hať Oprava Hráze a sdruženého objektu ( č. stavby 3389 )</v>
      </c>
      <c r="F45" s="232"/>
      <c r="G45" s="232"/>
      <c r="H45" s="232"/>
      <c r="I45" s="94"/>
      <c r="J45" s="34"/>
      <c r="K45" s="37"/>
    </row>
    <row r="46" spans="2:11" s="1" customFormat="1" ht="14.25" customHeight="1">
      <c r="B46" s="33"/>
      <c r="C46" s="29" t="s">
        <v>94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7" t="str">
        <f>E9</f>
        <v>SO_01 -  Oprava sdruženého objektu</v>
      </c>
      <c r="F47" s="232"/>
      <c r="G47" s="232"/>
      <c r="H47" s="232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5" t="s">
        <v>25</v>
      </c>
      <c r="J49" s="96" t="str">
        <f>IF(J12="","",J12)</f>
        <v>16.6.2016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Povodí odry, státní podnik</v>
      </c>
      <c r="G51" s="34"/>
      <c r="H51" s="34"/>
      <c r="I51" s="95" t="s">
        <v>36</v>
      </c>
      <c r="J51" s="27" t="str">
        <f>E21</f>
        <v>Lineplan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J81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102</v>
      </c>
      <c r="E57" s="126"/>
      <c r="F57" s="126"/>
      <c r="G57" s="126"/>
      <c r="H57" s="126"/>
      <c r="I57" s="127"/>
      <c r="J57" s="128">
        <f>J82</f>
        <v>0</v>
      </c>
      <c r="K57" s="129"/>
    </row>
    <row r="58" spans="2:11" s="7" customFormat="1" ht="24.75" customHeight="1">
      <c r="B58" s="123"/>
      <c r="C58" s="124"/>
      <c r="D58" s="125" t="s">
        <v>103</v>
      </c>
      <c r="E58" s="126"/>
      <c r="F58" s="126"/>
      <c r="G58" s="126"/>
      <c r="H58" s="126"/>
      <c r="I58" s="127"/>
      <c r="J58" s="128">
        <f>J83</f>
        <v>0</v>
      </c>
      <c r="K58" s="129"/>
    </row>
    <row r="59" spans="2:11" s="7" customFormat="1" ht="24.75" customHeight="1">
      <c r="B59" s="123"/>
      <c r="C59" s="124"/>
      <c r="D59" s="125" t="s">
        <v>104</v>
      </c>
      <c r="E59" s="126"/>
      <c r="F59" s="126"/>
      <c r="G59" s="126"/>
      <c r="H59" s="126"/>
      <c r="I59" s="127"/>
      <c r="J59" s="128">
        <f>J109</f>
        <v>0</v>
      </c>
      <c r="K59" s="129"/>
    </row>
    <row r="60" spans="2:11" s="7" customFormat="1" ht="24.75" customHeight="1">
      <c r="B60" s="123"/>
      <c r="C60" s="124"/>
      <c r="D60" s="125" t="s">
        <v>105</v>
      </c>
      <c r="E60" s="126"/>
      <c r="F60" s="126"/>
      <c r="G60" s="126"/>
      <c r="H60" s="126"/>
      <c r="I60" s="127"/>
      <c r="J60" s="128">
        <f>J138</f>
        <v>0</v>
      </c>
      <c r="K60" s="129"/>
    </row>
    <row r="61" spans="2:11" s="7" customFormat="1" ht="24.75" customHeight="1">
      <c r="B61" s="123"/>
      <c r="C61" s="124"/>
      <c r="D61" s="125" t="s">
        <v>106</v>
      </c>
      <c r="E61" s="126"/>
      <c r="F61" s="126"/>
      <c r="G61" s="126"/>
      <c r="H61" s="126"/>
      <c r="I61" s="127"/>
      <c r="J61" s="128">
        <f>J154</f>
        <v>0</v>
      </c>
      <c r="K61" s="129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94"/>
      <c r="J62" s="34"/>
      <c r="K62" s="37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15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6"/>
      <c r="J67" s="52"/>
      <c r="K67" s="52"/>
      <c r="L67" s="33"/>
    </row>
    <row r="68" spans="2:12" s="1" customFormat="1" ht="36.75" customHeight="1">
      <c r="B68" s="33"/>
      <c r="C68" s="53" t="s">
        <v>107</v>
      </c>
      <c r="I68" s="130"/>
      <c r="L68" s="33"/>
    </row>
    <row r="69" spans="2:12" s="1" customFormat="1" ht="6.75" customHeight="1">
      <c r="B69" s="33"/>
      <c r="I69" s="130"/>
      <c r="L69" s="33"/>
    </row>
    <row r="70" spans="2:12" s="1" customFormat="1" ht="14.25" customHeight="1">
      <c r="B70" s="33"/>
      <c r="C70" s="55" t="s">
        <v>16</v>
      </c>
      <c r="I70" s="130"/>
      <c r="L70" s="33"/>
    </row>
    <row r="71" spans="2:12" s="1" customFormat="1" ht="22.5" customHeight="1">
      <c r="B71" s="33"/>
      <c r="E71" s="259" t="str">
        <f>E7</f>
        <v>VN Hať Oprava Hráze a sdruženého objektu ( č. stavby 3389 )</v>
      </c>
      <c r="F71" s="222"/>
      <c r="G71" s="222"/>
      <c r="H71" s="222"/>
      <c r="I71" s="130"/>
      <c r="L71" s="33"/>
    </row>
    <row r="72" spans="2:12" s="1" customFormat="1" ht="14.25" customHeight="1">
      <c r="B72" s="33"/>
      <c r="C72" s="55" t="s">
        <v>94</v>
      </c>
      <c r="I72" s="130"/>
      <c r="L72" s="33"/>
    </row>
    <row r="73" spans="2:12" s="1" customFormat="1" ht="23.25" customHeight="1">
      <c r="B73" s="33"/>
      <c r="E73" s="240" t="str">
        <f>E9</f>
        <v>SO_01 -  Oprava sdruženého objektu</v>
      </c>
      <c r="F73" s="222"/>
      <c r="G73" s="222"/>
      <c r="H73" s="222"/>
      <c r="I73" s="130"/>
      <c r="L73" s="33"/>
    </row>
    <row r="74" spans="2:12" s="1" customFormat="1" ht="6.75" customHeight="1">
      <c r="B74" s="33"/>
      <c r="I74" s="130"/>
      <c r="L74" s="33"/>
    </row>
    <row r="75" spans="2:12" s="1" customFormat="1" ht="18" customHeight="1">
      <c r="B75" s="33"/>
      <c r="C75" s="55" t="s">
        <v>23</v>
      </c>
      <c r="F75" s="131" t="str">
        <f>F12</f>
        <v> </v>
      </c>
      <c r="I75" s="132" t="s">
        <v>25</v>
      </c>
      <c r="J75" s="59" t="str">
        <f>IF(J12="","",J12)</f>
        <v>16.6.2016</v>
      </c>
      <c r="L75" s="33"/>
    </row>
    <row r="76" spans="2:12" s="1" customFormat="1" ht="6.75" customHeight="1">
      <c r="B76" s="33"/>
      <c r="I76" s="130"/>
      <c r="L76" s="33"/>
    </row>
    <row r="77" spans="2:12" s="1" customFormat="1" ht="15">
      <c r="B77" s="33"/>
      <c r="C77" s="55" t="s">
        <v>29</v>
      </c>
      <c r="F77" s="131" t="str">
        <f>E15</f>
        <v>Povodí odry, státní podnik</v>
      </c>
      <c r="I77" s="132" t="s">
        <v>36</v>
      </c>
      <c r="J77" s="131" t="str">
        <f>E21</f>
        <v>Lineplan s.r.o.</v>
      </c>
      <c r="L77" s="33"/>
    </row>
    <row r="78" spans="2:12" s="1" customFormat="1" ht="14.25" customHeight="1">
      <c r="B78" s="33"/>
      <c r="C78" s="55" t="s">
        <v>34</v>
      </c>
      <c r="F78" s="131">
        <f>IF(E18="","",E18)</f>
      </c>
      <c r="I78" s="130"/>
      <c r="L78" s="33"/>
    </row>
    <row r="79" spans="2:12" s="1" customFormat="1" ht="9.75" customHeight="1">
      <c r="B79" s="33"/>
      <c r="I79" s="130"/>
      <c r="L79" s="33"/>
    </row>
    <row r="80" spans="2:20" s="8" customFormat="1" ht="29.25" customHeight="1">
      <c r="B80" s="133"/>
      <c r="C80" s="134" t="s">
        <v>108</v>
      </c>
      <c r="D80" s="135" t="s">
        <v>59</v>
      </c>
      <c r="E80" s="135" t="s">
        <v>55</v>
      </c>
      <c r="F80" s="135" t="s">
        <v>109</v>
      </c>
      <c r="G80" s="135" t="s">
        <v>110</v>
      </c>
      <c r="H80" s="135" t="s">
        <v>111</v>
      </c>
      <c r="I80" s="136" t="s">
        <v>112</v>
      </c>
      <c r="J80" s="135" t="s">
        <v>99</v>
      </c>
      <c r="K80" s="137" t="s">
        <v>113</v>
      </c>
      <c r="L80" s="133"/>
      <c r="M80" s="66" t="s">
        <v>114</v>
      </c>
      <c r="N80" s="67" t="s">
        <v>44</v>
      </c>
      <c r="O80" s="67" t="s">
        <v>115</v>
      </c>
      <c r="P80" s="67" t="s">
        <v>116</v>
      </c>
      <c r="Q80" s="67" t="s">
        <v>117</v>
      </c>
      <c r="R80" s="67" t="s">
        <v>118</v>
      </c>
      <c r="S80" s="67" t="s">
        <v>119</v>
      </c>
      <c r="T80" s="68" t="s">
        <v>120</v>
      </c>
    </row>
    <row r="81" spans="2:63" s="1" customFormat="1" ht="29.25" customHeight="1">
      <c r="B81" s="33"/>
      <c r="C81" s="70" t="s">
        <v>100</v>
      </c>
      <c r="I81" s="130"/>
      <c r="J81" s="138">
        <f>BK81</f>
        <v>0</v>
      </c>
      <c r="L81" s="33"/>
      <c r="M81" s="69"/>
      <c r="N81" s="60"/>
      <c r="O81" s="60"/>
      <c r="P81" s="139">
        <f>P82+P83+P109+P138+P154</f>
        <v>0</v>
      </c>
      <c r="Q81" s="60"/>
      <c r="R81" s="139">
        <f>R82+R83+R109+R138+R154</f>
        <v>6.944284800000001</v>
      </c>
      <c r="S81" s="60"/>
      <c r="T81" s="140">
        <f>T82+T83+T109+T138+T154</f>
        <v>0</v>
      </c>
      <c r="AT81" s="16" t="s">
        <v>73</v>
      </c>
      <c r="AU81" s="16" t="s">
        <v>101</v>
      </c>
      <c r="BK81" s="141">
        <f>BK82+BK83+BK109+BK138+BK154</f>
        <v>0</v>
      </c>
    </row>
    <row r="82" spans="2:63" s="9" customFormat="1" ht="36.75" customHeight="1">
      <c r="B82" s="142"/>
      <c r="D82" s="143" t="s">
        <v>73</v>
      </c>
      <c r="E82" s="144" t="s">
        <v>121</v>
      </c>
      <c r="F82" s="144" t="s">
        <v>122</v>
      </c>
      <c r="I82" s="145"/>
      <c r="J82" s="146">
        <f>BK82</f>
        <v>0</v>
      </c>
      <c r="L82" s="142"/>
      <c r="M82" s="147"/>
      <c r="N82" s="148"/>
      <c r="O82" s="148"/>
      <c r="P82" s="149">
        <v>0</v>
      </c>
      <c r="Q82" s="148"/>
      <c r="R82" s="149">
        <v>0</v>
      </c>
      <c r="S82" s="148"/>
      <c r="T82" s="150">
        <v>0</v>
      </c>
      <c r="AR82" s="143" t="s">
        <v>22</v>
      </c>
      <c r="AT82" s="151" t="s">
        <v>73</v>
      </c>
      <c r="AU82" s="151" t="s">
        <v>74</v>
      </c>
      <c r="AY82" s="143" t="s">
        <v>123</v>
      </c>
      <c r="BK82" s="152">
        <v>0</v>
      </c>
    </row>
    <row r="83" spans="2:63" s="9" customFormat="1" ht="24.75" customHeight="1">
      <c r="B83" s="142"/>
      <c r="D83" s="153" t="s">
        <v>73</v>
      </c>
      <c r="E83" s="154" t="s">
        <v>22</v>
      </c>
      <c r="F83" s="154" t="s">
        <v>124</v>
      </c>
      <c r="I83" s="145"/>
      <c r="J83" s="155">
        <f>BK83</f>
        <v>0</v>
      </c>
      <c r="L83" s="142"/>
      <c r="M83" s="147"/>
      <c r="N83" s="148"/>
      <c r="O83" s="148"/>
      <c r="P83" s="149">
        <f>SUM(P84:P108)</f>
        <v>0</v>
      </c>
      <c r="Q83" s="148"/>
      <c r="R83" s="149">
        <f>SUM(R84:R108)</f>
        <v>0</v>
      </c>
      <c r="S83" s="148"/>
      <c r="T83" s="150">
        <f>SUM(T84:T108)</f>
        <v>0</v>
      </c>
      <c r="AR83" s="143" t="s">
        <v>22</v>
      </c>
      <c r="AT83" s="151" t="s">
        <v>73</v>
      </c>
      <c r="AU83" s="151" t="s">
        <v>74</v>
      </c>
      <c r="AY83" s="143" t="s">
        <v>123</v>
      </c>
      <c r="BK83" s="152">
        <f>SUM(BK84:BK108)</f>
        <v>0</v>
      </c>
    </row>
    <row r="84" spans="2:65" s="1" customFormat="1" ht="22.5" customHeight="1">
      <c r="B84" s="156"/>
      <c r="C84" s="157" t="s">
        <v>22</v>
      </c>
      <c r="D84" s="157" t="s">
        <v>125</v>
      </c>
      <c r="E84" s="158" t="s">
        <v>126</v>
      </c>
      <c r="F84" s="159" t="s">
        <v>127</v>
      </c>
      <c r="G84" s="160" t="s">
        <v>128</v>
      </c>
      <c r="H84" s="161">
        <v>72</v>
      </c>
      <c r="I84" s="162"/>
      <c r="J84" s="163">
        <f>ROUND(I84*H84,2)</f>
        <v>0</v>
      </c>
      <c r="K84" s="159" t="s">
        <v>129</v>
      </c>
      <c r="L84" s="33"/>
      <c r="M84" s="164" t="s">
        <v>20</v>
      </c>
      <c r="N84" s="165" t="s">
        <v>45</v>
      </c>
      <c r="O84" s="34"/>
      <c r="P84" s="166">
        <f>O84*H84</f>
        <v>0</v>
      </c>
      <c r="Q84" s="166">
        <v>0</v>
      </c>
      <c r="R84" s="166">
        <f>Q84*H84</f>
        <v>0</v>
      </c>
      <c r="S84" s="166">
        <v>0</v>
      </c>
      <c r="T84" s="167">
        <f>S84*H84</f>
        <v>0</v>
      </c>
      <c r="AR84" s="16" t="s">
        <v>130</v>
      </c>
      <c r="AT84" s="16" t="s">
        <v>125</v>
      </c>
      <c r="AU84" s="16" t="s">
        <v>22</v>
      </c>
      <c r="AY84" s="16" t="s">
        <v>123</v>
      </c>
      <c r="BE84" s="168">
        <f>IF(N84="základní",J84,0)</f>
        <v>0</v>
      </c>
      <c r="BF84" s="168">
        <f>IF(N84="snížená",J84,0)</f>
        <v>0</v>
      </c>
      <c r="BG84" s="168">
        <f>IF(N84="zákl. přenesená",J84,0)</f>
        <v>0</v>
      </c>
      <c r="BH84" s="168">
        <f>IF(N84="sníž. přenesená",J84,0)</f>
        <v>0</v>
      </c>
      <c r="BI84" s="168">
        <f>IF(N84="nulová",J84,0)</f>
        <v>0</v>
      </c>
      <c r="BJ84" s="16" t="s">
        <v>22</v>
      </c>
      <c r="BK84" s="168">
        <f>ROUND(I84*H84,2)</f>
        <v>0</v>
      </c>
      <c r="BL84" s="16" t="s">
        <v>130</v>
      </c>
      <c r="BM84" s="16" t="s">
        <v>22</v>
      </c>
    </row>
    <row r="85" spans="2:47" s="1" customFormat="1" ht="30" customHeight="1">
      <c r="B85" s="33"/>
      <c r="D85" s="169" t="s">
        <v>131</v>
      </c>
      <c r="F85" s="170" t="s">
        <v>132</v>
      </c>
      <c r="I85" s="130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131</v>
      </c>
      <c r="AU85" s="16" t="s">
        <v>22</v>
      </c>
    </row>
    <row r="86" spans="2:47" s="1" customFormat="1" ht="30" customHeight="1">
      <c r="B86" s="33"/>
      <c r="D86" s="169" t="s">
        <v>133</v>
      </c>
      <c r="F86" s="171" t="s">
        <v>134</v>
      </c>
      <c r="I86" s="130"/>
      <c r="L86" s="33"/>
      <c r="M86" s="62"/>
      <c r="N86" s="34"/>
      <c r="O86" s="34"/>
      <c r="P86" s="34"/>
      <c r="Q86" s="34"/>
      <c r="R86" s="34"/>
      <c r="S86" s="34"/>
      <c r="T86" s="63"/>
      <c r="AT86" s="16" t="s">
        <v>133</v>
      </c>
      <c r="AU86" s="16" t="s">
        <v>22</v>
      </c>
    </row>
    <row r="87" spans="2:51" s="10" customFormat="1" ht="22.5" customHeight="1">
      <c r="B87" s="172"/>
      <c r="D87" s="169" t="s">
        <v>135</v>
      </c>
      <c r="E87" s="173" t="s">
        <v>20</v>
      </c>
      <c r="F87" s="174" t="s">
        <v>136</v>
      </c>
      <c r="H87" s="175">
        <v>72</v>
      </c>
      <c r="I87" s="176"/>
      <c r="L87" s="172"/>
      <c r="M87" s="177"/>
      <c r="N87" s="178"/>
      <c r="O87" s="178"/>
      <c r="P87" s="178"/>
      <c r="Q87" s="178"/>
      <c r="R87" s="178"/>
      <c r="S87" s="178"/>
      <c r="T87" s="179"/>
      <c r="AT87" s="173" t="s">
        <v>135</v>
      </c>
      <c r="AU87" s="173" t="s">
        <v>22</v>
      </c>
      <c r="AV87" s="10" t="s">
        <v>82</v>
      </c>
      <c r="AW87" s="10" t="s">
        <v>38</v>
      </c>
      <c r="AX87" s="10" t="s">
        <v>74</v>
      </c>
      <c r="AY87" s="173" t="s">
        <v>123</v>
      </c>
    </row>
    <row r="88" spans="2:51" s="11" customFormat="1" ht="22.5" customHeight="1">
      <c r="B88" s="180"/>
      <c r="D88" s="181" t="s">
        <v>135</v>
      </c>
      <c r="E88" s="182" t="s">
        <v>20</v>
      </c>
      <c r="F88" s="183" t="s">
        <v>137</v>
      </c>
      <c r="H88" s="184">
        <v>72</v>
      </c>
      <c r="I88" s="185"/>
      <c r="L88" s="180"/>
      <c r="M88" s="186"/>
      <c r="N88" s="187"/>
      <c r="O88" s="187"/>
      <c r="P88" s="187"/>
      <c r="Q88" s="187"/>
      <c r="R88" s="187"/>
      <c r="S88" s="187"/>
      <c r="T88" s="188"/>
      <c r="AT88" s="189" t="s">
        <v>135</v>
      </c>
      <c r="AU88" s="189" t="s">
        <v>22</v>
      </c>
      <c r="AV88" s="11" t="s">
        <v>130</v>
      </c>
      <c r="AW88" s="11" t="s">
        <v>38</v>
      </c>
      <c r="AX88" s="11" t="s">
        <v>22</v>
      </c>
      <c r="AY88" s="189" t="s">
        <v>123</v>
      </c>
    </row>
    <row r="89" spans="2:65" s="1" customFormat="1" ht="22.5" customHeight="1">
      <c r="B89" s="156"/>
      <c r="C89" s="157" t="s">
        <v>82</v>
      </c>
      <c r="D89" s="157" t="s">
        <v>125</v>
      </c>
      <c r="E89" s="158" t="s">
        <v>138</v>
      </c>
      <c r="F89" s="159" t="s">
        <v>139</v>
      </c>
      <c r="G89" s="160" t="s">
        <v>140</v>
      </c>
      <c r="H89" s="161">
        <v>18.05</v>
      </c>
      <c r="I89" s="162"/>
      <c r="J89" s="163">
        <f>ROUND(I89*H89,2)</f>
        <v>0</v>
      </c>
      <c r="K89" s="159" t="s">
        <v>129</v>
      </c>
      <c r="L89" s="33"/>
      <c r="M89" s="164" t="s">
        <v>20</v>
      </c>
      <c r="N89" s="165" t="s">
        <v>45</v>
      </c>
      <c r="O89" s="34"/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AR89" s="16" t="s">
        <v>130</v>
      </c>
      <c r="AT89" s="16" t="s">
        <v>125</v>
      </c>
      <c r="AU89" s="16" t="s">
        <v>22</v>
      </c>
      <c r="AY89" s="16" t="s">
        <v>123</v>
      </c>
      <c r="BE89" s="168">
        <f>IF(N89="základní",J89,0)</f>
        <v>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16" t="s">
        <v>22</v>
      </c>
      <c r="BK89" s="168">
        <f>ROUND(I89*H89,2)</f>
        <v>0</v>
      </c>
      <c r="BL89" s="16" t="s">
        <v>130</v>
      </c>
      <c r="BM89" s="16" t="s">
        <v>82</v>
      </c>
    </row>
    <row r="90" spans="2:47" s="1" customFormat="1" ht="22.5" customHeight="1">
      <c r="B90" s="33"/>
      <c r="D90" s="169" t="s">
        <v>131</v>
      </c>
      <c r="F90" s="170" t="s">
        <v>139</v>
      </c>
      <c r="I90" s="130"/>
      <c r="L90" s="33"/>
      <c r="M90" s="62"/>
      <c r="N90" s="34"/>
      <c r="O90" s="34"/>
      <c r="P90" s="34"/>
      <c r="Q90" s="34"/>
      <c r="R90" s="34"/>
      <c r="S90" s="34"/>
      <c r="T90" s="63"/>
      <c r="AT90" s="16" t="s">
        <v>131</v>
      </c>
      <c r="AU90" s="16" t="s">
        <v>22</v>
      </c>
    </row>
    <row r="91" spans="2:47" s="1" customFormat="1" ht="30" customHeight="1">
      <c r="B91" s="33"/>
      <c r="D91" s="181" t="s">
        <v>133</v>
      </c>
      <c r="F91" s="190" t="s">
        <v>141</v>
      </c>
      <c r="I91" s="130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133</v>
      </c>
      <c r="AU91" s="16" t="s">
        <v>22</v>
      </c>
    </row>
    <row r="92" spans="2:65" s="1" customFormat="1" ht="22.5" customHeight="1">
      <c r="B92" s="156"/>
      <c r="C92" s="157" t="s">
        <v>142</v>
      </c>
      <c r="D92" s="157" t="s">
        <v>125</v>
      </c>
      <c r="E92" s="158" t="s">
        <v>143</v>
      </c>
      <c r="F92" s="159" t="s">
        <v>144</v>
      </c>
      <c r="G92" s="160" t="s">
        <v>140</v>
      </c>
      <c r="H92" s="161">
        <v>9.025</v>
      </c>
      <c r="I92" s="162"/>
      <c r="J92" s="163">
        <f>ROUND(I92*H92,2)</f>
        <v>0</v>
      </c>
      <c r="K92" s="159" t="s">
        <v>129</v>
      </c>
      <c r="L92" s="33"/>
      <c r="M92" s="164" t="s">
        <v>20</v>
      </c>
      <c r="N92" s="165" t="s">
        <v>45</v>
      </c>
      <c r="O92" s="34"/>
      <c r="P92" s="166">
        <f>O92*H92</f>
        <v>0</v>
      </c>
      <c r="Q92" s="166">
        <v>0</v>
      </c>
      <c r="R92" s="166">
        <f>Q92*H92</f>
        <v>0</v>
      </c>
      <c r="S92" s="166">
        <v>0</v>
      </c>
      <c r="T92" s="167">
        <f>S92*H92</f>
        <v>0</v>
      </c>
      <c r="AR92" s="16" t="s">
        <v>130</v>
      </c>
      <c r="AT92" s="16" t="s">
        <v>125</v>
      </c>
      <c r="AU92" s="16" t="s">
        <v>22</v>
      </c>
      <c r="AY92" s="16" t="s">
        <v>123</v>
      </c>
      <c r="BE92" s="168">
        <f>IF(N92="základní",J92,0)</f>
        <v>0</v>
      </c>
      <c r="BF92" s="168">
        <f>IF(N92="snížená",J92,0)</f>
        <v>0</v>
      </c>
      <c r="BG92" s="168">
        <f>IF(N92="zákl. přenesená",J92,0)</f>
        <v>0</v>
      </c>
      <c r="BH92" s="168">
        <f>IF(N92="sníž. přenesená",J92,0)</f>
        <v>0</v>
      </c>
      <c r="BI92" s="168">
        <f>IF(N92="nulová",J92,0)</f>
        <v>0</v>
      </c>
      <c r="BJ92" s="16" t="s">
        <v>22</v>
      </c>
      <c r="BK92" s="168">
        <f>ROUND(I92*H92,2)</f>
        <v>0</v>
      </c>
      <c r="BL92" s="16" t="s">
        <v>130</v>
      </c>
      <c r="BM92" s="16" t="s">
        <v>142</v>
      </c>
    </row>
    <row r="93" spans="2:47" s="1" customFormat="1" ht="22.5" customHeight="1">
      <c r="B93" s="33"/>
      <c r="D93" s="181" t="s">
        <v>131</v>
      </c>
      <c r="F93" s="191" t="s">
        <v>144</v>
      </c>
      <c r="I93" s="130"/>
      <c r="L93" s="33"/>
      <c r="M93" s="62"/>
      <c r="N93" s="34"/>
      <c r="O93" s="34"/>
      <c r="P93" s="34"/>
      <c r="Q93" s="34"/>
      <c r="R93" s="34"/>
      <c r="S93" s="34"/>
      <c r="T93" s="63"/>
      <c r="AT93" s="16" t="s">
        <v>131</v>
      </c>
      <c r="AU93" s="16" t="s">
        <v>22</v>
      </c>
    </row>
    <row r="94" spans="2:65" s="1" customFormat="1" ht="22.5" customHeight="1">
      <c r="B94" s="156"/>
      <c r="C94" s="157" t="s">
        <v>130</v>
      </c>
      <c r="D94" s="157" t="s">
        <v>125</v>
      </c>
      <c r="E94" s="158" t="s">
        <v>145</v>
      </c>
      <c r="F94" s="159" t="s">
        <v>146</v>
      </c>
      <c r="G94" s="160" t="s">
        <v>140</v>
      </c>
      <c r="H94" s="161">
        <v>18.05</v>
      </c>
      <c r="I94" s="162"/>
      <c r="J94" s="163">
        <f>ROUND(I94*H94,2)</f>
        <v>0</v>
      </c>
      <c r="K94" s="159" t="s">
        <v>129</v>
      </c>
      <c r="L94" s="33"/>
      <c r="M94" s="164" t="s">
        <v>20</v>
      </c>
      <c r="N94" s="165" t="s">
        <v>45</v>
      </c>
      <c r="O94" s="34"/>
      <c r="P94" s="166">
        <f>O94*H94</f>
        <v>0</v>
      </c>
      <c r="Q94" s="166">
        <v>0</v>
      </c>
      <c r="R94" s="166">
        <f>Q94*H94</f>
        <v>0</v>
      </c>
      <c r="S94" s="166">
        <v>0</v>
      </c>
      <c r="T94" s="167">
        <f>S94*H94</f>
        <v>0</v>
      </c>
      <c r="AR94" s="16" t="s">
        <v>130</v>
      </c>
      <c r="AT94" s="16" t="s">
        <v>125</v>
      </c>
      <c r="AU94" s="16" t="s">
        <v>22</v>
      </c>
      <c r="AY94" s="16" t="s">
        <v>123</v>
      </c>
      <c r="BE94" s="168">
        <f>IF(N94="základní",J94,0)</f>
        <v>0</v>
      </c>
      <c r="BF94" s="168">
        <f>IF(N94="snížená",J94,0)</f>
        <v>0</v>
      </c>
      <c r="BG94" s="168">
        <f>IF(N94="zákl. přenesená",J94,0)</f>
        <v>0</v>
      </c>
      <c r="BH94" s="168">
        <f>IF(N94="sníž. přenesená",J94,0)</f>
        <v>0</v>
      </c>
      <c r="BI94" s="168">
        <f>IF(N94="nulová",J94,0)</f>
        <v>0</v>
      </c>
      <c r="BJ94" s="16" t="s">
        <v>22</v>
      </c>
      <c r="BK94" s="168">
        <f>ROUND(I94*H94,2)</f>
        <v>0</v>
      </c>
      <c r="BL94" s="16" t="s">
        <v>130</v>
      </c>
      <c r="BM94" s="16" t="s">
        <v>130</v>
      </c>
    </row>
    <row r="95" spans="2:47" s="1" customFormat="1" ht="22.5" customHeight="1">
      <c r="B95" s="33"/>
      <c r="D95" s="169" t="s">
        <v>131</v>
      </c>
      <c r="F95" s="170" t="s">
        <v>147</v>
      </c>
      <c r="I95" s="130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131</v>
      </c>
      <c r="AU95" s="16" t="s">
        <v>22</v>
      </c>
    </row>
    <row r="96" spans="2:47" s="1" customFormat="1" ht="30" customHeight="1">
      <c r="B96" s="33"/>
      <c r="D96" s="181" t="s">
        <v>133</v>
      </c>
      <c r="F96" s="190" t="s">
        <v>148</v>
      </c>
      <c r="I96" s="130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133</v>
      </c>
      <c r="AU96" s="16" t="s">
        <v>22</v>
      </c>
    </row>
    <row r="97" spans="2:65" s="1" customFormat="1" ht="22.5" customHeight="1">
      <c r="B97" s="156"/>
      <c r="C97" s="157" t="s">
        <v>149</v>
      </c>
      <c r="D97" s="157" t="s">
        <v>125</v>
      </c>
      <c r="E97" s="158" t="s">
        <v>150</v>
      </c>
      <c r="F97" s="159" t="s">
        <v>151</v>
      </c>
      <c r="G97" s="160" t="s">
        <v>140</v>
      </c>
      <c r="H97" s="161">
        <v>18.05</v>
      </c>
      <c r="I97" s="162"/>
      <c r="J97" s="163">
        <f>ROUND(I97*H97,2)</f>
        <v>0</v>
      </c>
      <c r="K97" s="159" t="s">
        <v>129</v>
      </c>
      <c r="L97" s="33"/>
      <c r="M97" s="164" t="s">
        <v>20</v>
      </c>
      <c r="N97" s="165" t="s">
        <v>45</v>
      </c>
      <c r="O97" s="34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AR97" s="16" t="s">
        <v>130</v>
      </c>
      <c r="AT97" s="16" t="s">
        <v>125</v>
      </c>
      <c r="AU97" s="16" t="s">
        <v>22</v>
      </c>
      <c r="AY97" s="16" t="s">
        <v>123</v>
      </c>
      <c r="BE97" s="168">
        <f>IF(N97="základní",J97,0)</f>
        <v>0</v>
      </c>
      <c r="BF97" s="168">
        <f>IF(N97="snížená",J97,0)</f>
        <v>0</v>
      </c>
      <c r="BG97" s="168">
        <f>IF(N97="zákl. přenesená",J97,0)</f>
        <v>0</v>
      </c>
      <c r="BH97" s="168">
        <f>IF(N97="sníž. přenesená",J97,0)</f>
        <v>0</v>
      </c>
      <c r="BI97" s="168">
        <f>IF(N97="nulová",J97,0)</f>
        <v>0</v>
      </c>
      <c r="BJ97" s="16" t="s">
        <v>22</v>
      </c>
      <c r="BK97" s="168">
        <f>ROUND(I97*H97,2)</f>
        <v>0</v>
      </c>
      <c r="BL97" s="16" t="s">
        <v>130</v>
      </c>
      <c r="BM97" s="16" t="s">
        <v>149</v>
      </c>
    </row>
    <row r="98" spans="2:47" s="1" customFormat="1" ht="22.5" customHeight="1">
      <c r="B98" s="33"/>
      <c r="D98" s="169" t="s">
        <v>131</v>
      </c>
      <c r="F98" s="170" t="s">
        <v>152</v>
      </c>
      <c r="I98" s="130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131</v>
      </c>
      <c r="AU98" s="16" t="s">
        <v>22</v>
      </c>
    </row>
    <row r="99" spans="2:47" s="1" customFormat="1" ht="30" customHeight="1">
      <c r="B99" s="33"/>
      <c r="D99" s="181" t="s">
        <v>133</v>
      </c>
      <c r="F99" s="190" t="s">
        <v>153</v>
      </c>
      <c r="I99" s="130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133</v>
      </c>
      <c r="AU99" s="16" t="s">
        <v>22</v>
      </c>
    </row>
    <row r="100" spans="2:65" s="1" customFormat="1" ht="22.5" customHeight="1">
      <c r="B100" s="156"/>
      <c r="C100" s="157" t="s">
        <v>154</v>
      </c>
      <c r="D100" s="157" t="s">
        <v>125</v>
      </c>
      <c r="E100" s="158" t="s">
        <v>155</v>
      </c>
      <c r="F100" s="159" t="s">
        <v>156</v>
      </c>
      <c r="G100" s="160" t="s">
        <v>140</v>
      </c>
      <c r="H100" s="161">
        <v>18.05</v>
      </c>
      <c r="I100" s="162"/>
      <c r="J100" s="163">
        <f>ROUND(I100*H100,2)</f>
        <v>0</v>
      </c>
      <c r="K100" s="159" t="s">
        <v>129</v>
      </c>
      <c r="L100" s="33"/>
      <c r="M100" s="164" t="s">
        <v>20</v>
      </c>
      <c r="N100" s="165" t="s">
        <v>45</v>
      </c>
      <c r="O100" s="34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AR100" s="16" t="s">
        <v>130</v>
      </c>
      <c r="AT100" s="16" t="s">
        <v>125</v>
      </c>
      <c r="AU100" s="16" t="s">
        <v>22</v>
      </c>
      <c r="AY100" s="16" t="s">
        <v>123</v>
      </c>
      <c r="BE100" s="168">
        <f>IF(N100="základní",J100,0)</f>
        <v>0</v>
      </c>
      <c r="BF100" s="168">
        <f>IF(N100="snížená",J100,0)</f>
        <v>0</v>
      </c>
      <c r="BG100" s="168">
        <f>IF(N100="zákl. přenesená",J100,0)</f>
        <v>0</v>
      </c>
      <c r="BH100" s="168">
        <f>IF(N100="sníž. přenesená",J100,0)</f>
        <v>0</v>
      </c>
      <c r="BI100" s="168">
        <f>IF(N100="nulová",J100,0)</f>
        <v>0</v>
      </c>
      <c r="BJ100" s="16" t="s">
        <v>22</v>
      </c>
      <c r="BK100" s="168">
        <f>ROUND(I100*H100,2)</f>
        <v>0</v>
      </c>
      <c r="BL100" s="16" t="s">
        <v>130</v>
      </c>
      <c r="BM100" s="16" t="s">
        <v>154</v>
      </c>
    </row>
    <row r="101" spans="2:47" s="1" customFormat="1" ht="22.5" customHeight="1">
      <c r="B101" s="33"/>
      <c r="D101" s="169" t="s">
        <v>131</v>
      </c>
      <c r="F101" s="170" t="s">
        <v>156</v>
      </c>
      <c r="I101" s="130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131</v>
      </c>
      <c r="AU101" s="16" t="s">
        <v>22</v>
      </c>
    </row>
    <row r="102" spans="2:47" s="1" customFormat="1" ht="30" customHeight="1">
      <c r="B102" s="33"/>
      <c r="D102" s="181" t="s">
        <v>133</v>
      </c>
      <c r="F102" s="190" t="s">
        <v>157</v>
      </c>
      <c r="I102" s="130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133</v>
      </c>
      <c r="AU102" s="16" t="s">
        <v>22</v>
      </c>
    </row>
    <row r="103" spans="2:65" s="1" customFormat="1" ht="22.5" customHeight="1">
      <c r="B103" s="156"/>
      <c r="C103" s="157" t="s">
        <v>158</v>
      </c>
      <c r="D103" s="157" t="s">
        <v>125</v>
      </c>
      <c r="E103" s="158" t="s">
        <v>159</v>
      </c>
      <c r="F103" s="159" t="s">
        <v>160</v>
      </c>
      <c r="G103" s="160" t="s">
        <v>140</v>
      </c>
      <c r="H103" s="161">
        <v>18.05</v>
      </c>
      <c r="I103" s="162"/>
      <c r="J103" s="163">
        <f>ROUND(I103*H103,2)</f>
        <v>0</v>
      </c>
      <c r="K103" s="159" t="s">
        <v>129</v>
      </c>
      <c r="L103" s="33"/>
      <c r="M103" s="164" t="s">
        <v>20</v>
      </c>
      <c r="N103" s="165" t="s">
        <v>45</v>
      </c>
      <c r="O103" s="34"/>
      <c r="P103" s="166">
        <f>O103*H103</f>
        <v>0</v>
      </c>
      <c r="Q103" s="166">
        <v>0</v>
      </c>
      <c r="R103" s="166">
        <f>Q103*H103</f>
        <v>0</v>
      </c>
      <c r="S103" s="166">
        <v>0</v>
      </c>
      <c r="T103" s="167">
        <f>S103*H103</f>
        <v>0</v>
      </c>
      <c r="AR103" s="16" t="s">
        <v>130</v>
      </c>
      <c r="AT103" s="16" t="s">
        <v>125</v>
      </c>
      <c r="AU103" s="16" t="s">
        <v>22</v>
      </c>
      <c r="AY103" s="16" t="s">
        <v>123</v>
      </c>
      <c r="BE103" s="168">
        <f>IF(N103="základní",J103,0)</f>
        <v>0</v>
      </c>
      <c r="BF103" s="168">
        <f>IF(N103="snížená",J103,0)</f>
        <v>0</v>
      </c>
      <c r="BG103" s="168">
        <f>IF(N103="zákl. přenesená",J103,0)</f>
        <v>0</v>
      </c>
      <c r="BH103" s="168">
        <f>IF(N103="sníž. přenesená",J103,0)</f>
        <v>0</v>
      </c>
      <c r="BI103" s="168">
        <f>IF(N103="nulová",J103,0)</f>
        <v>0</v>
      </c>
      <c r="BJ103" s="16" t="s">
        <v>22</v>
      </c>
      <c r="BK103" s="168">
        <f>ROUND(I103*H103,2)</f>
        <v>0</v>
      </c>
      <c r="BL103" s="16" t="s">
        <v>130</v>
      </c>
      <c r="BM103" s="16" t="s">
        <v>158</v>
      </c>
    </row>
    <row r="104" spans="2:47" s="1" customFormat="1" ht="22.5" customHeight="1">
      <c r="B104" s="33"/>
      <c r="D104" s="181" t="s">
        <v>131</v>
      </c>
      <c r="F104" s="191" t="s">
        <v>160</v>
      </c>
      <c r="I104" s="130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131</v>
      </c>
      <c r="AU104" s="16" t="s">
        <v>22</v>
      </c>
    </row>
    <row r="105" spans="2:65" s="1" customFormat="1" ht="22.5" customHeight="1">
      <c r="B105" s="156"/>
      <c r="C105" s="157" t="s">
        <v>161</v>
      </c>
      <c r="D105" s="157" t="s">
        <v>125</v>
      </c>
      <c r="E105" s="158" t="s">
        <v>162</v>
      </c>
      <c r="F105" s="159" t="s">
        <v>163</v>
      </c>
      <c r="G105" s="160" t="s">
        <v>164</v>
      </c>
      <c r="H105" s="161">
        <v>36.1</v>
      </c>
      <c r="I105" s="162"/>
      <c r="J105" s="163">
        <f>ROUND(I105*H105,2)</f>
        <v>0</v>
      </c>
      <c r="K105" s="159" t="s">
        <v>20</v>
      </c>
      <c r="L105" s="33"/>
      <c r="M105" s="164" t="s">
        <v>20</v>
      </c>
      <c r="N105" s="165" t="s">
        <v>45</v>
      </c>
      <c r="O105" s="34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AR105" s="16" t="s">
        <v>130</v>
      </c>
      <c r="AT105" s="16" t="s">
        <v>125</v>
      </c>
      <c r="AU105" s="16" t="s">
        <v>22</v>
      </c>
      <c r="AY105" s="16" t="s">
        <v>123</v>
      </c>
      <c r="BE105" s="168">
        <f>IF(N105="základní",J105,0)</f>
        <v>0</v>
      </c>
      <c r="BF105" s="168">
        <f>IF(N105="snížená",J105,0)</f>
        <v>0</v>
      </c>
      <c r="BG105" s="168">
        <f>IF(N105="zákl. přenesená",J105,0)</f>
        <v>0</v>
      </c>
      <c r="BH105" s="168">
        <f>IF(N105="sníž. přenesená",J105,0)</f>
        <v>0</v>
      </c>
      <c r="BI105" s="168">
        <f>IF(N105="nulová",J105,0)</f>
        <v>0</v>
      </c>
      <c r="BJ105" s="16" t="s">
        <v>22</v>
      </c>
      <c r="BK105" s="168">
        <f>ROUND(I105*H105,2)</f>
        <v>0</v>
      </c>
      <c r="BL105" s="16" t="s">
        <v>130</v>
      </c>
      <c r="BM105" s="16" t="s">
        <v>161</v>
      </c>
    </row>
    <row r="106" spans="2:47" s="1" customFormat="1" ht="22.5" customHeight="1">
      <c r="B106" s="33"/>
      <c r="D106" s="169" t="s">
        <v>131</v>
      </c>
      <c r="F106" s="170" t="s">
        <v>163</v>
      </c>
      <c r="I106" s="130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131</v>
      </c>
      <c r="AU106" s="16" t="s">
        <v>22</v>
      </c>
    </row>
    <row r="107" spans="2:51" s="10" customFormat="1" ht="22.5" customHeight="1">
      <c r="B107" s="172"/>
      <c r="D107" s="169" t="s">
        <v>135</v>
      </c>
      <c r="E107" s="173" t="s">
        <v>20</v>
      </c>
      <c r="F107" s="174" t="s">
        <v>165</v>
      </c>
      <c r="H107" s="175">
        <v>36.1</v>
      </c>
      <c r="I107" s="176"/>
      <c r="L107" s="172"/>
      <c r="M107" s="177"/>
      <c r="N107" s="178"/>
      <c r="O107" s="178"/>
      <c r="P107" s="178"/>
      <c r="Q107" s="178"/>
      <c r="R107" s="178"/>
      <c r="S107" s="178"/>
      <c r="T107" s="179"/>
      <c r="AT107" s="173" t="s">
        <v>135</v>
      </c>
      <c r="AU107" s="173" t="s">
        <v>22</v>
      </c>
      <c r="AV107" s="10" t="s">
        <v>82</v>
      </c>
      <c r="AW107" s="10" t="s">
        <v>38</v>
      </c>
      <c r="AX107" s="10" t="s">
        <v>74</v>
      </c>
      <c r="AY107" s="173" t="s">
        <v>123</v>
      </c>
    </row>
    <row r="108" spans="2:51" s="11" customFormat="1" ht="22.5" customHeight="1">
      <c r="B108" s="180"/>
      <c r="D108" s="169" t="s">
        <v>135</v>
      </c>
      <c r="E108" s="192" t="s">
        <v>20</v>
      </c>
      <c r="F108" s="193" t="s">
        <v>137</v>
      </c>
      <c r="H108" s="194">
        <v>36.1</v>
      </c>
      <c r="I108" s="185"/>
      <c r="L108" s="180"/>
      <c r="M108" s="186"/>
      <c r="N108" s="187"/>
      <c r="O108" s="187"/>
      <c r="P108" s="187"/>
      <c r="Q108" s="187"/>
      <c r="R108" s="187"/>
      <c r="S108" s="187"/>
      <c r="T108" s="188"/>
      <c r="AT108" s="189" t="s">
        <v>135</v>
      </c>
      <c r="AU108" s="189" t="s">
        <v>22</v>
      </c>
      <c r="AV108" s="11" t="s">
        <v>130</v>
      </c>
      <c r="AW108" s="11" t="s">
        <v>38</v>
      </c>
      <c r="AX108" s="11" t="s">
        <v>22</v>
      </c>
      <c r="AY108" s="189" t="s">
        <v>123</v>
      </c>
    </row>
    <row r="109" spans="2:63" s="9" customFormat="1" ht="36.75" customHeight="1">
      <c r="B109" s="142"/>
      <c r="D109" s="153" t="s">
        <v>73</v>
      </c>
      <c r="E109" s="154" t="s">
        <v>142</v>
      </c>
      <c r="F109" s="154" t="s">
        <v>166</v>
      </c>
      <c r="I109" s="145"/>
      <c r="J109" s="155">
        <f>BK109</f>
        <v>0</v>
      </c>
      <c r="L109" s="142"/>
      <c r="M109" s="147"/>
      <c r="N109" s="148"/>
      <c r="O109" s="148"/>
      <c r="P109" s="149">
        <f>SUM(P110:P137)</f>
        <v>0</v>
      </c>
      <c r="Q109" s="148"/>
      <c r="R109" s="149">
        <f>SUM(R110:R137)</f>
        <v>0.0119448</v>
      </c>
      <c r="S109" s="148"/>
      <c r="T109" s="150">
        <f>SUM(T110:T137)</f>
        <v>0</v>
      </c>
      <c r="AR109" s="143" t="s">
        <v>22</v>
      </c>
      <c r="AT109" s="151" t="s">
        <v>73</v>
      </c>
      <c r="AU109" s="151" t="s">
        <v>74</v>
      </c>
      <c r="AY109" s="143" t="s">
        <v>123</v>
      </c>
      <c r="BK109" s="152">
        <f>SUM(BK110:BK137)</f>
        <v>0</v>
      </c>
    </row>
    <row r="110" spans="2:65" s="1" customFormat="1" ht="22.5" customHeight="1">
      <c r="B110" s="156"/>
      <c r="C110" s="157" t="s">
        <v>167</v>
      </c>
      <c r="D110" s="157" t="s">
        <v>125</v>
      </c>
      <c r="E110" s="158" t="s">
        <v>168</v>
      </c>
      <c r="F110" s="159" t="s">
        <v>169</v>
      </c>
      <c r="G110" s="160" t="s">
        <v>170</v>
      </c>
      <c r="H110" s="161">
        <v>25.2</v>
      </c>
      <c r="I110" s="162"/>
      <c r="J110" s="163">
        <f>ROUND(I110*H110,2)</f>
        <v>0</v>
      </c>
      <c r="K110" s="159" t="s">
        <v>20</v>
      </c>
      <c r="L110" s="33"/>
      <c r="M110" s="164" t="s">
        <v>20</v>
      </c>
      <c r="N110" s="165" t="s">
        <v>45</v>
      </c>
      <c r="O110" s="34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AR110" s="16" t="s">
        <v>130</v>
      </c>
      <c r="AT110" s="16" t="s">
        <v>125</v>
      </c>
      <c r="AU110" s="16" t="s">
        <v>22</v>
      </c>
      <c r="AY110" s="16" t="s">
        <v>123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6" t="s">
        <v>22</v>
      </c>
      <c r="BK110" s="168">
        <f>ROUND(I110*H110,2)</f>
        <v>0</v>
      </c>
      <c r="BL110" s="16" t="s">
        <v>130</v>
      </c>
      <c r="BM110" s="16" t="s">
        <v>167</v>
      </c>
    </row>
    <row r="111" spans="2:47" s="1" customFormat="1" ht="22.5" customHeight="1">
      <c r="B111" s="33"/>
      <c r="D111" s="169" t="s">
        <v>131</v>
      </c>
      <c r="F111" s="170" t="s">
        <v>169</v>
      </c>
      <c r="I111" s="130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131</v>
      </c>
      <c r="AU111" s="16" t="s">
        <v>22</v>
      </c>
    </row>
    <row r="112" spans="2:47" s="1" customFormat="1" ht="30" customHeight="1">
      <c r="B112" s="33"/>
      <c r="D112" s="181" t="s">
        <v>133</v>
      </c>
      <c r="F112" s="190" t="s">
        <v>171</v>
      </c>
      <c r="I112" s="130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133</v>
      </c>
      <c r="AU112" s="16" t="s">
        <v>22</v>
      </c>
    </row>
    <row r="113" spans="2:65" s="1" customFormat="1" ht="22.5" customHeight="1">
      <c r="B113" s="156"/>
      <c r="C113" s="157" t="s">
        <v>27</v>
      </c>
      <c r="D113" s="157" t="s">
        <v>125</v>
      </c>
      <c r="E113" s="158" t="s">
        <v>172</v>
      </c>
      <c r="F113" s="159" t="s">
        <v>173</v>
      </c>
      <c r="G113" s="160" t="s">
        <v>174</v>
      </c>
      <c r="H113" s="161">
        <v>26</v>
      </c>
      <c r="I113" s="162"/>
      <c r="J113" s="163">
        <f>ROUND(I113*H113,2)</f>
        <v>0</v>
      </c>
      <c r="K113" s="159" t="s">
        <v>20</v>
      </c>
      <c r="L113" s="33"/>
      <c r="M113" s="164" t="s">
        <v>20</v>
      </c>
      <c r="N113" s="165" t="s">
        <v>45</v>
      </c>
      <c r="O113" s="34"/>
      <c r="P113" s="166">
        <f>O113*H113</f>
        <v>0</v>
      </c>
      <c r="Q113" s="166">
        <v>0</v>
      </c>
      <c r="R113" s="166">
        <f>Q113*H113</f>
        <v>0</v>
      </c>
      <c r="S113" s="166">
        <v>0</v>
      </c>
      <c r="T113" s="167">
        <f>S113*H113</f>
        <v>0</v>
      </c>
      <c r="AR113" s="16" t="s">
        <v>130</v>
      </c>
      <c r="AT113" s="16" t="s">
        <v>125</v>
      </c>
      <c r="AU113" s="16" t="s">
        <v>22</v>
      </c>
      <c r="AY113" s="16" t="s">
        <v>123</v>
      </c>
      <c r="BE113" s="168">
        <f>IF(N113="základní",J113,0)</f>
        <v>0</v>
      </c>
      <c r="BF113" s="168">
        <f>IF(N113="snížená",J113,0)</f>
        <v>0</v>
      </c>
      <c r="BG113" s="168">
        <f>IF(N113="zákl. přenesená",J113,0)</f>
        <v>0</v>
      </c>
      <c r="BH113" s="168">
        <f>IF(N113="sníž. přenesená",J113,0)</f>
        <v>0</v>
      </c>
      <c r="BI113" s="168">
        <f>IF(N113="nulová",J113,0)</f>
        <v>0</v>
      </c>
      <c r="BJ113" s="16" t="s">
        <v>22</v>
      </c>
      <c r="BK113" s="168">
        <f>ROUND(I113*H113,2)</f>
        <v>0</v>
      </c>
      <c r="BL113" s="16" t="s">
        <v>130</v>
      </c>
      <c r="BM113" s="16" t="s">
        <v>27</v>
      </c>
    </row>
    <row r="114" spans="2:47" s="1" customFormat="1" ht="22.5" customHeight="1">
      <c r="B114" s="33"/>
      <c r="D114" s="169" t="s">
        <v>131</v>
      </c>
      <c r="F114" s="170" t="s">
        <v>173</v>
      </c>
      <c r="I114" s="130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131</v>
      </c>
      <c r="AU114" s="16" t="s">
        <v>22</v>
      </c>
    </row>
    <row r="115" spans="2:47" s="1" customFormat="1" ht="30" customHeight="1">
      <c r="B115" s="33"/>
      <c r="D115" s="181" t="s">
        <v>133</v>
      </c>
      <c r="F115" s="190" t="s">
        <v>175</v>
      </c>
      <c r="I115" s="130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133</v>
      </c>
      <c r="AU115" s="16" t="s">
        <v>22</v>
      </c>
    </row>
    <row r="116" spans="2:65" s="1" customFormat="1" ht="22.5" customHeight="1">
      <c r="B116" s="156"/>
      <c r="C116" s="157" t="s">
        <v>176</v>
      </c>
      <c r="D116" s="157" t="s">
        <v>125</v>
      </c>
      <c r="E116" s="158" t="s">
        <v>177</v>
      </c>
      <c r="F116" s="159" t="s">
        <v>178</v>
      </c>
      <c r="G116" s="160" t="s">
        <v>174</v>
      </c>
      <c r="H116" s="161">
        <v>26</v>
      </c>
      <c r="I116" s="162"/>
      <c r="J116" s="163">
        <f>ROUND(I116*H116,2)</f>
        <v>0</v>
      </c>
      <c r="K116" s="159" t="s">
        <v>20</v>
      </c>
      <c r="L116" s="33"/>
      <c r="M116" s="164" t="s">
        <v>20</v>
      </c>
      <c r="N116" s="165" t="s">
        <v>45</v>
      </c>
      <c r="O116" s="34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AR116" s="16" t="s">
        <v>130</v>
      </c>
      <c r="AT116" s="16" t="s">
        <v>125</v>
      </c>
      <c r="AU116" s="16" t="s">
        <v>22</v>
      </c>
      <c r="AY116" s="16" t="s">
        <v>123</v>
      </c>
      <c r="BE116" s="168">
        <f>IF(N116="základní",J116,0)</f>
        <v>0</v>
      </c>
      <c r="BF116" s="168">
        <f>IF(N116="snížená",J116,0)</f>
        <v>0</v>
      </c>
      <c r="BG116" s="168">
        <f>IF(N116="zákl. přenesená",J116,0)</f>
        <v>0</v>
      </c>
      <c r="BH116" s="168">
        <f>IF(N116="sníž. přenesená",J116,0)</f>
        <v>0</v>
      </c>
      <c r="BI116" s="168">
        <f>IF(N116="nulová",J116,0)</f>
        <v>0</v>
      </c>
      <c r="BJ116" s="16" t="s">
        <v>22</v>
      </c>
      <c r="BK116" s="168">
        <f>ROUND(I116*H116,2)</f>
        <v>0</v>
      </c>
      <c r="BL116" s="16" t="s">
        <v>130</v>
      </c>
      <c r="BM116" s="16" t="s">
        <v>176</v>
      </c>
    </row>
    <row r="117" spans="2:47" s="1" customFormat="1" ht="22.5" customHeight="1">
      <c r="B117" s="33"/>
      <c r="D117" s="169" t="s">
        <v>131</v>
      </c>
      <c r="F117" s="170" t="s">
        <v>178</v>
      </c>
      <c r="I117" s="130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131</v>
      </c>
      <c r="AU117" s="16" t="s">
        <v>22</v>
      </c>
    </row>
    <row r="118" spans="2:47" s="1" customFormat="1" ht="30" customHeight="1">
      <c r="B118" s="33"/>
      <c r="D118" s="181" t="s">
        <v>133</v>
      </c>
      <c r="F118" s="190" t="s">
        <v>175</v>
      </c>
      <c r="I118" s="130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133</v>
      </c>
      <c r="AU118" s="16" t="s">
        <v>22</v>
      </c>
    </row>
    <row r="119" spans="2:65" s="1" customFormat="1" ht="22.5" customHeight="1">
      <c r="B119" s="156"/>
      <c r="C119" s="157" t="s">
        <v>179</v>
      </c>
      <c r="D119" s="157" t="s">
        <v>125</v>
      </c>
      <c r="E119" s="158" t="s">
        <v>180</v>
      </c>
      <c r="F119" s="159" t="s">
        <v>181</v>
      </c>
      <c r="G119" s="160" t="s">
        <v>170</v>
      </c>
      <c r="H119" s="161">
        <v>15.12</v>
      </c>
      <c r="I119" s="162"/>
      <c r="J119" s="163">
        <f>ROUND(I119*H119,2)</f>
        <v>0</v>
      </c>
      <c r="K119" s="159" t="s">
        <v>20</v>
      </c>
      <c r="L119" s="33"/>
      <c r="M119" s="164" t="s">
        <v>20</v>
      </c>
      <c r="N119" s="165" t="s">
        <v>45</v>
      </c>
      <c r="O119" s="34"/>
      <c r="P119" s="166">
        <f>O119*H119</f>
        <v>0</v>
      </c>
      <c r="Q119" s="166">
        <v>0</v>
      </c>
      <c r="R119" s="166">
        <f>Q119*H119</f>
        <v>0</v>
      </c>
      <c r="S119" s="166">
        <v>0</v>
      </c>
      <c r="T119" s="167">
        <f>S119*H119</f>
        <v>0</v>
      </c>
      <c r="AR119" s="16" t="s">
        <v>130</v>
      </c>
      <c r="AT119" s="16" t="s">
        <v>125</v>
      </c>
      <c r="AU119" s="16" t="s">
        <v>22</v>
      </c>
      <c r="AY119" s="16" t="s">
        <v>123</v>
      </c>
      <c r="BE119" s="168">
        <f>IF(N119="základní",J119,0)</f>
        <v>0</v>
      </c>
      <c r="BF119" s="168">
        <f>IF(N119="snížená",J119,0)</f>
        <v>0</v>
      </c>
      <c r="BG119" s="168">
        <f>IF(N119="zákl. přenesená",J119,0)</f>
        <v>0</v>
      </c>
      <c r="BH119" s="168">
        <f>IF(N119="sníž. přenesená",J119,0)</f>
        <v>0</v>
      </c>
      <c r="BI119" s="168">
        <f>IF(N119="nulová",J119,0)</f>
        <v>0</v>
      </c>
      <c r="BJ119" s="16" t="s">
        <v>22</v>
      </c>
      <c r="BK119" s="168">
        <f>ROUND(I119*H119,2)</f>
        <v>0</v>
      </c>
      <c r="BL119" s="16" t="s">
        <v>130</v>
      </c>
      <c r="BM119" s="16" t="s">
        <v>179</v>
      </c>
    </row>
    <row r="120" spans="2:47" s="1" customFormat="1" ht="22.5" customHeight="1">
      <c r="B120" s="33"/>
      <c r="D120" s="169" t="s">
        <v>131</v>
      </c>
      <c r="F120" s="170" t="s">
        <v>181</v>
      </c>
      <c r="I120" s="130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131</v>
      </c>
      <c r="AU120" s="16" t="s">
        <v>22</v>
      </c>
    </row>
    <row r="121" spans="2:47" s="1" customFormat="1" ht="30" customHeight="1">
      <c r="B121" s="33"/>
      <c r="D121" s="169" t="s">
        <v>133</v>
      </c>
      <c r="F121" s="171" t="s">
        <v>182</v>
      </c>
      <c r="I121" s="130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133</v>
      </c>
      <c r="AU121" s="16" t="s">
        <v>22</v>
      </c>
    </row>
    <row r="122" spans="2:51" s="10" customFormat="1" ht="22.5" customHeight="1">
      <c r="B122" s="172"/>
      <c r="D122" s="169" t="s">
        <v>135</v>
      </c>
      <c r="E122" s="173" t="s">
        <v>20</v>
      </c>
      <c r="F122" s="174" t="s">
        <v>183</v>
      </c>
      <c r="H122" s="175">
        <v>15.12</v>
      </c>
      <c r="I122" s="176"/>
      <c r="L122" s="172"/>
      <c r="M122" s="177"/>
      <c r="N122" s="178"/>
      <c r="O122" s="178"/>
      <c r="P122" s="178"/>
      <c r="Q122" s="178"/>
      <c r="R122" s="178"/>
      <c r="S122" s="178"/>
      <c r="T122" s="179"/>
      <c r="AT122" s="173" t="s">
        <v>135</v>
      </c>
      <c r="AU122" s="173" t="s">
        <v>22</v>
      </c>
      <c r="AV122" s="10" t="s">
        <v>82</v>
      </c>
      <c r="AW122" s="10" t="s">
        <v>38</v>
      </c>
      <c r="AX122" s="10" t="s">
        <v>74</v>
      </c>
      <c r="AY122" s="173" t="s">
        <v>123</v>
      </c>
    </row>
    <row r="123" spans="2:51" s="11" customFormat="1" ht="22.5" customHeight="1">
      <c r="B123" s="180"/>
      <c r="D123" s="181" t="s">
        <v>135</v>
      </c>
      <c r="E123" s="182" t="s">
        <v>20</v>
      </c>
      <c r="F123" s="183" t="s">
        <v>137</v>
      </c>
      <c r="H123" s="184">
        <v>15.12</v>
      </c>
      <c r="I123" s="185"/>
      <c r="L123" s="180"/>
      <c r="M123" s="186"/>
      <c r="N123" s="187"/>
      <c r="O123" s="187"/>
      <c r="P123" s="187"/>
      <c r="Q123" s="187"/>
      <c r="R123" s="187"/>
      <c r="S123" s="187"/>
      <c r="T123" s="188"/>
      <c r="AT123" s="189" t="s">
        <v>135</v>
      </c>
      <c r="AU123" s="189" t="s">
        <v>22</v>
      </c>
      <c r="AV123" s="11" t="s">
        <v>130</v>
      </c>
      <c r="AW123" s="11" t="s">
        <v>38</v>
      </c>
      <c r="AX123" s="11" t="s">
        <v>22</v>
      </c>
      <c r="AY123" s="189" t="s">
        <v>123</v>
      </c>
    </row>
    <row r="124" spans="2:65" s="1" customFormat="1" ht="31.5" customHeight="1">
      <c r="B124" s="156"/>
      <c r="C124" s="157" t="s">
        <v>184</v>
      </c>
      <c r="D124" s="157" t="s">
        <v>125</v>
      </c>
      <c r="E124" s="158" t="s">
        <v>185</v>
      </c>
      <c r="F124" s="159" t="s">
        <v>186</v>
      </c>
      <c r="G124" s="160" t="s">
        <v>128</v>
      </c>
      <c r="H124" s="161">
        <v>7.56</v>
      </c>
      <c r="I124" s="162"/>
      <c r="J124" s="163">
        <f>ROUND(I124*H124,2)</f>
        <v>0</v>
      </c>
      <c r="K124" s="159" t="s">
        <v>129</v>
      </c>
      <c r="L124" s="33"/>
      <c r="M124" s="164" t="s">
        <v>20</v>
      </c>
      <c r="N124" s="165" t="s">
        <v>45</v>
      </c>
      <c r="O124" s="34"/>
      <c r="P124" s="166">
        <f>O124*H124</f>
        <v>0</v>
      </c>
      <c r="Q124" s="166">
        <v>0.00158</v>
      </c>
      <c r="R124" s="166">
        <f>Q124*H124</f>
        <v>0.0119448</v>
      </c>
      <c r="S124" s="166">
        <v>0</v>
      </c>
      <c r="T124" s="167">
        <f>S124*H124</f>
        <v>0</v>
      </c>
      <c r="AR124" s="16" t="s">
        <v>130</v>
      </c>
      <c r="AT124" s="16" t="s">
        <v>125</v>
      </c>
      <c r="AU124" s="16" t="s">
        <v>22</v>
      </c>
      <c r="AY124" s="16" t="s">
        <v>123</v>
      </c>
      <c r="BE124" s="168">
        <f>IF(N124="základní",J124,0)</f>
        <v>0</v>
      </c>
      <c r="BF124" s="168">
        <f>IF(N124="snížená",J124,0)</f>
        <v>0</v>
      </c>
      <c r="BG124" s="168">
        <f>IF(N124="zákl. přenesená",J124,0)</f>
        <v>0</v>
      </c>
      <c r="BH124" s="168">
        <f>IF(N124="sníž. přenesená",J124,0)</f>
        <v>0</v>
      </c>
      <c r="BI124" s="168">
        <f>IF(N124="nulová",J124,0)</f>
        <v>0</v>
      </c>
      <c r="BJ124" s="16" t="s">
        <v>22</v>
      </c>
      <c r="BK124" s="168">
        <f>ROUND(I124*H124,2)</f>
        <v>0</v>
      </c>
      <c r="BL124" s="16" t="s">
        <v>130</v>
      </c>
      <c r="BM124" s="16" t="s">
        <v>184</v>
      </c>
    </row>
    <row r="125" spans="2:47" s="1" customFormat="1" ht="22.5" customHeight="1">
      <c r="B125" s="33"/>
      <c r="D125" s="169" t="s">
        <v>131</v>
      </c>
      <c r="F125" s="170" t="s">
        <v>187</v>
      </c>
      <c r="I125" s="130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131</v>
      </c>
      <c r="AU125" s="16" t="s">
        <v>22</v>
      </c>
    </row>
    <row r="126" spans="2:47" s="1" customFormat="1" ht="42" customHeight="1">
      <c r="B126" s="33"/>
      <c r="D126" s="181" t="s">
        <v>133</v>
      </c>
      <c r="F126" s="190" t="s">
        <v>188</v>
      </c>
      <c r="I126" s="130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133</v>
      </c>
      <c r="AU126" s="16" t="s">
        <v>22</v>
      </c>
    </row>
    <row r="127" spans="2:65" s="1" customFormat="1" ht="22.5" customHeight="1">
      <c r="B127" s="156"/>
      <c r="C127" s="157" t="s">
        <v>189</v>
      </c>
      <c r="D127" s="157" t="s">
        <v>125</v>
      </c>
      <c r="E127" s="158" t="s">
        <v>190</v>
      </c>
      <c r="F127" s="159" t="s">
        <v>191</v>
      </c>
      <c r="G127" s="160" t="s">
        <v>192</v>
      </c>
      <c r="H127" s="161">
        <v>15.12</v>
      </c>
      <c r="I127" s="162"/>
      <c r="J127" s="163">
        <f>ROUND(I127*H127,2)</f>
        <v>0</v>
      </c>
      <c r="K127" s="159" t="s">
        <v>20</v>
      </c>
      <c r="L127" s="33"/>
      <c r="M127" s="164" t="s">
        <v>20</v>
      </c>
      <c r="N127" s="165" t="s">
        <v>45</v>
      </c>
      <c r="O127" s="34"/>
      <c r="P127" s="166">
        <f>O127*H127</f>
        <v>0</v>
      </c>
      <c r="Q127" s="166">
        <v>0</v>
      </c>
      <c r="R127" s="166">
        <f>Q127*H127</f>
        <v>0</v>
      </c>
      <c r="S127" s="166">
        <v>0</v>
      </c>
      <c r="T127" s="167">
        <f>S127*H127</f>
        <v>0</v>
      </c>
      <c r="AR127" s="16" t="s">
        <v>130</v>
      </c>
      <c r="AT127" s="16" t="s">
        <v>125</v>
      </c>
      <c r="AU127" s="16" t="s">
        <v>22</v>
      </c>
      <c r="AY127" s="16" t="s">
        <v>123</v>
      </c>
      <c r="BE127" s="168">
        <f>IF(N127="základní",J127,0)</f>
        <v>0</v>
      </c>
      <c r="BF127" s="168">
        <f>IF(N127="snížená",J127,0)</f>
        <v>0</v>
      </c>
      <c r="BG127" s="168">
        <f>IF(N127="zákl. přenesená",J127,0)</f>
        <v>0</v>
      </c>
      <c r="BH127" s="168">
        <f>IF(N127="sníž. přenesená",J127,0)</f>
        <v>0</v>
      </c>
      <c r="BI127" s="168">
        <f>IF(N127="nulová",J127,0)</f>
        <v>0</v>
      </c>
      <c r="BJ127" s="16" t="s">
        <v>22</v>
      </c>
      <c r="BK127" s="168">
        <f>ROUND(I127*H127,2)</f>
        <v>0</v>
      </c>
      <c r="BL127" s="16" t="s">
        <v>130</v>
      </c>
      <c r="BM127" s="16" t="s">
        <v>189</v>
      </c>
    </row>
    <row r="128" spans="2:47" s="1" customFormat="1" ht="22.5" customHeight="1">
      <c r="B128" s="33"/>
      <c r="D128" s="169" t="s">
        <v>131</v>
      </c>
      <c r="F128" s="170" t="s">
        <v>191</v>
      </c>
      <c r="I128" s="130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131</v>
      </c>
      <c r="AU128" s="16" t="s">
        <v>22</v>
      </c>
    </row>
    <row r="129" spans="2:47" s="1" customFormat="1" ht="30" customHeight="1">
      <c r="B129" s="33"/>
      <c r="D129" s="169" t="s">
        <v>133</v>
      </c>
      <c r="F129" s="171" t="s">
        <v>193</v>
      </c>
      <c r="I129" s="130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133</v>
      </c>
      <c r="AU129" s="16" t="s">
        <v>22</v>
      </c>
    </row>
    <row r="130" spans="2:51" s="10" customFormat="1" ht="22.5" customHeight="1">
      <c r="B130" s="172"/>
      <c r="D130" s="169" t="s">
        <v>135</v>
      </c>
      <c r="E130" s="173" t="s">
        <v>20</v>
      </c>
      <c r="F130" s="174" t="s">
        <v>194</v>
      </c>
      <c r="H130" s="175">
        <v>15.12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135</v>
      </c>
      <c r="AU130" s="173" t="s">
        <v>22</v>
      </c>
      <c r="AV130" s="10" t="s">
        <v>82</v>
      </c>
      <c r="AW130" s="10" t="s">
        <v>38</v>
      </c>
      <c r="AX130" s="10" t="s">
        <v>74</v>
      </c>
      <c r="AY130" s="173" t="s">
        <v>123</v>
      </c>
    </row>
    <row r="131" spans="2:51" s="11" customFormat="1" ht="22.5" customHeight="1">
      <c r="B131" s="180"/>
      <c r="D131" s="181" t="s">
        <v>135</v>
      </c>
      <c r="E131" s="182" t="s">
        <v>20</v>
      </c>
      <c r="F131" s="183" t="s">
        <v>137</v>
      </c>
      <c r="H131" s="184">
        <v>15.12</v>
      </c>
      <c r="I131" s="185"/>
      <c r="L131" s="180"/>
      <c r="M131" s="186"/>
      <c r="N131" s="187"/>
      <c r="O131" s="187"/>
      <c r="P131" s="187"/>
      <c r="Q131" s="187"/>
      <c r="R131" s="187"/>
      <c r="S131" s="187"/>
      <c r="T131" s="188"/>
      <c r="AT131" s="189" t="s">
        <v>135</v>
      </c>
      <c r="AU131" s="189" t="s">
        <v>22</v>
      </c>
      <c r="AV131" s="11" t="s">
        <v>130</v>
      </c>
      <c r="AW131" s="11" t="s">
        <v>38</v>
      </c>
      <c r="AX131" s="11" t="s">
        <v>22</v>
      </c>
      <c r="AY131" s="189" t="s">
        <v>123</v>
      </c>
    </row>
    <row r="132" spans="2:65" s="1" customFormat="1" ht="22.5" customHeight="1">
      <c r="B132" s="156"/>
      <c r="C132" s="157" t="s">
        <v>8</v>
      </c>
      <c r="D132" s="157" t="s">
        <v>125</v>
      </c>
      <c r="E132" s="158" t="s">
        <v>195</v>
      </c>
      <c r="F132" s="159" t="s">
        <v>196</v>
      </c>
      <c r="G132" s="160" t="s">
        <v>197</v>
      </c>
      <c r="H132" s="161">
        <v>76</v>
      </c>
      <c r="I132" s="162"/>
      <c r="J132" s="163">
        <f>ROUND(I132*H132,2)</f>
        <v>0</v>
      </c>
      <c r="K132" s="159" t="s">
        <v>20</v>
      </c>
      <c r="L132" s="33"/>
      <c r="M132" s="164" t="s">
        <v>20</v>
      </c>
      <c r="N132" s="165" t="s">
        <v>45</v>
      </c>
      <c r="O132" s="34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AR132" s="16" t="s">
        <v>130</v>
      </c>
      <c r="AT132" s="16" t="s">
        <v>125</v>
      </c>
      <c r="AU132" s="16" t="s">
        <v>22</v>
      </c>
      <c r="AY132" s="16" t="s">
        <v>123</v>
      </c>
      <c r="BE132" s="168">
        <f>IF(N132="základní",J132,0)</f>
        <v>0</v>
      </c>
      <c r="BF132" s="168">
        <f>IF(N132="snížená",J132,0)</f>
        <v>0</v>
      </c>
      <c r="BG132" s="168">
        <f>IF(N132="zákl. přenesená",J132,0)</f>
        <v>0</v>
      </c>
      <c r="BH132" s="168">
        <f>IF(N132="sníž. přenesená",J132,0)</f>
        <v>0</v>
      </c>
      <c r="BI132" s="168">
        <f>IF(N132="nulová",J132,0)</f>
        <v>0</v>
      </c>
      <c r="BJ132" s="16" t="s">
        <v>22</v>
      </c>
      <c r="BK132" s="168">
        <f>ROUND(I132*H132,2)</f>
        <v>0</v>
      </c>
      <c r="BL132" s="16" t="s">
        <v>130</v>
      </c>
      <c r="BM132" s="16" t="s">
        <v>8</v>
      </c>
    </row>
    <row r="133" spans="2:47" s="1" customFormat="1" ht="22.5" customHeight="1">
      <c r="B133" s="33"/>
      <c r="D133" s="169" t="s">
        <v>131</v>
      </c>
      <c r="F133" s="170" t="s">
        <v>196</v>
      </c>
      <c r="I133" s="130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131</v>
      </c>
      <c r="AU133" s="16" t="s">
        <v>22</v>
      </c>
    </row>
    <row r="134" spans="2:47" s="1" customFormat="1" ht="30" customHeight="1">
      <c r="B134" s="33"/>
      <c r="D134" s="181" t="s">
        <v>133</v>
      </c>
      <c r="F134" s="190" t="s">
        <v>198</v>
      </c>
      <c r="I134" s="130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133</v>
      </c>
      <c r="AU134" s="16" t="s">
        <v>22</v>
      </c>
    </row>
    <row r="135" spans="2:65" s="1" customFormat="1" ht="22.5" customHeight="1">
      <c r="B135" s="156"/>
      <c r="C135" s="157" t="s">
        <v>199</v>
      </c>
      <c r="D135" s="157" t="s">
        <v>125</v>
      </c>
      <c r="E135" s="158" t="s">
        <v>200</v>
      </c>
      <c r="F135" s="159" t="s">
        <v>201</v>
      </c>
      <c r="G135" s="160" t="s">
        <v>170</v>
      </c>
      <c r="H135" s="161">
        <v>25.2</v>
      </c>
      <c r="I135" s="162"/>
      <c r="J135" s="163">
        <f>ROUND(I135*H135,2)</f>
        <v>0</v>
      </c>
      <c r="K135" s="159" t="s">
        <v>20</v>
      </c>
      <c r="L135" s="33"/>
      <c r="M135" s="164" t="s">
        <v>20</v>
      </c>
      <c r="N135" s="165" t="s">
        <v>45</v>
      </c>
      <c r="O135" s="34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AR135" s="16" t="s">
        <v>130</v>
      </c>
      <c r="AT135" s="16" t="s">
        <v>125</v>
      </c>
      <c r="AU135" s="16" t="s">
        <v>22</v>
      </c>
      <c r="AY135" s="16" t="s">
        <v>123</v>
      </c>
      <c r="BE135" s="168">
        <f>IF(N135="základní",J135,0)</f>
        <v>0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16" t="s">
        <v>22</v>
      </c>
      <c r="BK135" s="168">
        <f>ROUND(I135*H135,2)</f>
        <v>0</v>
      </c>
      <c r="BL135" s="16" t="s">
        <v>130</v>
      </c>
      <c r="BM135" s="16" t="s">
        <v>199</v>
      </c>
    </row>
    <row r="136" spans="2:47" s="1" customFormat="1" ht="22.5" customHeight="1">
      <c r="B136" s="33"/>
      <c r="D136" s="169" t="s">
        <v>131</v>
      </c>
      <c r="F136" s="170" t="s">
        <v>201</v>
      </c>
      <c r="I136" s="130"/>
      <c r="L136" s="33"/>
      <c r="M136" s="62"/>
      <c r="N136" s="34"/>
      <c r="O136" s="34"/>
      <c r="P136" s="34"/>
      <c r="Q136" s="34"/>
      <c r="R136" s="34"/>
      <c r="S136" s="34"/>
      <c r="T136" s="63"/>
      <c r="AT136" s="16" t="s">
        <v>131</v>
      </c>
      <c r="AU136" s="16" t="s">
        <v>22</v>
      </c>
    </row>
    <row r="137" spans="2:47" s="1" customFormat="1" ht="30" customHeight="1">
      <c r="B137" s="33"/>
      <c r="D137" s="169" t="s">
        <v>133</v>
      </c>
      <c r="F137" s="171" t="s">
        <v>202</v>
      </c>
      <c r="I137" s="130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133</v>
      </c>
      <c r="AU137" s="16" t="s">
        <v>22</v>
      </c>
    </row>
    <row r="138" spans="2:63" s="9" customFormat="1" ht="36.75" customHeight="1">
      <c r="B138" s="142"/>
      <c r="D138" s="153" t="s">
        <v>73</v>
      </c>
      <c r="E138" s="154" t="s">
        <v>130</v>
      </c>
      <c r="F138" s="154" t="s">
        <v>203</v>
      </c>
      <c r="I138" s="145"/>
      <c r="J138" s="155">
        <f>BK138</f>
        <v>0</v>
      </c>
      <c r="L138" s="142"/>
      <c r="M138" s="147"/>
      <c r="N138" s="148"/>
      <c r="O138" s="148"/>
      <c r="P138" s="149">
        <f>SUM(P139:P153)</f>
        <v>0</v>
      </c>
      <c r="Q138" s="148"/>
      <c r="R138" s="149">
        <f>SUM(R139:R153)</f>
        <v>6.932340000000001</v>
      </c>
      <c r="S138" s="148"/>
      <c r="T138" s="150">
        <f>SUM(T139:T153)</f>
        <v>0</v>
      </c>
      <c r="AR138" s="143" t="s">
        <v>22</v>
      </c>
      <c r="AT138" s="151" t="s">
        <v>73</v>
      </c>
      <c r="AU138" s="151" t="s">
        <v>74</v>
      </c>
      <c r="AY138" s="143" t="s">
        <v>123</v>
      </c>
      <c r="BK138" s="152">
        <f>SUM(BK139:BK153)</f>
        <v>0</v>
      </c>
    </row>
    <row r="139" spans="2:65" s="1" customFormat="1" ht="22.5" customHeight="1">
      <c r="B139" s="156"/>
      <c r="C139" s="157" t="s">
        <v>204</v>
      </c>
      <c r="D139" s="157" t="s">
        <v>125</v>
      </c>
      <c r="E139" s="158" t="s">
        <v>205</v>
      </c>
      <c r="F139" s="159" t="s">
        <v>206</v>
      </c>
      <c r="G139" s="160" t="s">
        <v>174</v>
      </c>
      <c r="H139" s="161">
        <v>34.2</v>
      </c>
      <c r="I139" s="162"/>
      <c r="J139" s="163">
        <f>ROUND(I139*H139,2)</f>
        <v>0</v>
      </c>
      <c r="K139" s="159" t="s">
        <v>129</v>
      </c>
      <c r="L139" s="33"/>
      <c r="M139" s="164" t="s">
        <v>20</v>
      </c>
      <c r="N139" s="165" t="s">
        <v>45</v>
      </c>
      <c r="O139" s="34"/>
      <c r="P139" s="166">
        <f>O139*H139</f>
        <v>0</v>
      </c>
      <c r="Q139" s="166">
        <v>0.2004</v>
      </c>
      <c r="R139" s="166">
        <f>Q139*H139</f>
        <v>6.853680000000001</v>
      </c>
      <c r="S139" s="166">
        <v>0</v>
      </c>
      <c r="T139" s="167">
        <f>S139*H139</f>
        <v>0</v>
      </c>
      <c r="AR139" s="16" t="s">
        <v>130</v>
      </c>
      <c r="AT139" s="16" t="s">
        <v>125</v>
      </c>
      <c r="AU139" s="16" t="s">
        <v>22</v>
      </c>
      <c r="AY139" s="16" t="s">
        <v>123</v>
      </c>
      <c r="BE139" s="168">
        <f>IF(N139="základní",J139,0)</f>
        <v>0</v>
      </c>
      <c r="BF139" s="168">
        <f>IF(N139="snížená",J139,0)</f>
        <v>0</v>
      </c>
      <c r="BG139" s="168">
        <f>IF(N139="zákl. přenesená",J139,0)</f>
        <v>0</v>
      </c>
      <c r="BH139" s="168">
        <f>IF(N139="sníž. přenesená",J139,0)</f>
        <v>0</v>
      </c>
      <c r="BI139" s="168">
        <f>IF(N139="nulová",J139,0)</f>
        <v>0</v>
      </c>
      <c r="BJ139" s="16" t="s">
        <v>22</v>
      </c>
      <c r="BK139" s="168">
        <f>ROUND(I139*H139,2)</f>
        <v>0</v>
      </c>
      <c r="BL139" s="16" t="s">
        <v>130</v>
      </c>
      <c r="BM139" s="16" t="s">
        <v>204</v>
      </c>
    </row>
    <row r="140" spans="2:47" s="1" customFormat="1" ht="22.5" customHeight="1">
      <c r="B140" s="33"/>
      <c r="D140" s="169" t="s">
        <v>131</v>
      </c>
      <c r="F140" s="170" t="s">
        <v>207</v>
      </c>
      <c r="I140" s="130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131</v>
      </c>
      <c r="AU140" s="16" t="s">
        <v>22</v>
      </c>
    </row>
    <row r="141" spans="2:47" s="1" customFormat="1" ht="30" customHeight="1">
      <c r="B141" s="33"/>
      <c r="D141" s="181" t="s">
        <v>133</v>
      </c>
      <c r="F141" s="190" t="s">
        <v>208</v>
      </c>
      <c r="I141" s="130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133</v>
      </c>
      <c r="AU141" s="16" t="s">
        <v>22</v>
      </c>
    </row>
    <row r="142" spans="2:65" s="1" customFormat="1" ht="22.5" customHeight="1">
      <c r="B142" s="156"/>
      <c r="C142" s="157" t="s">
        <v>209</v>
      </c>
      <c r="D142" s="157" t="s">
        <v>125</v>
      </c>
      <c r="E142" s="158" t="s">
        <v>210</v>
      </c>
      <c r="F142" s="159" t="s">
        <v>211</v>
      </c>
      <c r="G142" s="160" t="s">
        <v>174</v>
      </c>
      <c r="H142" s="161">
        <v>34.2</v>
      </c>
      <c r="I142" s="162"/>
      <c r="J142" s="163">
        <f>ROUND(I142*H142,2)</f>
        <v>0</v>
      </c>
      <c r="K142" s="159" t="s">
        <v>129</v>
      </c>
      <c r="L142" s="33"/>
      <c r="M142" s="164" t="s">
        <v>20</v>
      </c>
      <c r="N142" s="165" t="s">
        <v>45</v>
      </c>
      <c r="O142" s="34"/>
      <c r="P142" s="166">
        <f>O142*H142</f>
        <v>0</v>
      </c>
      <c r="Q142" s="166">
        <v>0.0023</v>
      </c>
      <c r="R142" s="166">
        <f>Q142*H142</f>
        <v>0.07866000000000001</v>
      </c>
      <c r="S142" s="166">
        <v>0</v>
      </c>
      <c r="T142" s="167">
        <f>S142*H142</f>
        <v>0</v>
      </c>
      <c r="AR142" s="16" t="s">
        <v>130</v>
      </c>
      <c r="AT142" s="16" t="s">
        <v>125</v>
      </c>
      <c r="AU142" s="16" t="s">
        <v>22</v>
      </c>
      <c r="AY142" s="16" t="s">
        <v>123</v>
      </c>
      <c r="BE142" s="168">
        <f>IF(N142="základní",J142,0)</f>
        <v>0</v>
      </c>
      <c r="BF142" s="168">
        <f>IF(N142="snížená",J142,0)</f>
        <v>0</v>
      </c>
      <c r="BG142" s="168">
        <f>IF(N142="zákl. přenesená",J142,0)</f>
        <v>0</v>
      </c>
      <c r="BH142" s="168">
        <f>IF(N142="sníž. přenesená",J142,0)</f>
        <v>0</v>
      </c>
      <c r="BI142" s="168">
        <f>IF(N142="nulová",J142,0)</f>
        <v>0</v>
      </c>
      <c r="BJ142" s="16" t="s">
        <v>22</v>
      </c>
      <c r="BK142" s="168">
        <f>ROUND(I142*H142,2)</f>
        <v>0</v>
      </c>
      <c r="BL142" s="16" t="s">
        <v>130</v>
      </c>
      <c r="BM142" s="16" t="s">
        <v>209</v>
      </c>
    </row>
    <row r="143" spans="2:47" s="1" customFormat="1" ht="22.5" customHeight="1">
      <c r="B143" s="33"/>
      <c r="D143" s="169" t="s">
        <v>131</v>
      </c>
      <c r="F143" s="170" t="s">
        <v>212</v>
      </c>
      <c r="I143" s="130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131</v>
      </c>
      <c r="AU143" s="16" t="s">
        <v>22</v>
      </c>
    </row>
    <row r="144" spans="2:47" s="1" customFormat="1" ht="30" customHeight="1">
      <c r="B144" s="33"/>
      <c r="D144" s="181" t="s">
        <v>133</v>
      </c>
      <c r="F144" s="190" t="s">
        <v>213</v>
      </c>
      <c r="I144" s="130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133</v>
      </c>
      <c r="AU144" s="16" t="s">
        <v>22</v>
      </c>
    </row>
    <row r="145" spans="2:65" s="1" customFormat="1" ht="22.5" customHeight="1">
      <c r="B145" s="156"/>
      <c r="C145" s="195" t="s">
        <v>214</v>
      </c>
      <c r="D145" s="195" t="s">
        <v>215</v>
      </c>
      <c r="E145" s="196" t="s">
        <v>216</v>
      </c>
      <c r="F145" s="197" t="s">
        <v>217</v>
      </c>
      <c r="G145" s="198" t="s">
        <v>174</v>
      </c>
      <c r="H145" s="199">
        <v>41.04</v>
      </c>
      <c r="I145" s="200"/>
      <c r="J145" s="201">
        <f>ROUND(I145*H145,2)</f>
        <v>0</v>
      </c>
      <c r="K145" s="197" t="s">
        <v>20</v>
      </c>
      <c r="L145" s="202"/>
      <c r="M145" s="203" t="s">
        <v>20</v>
      </c>
      <c r="N145" s="204" t="s">
        <v>45</v>
      </c>
      <c r="O145" s="34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AR145" s="16" t="s">
        <v>161</v>
      </c>
      <c r="AT145" s="16" t="s">
        <v>215</v>
      </c>
      <c r="AU145" s="16" t="s">
        <v>22</v>
      </c>
      <c r="AY145" s="16" t="s">
        <v>123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6" t="s">
        <v>22</v>
      </c>
      <c r="BK145" s="168">
        <f>ROUND(I145*H145,2)</f>
        <v>0</v>
      </c>
      <c r="BL145" s="16" t="s">
        <v>130</v>
      </c>
      <c r="BM145" s="16" t="s">
        <v>214</v>
      </c>
    </row>
    <row r="146" spans="2:47" s="1" customFormat="1" ht="22.5" customHeight="1">
      <c r="B146" s="33"/>
      <c r="D146" s="169" t="s">
        <v>131</v>
      </c>
      <c r="F146" s="170" t="s">
        <v>217</v>
      </c>
      <c r="I146" s="130"/>
      <c r="L146" s="33"/>
      <c r="M146" s="62"/>
      <c r="N146" s="34"/>
      <c r="O146" s="34"/>
      <c r="P146" s="34"/>
      <c r="Q146" s="34"/>
      <c r="R146" s="34"/>
      <c r="S146" s="34"/>
      <c r="T146" s="63"/>
      <c r="AT146" s="16" t="s">
        <v>131</v>
      </c>
      <c r="AU146" s="16" t="s">
        <v>22</v>
      </c>
    </row>
    <row r="147" spans="2:47" s="1" customFormat="1" ht="30" customHeight="1">
      <c r="B147" s="33"/>
      <c r="D147" s="169" t="s">
        <v>133</v>
      </c>
      <c r="F147" s="171" t="s">
        <v>218</v>
      </c>
      <c r="I147" s="130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133</v>
      </c>
      <c r="AU147" s="16" t="s">
        <v>22</v>
      </c>
    </row>
    <row r="148" spans="2:51" s="10" customFormat="1" ht="22.5" customHeight="1">
      <c r="B148" s="172"/>
      <c r="D148" s="169" t="s">
        <v>135</v>
      </c>
      <c r="E148" s="173" t="s">
        <v>20</v>
      </c>
      <c r="F148" s="174" t="s">
        <v>219</v>
      </c>
      <c r="H148" s="175">
        <v>41.04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135</v>
      </c>
      <c r="AU148" s="173" t="s">
        <v>22</v>
      </c>
      <c r="AV148" s="10" t="s">
        <v>82</v>
      </c>
      <c r="AW148" s="10" t="s">
        <v>38</v>
      </c>
      <c r="AX148" s="10" t="s">
        <v>74</v>
      </c>
      <c r="AY148" s="173" t="s">
        <v>123</v>
      </c>
    </row>
    <row r="149" spans="2:51" s="11" customFormat="1" ht="22.5" customHeight="1">
      <c r="B149" s="180"/>
      <c r="D149" s="181" t="s">
        <v>135</v>
      </c>
      <c r="E149" s="182" t="s">
        <v>20</v>
      </c>
      <c r="F149" s="183" t="s">
        <v>137</v>
      </c>
      <c r="H149" s="184">
        <v>41.04</v>
      </c>
      <c r="I149" s="185"/>
      <c r="L149" s="180"/>
      <c r="M149" s="186"/>
      <c r="N149" s="187"/>
      <c r="O149" s="187"/>
      <c r="P149" s="187"/>
      <c r="Q149" s="187"/>
      <c r="R149" s="187"/>
      <c r="S149" s="187"/>
      <c r="T149" s="188"/>
      <c r="AT149" s="189" t="s">
        <v>135</v>
      </c>
      <c r="AU149" s="189" t="s">
        <v>22</v>
      </c>
      <c r="AV149" s="11" t="s">
        <v>130</v>
      </c>
      <c r="AW149" s="11" t="s">
        <v>38</v>
      </c>
      <c r="AX149" s="11" t="s">
        <v>22</v>
      </c>
      <c r="AY149" s="189" t="s">
        <v>123</v>
      </c>
    </row>
    <row r="150" spans="2:65" s="1" customFormat="1" ht="31.5" customHeight="1">
      <c r="B150" s="156"/>
      <c r="C150" s="157" t="s">
        <v>220</v>
      </c>
      <c r="D150" s="157" t="s">
        <v>125</v>
      </c>
      <c r="E150" s="158" t="s">
        <v>221</v>
      </c>
      <c r="F150" s="159" t="s">
        <v>222</v>
      </c>
      <c r="G150" s="160" t="s">
        <v>140</v>
      </c>
      <c r="H150" s="161">
        <v>13.68</v>
      </c>
      <c r="I150" s="162"/>
      <c r="J150" s="163">
        <f>ROUND(I150*H150,2)</f>
        <v>0</v>
      </c>
      <c r="K150" s="159" t="s">
        <v>20</v>
      </c>
      <c r="L150" s="33"/>
      <c r="M150" s="164" t="s">
        <v>20</v>
      </c>
      <c r="N150" s="165" t="s">
        <v>45</v>
      </c>
      <c r="O150" s="34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AR150" s="16" t="s">
        <v>130</v>
      </c>
      <c r="AT150" s="16" t="s">
        <v>125</v>
      </c>
      <c r="AU150" s="16" t="s">
        <v>22</v>
      </c>
      <c r="AY150" s="16" t="s">
        <v>123</v>
      </c>
      <c r="BE150" s="168">
        <f>IF(N150="základní",J150,0)</f>
        <v>0</v>
      </c>
      <c r="BF150" s="168">
        <f>IF(N150="snížená",J150,0)</f>
        <v>0</v>
      </c>
      <c r="BG150" s="168">
        <f>IF(N150="zákl. přenesená",J150,0)</f>
        <v>0</v>
      </c>
      <c r="BH150" s="168">
        <f>IF(N150="sníž. přenesená",J150,0)</f>
        <v>0</v>
      </c>
      <c r="BI150" s="168">
        <f>IF(N150="nulová",J150,0)</f>
        <v>0</v>
      </c>
      <c r="BJ150" s="16" t="s">
        <v>22</v>
      </c>
      <c r="BK150" s="168">
        <f>ROUND(I150*H150,2)</f>
        <v>0</v>
      </c>
      <c r="BL150" s="16" t="s">
        <v>130</v>
      </c>
      <c r="BM150" s="16" t="s">
        <v>220</v>
      </c>
    </row>
    <row r="151" spans="2:47" s="1" customFormat="1" ht="22.5" customHeight="1">
      <c r="B151" s="33"/>
      <c r="D151" s="169" t="s">
        <v>131</v>
      </c>
      <c r="F151" s="170" t="s">
        <v>222</v>
      </c>
      <c r="I151" s="130"/>
      <c r="L151" s="33"/>
      <c r="M151" s="62"/>
      <c r="N151" s="34"/>
      <c r="O151" s="34"/>
      <c r="P151" s="34"/>
      <c r="Q151" s="34"/>
      <c r="R151" s="34"/>
      <c r="S151" s="34"/>
      <c r="T151" s="63"/>
      <c r="AT151" s="16" t="s">
        <v>131</v>
      </c>
      <c r="AU151" s="16" t="s">
        <v>22</v>
      </c>
    </row>
    <row r="152" spans="2:51" s="10" customFormat="1" ht="22.5" customHeight="1">
      <c r="B152" s="172"/>
      <c r="D152" s="169" t="s">
        <v>135</v>
      </c>
      <c r="E152" s="173" t="s">
        <v>20</v>
      </c>
      <c r="F152" s="174" t="s">
        <v>223</v>
      </c>
      <c r="H152" s="175">
        <v>13.68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135</v>
      </c>
      <c r="AU152" s="173" t="s">
        <v>22</v>
      </c>
      <c r="AV152" s="10" t="s">
        <v>82</v>
      </c>
      <c r="AW152" s="10" t="s">
        <v>38</v>
      </c>
      <c r="AX152" s="10" t="s">
        <v>74</v>
      </c>
      <c r="AY152" s="173" t="s">
        <v>123</v>
      </c>
    </row>
    <row r="153" spans="2:51" s="11" customFormat="1" ht="22.5" customHeight="1">
      <c r="B153" s="180"/>
      <c r="D153" s="169" t="s">
        <v>135</v>
      </c>
      <c r="E153" s="192" t="s">
        <v>20</v>
      </c>
      <c r="F153" s="193" t="s">
        <v>137</v>
      </c>
      <c r="H153" s="194">
        <v>13.68</v>
      </c>
      <c r="I153" s="185"/>
      <c r="L153" s="180"/>
      <c r="M153" s="186"/>
      <c r="N153" s="187"/>
      <c r="O153" s="187"/>
      <c r="P153" s="187"/>
      <c r="Q153" s="187"/>
      <c r="R153" s="187"/>
      <c r="S153" s="187"/>
      <c r="T153" s="188"/>
      <c r="AT153" s="189" t="s">
        <v>135</v>
      </c>
      <c r="AU153" s="189" t="s">
        <v>22</v>
      </c>
      <c r="AV153" s="11" t="s">
        <v>130</v>
      </c>
      <c r="AW153" s="11" t="s">
        <v>38</v>
      </c>
      <c r="AX153" s="11" t="s">
        <v>22</v>
      </c>
      <c r="AY153" s="189" t="s">
        <v>123</v>
      </c>
    </row>
    <row r="154" spans="2:63" s="9" customFormat="1" ht="36.75" customHeight="1">
      <c r="B154" s="142"/>
      <c r="D154" s="153" t="s">
        <v>73</v>
      </c>
      <c r="E154" s="154" t="s">
        <v>167</v>
      </c>
      <c r="F154" s="154" t="s">
        <v>224</v>
      </c>
      <c r="I154" s="145"/>
      <c r="J154" s="155">
        <f>BK154</f>
        <v>0</v>
      </c>
      <c r="L154" s="142"/>
      <c r="M154" s="147"/>
      <c r="N154" s="148"/>
      <c r="O154" s="148"/>
      <c r="P154" s="149">
        <f>SUM(P155:P157)</f>
        <v>0</v>
      </c>
      <c r="Q154" s="148"/>
      <c r="R154" s="149">
        <f>SUM(R155:R157)</f>
        <v>0</v>
      </c>
      <c r="S154" s="148"/>
      <c r="T154" s="150">
        <f>SUM(T155:T157)</f>
        <v>0</v>
      </c>
      <c r="AR154" s="143" t="s">
        <v>22</v>
      </c>
      <c r="AT154" s="151" t="s">
        <v>73</v>
      </c>
      <c r="AU154" s="151" t="s">
        <v>74</v>
      </c>
      <c r="AY154" s="143" t="s">
        <v>123</v>
      </c>
      <c r="BK154" s="152">
        <f>SUM(BK155:BK157)</f>
        <v>0</v>
      </c>
    </row>
    <row r="155" spans="2:65" s="1" customFormat="1" ht="22.5" customHeight="1">
      <c r="B155" s="156"/>
      <c r="C155" s="157" t="s">
        <v>7</v>
      </c>
      <c r="D155" s="157" t="s">
        <v>125</v>
      </c>
      <c r="E155" s="158" t="s">
        <v>225</v>
      </c>
      <c r="F155" s="159" t="s">
        <v>226</v>
      </c>
      <c r="G155" s="160" t="s">
        <v>164</v>
      </c>
      <c r="H155" s="161">
        <v>32.28</v>
      </c>
      <c r="I155" s="162"/>
      <c r="J155" s="163">
        <f>ROUND(I155*H155,2)</f>
        <v>0</v>
      </c>
      <c r="K155" s="159" t="s">
        <v>129</v>
      </c>
      <c r="L155" s="33"/>
      <c r="M155" s="164" t="s">
        <v>20</v>
      </c>
      <c r="N155" s="165" t="s">
        <v>45</v>
      </c>
      <c r="O155" s="34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AR155" s="16" t="s">
        <v>130</v>
      </c>
      <c r="AT155" s="16" t="s">
        <v>125</v>
      </c>
      <c r="AU155" s="16" t="s">
        <v>22</v>
      </c>
      <c r="AY155" s="16" t="s">
        <v>123</v>
      </c>
      <c r="BE155" s="168">
        <f>IF(N155="základní",J155,0)</f>
        <v>0</v>
      </c>
      <c r="BF155" s="168">
        <f>IF(N155="snížená",J155,0)</f>
        <v>0</v>
      </c>
      <c r="BG155" s="168">
        <f>IF(N155="zákl. přenesená",J155,0)</f>
        <v>0</v>
      </c>
      <c r="BH155" s="168">
        <f>IF(N155="sníž. přenesená",J155,0)</f>
        <v>0</v>
      </c>
      <c r="BI155" s="168">
        <f>IF(N155="nulová",J155,0)</f>
        <v>0</v>
      </c>
      <c r="BJ155" s="16" t="s">
        <v>22</v>
      </c>
      <c r="BK155" s="168">
        <f>ROUND(I155*H155,2)</f>
        <v>0</v>
      </c>
      <c r="BL155" s="16" t="s">
        <v>130</v>
      </c>
      <c r="BM155" s="16" t="s">
        <v>7</v>
      </c>
    </row>
    <row r="156" spans="2:47" s="1" customFormat="1" ht="22.5" customHeight="1">
      <c r="B156" s="33"/>
      <c r="D156" s="169" t="s">
        <v>131</v>
      </c>
      <c r="F156" s="170" t="s">
        <v>226</v>
      </c>
      <c r="I156" s="130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131</v>
      </c>
      <c r="AU156" s="16" t="s">
        <v>22</v>
      </c>
    </row>
    <row r="157" spans="2:47" s="1" customFormat="1" ht="30" customHeight="1">
      <c r="B157" s="33"/>
      <c r="D157" s="169" t="s">
        <v>133</v>
      </c>
      <c r="F157" s="171" t="s">
        <v>227</v>
      </c>
      <c r="I157" s="130"/>
      <c r="L157" s="33"/>
      <c r="M157" s="205"/>
      <c r="N157" s="206"/>
      <c r="O157" s="206"/>
      <c r="P157" s="206"/>
      <c r="Q157" s="206"/>
      <c r="R157" s="206"/>
      <c r="S157" s="206"/>
      <c r="T157" s="207"/>
      <c r="AT157" s="16" t="s">
        <v>133</v>
      </c>
      <c r="AU157" s="16" t="s">
        <v>22</v>
      </c>
    </row>
    <row r="158" spans="2:12" s="1" customFormat="1" ht="6.75" customHeight="1">
      <c r="B158" s="48"/>
      <c r="C158" s="49"/>
      <c r="D158" s="49"/>
      <c r="E158" s="49"/>
      <c r="F158" s="49"/>
      <c r="G158" s="49"/>
      <c r="H158" s="49"/>
      <c r="I158" s="115"/>
      <c r="J158" s="49"/>
      <c r="K158" s="49"/>
      <c r="L158" s="33"/>
    </row>
    <row r="159" ht="13.5">
      <c r="AT159" s="208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3"/>
      <c r="C1" s="263"/>
      <c r="D1" s="262" t="s">
        <v>1</v>
      </c>
      <c r="E1" s="263"/>
      <c r="F1" s="264" t="s">
        <v>434</v>
      </c>
      <c r="G1" s="269" t="s">
        <v>435</v>
      </c>
      <c r="H1" s="269"/>
      <c r="I1" s="270"/>
      <c r="J1" s="264" t="s">
        <v>436</v>
      </c>
      <c r="K1" s="262" t="s">
        <v>92</v>
      </c>
      <c r="L1" s="264" t="s">
        <v>437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85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82</v>
      </c>
    </row>
    <row r="4" spans="2:46" ht="36.75" customHeight="1">
      <c r="B4" s="20"/>
      <c r="C4" s="21"/>
      <c r="D4" s="22" t="s">
        <v>93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6" t="str">
        <f>'Rekapitulace stavby'!K6</f>
        <v>VN Hať Oprava Hráze a sdruženého objektu ( č. stavby 3389 )</v>
      </c>
      <c r="F7" s="225"/>
      <c r="G7" s="225"/>
      <c r="H7" s="225"/>
      <c r="I7" s="93"/>
      <c r="J7" s="21"/>
      <c r="K7" s="23"/>
    </row>
    <row r="8" spans="2:11" s="1" customFormat="1" ht="15">
      <c r="B8" s="33"/>
      <c r="C8" s="34"/>
      <c r="D8" s="29" t="s">
        <v>94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7" t="s">
        <v>228</v>
      </c>
      <c r="F9" s="232"/>
      <c r="G9" s="232"/>
      <c r="H9" s="232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96</v>
      </c>
      <c r="G12" s="34"/>
      <c r="H12" s="34"/>
      <c r="I12" s="95" t="s">
        <v>25</v>
      </c>
      <c r="J12" s="96" t="str">
        <f>'Rekapitulace stavby'!AN8</f>
        <v>16.6.2016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 t="str">
        <f>IF('Rekapitulace stavby'!AN10="","",'Rekapitulace stavby'!AN10)</f>
        <v>70890021</v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Povodí odry, státní podnik</v>
      </c>
      <c r="F15" s="34"/>
      <c r="G15" s="34"/>
      <c r="H15" s="34"/>
      <c r="I15" s="95" t="s">
        <v>33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95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Lineplan s.r.o.</v>
      </c>
      <c r="F21" s="34"/>
      <c r="G21" s="34"/>
      <c r="H21" s="34"/>
      <c r="I21" s="95" t="s">
        <v>33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8" t="s">
        <v>20</v>
      </c>
      <c r="F24" s="258"/>
      <c r="G24" s="258"/>
      <c r="H24" s="258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4"/>
      <c r="J27" s="104">
        <f>ROUND(J82,2)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ROUND(SUM(BE82:BE225),2)</f>
        <v>0</v>
      </c>
      <c r="G30" s="34"/>
      <c r="H30" s="34"/>
      <c r="I30" s="107">
        <v>0.21</v>
      </c>
      <c r="J30" s="106">
        <f>ROUND(ROUND((SUM(BE82:BE225)),2)*I30,2)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ROUND(SUM(BF82:BF225),2)</f>
        <v>0</v>
      </c>
      <c r="G31" s="34"/>
      <c r="H31" s="34"/>
      <c r="I31" s="107">
        <v>0.15</v>
      </c>
      <c r="J31" s="106">
        <f>ROUND(ROUND((SUM(BF82:BF225)),2)*I31,2)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ROUND(SUM(BG82:BG225),2)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ROUND(SUM(BH82:BH225),2)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ROUND(SUM(BI82:BI225),2)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4"/>
      <c r="F36" s="64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6" t="str">
        <f>E7</f>
        <v>VN Hať Oprava Hráze a sdruženého objektu ( č. stavby 3389 )</v>
      </c>
      <c r="F45" s="232"/>
      <c r="G45" s="232"/>
      <c r="H45" s="232"/>
      <c r="I45" s="94"/>
      <c r="J45" s="34"/>
      <c r="K45" s="37"/>
    </row>
    <row r="46" spans="2:11" s="1" customFormat="1" ht="14.25" customHeight="1">
      <c r="B46" s="33"/>
      <c r="C46" s="29" t="s">
        <v>94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7" t="str">
        <f>E9</f>
        <v>SO_02 - Oprava hráze</v>
      </c>
      <c r="F47" s="232"/>
      <c r="G47" s="232"/>
      <c r="H47" s="232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5" t="s">
        <v>25</v>
      </c>
      <c r="J49" s="96" t="str">
        <f>IF(J12="","",J12)</f>
        <v>16.6.2016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Povodí odry, státní podnik</v>
      </c>
      <c r="G51" s="34"/>
      <c r="H51" s="34"/>
      <c r="I51" s="95" t="s">
        <v>36</v>
      </c>
      <c r="J51" s="27" t="str">
        <f>E21</f>
        <v>Lineplan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J82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102</v>
      </c>
      <c r="E57" s="126"/>
      <c r="F57" s="126"/>
      <c r="G57" s="126"/>
      <c r="H57" s="126"/>
      <c r="I57" s="127"/>
      <c r="J57" s="128">
        <f>J83</f>
        <v>0</v>
      </c>
      <c r="K57" s="129"/>
    </row>
    <row r="58" spans="2:11" s="7" customFormat="1" ht="24.75" customHeight="1">
      <c r="B58" s="123"/>
      <c r="C58" s="124"/>
      <c r="D58" s="125" t="s">
        <v>103</v>
      </c>
      <c r="E58" s="126"/>
      <c r="F58" s="126"/>
      <c r="G58" s="126"/>
      <c r="H58" s="126"/>
      <c r="I58" s="127"/>
      <c r="J58" s="128">
        <f>J84</f>
        <v>0</v>
      </c>
      <c r="K58" s="129"/>
    </row>
    <row r="59" spans="2:11" s="7" customFormat="1" ht="24.75" customHeight="1">
      <c r="B59" s="123"/>
      <c r="C59" s="124"/>
      <c r="D59" s="125" t="s">
        <v>104</v>
      </c>
      <c r="E59" s="126"/>
      <c r="F59" s="126"/>
      <c r="G59" s="126"/>
      <c r="H59" s="126"/>
      <c r="I59" s="127"/>
      <c r="J59" s="128">
        <f>J147</f>
        <v>0</v>
      </c>
      <c r="K59" s="129"/>
    </row>
    <row r="60" spans="2:11" s="7" customFormat="1" ht="24.75" customHeight="1">
      <c r="B60" s="123"/>
      <c r="C60" s="124"/>
      <c r="D60" s="125" t="s">
        <v>105</v>
      </c>
      <c r="E60" s="126"/>
      <c r="F60" s="126"/>
      <c r="G60" s="126"/>
      <c r="H60" s="126"/>
      <c r="I60" s="127"/>
      <c r="J60" s="128">
        <f>J167</f>
        <v>0</v>
      </c>
      <c r="K60" s="129"/>
    </row>
    <row r="61" spans="2:11" s="7" customFormat="1" ht="24.75" customHeight="1">
      <c r="B61" s="123"/>
      <c r="C61" s="124"/>
      <c r="D61" s="125" t="s">
        <v>229</v>
      </c>
      <c r="E61" s="126"/>
      <c r="F61" s="126"/>
      <c r="G61" s="126"/>
      <c r="H61" s="126"/>
      <c r="I61" s="127"/>
      <c r="J61" s="128">
        <f>J193</f>
        <v>0</v>
      </c>
      <c r="K61" s="129"/>
    </row>
    <row r="62" spans="2:11" s="7" customFormat="1" ht="24.75" customHeight="1">
      <c r="B62" s="123"/>
      <c r="C62" s="124"/>
      <c r="D62" s="125" t="s">
        <v>106</v>
      </c>
      <c r="E62" s="126"/>
      <c r="F62" s="126"/>
      <c r="G62" s="126"/>
      <c r="H62" s="126"/>
      <c r="I62" s="127"/>
      <c r="J62" s="128">
        <f>J206</f>
        <v>0</v>
      </c>
      <c r="K62" s="129"/>
    </row>
    <row r="63" spans="2:11" s="1" customFormat="1" ht="21.75" customHeight="1">
      <c r="B63" s="33"/>
      <c r="C63" s="34"/>
      <c r="D63" s="34"/>
      <c r="E63" s="34"/>
      <c r="F63" s="34"/>
      <c r="G63" s="34"/>
      <c r="H63" s="34"/>
      <c r="I63" s="94"/>
      <c r="J63" s="34"/>
      <c r="K63" s="37"/>
    </row>
    <row r="64" spans="2:11" s="1" customFormat="1" ht="6.75" customHeight="1">
      <c r="B64" s="48"/>
      <c r="C64" s="49"/>
      <c r="D64" s="49"/>
      <c r="E64" s="49"/>
      <c r="F64" s="49"/>
      <c r="G64" s="49"/>
      <c r="H64" s="49"/>
      <c r="I64" s="115"/>
      <c r="J64" s="49"/>
      <c r="K64" s="50"/>
    </row>
    <row r="68" spans="2:12" s="1" customFormat="1" ht="6.75" customHeight="1">
      <c r="B68" s="51"/>
      <c r="C68" s="52"/>
      <c r="D68" s="52"/>
      <c r="E68" s="52"/>
      <c r="F68" s="52"/>
      <c r="G68" s="52"/>
      <c r="H68" s="52"/>
      <c r="I68" s="116"/>
      <c r="J68" s="52"/>
      <c r="K68" s="52"/>
      <c r="L68" s="33"/>
    </row>
    <row r="69" spans="2:12" s="1" customFormat="1" ht="36.75" customHeight="1">
      <c r="B69" s="33"/>
      <c r="C69" s="53" t="s">
        <v>107</v>
      </c>
      <c r="I69" s="130"/>
      <c r="L69" s="33"/>
    </row>
    <row r="70" spans="2:12" s="1" customFormat="1" ht="6.75" customHeight="1">
      <c r="B70" s="33"/>
      <c r="I70" s="130"/>
      <c r="L70" s="33"/>
    </row>
    <row r="71" spans="2:12" s="1" customFormat="1" ht="14.25" customHeight="1">
      <c r="B71" s="33"/>
      <c r="C71" s="55" t="s">
        <v>16</v>
      </c>
      <c r="I71" s="130"/>
      <c r="L71" s="33"/>
    </row>
    <row r="72" spans="2:12" s="1" customFormat="1" ht="22.5" customHeight="1">
      <c r="B72" s="33"/>
      <c r="E72" s="259" t="str">
        <f>E7</f>
        <v>VN Hať Oprava Hráze a sdruženého objektu ( č. stavby 3389 )</v>
      </c>
      <c r="F72" s="222"/>
      <c r="G72" s="222"/>
      <c r="H72" s="222"/>
      <c r="I72" s="130"/>
      <c r="L72" s="33"/>
    </row>
    <row r="73" spans="2:12" s="1" customFormat="1" ht="14.25" customHeight="1">
      <c r="B73" s="33"/>
      <c r="C73" s="55" t="s">
        <v>94</v>
      </c>
      <c r="I73" s="130"/>
      <c r="L73" s="33"/>
    </row>
    <row r="74" spans="2:12" s="1" customFormat="1" ht="23.25" customHeight="1">
      <c r="B74" s="33"/>
      <c r="E74" s="240" t="str">
        <f>E9</f>
        <v>SO_02 - Oprava hráze</v>
      </c>
      <c r="F74" s="222"/>
      <c r="G74" s="222"/>
      <c r="H74" s="222"/>
      <c r="I74" s="130"/>
      <c r="L74" s="33"/>
    </row>
    <row r="75" spans="2:12" s="1" customFormat="1" ht="6.75" customHeight="1">
      <c r="B75" s="33"/>
      <c r="I75" s="130"/>
      <c r="L75" s="33"/>
    </row>
    <row r="76" spans="2:12" s="1" customFormat="1" ht="18" customHeight="1">
      <c r="B76" s="33"/>
      <c r="C76" s="55" t="s">
        <v>23</v>
      </c>
      <c r="F76" s="131" t="str">
        <f>F12</f>
        <v> </v>
      </c>
      <c r="I76" s="132" t="s">
        <v>25</v>
      </c>
      <c r="J76" s="59" t="str">
        <f>IF(J12="","",J12)</f>
        <v>16.6.2016</v>
      </c>
      <c r="L76" s="33"/>
    </row>
    <row r="77" spans="2:12" s="1" customFormat="1" ht="6.75" customHeight="1">
      <c r="B77" s="33"/>
      <c r="I77" s="130"/>
      <c r="L77" s="33"/>
    </row>
    <row r="78" spans="2:12" s="1" customFormat="1" ht="15">
      <c r="B78" s="33"/>
      <c r="C78" s="55" t="s">
        <v>29</v>
      </c>
      <c r="F78" s="131" t="str">
        <f>E15</f>
        <v>Povodí odry, státní podnik</v>
      </c>
      <c r="I78" s="132" t="s">
        <v>36</v>
      </c>
      <c r="J78" s="131" t="str">
        <f>E21</f>
        <v>Lineplan s.r.o.</v>
      </c>
      <c r="L78" s="33"/>
    </row>
    <row r="79" spans="2:12" s="1" customFormat="1" ht="14.25" customHeight="1">
      <c r="B79" s="33"/>
      <c r="C79" s="55" t="s">
        <v>34</v>
      </c>
      <c r="F79" s="131">
        <f>IF(E18="","",E18)</f>
      </c>
      <c r="I79" s="130"/>
      <c r="L79" s="33"/>
    </row>
    <row r="80" spans="2:12" s="1" customFormat="1" ht="9.75" customHeight="1">
      <c r="B80" s="33"/>
      <c r="I80" s="130"/>
      <c r="L80" s="33"/>
    </row>
    <row r="81" spans="2:20" s="8" customFormat="1" ht="29.25" customHeight="1">
      <c r="B81" s="133"/>
      <c r="C81" s="134" t="s">
        <v>108</v>
      </c>
      <c r="D81" s="135" t="s">
        <v>59</v>
      </c>
      <c r="E81" s="135" t="s">
        <v>55</v>
      </c>
      <c r="F81" s="135" t="s">
        <v>109</v>
      </c>
      <c r="G81" s="135" t="s">
        <v>110</v>
      </c>
      <c r="H81" s="135" t="s">
        <v>111</v>
      </c>
      <c r="I81" s="136" t="s">
        <v>112</v>
      </c>
      <c r="J81" s="135" t="s">
        <v>99</v>
      </c>
      <c r="K81" s="137" t="s">
        <v>113</v>
      </c>
      <c r="L81" s="133"/>
      <c r="M81" s="66" t="s">
        <v>114</v>
      </c>
      <c r="N81" s="67" t="s">
        <v>44</v>
      </c>
      <c r="O81" s="67" t="s">
        <v>115</v>
      </c>
      <c r="P81" s="67" t="s">
        <v>116</v>
      </c>
      <c r="Q81" s="67" t="s">
        <v>117</v>
      </c>
      <c r="R81" s="67" t="s">
        <v>118</v>
      </c>
      <c r="S81" s="67" t="s">
        <v>119</v>
      </c>
      <c r="T81" s="68" t="s">
        <v>120</v>
      </c>
    </row>
    <row r="82" spans="2:63" s="1" customFormat="1" ht="29.25" customHeight="1">
      <c r="B82" s="33"/>
      <c r="C82" s="70" t="s">
        <v>100</v>
      </c>
      <c r="I82" s="130"/>
      <c r="J82" s="138">
        <f>BK82</f>
        <v>0</v>
      </c>
      <c r="L82" s="33"/>
      <c r="M82" s="69"/>
      <c r="N82" s="60"/>
      <c r="O82" s="60"/>
      <c r="P82" s="139">
        <f>P83+P84+P147+P167+P193+P206</f>
        <v>0</v>
      </c>
      <c r="Q82" s="60"/>
      <c r="R82" s="139">
        <f>R83+R84+R147+R167+R193+R206</f>
        <v>1976.0550775999998</v>
      </c>
      <c r="S82" s="60"/>
      <c r="T82" s="140">
        <f>T83+T84+T147+T167+T193+T206</f>
        <v>25.703999999999997</v>
      </c>
      <c r="AT82" s="16" t="s">
        <v>73</v>
      </c>
      <c r="AU82" s="16" t="s">
        <v>101</v>
      </c>
      <c r="BK82" s="141">
        <f>BK83+BK84+BK147+BK167+BK193+BK206</f>
        <v>0</v>
      </c>
    </row>
    <row r="83" spans="2:63" s="9" customFormat="1" ht="36.75" customHeight="1">
      <c r="B83" s="142"/>
      <c r="D83" s="143" t="s">
        <v>73</v>
      </c>
      <c r="E83" s="144" t="s">
        <v>121</v>
      </c>
      <c r="F83" s="144" t="s">
        <v>122</v>
      </c>
      <c r="I83" s="145"/>
      <c r="J83" s="146">
        <f>BK83</f>
        <v>0</v>
      </c>
      <c r="L83" s="142"/>
      <c r="M83" s="147"/>
      <c r="N83" s="148"/>
      <c r="O83" s="148"/>
      <c r="P83" s="149">
        <v>0</v>
      </c>
      <c r="Q83" s="148"/>
      <c r="R83" s="149">
        <v>0</v>
      </c>
      <c r="S83" s="148"/>
      <c r="T83" s="150">
        <v>0</v>
      </c>
      <c r="AR83" s="143" t="s">
        <v>22</v>
      </c>
      <c r="AT83" s="151" t="s">
        <v>73</v>
      </c>
      <c r="AU83" s="151" t="s">
        <v>74</v>
      </c>
      <c r="AY83" s="143" t="s">
        <v>123</v>
      </c>
      <c r="BK83" s="152">
        <v>0</v>
      </c>
    </row>
    <row r="84" spans="2:63" s="9" customFormat="1" ht="24.75" customHeight="1">
      <c r="B84" s="142"/>
      <c r="D84" s="153" t="s">
        <v>73</v>
      </c>
      <c r="E84" s="154" t="s">
        <v>22</v>
      </c>
      <c r="F84" s="154" t="s">
        <v>124</v>
      </c>
      <c r="I84" s="145"/>
      <c r="J84" s="155">
        <f>BK84</f>
        <v>0</v>
      </c>
      <c r="L84" s="142"/>
      <c r="M84" s="147"/>
      <c r="N84" s="148"/>
      <c r="O84" s="148"/>
      <c r="P84" s="149">
        <f>SUM(P85:P146)</f>
        <v>0</v>
      </c>
      <c r="Q84" s="148"/>
      <c r="R84" s="149">
        <f>SUM(R85:R146)</f>
        <v>0.0030369999999999998</v>
      </c>
      <c r="S84" s="148"/>
      <c r="T84" s="150">
        <f>SUM(T85:T146)</f>
        <v>25.703999999999997</v>
      </c>
      <c r="AR84" s="143" t="s">
        <v>22</v>
      </c>
      <c r="AT84" s="151" t="s">
        <v>73</v>
      </c>
      <c r="AU84" s="151" t="s">
        <v>74</v>
      </c>
      <c r="AY84" s="143" t="s">
        <v>123</v>
      </c>
      <c r="BK84" s="152">
        <f>SUM(BK85:BK146)</f>
        <v>0</v>
      </c>
    </row>
    <row r="85" spans="2:65" s="1" customFormat="1" ht="22.5" customHeight="1">
      <c r="B85" s="156"/>
      <c r="C85" s="157" t="s">
        <v>22</v>
      </c>
      <c r="D85" s="157" t="s">
        <v>125</v>
      </c>
      <c r="E85" s="158" t="s">
        <v>230</v>
      </c>
      <c r="F85" s="159" t="s">
        <v>231</v>
      </c>
      <c r="G85" s="160" t="s">
        <v>174</v>
      </c>
      <c r="H85" s="161">
        <v>63</v>
      </c>
      <c r="I85" s="162"/>
      <c r="J85" s="163">
        <f>ROUND(I85*H85,2)</f>
        <v>0</v>
      </c>
      <c r="K85" s="159" t="s">
        <v>129</v>
      </c>
      <c r="L85" s="33"/>
      <c r="M85" s="164" t="s">
        <v>20</v>
      </c>
      <c r="N85" s="165" t="s">
        <v>45</v>
      </c>
      <c r="O85" s="34"/>
      <c r="P85" s="166">
        <f>O85*H85</f>
        <v>0</v>
      </c>
      <c r="Q85" s="166">
        <v>0</v>
      </c>
      <c r="R85" s="166">
        <f>Q85*H85</f>
        <v>0</v>
      </c>
      <c r="S85" s="166">
        <v>0.408</v>
      </c>
      <c r="T85" s="167">
        <f>S85*H85</f>
        <v>25.703999999999997</v>
      </c>
      <c r="AR85" s="16" t="s">
        <v>130</v>
      </c>
      <c r="AT85" s="16" t="s">
        <v>125</v>
      </c>
      <c r="AU85" s="16" t="s">
        <v>22</v>
      </c>
      <c r="AY85" s="16" t="s">
        <v>123</v>
      </c>
      <c r="BE85" s="168">
        <f>IF(N85="základní",J85,0)</f>
        <v>0</v>
      </c>
      <c r="BF85" s="168">
        <f>IF(N85="snížená",J85,0)</f>
        <v>0</v>
      </c>
      <c r="BG85" s="168">
        <f>IF(N85="zákl. přenesená",J85,0)</f>
        <v>0</v>
      </c>
      <c r="BH85" s="168">
        <f>IF(N85="sníž. přenesená",J85,0)</f>
        <v>0</v>
      </c>
      <c r="BI85" s="168">
        <f>IF(N85="nulová",J85,0)</f>
        <v>0</v>
      </c>
      <c r="BJ85" s="16" t="s">
        <v>22</v>
      </c>
      <c r="BK85" s="168">
        <f>ROUND(I85*H85,2)</f>
        <v>0</v>
      </c>
      <c r="BL85" s="16" t="s">
        <v>130</v>
      </c>
      <c r="BM85" s="16" t="s">
        <v>22</v>
      </c>
    </row>
    <row r="86" spans="2:47" s="1" customFormat="1" ht="22.5" customHeight="1">
      <c r="B86" s="33"/>
      <c r="D86" s="169" t="s">
        <v>131</v>
      </c>
      <c r="F86" s="170" t="s">
        <v>231</v>
      </c>
      <c r="I86" s="130"/>
      <c r="L86" s="33"/>
      <c r="M86" s="62"/>
      <c r="N86" s="34"/>
      <c r="O86" s="34"/>
      <c r="P86" s="34"/>
      <c r="Q86" s="34"/>
      <c r="R86" s="34"/>
      <c r="S86" s="34"/>
      <c r="T86" s="63"/>
      <c r="AT86" s="16" t="s">
        <v>131</v>
      </c>
      <c r="AU86" s="16" t="s">
        <v>22</v>
      </c>
    </row>
    <row r="87" spans="2:47" s="1" customFormat="1" ht="42" customHeight="1">
      <c r="B87" s="33"/>
      <c r="D87" s="169" t="s">
        <v>133</v>
      </c>
      <c r="F87" s="171" t="s">
        <v>232</v>
      </c>
      <c r="I87" s="130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133</v>
      </c>
      <c r="AU87" s="16" t="s">
        <v>22</v>
      </c>
    </row>
    <row r="88" spans="2:51" s="10" customFormat="1" ht="22.5" customHeight="1">
      <c r="B88" s="172"/>
      <c r="D88" s="169" t="s">
        <v>135</v>
      </c>
      <c r="E88" s="173" t="s">
        <v>20</v>
      </c>
      <c r="F88" s="174" t="s">
        <v>233</v>
      </c>
      <c r="H88" s="175">
        <v>63</v>
      </c>
      <c r="I88" s="176"/>
      <c r="L88" s="172"/>
      <c r="M88" s="177"/>
      <c r="N88" s="178"/>
      <c r="O88" s="178"/>
      <c r="P88" s="178"/>
      <c r="Q88" s="178"/>
      <c r="R88" s="178"/>
      <c r="S88" s="178"/>
      <c r="T88" s="179"/>
      <c r="AT88" s="173" t="s">
        <v>135</v>
      </c>
      <c r="AU88" s="173" t="s">
        <v>22</v>
      </c>
      <c r="AV88" s="10" t="s">
        <v>82</v>
      </c>
      <c r="AW88" s="10" t="s">
        <v>38</v>
      </c>
      <c r="AX88" s="10" t="s">
        <v>74</v>
      </c>
      <c r="AY88" s="173" t="s">
        <v>123</v>
      </c>
    </row>
    <row r="89" spans="2:51" s="11" customFormat="1" ht="22.5" customHeight="1">
      <c r="B89" s="180"/>
      <c r="D89" s="181" t="s">
        <v>135</v>
      </c>
      <c r="E89" s="182" t="s">
        <v>20</v>
      </c>
      <c r="F89" s="183" t="s">
        <v>137</v>
      </c>
      <c r="H89" s="184">
        <v>63</v>
      </c>
      <c r="I89" s="185"/>
      <c r="L89" s="180"/>
      <c r="M89" s="186"/>
      <c r="N89" s="187"/>
      <c r="O89" s="187"/>
      <c r="P89" s="187"/>
      <c r="Q89" s="187"/>
      <c r="R89" s="187"/>
      <c r="S89" s="187"/>
      <c r="T89" s="188"/>
      <c r="AT89" s="189" t="s">
        <v>135</v>
      </c>
      <c r="AU89" s="189" t="s">
        <v>22</v>
      </c>
      <c r="AV89" s="11" t="s">
        <v>130</v>
      </c>
      <c r="AW89" s="11" t="s">
        <v>38</v>
      </c>
      <c r="AX89" s="11" t="s">
        <v>22</v>
      </c>
      <c r="AY89" s="189" t="s">
        <v>123</v>
      </c>
    </row>
    <row r="90" spans="2:65" s="1" customFormat="1" ht="22.5" customHeight="1">
      <c r="B90" s="156"/>
      <c r="C90" s="157" t="s">
        <v>82</v>
      </c>
      <c r="D90" s="157" t="s">
        <v>125</v>
      </c>
      <c r="E90" s="158" t="s">
        <v>234</v>
      </c>
      <c r="F90" s="159" t="s">
        <v>235</v>
      </c>
      <c r="G90" s="160" t="s">
        <v>140</v>
      </c>
      <c r="H90" s="161">
        <v>947.9</v>
      </c>
      <c r="I90" s="162"/>
      <c r="J90" s="163">
        <f>ROUND(I90*H90,2)</f>
        <v>0</v>
      </c>
      <c r="K90" s="159" t="s">
        <v>129</v>
      </c>
      <c r="L90" s="33"/>
      <c r="M90" s="164" t="s">
        <v>20</v>
      </c>
      <c r="N90" s="165" t="s">
        <v>45</v>
      </c>
      <c r="O90" s="34"/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AR90" s="16" t="s">
        <v>130</v>
      </c>
      <c r="AT90" s="16" t="s">
        <v>125</v>
      </c>
      <c r="AU90" s="16" t="s">
        <v>22</v>
      </c>
      <c r="AY90" s="16" t="s">
        <v>123</v>
      </c>
      <c r="BE90" s="168">
        <f>IF(N90="základní",J90,0)</f>
        <v>0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16" t="s">
        <v>22</v>
      </c>
      <c r="BK90" s="168">
        <f>ROUND(I90*H90,2)</f>
        <v>0</v>
      </c>
      <c r="BL90" s="16" t="s">
        <v>130</v>
      </c>
      <c r="BM90" s="16" t="s">
        <v>82</v>
      </c>
    </row>
    <row r="91" spans="2:47" s="1" customFormat="1" ht="22.5" customHeight="1">
      <c r="B91" s="33"/>
      <c r="D91" s="169" t="s">
        <v>131</v>
      </c>
      <c r="F91" s="170" t="s">
        <v>235</v>
      </c>
      <c r="I91" s="130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131</v>
      </c>
      <c r="AU91" s="16" t="s">
        <v>22</v>
      </c>
    </row>
    <row r="92" spans="2:47" s="1" customFormat="1" ht="30" customHeight="1">
      <c r="B92" s="33"/>
      <c r="D92" s="181" t="s">
        <v>133</v>
      </c>
      <c r="F92" s="190" t="s">
        <v>236</v>
      </c>
      <c r="I92" s="130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133</v>
      </c>
      <c r="AU92" s="16" t="s">
        <v>22</v>
      </c>
    </row>
    <row r="93" spans="2:65" s="1" customFormat="1" ht="22.5" customHeight="1">
      <c r="B93" s="156"/>
      <c r="C93" s="157" t="s">
        <v>142</v>
      </c>
      <c r="D93" s="157" t="s">
        <v>125</v>
      </c>
      <c r="E93" s="158" t="s">
        <v>237</v>
      </c>
      <c r="F93" s="159" t="s">
        <v>238</v>
      </c>
      <c r="G93" s="160" t="s">
        <v>140</v>
      </c>
      <c r="H93" s="161">
        <v>473.95</v>
      </c>
      <c r="I93" s="162"/>
      <c r="J93" s="163">
        <f>ROUND(I93*H93,2)</f>
        <v>0</v>
      </c>
      <c r="K93" s="159" t="s">
        <v>129</v>
      </c>
      <c r="L93" s="33"/>
      <c r="M93" s="164" t="s">
        <v>20</v>
      </c>
      <c r="N93" s="165" t="s">
        <v>45</v>
      </c>
      <c r="O93" s="34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AR93" s="16" t="s">
        <v>130</v>
      </c>
      <c r="AT93" s="16" t="s">
        <v>125</v>
      </c>
      <c r="AU93" s="16" t="s">
        <v>22</v>
      </c>
      <c r="AY93" s="16" t="s">
        <v>123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6" t="s">
        <v>22</v>
      </c>
      <c r="BK93" s="168">
        <f>ROUND(I93*H93,2)</f>
        <v>0</v>
      </c>
      <c r="BL93" s="16" t="s">
        <v>130</v>
      </c>
      <c r="BM93" s="16" t="s">
        <v>142</v>
      </c>
    </row>
    <row r="94" spans="2:47" s="1" customFormat="1" ht="22.5" customHeight="1">
      <c r="B94" s="33"/>
      <c r="D94" s="169" t="s">
        <v>131</v>
      </c>
      <c r="F94" s="170" t="s">
        <v>238</v>
      </c>
      <c r="I94" s="130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131</v>
      </c>
      <c r="AU94" s="16" t="s">
        <v>22</v>
      </c>
    </row>
    <row r="95" spans="2:47" s="1" customFormat="1" ht="30" customHeight="1">
      <c r="B95" s="33"/>
      <c r="D95" s="181" t="s">
        <v>133</v>
      </c>
      <c r="F95" s="190" t="s">
        <v>239</v>
      </c>
      <c r="I95" s="130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133</v>
      </c>
      <c r="AU95" s="16" t="s">
        <v>22</v>
      </c>
    </row>
    <row r="96" spans="2:65" s="1" customFormat="1" ht="22.5" customHeight="1">
      <c r="B96" s="156"/>
      <c r="C96" s="157" t="s">
        <v>130</v>
      </c>
      <c r="D96" s="157" t="s">
        <v>125</v>
      </c>
      <c r="E96" s="158" t="s">
        <v>138</v>
      </c>
      <c r="F96" s="159" t="s">
        <v>139</v>
      </c>
      <c r="G96" s="160" t="s">
        <v>140</v>
      </c>
      <c r="H96" s="161">
        <v>33.28</v>
      </c>
      <c r="I96" s="162"/>
      <c r="J96" s="163">
        <f>ROUND(I96*H96,2)</f>
        <v>0</v>
      </c>
      <c r="K96" s="159" t="s">
        <v>129</v>
      </c>
      <c r="L96" s="33"/>
      <c r="M96" s="164" t="s">
        <v>20</v>
      </c>
      <c r="N96" s="165" t="s">
        <v>45</v>
      </c>
      <c r="O96" s="34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AR96" s="16" t="s">
        <v>130</v>
      </c>
      <c r="AT96" s="16" t="s">
        <v>125</v>
      </c>
      <c r="AU96" s="16" t="s">
        <v>22</v>
      </c>
      <c r="AY96" s="16" t="s">
        <v>123</v>
      </c>
      <c r="BE96" s="168">
        <f>IF(N96="základní",J96,0)</f>
        <v>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16" t="s">
        <v>22</v>
      </c>
      <c r="BK96" s="168">
        <f>ROUND(I96*H96,2)</f>
        <v>0</v>
      </c>
      <c r="BL96" s="16" t="s">
        <v>130</v>
      </c>
      <c r="BM96" s="16" t="s">
        <v>130</v>
      </c>
    </row>
    <row r="97" spans="2:47" s="1" customFormat="1" ht="22.5" customHeight="1">
      <c r="B97" s="33"/>
      <c r="D97" s="169" t="s">
        <v>131</v>
      </c>
      <c r="F97" s="170" t="s">
        <v>139</v>
      </c>
      <c r="I97" s="130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131</v>
      </c>
      <c r="AU97" s="16" t="s">
        <v>22</v>
      </c>
    </row>
    <row r="98" spans="2:47" s="1" customFormat="1" ht="30" customHeight="1">
      <c r="B98" s="33"/>
      <c r="D98" s="169" t="s">
        <v>133</v>
      </c>
      <c r="F98" s="171" t="s">
        <v>240</v>
      </c>
      <c r="I98" s="130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133</v>
      </c>
      <c r="AU98" s="16" t="s">
        <v>22</v>
      </c>
    </row>
    <row r="99" spans="2:51" s="10" customFormat="1" ht="22.5" customHeight="1">
      <c r="B99" s="172"/>
      <c r="D99" s="169" t="s">
        <v>135</v>
      </c>
      <c r="E99" s="173" t="s">
        <v>20</v>
      </c>
      <c r="F99" s="174" t="s">
        <v>241</v>
      </c>
      <c r="H99" s="175">
        <v>33.28</v>
      </c>
      <c r="I99" s="176"/>
      <c r="L99" s="172"/>
      <c r="M99" s="177"/>
      <c r="N99" s="178"/>
      <c r="O99" s="178"/>
      <c r="P99" s="178"/>
      <c r="Q99" s="178"/>
      <c r="R99" s="178"/>
      <c r="S99" s="178"/>
      <c r="T99" s="179"/>
      <c r="AT99" s="173" t="s">
        <v>135</v>
      </c>
      <c r="AU99" s="173" t="s">
        <v>22</v>
      </c>
      <c r="AV99" s="10" t="s">
        <v>82</v>
      </c>
      <c r="AW99" s="10" t="s">
        <v>38</v>
      </c>
      <c r="AX99" s="10" t="s">
        <v>74</v>
      </c>
      <c r="AY99" s="173" t="s">
        <v>123</v>
      </c>
    </row>
    <row r="100" spans="2:51" s="11" customFormat="1" ht="22.5" customHeight="1">
      <c r="B100" s="180"/>
      <c r="D100" s="181" t="s">
        <v>135</v>
      </c>
      <c r="E100" s="182" t="s">
        <v>20</v>
      </c>
      <c r="F100" s="183" t="s">
        <v>137</v>
      </c>
      <c r="H100" s="184">
        <v>33.28</v>
      </c>
      <c r="I100" s="185"/>
      <c r="L100" s="180"/>
      <c r="M100" s="186"/>
      <c r="N100" s="187"/>
      <c r="O100" s="187"/>
      <c r="P100" s="187"/>
      <c r="Q100" s="187"/>
      <c r="R100" s="187"/>
      <c r="S100" s="187"/>
      <c r="T100" s="188"/>
      <c r="AT100" s="189" t="s">
        <v>135</v>
      </c>
      <c r="AU100" s="189" t="s">
        <v>22</v>
      </c>
      <c r="AV100" s="11" t="s">
        <v>130</v>
      </c>
      <c r="AW100" s="11" t="s">
        <v>38</v>
      </c>
      <c r="AX100" s="11" t="s">
        <v>22</v>
      </c>
      <c r="AY100" s="189" t="s">
        <v>123</v>
      </c>
    </row>
    <row r="101" spans="2:65" s="1" customFormat="1" ht="22.5" customHeight="1">
      <c r="B101" s="156"/>
      <c r="C101" s="157" t="s">
        <v>149</v>
      </c>
      <c r="D101" s="157" t="s">
        <v>125</v>
      </c>
      <c r="E101" s="158" t="s">
        <v>143</v>
      </c>
      <c r="F101" s="159" t="s">
        <v>144</v>
      </c>
      <c r="G101" s="160" t="s">
        <v>140</v>
      </c>
      <c r="H101" s="161">
        <v>16.64</v>
      </c>
      <c r="I101" s="162"/>
      <c r="J101" s="163">
        <f>ROUND(I101*H101,2)</f>
        <v>0</v>
      </c>
      <c r="K101" s="159" t="s">
        <v>129</v>
      </c>
      <c r="L101" s="33"/>
      <c r="M101" s="164" t="s">
        <v>20</v>
      </c>
      <c r="N101" s="165" t="s">
        <v>45</v>
      </c>
      <c r="O101" s="34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AR101" s="16" t="s">
        <v>130</v>
      </c>
      <c r="AT101" s="16" t="s">
        <v>125</v>
      </c>
      <c r="AU101" s="16" t="s">
        <v>22</v>
      </c>
      <c r="AY101" s="16" t="s">
        <v>123</v>
      </c>
      <c r="BE101" s="168">
        <f>IF(N101="základní",J101,0)</f>
        <v>0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6" t="s">
        <v>22</v>
      </c>
      <c r="BK101" s="168">
        <f>ROUND(I101*H101,2)</f>
        <v>0</v>
      </c>
      <c r="BL101" s="16" t="s">
        <v>130</v>
      </c>
      <c r="BM101" s="16" t="s">
        <v>149</v>
      </c>
    </row>
    <row r="102" spans="2:47" s="1" customFormat="1" ht="22.5" customHeight="1">
      <c r="B102" s="33"/>
      <c r="D102" s="169" t="s">
        <v>131</v>
      </c>
      <c r="F102" s="170" t="s">
        <v>144</v>
      </c>
      <c r="I102" s="130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131</v>
      </c>
      <c r="AU102" s="16" t="s">
        <v>22</v>
      </c>
    </row>
    <row r="103" spans="2:51" s="10" customFormat="1" ht="22.5" customHeight="1">
      <c r="B103" s="172"/>
      <c r="D103" s="169" t="s">
        <v>135</v>
      </c>
      <c r="E103" s="173" t="s">
        <v>20</v>
      </c>
      <c r="F103" s="174" t="s">
        <v>242</v>
      </c>
      <c r="H103" s="175">
        <v>16.64</v>
      </c>
      <c r="I103" s="176"/>
      <c r="L103" s="172"/>
      <c r="M103" s="177"/>
      <c r="N103" s="178"/>
      <c r="O103" s="178"/>
      <c r="P103" s="178"/>
      <c r="Q103" s="178"/>
      <c r="R103" s="178"/>
      <c r="S103" s="178"/>
      <c r="T103" s="179"/>
      <c r="AT103" s="173" t="s">
        <v>135</v>
      </c>
      <c r="AU103" s="173" t="s">
        <v>22</v>
      </c>
      <c r="AV103" s="10" t="s">
        <v>82</v>
      </c>
      <c r="AW103" s="10" t="s">
        <v>38</v>
      </c>
      <c r="AX103" s="10" t="s">
        <v>74</v>
      </c>
      <c r="AY103" s="173" t="s">
        <v>123</v>
      </c>
    </row>
    <row r="104" spans="2:51" s="11" customFormat="1" ht="22.5" customHeight="1">
      <c r="B104" s="180"/>
      <c r="D104" s="181" t="s">
        <v>135</v>
      </c>
      <c r="E104" s="182" t="s">
        <v>20</v>
      </c>
      <c r="F104" s="183" t="s">
        <v>137</v>
      </c>
      <c r="H104" s="184">
        <v>16.64</v>
      </c>
      <c r="I104" s="185"/>
      <c r="L104" s="180"/>
      <c r="M104" s="186"/>
      <c r="N104" s="187"/>
      <c r="O104" s="187"/>
      <c r="P104" s="187"/>
      <c r="Q104" s="187"/>
      <c r="R104" s="187"/>
      <c r="S104" s="187"/>
      <c r="T104" s="188"/>
      <c r="AT104" s="189" t="s">
        <v>135</v>
      </c>
      <c r="AU104" s="189" t="s">
        <v>22</v>
      </c>
      <c r="AV104" s="11" t="s">
        <v>130</v>
      </c>
      <c r="AW104" s="11" t="s">
        <v>38</v>
      </c>
      <c r="AX104" s="11" t="s">
        <v>22</v>
      </c>
      <c r="AY104" s="189" t="s">
        <v>123</v>
      </c>
    </row>
    <row r="105" spans="2:65" s="1" customFormat="1" ht="22.5" customHeight="1">
      <c r="B105" s="156"/>
      <c r="C105" s="157" t="s">
        <v>154</v>
      </c>
      <c r="D105" s="157" t="s">
        <v>125</v>
      </c>
      <c r="E105" s="158" t="s">
        <v>145</v>
      </c>
      <c r="F105" s="159" t="s">
        <v>146</v>
      </c>
      <c r="G105" s="160" t="s">
        <v>140</v>
      </c>
      <c r="H105" s="161">
        <v>1003.38</v>
      </c>
      <c r="I105" s="162"/>
      <c r="J105" s="163">
        <f>ROUND(I105*H105,2)</f>
        <v>0</v>
      </c>
      <c r="K105" s="159" t="s">
        <v>129</v>
      </c>
      <c r="L105" s="33"/>
      <c r="M105" s="164" t="s">
        <v>20</v>
      </c>
      <c r="N105" s="165" t="s">
        <v>45</v>
      </c>
      <c r="O105" s="34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AR105" s="16" t="s">
        <v>130</v>
      </c>
      <c r="AT105" s="16" t="s">
        <v>125</v>
      </c>
      <c r="AU105" s="16" t="s">
        <v>22</v>
      </c>
      <c r="AY105" s="16" t="s">
        <v>123</v>
      </c>
      <c r="BE105" s="168">
        <f>IF(N105="základní",J105,0)</f>
        <v>0</v>
      </c>
      <c r="BF105" s="168">
        <f>IF(N105="snížená",J105,0)</f>
        <v>0</v>
      </c>
      <c r="BG105" s="168">
        <f>IF(N105="zákl. přenesená",J105,0)</f>
        <v>0</v>
      </c>
      <c r="BH105" s="168">
        <f>IF(N105="sníž. přenesená",J105,0)</f>
        <v>0</v>
      </c>
      <c r="BI105" s="168">
        <f>IF(N105="nulová",J105,0)</f>
        <v>0</v>
      </c>
      <c r="BJ105" s="16" t="s">
        <v>22</v>
      </c>
      <c r="BK105" s="168">
        <f>ROUND(I105*H105,2)</f>
        <v>0</v>
      </c>
      <c r="BL105" s="16" t="s">
        <v>130</v>
      </c>
      <c r="BM105" s="16" t="s">
        <v>154</v>
      </c>
    </row>
    <row r="106" spans="2:47" s="1" customFormat="1" ht="22.5" customHeight="1">
      <c r="B106" s="33"/>
      <c r="D106" s="169" t="s">
        <v>131</v>
      </c>
      <c r="F106" s="170" t="s">
        <v>147</v>
      </c>
      <c r="I106" s="130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131</v>
      </c>
      <c r="AU106" s="16" t="s">
        <v>22</v>
      </c>
    </row>
    <row r="107" spans="2:47" s="1" customFormat="1" ht="30" customHeight="1">
      <c r="B107" s="33"/>
      <c r="D107" s="169" t="s">
        <v>133</v>
      </c>
      <c r="F107" s="171" t="s">
        <v>243</v>
      </c>
      <c r="I107" s="130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133</v>
      </c>
      <c r="AU107" s="16" t="s">
        <v>22</v>
      </c>
    </row>
    <row r="108" spans="2:51" s="10" customFormat="1" ht="22.5" customHeight="1">
      <c r="B108" s="172"/>
      <c r="D108" s="169" t="s">
        <v>135</v>
      </c>
      <c r="E108" s="173" t="s">
        <v>20</v>
      </c>
      <c r="F108" s="174" t="s">
        <v>244</v>
      </c>
      <c r="H108" s="175">
        <v>1003.38</v>
      </c>
      <c r="I108" s="176"/>
      <c r="L108" s="172"/>
      <c r="M108" s="177"/>
      <c r="N108" s="178"/>
      <c r="O108" s="178"/>
      <c r="P108" s="178"/>
      <c r="Q108" s="178"/>
      <c r="R108" s="178"/>
      <c r="S108" s="178"/>
      <c r="T108" s="179"/>
      <c r="AT108" s="173" t="s">
        <v>135</v>
      </c>
      <c r="AU108" s="173" t="s">
        <v>22</v>
      </c>
      <c r="AV108" s="10" t="s">
        <v>82</v>
      </c>
      <c r="AW108" s="10" t="s">
        <v>38</v>
      </c>
      <c r="AX108" s="10" t="s">
        <v>74</v>
      </c>
      <c r="AY108" s="173" t="s">
        <v>123</v>
      </c>
    </row>
    <row r="109" spans="2:51" s="11" customFormat="1" ht="22.5" customHeight="1">
      <c r="B109" s="180"/>
      <c r="D109" s="181" t="s">
        <v>135</v>
      </c>
      <c r="E109" s="182" t="s">
        <v>20</v>
      </c>
      <c r="F109" s="183" t="s">
        <v>137</v>
      </c>
      <c r="H109" s="184">
        <v>1003.38</v>
      </c>
      <c r="I109" s="185"/>
      <c r="L109" s="180"/>
      <c r="M109" s="186"/>
      <c r="N109" s="187"/>
      <c r="O109" s="187"/>
      <c r="P109" s="187"/>
      <c r="Q109" s="187"/>
      <c r="R109" s="187"/>
      <c r="S109" s="187"/>
      <c r="T109" s="188"/>
      <c r="AT109" s="189" t="s">
        <v>135</v>
      </c>
      <c r="AU109" s="189" t="s">
        <v>22</v>
      </c>
      <c r="AV109" s="11" t="s">
        <v>130</v>
      </c>
      <c r="AW109" s="11" t="s">
        <v>38</v>
      </c>
      <c r="AX109" s="11" t="s">
        <v>22</v>
      </c>
      <c r="AY109" s="189" t="s">
        <v>123</v>
      </c>
    </row>
    <row r="110" spans="2:65" s="1" customFormat="1" ht="22.5" customHeight="1">
      <c r="B110" s="156"/>
      <c r="C110" s="157" t="s">
        <v>158</v>
      </c>
      <c r="D110" s="157" t="s">
        <v>125</v>
      </c>
      <c r="E110" s="158" t="s">
        <v>245</v>
      </c>
      <c r="F110" s="159" t="s">
        <v>246</v>
      </c>
      <c r="G110" s="160" t="s">
        <v>140</v>
      </c>
      <c r="H110" s="161">
        <v>1003.38</v>
      </c>
      <c r="I110" s="162"/>
      <c r="J110" s="163">
        <f>ROUND(I110*H110,2)</f>
        <v>0</v>
      </c>
      <c r="K110" s="159" t="s">
        <v>129</v>
      </c>
      <c r="L110" s="33"/>
      <c r="M110" s="164" t="s">
        <v>20</v>
      </c>
      <c r="N110" s="165" t="s">
        <v>45</v>
      </c>
      <c r="O110" s="34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AR110" s="16" t="s">
        <v>130</v>
      </c>
      <c r="AT110" s="16" t="s">
        <v>125</v>
      </c>
      <c r="AU110" s="16" t="s">
        <v>22</v>
      </c>
      <c r="AY110" s="16" t="s">
        <v>123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6" t="s">
        <v>22</v>
      </c>
      <c r="BK110" s="168">
        <f>ROUND(I110*H110,2)</f>
        <v>0</v>
      </c>
      <c r="BL110" s="16" t="s">
        <v>130</v>
      </c>
      <c r="BM110" s="16" t="s">
        <v>158</v>
      </c>
    </row>
    <row r="111" spans="2:47" s="1" customFormat="1" ht="22.5" customHeight="1">
      <c r="B111" s="33"/>
      <c r="D111" s="169" t="s">
        <v>131</v>
      </c>
      <c r="F111" s="170" t="s">
        <v>246</v>
      </c>
      <c r="I111" s="130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131</v>
      </c>
      <c r="AU111" s="16" t="s">
        <v>22</v>
      </c>
    </row>
    <row r="112" spans="2:51" s="10" customFormat="1" ht="22.5" customHeight="1">
      <c r="B112" s="172"/>
      <c r="D112" s="169" t="s">
        <v>135</v>
      </c>
      <c r="E112" s="173" t="s">
        <v>20</v>
      </c>
      <c r="F112" s="174" t="s">
        <v>247</v>
      </c>
      <c r="H112" s="175">
        <v>1003.38</v>
      </c>
      <c r="I112" s="176"/>
      <c r="L112" s="172"/>
      <c r="M112" s="177"/>
      <c r="N112" s="178"/>
      <c r="O112" s="178"/>
      <c r="P112" s="178"/>
      <c r="Q112" s="178"/>
      <c r="R112" s="178"/>
      <c r="S112" s="178"/>
      <c r="T112" s="179"/>
      <c r="AT112" s="173" t="s">
        <v>135</v>
      </c>
      <c r="AU112" s="173" t="s">
        <v>22</v>
      </c>
      <c r="AV112" s="10" t="s">
        <v>82</v>
      </c>
      <c r="AW112" s="10" t="s">
        <v>38</v>
      </c>
      <c r="AX112" s="10" t="s">
        <v>74</v>
      </c>
      <c r="AY112" s="173" t="s">
        <v>123</v>
      </c>
    </row>
    <row r="113" spans="2:51" s="11" customFormat="1" ht="22.5" customHeight="1">
      <c r="B113" s="180"/>
      <c r="D113" s="181" t="s">
        <v>135</v>
      </c>
      <c r="E113" s="182" t="s">
        <v>20</v>
      </c>
      <c r="F113" s="183" t="s">
        <v>137</v>
      </c>
      <c r="H113" s="184">
        <v>1003.38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9" t="s">
        <v>135</v>
      </c>
      <c r="AU113" s="189" t="s">
        <v>22</v>
      </c>
      <c r="AV113" s="11" t="s">
        <v>130</v>
      </c>
      <c r="AW113" s="11" t="s">
        <v>38</v>
      </c>
      <c r="AX113" s="11" t="s">
        <v>22</v>
      </c>
      <c r="AY113" s="189" t="s">
        <v>123</v>
      </c>
    </row>
    <row r="114" spans="2:65" s="1" customFormat="1" ht="22.5" customHeight="1">
      <c r="B114" s="156"/>
      <c r="C114" s="157" t="s">
        <v>161</v>
      </c>
      <c r="D114" s="157" t="s">
        <v>125</v>
      </c>
      <c r="E114" s="158" t="s">
        <v>150</v>
      </c>
      <c r="F114" s="159" t="s">
        <v>151</v>
      </c>
      <c r="G114" s="160" t="s">
        <v>140</v>
      </c>
      <c r="H114" s="161">
        <v>958.98</v>
      </c>
      <c r="I114" s="162"/>
      <c r="J114" s="163">
        <f>ROUND(I114*H114,2)</f>
        <v>0</v>
      </c>
      <c r="K114" s="159" t="s">
        <v>129</v>
      </c>
      <c r="L114" s="33"/>
      <c r="M114" s="164" t="s">
        <v>20</v>
      </c>
      <c r="N114" s="165" t="s">
        <v>45</v>
      </c>
      <c r="O114" s="34"/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AR114" s="16" t="s">
        <v>130</v>
      </c>
      <c r="AT114" s="16" t="s">
        <v>125</v>
      </c>
      <c r="AU114" s="16" t="s">
        <v>22</v>
      </c>
      <c r="AY114" s="16" t="s">
        <v>123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16" t="s">
        <v>22</v>
      </c>
      <c r="BK114" s="168">
        <f>ROUND(I114*H114,2)</f>
        <v>0</v>
      </c>
      <c r="BL114" s="16" t="s">
        <v>130</v>
      </c>
      <c r="BM114" s="16" t="s">
        <v>161</v>
      </c>
    </row>
    <row r="115" spans="2:47" s="1" customFormat="1" ht="22.5" customHeight="1">
      <c r="B115" s="33"/>
      <c r="D115" s="169" t="s">
        <v>131</v>
      </c>
      <c r="F115" s="170" t="s">
        <v>152</v>
      </c>
      <c r="I115" s="130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131</v>
      </c>
      <c r="AU115" s="16" t="s">
        <v>22</v>
      </c>
    </row>
    <row r="116" spans="2:47" s="1" customFormat="1" ht="30" customHeight="1">
      <c r="B116" s="33"/>
      <c r="D116" s="169" t="s">
        <v>133</v>
      </c>
      <c r="F116" s="171" t="s">
        <v>248</v>
      </c>
      <c r="I116" s="130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133</v>
      </c>
      <c r="AU116" s="16" t="s">
        <v>22</v>
      </c>
    </row>
    <row r="117" spans="2:51" s="10" customFormat="1" ht="22.5" customHeight="1">
      <c r="B117" s="172"/>
      <c r="D117" s="169" t="s">
        <v>135</v>
      </c>
      <c r="E117" s="173" t="s">
        <v>20</v>
      </c>
      <c r="F117" s="174" t="s">
        <v>249</v>
      </c>
      <c r="H117" s="175">
        <v>958.98</v>
      </c>
      <c r="I117" s="176"/>
      <c r="L117" s="172"/>
      <c r="M117" s="177"/>
      <c r="N117" s="178"/>
      <c r="O117" s="178"/>
      <c r="P117" s="178"/>
      <c r="Q117" s="178"/>
      <c r="R117" s="178"/>
      <c r="S117" s="178"/>
      <c r="T117" s="179"/>
      <c r="AT117" s="173" t="s">
        <v>135</v>
      </c>
      <c r="AU117" s="173" t="s">
        <v>22</v>
      </c>
      <c r="AV117" s="10" t="s">
        <v>82</v>
      </c>
      <c r="AW117" s="10" t="s">
        <v>38</v>
      </c>
      <c r="AX117" s="10" t="s">
        <v>74</v>
      </c>
      <c r="AY117" s="173" t="s">
        <v>123</v>
      </c>
    </row>
    <row r="118" spans="2:51" s="11" customFormat="1" ht="22.5" customHeight="1">
      <c r="B118" s="180"/>
      <c r="D118" s="181" t="s">
        <v>135</v>
      </c>
      <c r="E118" s="182" t="s">
        <v>20</v>
      </c>
      <c r="F118" s="183" t="s">
        <v>137</v>
      </c>
      <c r="H118" s="184">
        <v>958.98</v>
      </c>
      <c r="I118" s="185"/>
      <c r="L118" s="180"/>
      <c r="M118" s="186"/>
      <c r="N118" s="187"/>
      <c r="O118" s="187"/>
      <c r="P118" s="187"/>
      <c r="Q118" s="187"/>
      <c r="R118" s="187"/>
      <c r="S118" s="187"/>
      <c r="T118" s="188"/>
      <c r="AT118" s="189" t="s">
        <v>135</v>
      </c>
      <c r="AU118" s="189" t="s">
        <v>22</v>
      </c>
      <c r="AV118" s="11" t="s">
        <v>130</v>
      </c>
      <c r="AW118" s="11" t="s">
        <v>38</v>
      </c>
      <c r="AX118" s="11" t="s">
        <v>22</v>
      </c>
      <c r="AY118" s="189" t="s">
        <v>123</v>
      </c>
    </row>
    <row r="119" spans="2:65" s="1" customFormat="1" ht="22.5" customHeight="1">
      <c r="B119" s="156"/>
      <c r="C119" s="157" t="s">
        <v>167</v>
      </c>
      <c r="D119" s="157" t="s">
        <v>125</v>
      </c>
      <c r="E119" s="158" t="s">
        <v>250</v>
      </c>
      <c r="F119" s="159" t="s">
        <v>251</v>
      </c>
      <c r="G119" s="160" t="s">
        <v>140</v>
      </c>
      <c r="H119" s="161">
        <v>22.2</v>
      </c>
      <c r="I119" s="162"/>
      <c r="J119" s="163">
        <f>ROUND(I119*H119,2)</f>
        <v>0</v>
      </c>
      <c r="K119" s="159" t="s">
        <v>129</v>
      </c>
      <c r="L119" s="33"/>
      <c r="M119" s="164" t="s">
        <v>20</v>
      </c>
      <c r="N119" s="165" t="s">
        <v>45</v>
      </c>
      <c r="O119" s="34"/>
      <c r="P119" s="166">
        <f>O119*H119</f>
        <v>0</v>
      </c>
      <c r="Q119" s="166">
        <v>0</v>
      </c>
      <c r="R119" s="166">
        <f>Q119*H119</f>
        <v>0</v>
      </c>
      <c r="S119" s="166">
        <v>0</v>
      </c>
      <c r="T119" s="167">
        <f>S119*H119</f>
        <v>0</v>
      </c>
      <c r="AR119" s="16" t="s">
        <v>130</v>
      </c>
      <c r="AT119" s="16" t="s">
        <v>125</v>
      </c>
      <c r="AU119" s="16" t="s">
        <v>22</v>
      </c>
      <c r="AY119" s="16" t="s">
        <v>123</v>
      </c>
      <c r="BE119" s="168">
        <f>IF(N119="základní",J119,0)</f>
        <v>0</v>
      </c>
      <c r="BF119" s="168">
        <f>IF(N119="snížená",J119,0)</f>
        <v>0</v>
      </c>
      <c r="BG119" s="168">
        <f>IF(N119="zákl. přenesená",J119,0)</f>
        <v>0</v>
      </c>
      <c r="BH119" s="168">
        <f>IF(N119="sníž. přenesená",J119,0)</f>
        <v>0</v>
      </c>
      <c r="BI119" s="168">
        <f>IF(N119="nulová",J119,0)</f>
        <v>0</v>
      </c>
      <c r="BJ119" s="16" t="s">
        <v>22</v>
      </c>
      <c r="BK119" s="168">
        <f>ROUND(I119*H119,2)</f>
        <v>0</v>
      </c>
      <c r="BL119" s="16" t="s">
        <v>130</v>
      </c>
      <c r="BM119" s="16" t="s">
        <v>167</v>
      </c>
    </row>
    <row r="120" spans="2:47" s="1" customFormat="1" ht="22.5" customHeight="1">
      <c r="B120" s="33"/>
      <c r="D120" s="169" t="s">
        <v>131</v>
      </c>
      <c r="F120" s="170" t="s">
        <v>251</v>
      </c>
      <c r="I120" s="130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131</v>
      </c>
      <c r="AU120" s="16" t="s">
        <v>22</v>
      </c>
    </row>
    <row r="121" spans="2:47" s="1" customFormat="1" ht="30" customHeight="1">
      <c r="B121" s="33"/>
      <c r="D121" s="181" t="s">
        <v>133</v>
      </c>
      <c r="F121" s="190" t="s">
        <v>252</v>
      </c>
      <c r="I121" s="130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133</v>
      </c>
      <c r="AU121" s="16" t="s">
        <v>22</v>
      </c>
    </row>
    <row r="122" spans="2:65" s="1" customFormat="1" ht="22.5" customHeight="1">
      <c r="B122" s="156"/>
      <c r="C122" s="157" t="s">
        <v>27</v>
      </c>
      <c r="D122" s="157" t="s">
        <v>125</v>
      </c>
      <c r="E122" s="158" t="s">
        <v>159</v>
      </c>
      <c r="F122" s="159" t="s">
        <v>160</v>
      </c>
      <c r="G122" s="160" t="s">
        <v>140</v>
      </c>
      <c r="H122" s="161">
        <v>958.98</v>
      </c>
      <c r="I122" s="162"/>
      <c r="J122" s="163">
        <f>ROUND(I122*H122,2)</f>
        <v>0</v>
      </c>
      <c r="K122" s="159" t="s">
        <v>129</v>
      </c>
      <c r="L122" s="33"/>
      <c r="M122" s="164" t="s">
        <v>20</v>
      </c>
      <c r="N122" s="165" t="s">
        <v>45</v>
      </c>
      <c r="O122" s="34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AR122" s="16" t="s">
        <v>130</v>
      </c>
      <c r="AT122" s="16" t="s">
        <v>125</v>
      </c>
      <c r="AU122" s="16" t="s">
        <v>22</v>
      </c>
      <c r="AY122" s="16" t="s">
        <v>123</v>
      </c>
      <c r="BE122" s="168">
        <f>IF(N122="základní",J122,0)</f>
        <v>0</v>
      </c>
      <c r="BF122" s="168">
        <f>IF(N122="snížená",J122,0)</f>
        <v>0</v>
      </c>
      <c r="BG122" s="168">
        <f>IF(N122="zákl. přenesená",J122,0)</f>
        <v>0</v>
      </c>
      <c r="BH122" s="168">
        <f>IF(N122="sníž. přenesená",J122,0)</f>
        <v>0</v>
      </c>
      <c r="BI122" s="168">
        <f>IF(N122="nulová",J122,0)</f>
        <v>0</v>
      </c>
      <c r="BJ122" s="16" t="s">
        <v>22</v>
      </c>
      <c r="BK122" s="168">
        <f>ROUND(I122*H122,2)</f>
        <v>0</v>
      </c>
      <c r="BL122" s="16" t="s">
        <v>130</v>
      </c>
      <c r="BM122" s="16" t="s">
        <v>27</v>
      </c>
    </row>
    <row r="123" spans="2:47" s="1" customFormat="1" ht="22.5" customHeight="1">
      <c r="B123" s="33"/>
      <c r="D123" s="169" t="s">
        <v>131</v>
      </c>
      <c r="F123" s="170" t="s">
        <v>160</v>
      </c>
      <c r="I123" s="130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131</v>
      </c>
      <c r="AU123" s="16" t="s">
        <v>22</v>
      </c>
    </row>
    <row r="124" spans="2:47" s="1" customFormat="1" ht="30" customHeight="1">
      <c r="B124" s="33"/>
      <c r="D124" s="169" t="s">
        <v>133</v>
      </c>
      <c r="F124" s="171" t="s">
        <v>253</v>
      </c>
      <c r="I124" s="130"/>
      <c r="L124" s="33"/>
      <c r="M124" s="62"/>
      <c r="N124" s="34"/>
      <c r="O124" s="34"/>
      <c r="P124" s="34"/>
      <c r="Q124" s="34"/>
      <c r="R124" s="34"/>
      <c r="S124" s="34"/>
      <c r="T124" s="63"/>
      <c r="AT124" s="16" t="s">
        <v>133</v>
      </c>
      <c r="AU124" s="16" t="s">
        <v>22</v>
      </c>
    </row>
    <row r="125" spans="2:51" s="10" customFormat="1" ht="22.5" customHeight="1">
      <c r="B125" s="172"/>
      <c r="D125" s="169" t="s">
        <v>135</v>
      </c>
      <c r="E125" s="173" t="s">
        <v>20</v>
      </c>
      <c r="F125" s="174" t="s">
        <v>254</v>
      </c>
      <c r="H125" s="175">
        <v>958.98</v>
      </c>
      <c r="I125" s="176"/>
      <c r="L125" s="172"/>
      <c r="M125" s="177"/>
      <c r="N125" s="178"/>
      <c r="O125" s="178"/>
      <c r="P125" s="178"/>
      <c r="Q125" s="178"/>
      <c r="R125" s="178"/>
      <c r="S125" s="178"/>
      <c r="T125" s="179"/>
      <c r="AT125" s="173" t="s">
        <v>135</v>
      </c>
      <c r="AU125" s="173" t="s">
        <v>22</v>
      </c>
      <c r="AV125" s="10" t="s">
        <v>82</v>
      </c>
      <c r="AW125" s="10" t="s">
        <v>38</v>
      </c>
      <c r="AX125" s="10" t="s">
        <v>74</v>
      </c>
      <c r="AY125" s="173" t="s">
        <v>123</v>
      </c>
    </row>
    <row r="126" spans="2:51" s="11" customFormat="1" ht="22.5" customHeight="1">
      <c r="B126" s="180"/>
      <c r="D126" s="181" t="s">
        <v>135</v>
      </c>
      <c r="E126" s="182" t="s">
        <v>20</v>
      </c>
      <c r="F126" s="183" t="s">
        <v>137</v>
      </c>
      <c r="H126" s="184">
        <v>958.98</v>
      </c>
      <c r="I126" s="185"/>
      <c r="L126" s="180"/>
      <c r="M126" s="186"/>
      <c r="N126" s="187"/>
      <c r="O126" s="187"/>
      <c r="P126" s="187"/>
      <c r="Q126" s="187"/>
      <c r="R126" s="187"/>
      <c r="S126" s="187"/>
      <c r="T126" s="188"/>
      <c r="AT126" s="189" t="s">
        <v>135</v>
      </c>
      <c r="AU126" s="189" t="s">
        <v>22</v>
      </c>
      <c r="AV126" s="11" t="s">
        <v>130</v>
      </c>
      <c r="AW126" s="11" t="s">
        <v>38</v>
      </c>
      <c r="AX126" s="11" t="s">
        <v>22</v>
      </c>
      <c r="AY126" s="189" t="s">
        <v>123</v>
      </c>
    </row>
    <row r="127" spans="2:65" s="1" customFormat="1" ht="22.5" customHeight="1">
      <c r="B127" s="156"/>
      <c r="C127" s="157" t="s">
        <v>176</v>
      </c>
      <c r="D127" s="157" t="s">
        <v>125</v>
      </c>
      <c r="E127" s="158" t="s">
        <v>255</v>
      </c>
      <c r="F127" s="159" t="s">
        <v>256</v>
      </c>
      <c r="G127" s="160" t="s">
        <v>174</v>
      </c>
      <c r="H127" s="161">
        <v>96.4</v>
      </c>
      <c r="I127" s="162"/>
      <c r="J127" s="163">
        <f>ROUND(I127*H127,2)</f>
        <v>0</v>
      </c>
      <c r="K127" s="159" t="s">
        <v>20</v>
      </c>
      <c r="L127" s="33"/>
      <c r="M127" s="164" t="s">
        <v>20</v>
      </c>
      <c r="N127" s="165" t="s">
        <v>45</v>
      </c>
      <c r="O127" s="34"/>
      <c r="P127" s="166">
        <f>O127*H127</f>
        <v>0</v>
      </c>
      <c r="Q127" s="166">
        <v>0</v>
      </c>
      <c r="R127" s="166">
        <f>Q127*H127</f>
        <v>0</v>
      </c>
      <c r="S127" s="166">
        <v>0</v>
      </c>
      <c r="T127" s="167">
        <f>S127*H127</f>
        <v>0</v>
      </c>
      <c r="AR127" s="16" t="s">
        <v>130</v>
      </c>
      <c r="AT127" s="16" t="s">
        <v>125</v>
      </c>
      <c r="AU127" s="16" t="s">
        <v>22</v>
      </c>
      <c r="AY127" s="16" t="s">
        <v>123</v>
      </c>
      <c r="BE127" s="168">
        <f>IF(N127="základní",J127,0)</f>
        <v>0</v>
      </c>
      <c r="BF127" s="168">
        <f>IF(N127="snížená",J127,0)</f>
        <v>0</v>
      </c>
      <c r="BG127" s="168">
        <f>IF(N127="zákl. přenesená",J127,0)</f>
        <v>0</v>
      </c>
      <c r="BH127" s="168">
        <f>IF(N127="sníž. přenesená",J127,0)</f>
        <v>0</v>
      </c>
      <c r="BI127" s="168">
        <f>IF(N127="nulová",J127,0)</f>
        <v>0</v>
      </c>
      <c r="BJ127" s="16" t="s">
        <v>22</v>
      </c>
      <c r="BK127" s="168">
        <f>ROUND(I127*H127,2)</f>
        <v>0</v>
      </c>
      <c r="BL127" s="16" t="s">
        <v>130</v>
      </c>
      <c r="BM127" s="16" t="s">
        <v>176</v>
      </c>
    </row>
    <row r="128" spans="2:47" s="1" customFormat="1" ht="22.5" customHeight="1">
      <c r="B128" s="33"/>
      <c r="D128" s="169" t="s">
        <v>131</v>
      </c>
      <c r="F128" s="170" t="s">
        <v>256</v>
      </c>
      <c r="I128" s="130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131</v>
      </c>
      <c r="AU128" s="16" t="s">
        <v>22</v>
      </c>
    </row>
    <row r="129" spans="2:47" s="1" customFormat="1" ht="30" customHeight="1">
      <c r="B129" s="33"/>
      <c r="D129" s="181" t="s">
        <v>133</v>
      </c>
      <c r="F129" s="190" t="s">
        <v>257</v>
      </c>
      <c r="I129" s="130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133</v>
      </c>
      <c r="AU129" s="16" t="s">
        <v>22</v>
      </c>
    </row>
    <row r="130" spans="2:65" s="1" customFormat="1" ht="22.5" customHeight="1">
      <c r="B130" s="156"/>
      <c r="C130" s="195" t="s">
        <v>179</v>
      </c>
      <c r="D130" s="195" t="s">
        <v>215</v>
      </c>
      <c r="E130" s="196" t="s">
        <v>258</v>
      </c>
      <c r="F130" s="197" t="s">
        <v>259</v>
      </c>
      <c r="G130" s="198" t="s">
        <v>192</v>
      </c>
      <c r="H130" s="199">
        <v>3.037</v>
      </c>
      <c r="I130" s="200"/>
      <c r="J130" s="201">
        <f>ROUND(I130*H130,2)</f>
        <v>0</v>
      </c>
      <c r="K130" s="197" t="s">
        <v>129</v>
      </c>
      <c r="L130" s="202"/>
      <c r="M130" s="203" t="s">
        <v>20</v>
      </c>
      <c r="N130" s="204" t="s">
        <v>45</v>
      </c>
      <c r="O130" s="34"/>
      <c r="P130" s="166">
        <f>O130*H130</f>
        <v>0</v>
      </c>
      <c r="Q130" s="166">
        <v>0.001</v>
      </c>
      <c r="R130" s="166">
        <f>Q130*H130</f>
        <v>0.0030369999999999998</v>
      </c>
      <c r="S130" s="166">
        <v>0</v>
      </c>
      <c r="T130" s="167">
        <f>S130*H130</f>
        <v>0</v>
      </c>
      <c r="AR130" s="16" t="s">
        <v>161</v>
      </c>
      <c r="AT130" s="16" t="s">
        <v>215</v>
      </c>
      <c r="AU130" s="16" t="s">
        <v>22</v>
      </c>
      <c r="AY130" s="16" t="s">
        <v>123</v>
      </c>
      <c r="BE130" s="168">
        <f>IF(N130="základní",J130,0)</f>
        <v>0</v>
      </c>
      <c r="BF130" s="168">
        <f>IF(N130="snížená",J130,0)</f>
        <v>0</v>
      </c>
      <c r="BG130" s="168">
        <f>IF(N130="zákl. přenesená",J130,0)</f>
        <v>0</v>
      </c>
      <c r="BH130" s="168">
        <f>IF(N130="sníž. přenesená",J130,0)</f>
        <v>0</v>
      </c>
      <c r="BI130" s="168">
        <f>IF(N130="nulová",J130,0)</f>
        <v>0</v>
      </c>
      <c r="BJ130" s="16" t="s">
        <v>22</v>
      </c>
      <c r="BK130" s="168">
        <f>ROUND(I130*H130,2)</f>
        <v>0</v>
      </c>
      <c r="BL130" s="16" t="s">
        <v>130</v>
      </c>
      <c r="BM130" s="16" t="s">
        <v>179</v>
      </c>
    </row>
    <row r="131" spans="2:47" s="1" customFormat="1" ht="22.5" customHeight="1">
      <c r="B131" s="33"/>
      <c r="D131" s="169" t="s">
        <v>131</v>
      </c>
      <c r="F131" s="170" t="s">
        <v>260</v>
      </c>
      <c r="I131" s="130"/>
      <c r="L131" s="33"/>
      <c r="M131" s="62"/>
      <c r="N131" s="34"/>
      <c r="O131" s="34"/>
      <c r="P131" s="34"/>
      <c r="Q131" s="34"/>
      <c r="R131" s="34"/>
      <c r="S131" s="34"/>
      <c r="T131" s="63"/>
      <c r="AT131" s="16" t="s">
        <v>131</v>
      </c>
      <c r="AU131" s="16" t="s">
        <v>22</v>
      </c>
    </row>
    <row r="132" spans="2:51" s="10" customFormat="1" ht="22.5" customHeight="1">
      <c r="B132" s="172"/>
      <c r="D132" s="169" t="s">
        <v>135</v>
      </c>
      <c r="E132" s="173" t="s">
        <v>20</v>
      </c>
      <c r="F132" s="174" t="s">
        <v>261</v>
      </c>
      <c r="H132" s="175">
        <v>3.037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135</v>
      </c>
      <c r="AU132" s="173" t="s">
        <v>22</v>
      </c>
      <c r="AV132" s="10" t="s">
        <v>82</v>
      </c>
      <c r="AW132" s="10" t="s">
        <v>38</v>
      </c>
      <c r="AX132" s="10" t="s">
        <v>74</v>
      </c>
      <c r="AY132" s="173" t="s">
        <v>123</v>
      </c>
    </row>
    <row r="133" spans="2:51" s="11" customFormat="1" ht="22.5" customHeight="1">
      <c r="B133" s="180"/>
      <c r="D133" s="181" t="s">
        <v>135</v>
      </c>
      <c r="E133" s="182" t="s">
        <v>20</v>
      </c>
      <c r="F133" s="183" t="s">
        <v>137</v>
      </c>
      <c r="H133" s="184">
        <v>3.037</v>
      </c>
      <c r="I133" s="185"/>
      <c r="L133" s="180"/>
      <c r="M133" s="186"/>
      <c r="N133" s="187"/>
      <c r="O133" s="187"/>
      <c r="P133" s="187"/>
      <c r="Q133" s="187"/>
      <c r="R133" s="187"/>
      <c r="S133" s="187"/>
      <c r="T133" s="188"/>
      <c r="AT133" s="189" t="s">
        <v>135</v>
      </c>
      <c r="AU133" s="189" t="s">
        <v>22</v>
      </c>
      <c r="AV133" s="11" t="s">
        <v>130</v>
      </c>
      <c r="AW133" s="11" t="s">
        <v>38</v>
      </c>
      <c r="AX133" s="11" t="s">
        <v>22</v>
      </c>
      <c r="AY133" s="189" t="s">
        <v>123</v>
      </c>
    </row>
    <row r="134" spans="2:65" s="1" customFormat="1" ht="22.5" customHeight="1">
      <c r="B134" s="156"/>
      <c r="C134" s="157" t="s">
        <v>184</v>
      </c>
      <c r="D134" s="157" t="s">
        <v>125</v>
      </c>
      <c r="E134" s="158" t="s">
        <v>262</v>
      </c>
      <c r="F134" s="159" t="s">
        <v>263</v>
      </c>
      <c r="G134" s="160" t="s">
        <v>174</v>
      </c>
      <c r="H134" s="161">
        <v>931.9</v>
      </c>
      <c r="I134" s="162"/>
      <c r="J134" s="163">
        <f>ROUND(I134*H134,2)</f>
        <v>0</v>
      </c>
      <c r="K134" s="159" t="s">
        <v>20</v>
      </c>
      <c r="L134" s="33"/>
      <c r="M134" s="164" t="s">
        <v>20</v>
      </c>
      <c r="N134" s="165" t="s">
        <v>45</v>
      </c>
      <c r="O134" s="34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AR134" s="16" t="s">
        <v>130</v>
      </c>
      <c r="AT134" s="16" t="s">
        <v>125</v>
      </c>
      <c r="AU134" s="16" t="s">
        <v>22</v>
      </c>
      <c r="AY134" s="16" t="s">
        <v>123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6" t="s">
        <v>22</v>
      </c>
      <c r="BK134" s="168">
        <f>ROUND(I134*H134,2)</f>
        <v>0</v>
      </c>
      <c r="BL134" s="16" t="s">
        <v>130</v>
      </c>
      <c r="BM134" s="16" t="s">
        <v>184</v>
      </c>
    </row>
    <row r="135" spans="2:47" s="1" customFormat="1" ht="22.5" customHeight="1">
      <c r="B135" s="33"/>
      <c r="D135" s="169" t="s">
        <v>131</v>
      </c>
      <c r="F135" s="170" t="s">
        <v>263</v>
      </c>
      <c r="I135" s="130"/>
      <c r="L135" s="33"/>
      <c r="M135" s="62"/>
      <c r="N135" s="34"/>
      <c r="O135" s="34"/>
      <c r="P135" s="34"/>
      <c r="Q135" s="34"/>
      <c r="R135" s="34"/>
      <c r="S135" s="34"/>
      <c r="T135" s="63"/>
      <c r="AT135" s="16" t="s">
        <v>131</v>
      </c>
      <c r="AU135" s="16" t="s">
        <v>22</v>
      </c>
    </row>
    <row r="136" spans="2:47" s="1" customFormat="1" ht="30" customHeight="1">
      <c r="B136" s="33"/>
      <c r="D136" s="181" t="s">
        <v>133</v>
      </c>
      <c r="F136" s="190" t="s">
        <v>257</v>
      </c>
      <c r="I136" s="130"/>
      <c r="L136" s="33"/>
      <c r="M136" s="62"/>
      <c r="N136" s="34"/>
      <c r="O136" s="34"/>
      <c r="P136" s="34"/>
      <c r="Q136" s="34"/>
      <c r="R136" s="34"/>
      <c r="S136" s="34"/>
      <c r="T136" s="63"/>
      <c r="AT136" s="16" t="s">
        <v>133</v>
      </c>
      <c r="AU136" s="16" t="s">
        <v>22</v>
      </c>
    </row>
    <row r="137" spans="2:65" s="1" customFormat="1" ht="22.5" customHeight="1">
      <c r="B137" s="156"/>
      <c r="C137" s="157" t="s">
        <v>189</v>
      </c>
      <c r="D137" s="157" t="s">
        <v>125</v>
      </c>
      <c r="E137" s="158" t="s">
        <v>264</v>
      </c>
      <c r="F137" s="159" t="s">
        <v>265</v>
      </c>
      <c r="G137" s="160" t="s">
        <v>174</v>
      </c>
      <c r="H137" s="161">
        <v>96.4</v>
      </c>
      <c r="I137" s="162"/>
      <c r="J137" s="163">
        <f>ROUND(I137*H137,2)</f>
        <v>0</v>
      </c>
      <c r="K137" s="159" t="s">
        <v>129</v>
      </c>
      <c r="L137" s="33"/>
      <c r="M137" s="164" t="s">
        <v>20</v>
      </c>
      <c r="N137" s="165" t="s">
        <v>45</v>
      </c>
      <c r="O137" s="34"/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AR137" s="16" t="s">
        <v>130</v>
      </c>
      <c r="AT137" s="16" t="s">
        <v>125</v>
      </c>
      <c r="AU137" s="16" t="s">
        <v>22</v>
      </c>
      <c r="AY137" s="16" t="s">
        <v>123</v>
      </c>
      <c r="BE137" s="168">
        <f>IF(N137="základní",J137,0)</f>
        <v>0</v>
      </c>
      <c r="BF137" s="168">
        <f>IF(N137="snížená",J137,0)</f>
        <v>0</v>
      </c>
      <c r="BG137" s="168">
        <f>IF(N137="zákl. přenesená",J137,0)</f>
        <v>0</v>
      </c>
      <c r="BH137" s="168">
        <f>IF(N137="sníž. přenesená",J137,0)</f>
        <v>0</v>
      </c>
      <c r="BI137" s="168">
        <f>IF(N137="nulová",J137,0)</f>
        <v>0</v>
      </c>
      <c r="BJ137" s="16" t="s">
        <v>22</v>
      </c>
      <c r="BK137" s="168">
        <f>ROUND(I137*H137,2)</f>
        <v>0</v>
      </c>
      <c r="BL137" s="16" t="s">
        <v>130</v>
      </c>
      <c r="BM137" s="16" t="s">
        <v>189</v>
      </c>
    </row>
    <row r="138" spans="2:47" s="1" customFormat="1" ht="22.5" customHeight="1">
      <c r="B138" s="33"/>
      <c r="D138" s="169" t="s">
        <v>131</v>
      </c>
      <c r="F138" s="170" t="s">
        <v>266</v>
      </c>
      <c r="I138" s="130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131</v>
      </c>
      <c r="AU138" s="16" t="s">
        <v>22</v>
      </c>
    </row>
    <row r="139" spans="2:47" s="1" customFormat="1" ht="30" customHeight="1">
      <c r="B139" s="33"/>
      <c r="D139" s="181" t="s">
        <v>133</v>
      </c>
      <c r="F139" s="190" t="s">
        <v>257</v>
      </c>
      <c r="I139" s="130"/>
      <c r="L139" s="33"/>
      <c r="M139" s="62"/>
      <c r="N139" s="34"/>
      <c r="O139" s="34"/>
      <c r="P139" s="34"/>
      <c r="Q139" s="34"/>
      <c r="R139" s="34"/>
      <c r="S139" s="34"/>
      <c r="T139" s="63"/>
      <c r="AT139" s="16" t="s">
        <v>133</v>
      </c>
      <c r="AU139" s="16" t="s">
        <v>22</v>
      </c>
    </row>
    <row r="140" spans="2:65" s="1" customFormat="1" ht="22.5" customHeight="1">
      <c r="B140" s="156"/>
      <c r="C140" s="157" t="s">
        <v>8</v>
      </c>
      <c r="D140" s="157" t="s">
        <v>125</v>
      </c>
      <c r="E140" s="158" t="s">
        <v>267</v>
      </c>
      <c r="F140" s="159" t="s">
        <v>268</v>
      </c>
      <c r="G140" s="160" t="s">
        <v>174</v>
      </c>
      <c r="H140" s="161">
        <v>1905.9</v>
      </c>
      <c r="I140" s="162"/>
      <c r="J140" s="163">
        <f>ROUND(I140*H140,2)</f>
        <v>0</v>
      </c>
      <c r="K140" s="159" t="s">
        <v>129</v>
      </c>
      <c r="L140" s="33"/>
      <c r="M140" s="164" t="s">
        <v>20</v>
      </c>
      <c r="N140" s="165" t="s">
        <v>45</v>
      </c>
      <c r="O140" s="34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AR140" s="16" t="s">
        <v>130</v>
      </c>
      <c r="AT140" s="16" t="s">
        <v>125</v>
      </c>
      <c r="AU140" s="16" t="s">
        <v>22</v>
      </c>
      <c r="AY140" s="16" t="s">
        <v>123</v>
      </c>
      <c r="BE140" s="168">
        <f>IF(N140="základní",J140,0)</f>
        <v>0</v>
      </c>
      <c r="BF140" s="168">
        <f>IF(N140="snížená",J140,0)</f>
        <v>0</v>
      </c>
      <c r="BG140" s="168">
        <f>IF(N140="zákl. přenesená",J140,0)</f>
        <v>0</v>
      </c>
      <c r="BH140" s="168">
        <f>IF(N140="sníž. přenesená",J140,0)</f>
        <v>0</v>
      </c>
      <c r="BI140" s="168">
        <f>IF(N140="nulová",J140,0)</f>
        <v>0</v>
      </c>
      <c r="BJ140" s="16" t="s">
        <v>22</v>
      </c>
      <c r="BK140" s="168">
        <f>ROUND(I140*H140,2)</f>
        <v>0</v>
      </c>
      <c r="BL140" s="16" t="s">
        <v>130</v>
      </c>
      <c r="BM140" s="16" t="s">
        <v>8</v>
      </c>
    </row>
    <row r="141" spans="2:47" s="1" customFormat="1" ht="22.5" customHeight="1">
      <c r="B141" s="33"/>
      <c r="D141" s="169" t="s">
        <v>131</v>
      </c>
      <c r="F141" s="170" t="s">
        <v>268</v>
      </c>
      <c r="I141" s="130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131</v>
      </c>
      <c r="AU141" s="16" t="s">
        <v>22</v>
      </c>
    </row>
    <row r="142" spans="2:47" s="1" customFormat="1" ht="30" customHeight="1">
      <c r="B142" s="33"/>
      <c r="D142" s="181" t="s">
        <v>133</v>
      </c>
      <c r="F142" s="190" t="s">
        <v>257</v>
      </c>
      <c r="I142" s="130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133</v>
      </c>
      <c r="AU142" s="16" t="s">
        <v>22</v>
      </c>
    </row>
    <row r="143" spans="2:65" s="1" customFormat="1" ht="22.5" customHeight="1">
      <c r="B143" s="156"/>
      <c r="C143" s="157" t="s">
        <v>199</v>
      </c>
      <c r="D143" s="157" t="s">
        <v>125</v>
      </c>
      <c r="E143" s="158" t="s">
        <v>162</v>
      </c>
      <c r="F143" s="159" t="s">
        <v>163</v>
      </c>
      <c r="G143" s="160" t="s">
        <v>164</v>
      </c>
      <c r="H143" s="161">
        <v>1917.96</v>
      </c>
      <c r="I143" s="162"/>
      <c r="J143" s="163">
        <f>ROUND(I143*H143,2)</f>
        <v>0</v>
      </c>
      <c r="K143" s="159" t="s">
        <v>20</v>
      </c>
      <c r="L143" s="33"/>
      <c r="M143" s="164" t="s">
        <v>20</v>
      </c>
      <c r="N143" s="165" t="s">
        <v>45</v>
      </c>
      <c r="O143" s="34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AR143" s="16" t="s">
        <v>130</v>
      </c>
      <c r="AT143" s="16" t="s">
        <v>125</v>
      </c>
      <c r="AU143" s="16" t="s">
        <v>22</v>
      </c>
      <c r="AY143" s="16" t="s">
        <v>123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16" t="s">
        <v>22</v>
      </c>
      <c r="BK143" s="168">
        <f>ROUND(I143*H143,2)</f>
        <v>0</v>
      </c>
      <c r="BL143" s="16" t="s">
        <v>130</v>
      </c>
      <c r="BM143" s="16" t="s">
        <v>199</v>
      </c>
    </row>
    <row r="144" spans="2:47" s="1" customFormat="1" ht="22.5" customHeight="1">
      <c r="B144" s="33"/>
      <c r="D144" s="169" t="s">
        <v>131</v>
      </c>
      <c r="F144" s="170" t="s">
        <v>163</v>
      </c>
      <c r="I144" s="130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131</v>
      </c>
      <c r="AU144" s="16" t="s">
        <v>22</v>
      </c>
    </row>
    <row r="145" spans="2:51" s="10" customFormat="1" ht="22.5" customHeight="1">
      <c r="B145" s="172"/>
      <c r="D145" s="169" t="s">
        <v>135</v>
      </c>
      <c r="E145" s="173" t="s">
        <v>20</v>
      </c>
      <c r="F145" s="174" t="s">
        <v>269</v>
      </c>
      <c r="H145" s="175">
        <v>1917.96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135</v>
      </c>
      <c r="AU145" s="173" t="s">
        <v>22</v>
      </c>
      <c r="AV145" s="10" t="s">
        <v>82</v>
      </c>
      <c r="AW145" s="10" t="s">
        <v>38</v>
      </c>
      <c r="AX145" s="10" t="s">
        <v>74</v>
      </c>
      <c r="AY145" s="173" t="s">
        <v>123</v>
      </c>
    </row>
    <row r="146" spans="2:51" s="11" customFormat="1" ht="22.5" customHeight="1">
      <c r="B146" s="180"/>
      <c r="D146" s="169" t="s">
        <v>135</v>
      </c>
      <c r="E146" s="192" t="s">
        <v>20</v>
      </c>
      <c r="F146" s="193" t="s">
        <v>137</v>
      </c>
      <c r="H146" s="194">
        <v>1917.96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9" t="s">
        <v>135</v>
      </c>
      <c r="AU146" s="189" t="s">
        <v>22</v>
      </c>
      <c r="AV146" s="11" t="s">
        <v>130</v>
      </c>
      <c r="AW146" s="11" t="s">
        <v>38</v>
      </c>
      <c r="AX146" s="11" t="s">
        <v>22</v>
      </c>
      <c r="AY146" s="189" t="s">
        <v>123</v>
      </c>
    </row>
    <row r="147" spans="2:63" s="9" customFormat="1" ht="36.75" customHeight="1">
      <c r="B147" s="142"/>
      <c r="D147" s="153" t="s">
        <v>73</v>
      </c>
      <c r="E147" s="154" t="s">
        <v>142</v>
      </c>
      <c r="F147" s="154" t="s">
        <v>166</v>
      </c>
      <c r="I147" s="145"/>
      <c r="J147" s="155">
        <f>BK147</f>
        <v>0</v>
      </c>
      <c r="L147" s="142"/>
      <c r="M147" s="147"/>
      <c r="N147" s="148"/>
      <c r="O147" s="148"/>
      <c r="P147" s="149">
        <f>SUM(P148:P166)</f>
        <v>0</v>
      </c>
      <c r="Q147" s="148"/>
      <c r="R147" s="149">
        <f>SUM(R148:R166)</f>
        <v>0</v>
      </c>
      <c r="S147" s="148"/>
      <c r="T147" s="150">
        <f>SUM(T148:T166)</f>
        <v>0</v>
      </c>
      <c r="AR147" s="143" t="s">
        <v>22</v>
      </c>
      <c r="AT147" s="151" t="s">
        <v>73</v>
      </c>
      <c r="AU147" s="151" t="s">
        <v>74</v>
      </c>
      <c r="AY147" s="143" t="s">
        <v>123</v>
      </c>
      <c r="BK147" s="152">
        <f>SUM(BK148:BK166)</f>
        <v>0</v>
      </c>
    </row>
    <row r="148" spans="2:65" s="1" customFormat="1" ht="22.5" customHeight="1">
      <c r="B148" s="156"/>
      <c r="C148" s="157" t="s">
        <v>204</v>
      </c>
      <c r="D148" s="157" t="s">
        <v>125</v>
      </c>
      <c r="E148" s="158" t="s">
        <v>270</v>
      </c>
      <c r="F148" s="159" t="s">
        <v>271</v>
      </c>
      <c r="G148" s="160" t="s">
        <v>140</v>
      </c>
      <c r="H148" s="161">
        <v>23.01</v>
      </c>
      <c r="I148" s="162"/>
      <c r="J148" s="163">
        <f>ROUND(I148*H148,2)</f>
        <v>0</v>
      </c>
      <c r="K148" s="159" t="s">
        <v>20</v>
      </c>
      <c r="L148" s="33"/>
      <c r="M148" s="164" t="s">
        <v>20</v>
      </c>
      <c r="N148" s="165" t="s">
        <v>45</v>
      </c>
      <c r="O148" s="34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AR148" s="16" t="s">
        <v>130</v>
      </c>
      <c r="AT148" s="16" t="s">
        <v>125</v>
      </c>
      <c r="AU148" s="16" t="s">
        <v>22</v>
      </c>
      <c r="AY148" s="16" t="s">
        <v>123</v>
      </c>
      <c r="BE148" s="168">
        <f>IF(N148="základní",J148,0)</f>
        <v>0</v>
      </c>
      <c r="BF148" s="168">
        <f>IF(N148="snížená",J148,0)</f>
        <v>0</v>
      </c>
      <c r="BG148" s="168">
        <f>IF(N148="zákl. přenesená",J148,0)</f>
        <v>0</v>
      </c>
      <c r="BH148" s="168">
        <f>IF(N148="sníž. přenesená",J148,0)</f>
        <v>0</v>
      </c>
      <c r="BI148" s="168">
        <f>IF(N148="nulová",J148,0)</f>
        <v>0</v>
      </c>
      <c r="BJ148" s="16" t="s">
        <v>22</v>
      </c>
      <c r="BK148" s="168">
        <f>ROUND(I148*H148,2)</f>
        <v>0</v>
      </c>
      <c r="BL148" s="16" t="s">
        <v>130</v>
      </c>
      <c r="BM148" s="16" t="s">
        <v>204</v>
      </c>
    </row>
    <row r="149" spans="2:47" s="1" customFormat="1" ht="22.5" customHeight="1">
      <c r="B149" s="33"/>
      <c r="D149" s="169" t="s">
        <v>131</v>
      </c>
      <c r="F149" s="170" t="s">
        <v>271</v>
      </c>
      <c r="I149" s="130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131</v>
      </c>
      <c r="AU149" s="16" t="s">
        <v>22</v>
      </c>
    </row>
    <row r="150" spans="2:47" s="1" customFormat="1" ht="30" customHeight="1">
      <c r="B150" s="33"/>
      <c r="D150" s="181" t="s">
        <v>133</v>
      </c>
      <c r="F150" s="190" t="s">
        <v>272</v>
      </c>
      <c r="I150" s="130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133</v>
      </c>
      <c r="AU150" s="16" t="s">
        <v>22</v>
      </c>
    </row>
    <row r="151" spans="2:65" s="1" customFormat="1" ht="22.5" customHeight="1">
      <c r="B151" s="156"/>
      <c r="C151" s="157" t="s">
        <v>209</v>
      </c>
      <c r="D151" s="157" t="s">
        <v>125</v>
      </c>
      <c r="E151" s="158" t="s">
        <v>273</v>
      </c>
      <c r="F151" s="159" t="s">
        <v>274</v>
      </c>
      <c r="G151" s="160" t="s">
        <v>140</v>
      </c>
      <c r="H151" s="161">
        <v>4.789</v>
      </c>
      <c r="I151" s="162"/>
      <c r="J151" s="163">
        <f>ROUND(I151*H151,2)</f>
        <v>0</v>
      </c>
      <c r="K151" s="159" t="s">
        <v>20</v>
      </c>
      <c r="L151" s="33"/>
      <c r="M151" s="164" t="s">
        <v>20</v>
      </c>
      <c r="N151" s="165" t="s">
        <v>45</v>
      </c>
      <c r="O151" s="34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AR151" s="16" t="s">
        <v>130</v>
      </c>
      <c r="AT151" s="16" t="s">
        <v>125</v>
      </c>
      <c r="AU151" s="16" t="s">
        <v>22</v>
      </c>
      <c r="AY151" s="16" t="s">
        <v>123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6" t="s">
        <v>22</v>
      </c>
      <c r="BK151" s="168">
        <f>ROUND(I151*H151,2)</f>
        <v>0</v>
      </c>
      <c r="BL151" s="16" t="s">
        <v>130</v>
      </c>
      <c r="BM151" s="16" t="s">
        <v>209</v>
      </c>
    </row>
    <row r="152" spans="2:47" s="1" customFormat="1" ht="22.5" customHeight="1">
      <c r="B152" s="33"/>
      <c r="D152" s="169" t="s">
        <v>131</v>
      </c>
      <c r="F152" s="170" t="s">
        <v>274</v>
      </c>
      <c r="I152" s="130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131</v>
      </c>
      <c r="AU152" s="16" t="s">
        <v>22</v>
      </c>
    </row>
    <row r="153" spans="2:47" s="1" customFormat="1" ht="30" customHeight="1">
      <c r="B153" s="33"/>
      <c r="D153" s="169" t="s">
        <v>133</v>
      </c>
      <c r="F153" s="171" t="s">
        <v>275</v>
      </c>
      <c r="I153" s="130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133</v>
      </c>
      <c r="AU153" s="16" t="s">
        <v>22</v>
      </c>
    </row>
    <row r="154" spans="2:51" s="12" customFormat="1" ht="22.5" customHeight="1">
      <c r="B154" s="209"/>
      <c r="D154" s="169" t="s">
        <v>135</v>
      </c>
      <c r="E154" s="210" t="s">
        <v>20</v>
      </c>
      <c r="F154" s="211" t="s">
        <v>276</v>
      </c>
      <c r="H154" s="212" t="s">
        <v>20</v>
      </c>
      <c r="I154" s="213"/>
      <c r="L154" s="209"/>
      <c r="M154" s="214"/>
      <c r="N154" s="215"/>
      <c r="O154" s="215"/>
      <c r="P154" s="215"/>
      <c r="Q154" s="215"/>
      <c r="R154" s="215"/>
      <c r="S154" s="215"/>
      <c r="T154" s="216"/>
      <c r="AT154" s="212" t="s">
        <v>135</v>
      </c>
      <c r="AU154" s="212" t="s">
        <v>22</v>
      </c>
      <c r="AV154" s="12" t="s">
        <v>22</v>
      </c>
      <c r="AW154" s="12" t="s">
        <v>38</v>
      </c>
      <c r="AX154" s="12" t="s">
        <v>74</v>
      </c>
      <c r="AY154" s="212" t="s">
        <v>123</v>
      </c>
    </row>
    <row r="155" spans="2:51" s="10" customFormat="1" ht="22.5" customHeight="1">
      <c r="B155" s="172"/>
      <c r="D155" s="169" t="s">
        <v>135</v>
      </c>
      <c r="E155" s="173" t="s">
        <v>20</v>
      </c>
      <c r="F155" s="174" t="s">
        <v>277</v>
      </c>
      <c r="H155" s="175">
        <v>4.789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135</v>
      </c>
      <c r="AU155" s="173" t="s">
        <v>22</v>
      </c>
      <c r="AV155" s="10" t="s">
        <v>82</v>
      </c>
      <c r="AW155" s="10" t="s">
        <v>38</v>
      </c>
      <c r="AX155" s="10" t="s">
        <v>74</v>
      </c>
      <c r="AY155" s="173" t="s">
        <v>123</v>
      </c>
    </row>
    <row r="156" spans="2:51" s="11" customFormat="1" ht="22.5" customHeight="1">
      <c r="B156" s="180"/>
      <c r="D156" s="181" t="s">
        <v>135</v>
      </c>
      <c r="E156" s="182" t="s">
        <v>20</v>
      </c>
      <c r="F156" s="183" t="s">
        <v>137</v>
      </c>
      <c r="H156" s="184">
        <v>4.789</v>
      </c>
      <c r="I156" s="185"/>
      <c r="L156" s="180"/>
      <c r="M156" s="186"/>
      <c r="N156" s="187"/>
      <c r="O156" s="187"/>
      <c r="P156" s="187"/>
      <c r="Q156" s="187"/>
      <c r="R156" s="187"/>
      <c r="S156" s="187"/>
      <c r="T156" s="188"/>
      <c r="AT156" s="189" t="s">
        <v>135</v>
      </c>
      <c r="AU156" s="189" t="s">
        <v>22</v>
      </c>
      <c r="AV156" s="11" t="s">
        <v>130</v>
      </c>
      <c r="AW156" s="11" t="s">
        <v>38</v>
      </c>
      <c r="AX156" s="11" t="s">
        <v>22</v>
      </c>
      <c r="AY156" s="189" t="s">
        <v>123</v>
      </c>
    </row>
    <row r="157" spans="2:65" s="1" customFormat="1" ht="22.5" customHeight="1">
      <c r="B157" s="156"/>
      <c r="C157" s="157" t="s">
        <v>214</v>
      </c>
      <c r="D157" s="157" t="s">
        <v>125</v>
      </c>
      <c r="E157" s="158" t="s">
        <v>278</v>
      </c>
      <c r="F157" s="159" t="s">
        <v>279</v>
      </c>
      <c r="G157" s="160" t="s">
        <v>174</v>
      </c>
      <c r="H157" s="161">
        <v>70.18</v>
      </c>
      <c r="I157" s="162"/>
      <c r="J157" s="163">
        <f>ROUND(I157*H157,2)</f>
        <v>0</v>
      </c>
      <c r="K157" s="159" t="s">
        <v>20</v>
      </c>
      <c r="L157" s="33"/>
      <c r="M157" s="164" t="s">
        <v>20</v>
      </c>
      <c r="N157" s="165" t="s">
        <v>45</v>
      </c>
      <c r="O157" s="34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AR157" s="16" t="s">
        <v>130</v>
      </c>
      <c r="AT157" s="16" t="s">
        <v>125</v>
      </c>
      <c r="AU157" s="16" t="s">
        <v>22</v>
      </c>
      <c r="AY157" s="16" t="s">
        <v>123</v>
      </c>
      <c r="BE157" s="168">
        <f>IF(N157="základní",J157,0)</f>
        <v>0</v>
      </c>
      <c r="BF157" s="168">
        <f>IF(N157="snížená",J157,0)</f>
        <v>0</v>
      </c>
      <c r="BG157" s="168">
        <f>IF(N157="zákl. přenesená",J157,0)</f>
        <v>0</v>
      </c>
      <c r="BH157" s="168">
        <f>IF(N157="sníž. přenesená",J157,0)</f>
        <v>0</v>
      </c>
      <c r="BI157" s="168">
        <f>IF(N157="nulová",J157,0)</f>
        <v>0</v>
      </c>
      <c r="BJ157" s="16" t="s">
        <v>22</v>
      </c>
      <c r="BK157" s="168">
        <f>ROUND(I157*H157,2)</f>
        <v>0</v>
      </c>
      <c r="BL157" s="16" t="s">
        <v>130</v>
      </c>
      <c r="BM157" s="16" t="s">
        <v>214</v>
      </c>
    </row>
    <row r="158" spans="2:47" s="1" customFormat="1" ht="22.5" customHeight="1">
      <c r="B158" s="33"/>
      <c r="D158" s="169" t="s">
        <v>131</v>
      </c>
      <c r="F158" s="170" t="s">
        <v>279</v>
      </c>
      <c r="I158" s="130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131</v>
      </c>
      <c r="AU158" s="16" t="s">
        <v>22</v>
      </c>
    </row>
    <row r="159" spans="2:47" s="1" customFormat="1" ht="30" customHeight="1">
      <c r="B159" s="33"/>
      <c r="D159" s="181" t="s">
        <v>133</v>
      </c>
      <c r="F159" s="190" t="s">
        <v>280</v>
      </c>
      <c r="I159" s="130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133</v>
      </c>
      <c r="AU159" s="16" t="s">
        <v>22</v>
      </c>
    </row>
    <row r="160" spans="2:65" s="1" customFormat="1" ht="22.5" customHeight="1">
      <c r="B160" s="156"/>
      <c r="C160" s="157" t="s">
        <v>220</v>
      </c>
      <c r="D160" s="157" t="s">
        <v>125</v>
      </c>
      <c r="E160" s="158" t="s">
        <v>281</v>
      </c>
      <c r="F160" s="159" t="s">
        <v>282</v>
      </c>
      <c r="G160" s="160" t="s">
        <v>174</v>
      </c>
      <c r="H160" s="161">
        <v>70.18</v>
      </c>
      <c r="I160" s="162"/>
      <c r="J160" s="163">
        <f>ROUND(I160*H160,2)</f>
        <v>0</v>
      </c>
      <c r="K160" s="159" t="s">
        <v>20</v>
      </c>
      <c r="L160" s="33"/>
      <c r="M160" s="164" t="s">
        <v>20</v>
      </c>
      <c r="N160" s="165" t="s">
        <v>45</v>
      </c>
      <c r="O160" s="34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AR160" s="16" t="s">
        <v>130</v>
      </c>
      <c r="AT160" s="16" t="s">
        <v>125</v>
      </c>
      <c r="AU160" s="16" t="s">
        <v>22</v>
      </c>
      <c r="AY160" s="16" t="s">
        <v>123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6" t="s">
        <v>22</v>
      </c>
      <c r="BK160" s="168">
        <f>ROUND(I160*H160,2)</f>
        <v>0</v>
      </c>
      <c r="BL160" s="16" t="s">
        <v>130</v>
      </c>
      <c r="BM160" s="16" t="s">
        <v>220</v>
      </c>
    </row>
    <row r="161" spans="2:47" s="1" customFormat="1" ht="22.5" customHeight="1">
      <c r="B161" s="33"/>
      <c r="D161" s="181" t="s">
        <v>131</v>
      </c>
      <c r="F161" s="191" t="s">
        <v>282</v>
      </c>
      <c r="I161" s="130"/>
      <c r="L161" s="33"/>
      <c r="M161" s="62"/>
      <c r="N161" s="34"/>
      <c r="O161" s="34"/>
      <c r="P161" s="34"/>
      <c r="Q161" s="34"/>
      <c r="R161" s="34"/>
      <c r="S161" s="34"/>
      <c r="T161" s="63"/>
      <c r="AT161" s="16" t="s">
        <v>131</v>
      </c>
      <c r="AU161" s="16" t="s">
        <v>22</v>
      </c>
    </row>
    <row r="162" spans="2:65" s="1" customFormat="1" ht="22.5" customHeight="1">
      <c r="B162" s="156"/>
      <c r="C162" s="157" t="s">
        <v>7</v>
      </c>
      <c r="D162" s="157" t="s">
        <v>125</v>
      </c>
      <c r="E162" s="158" t="s">
        <v>283</v>
      </c>
      <c r="F162" s="159" t="s">
        <v>284</v>
      </c>
      <c r="G162" s="160" t="s">
        <v>164</v>
      </c>
      <c r="H162" s="161">
        <v>1.412</v>
      </c>
      <c r="I162" s="162"/>
      <c r="J162" s="163">
        <f>ROUND(I162*H162,2)</f>
        <v>0</v>
      </c>
      <c r="K162" s="159" t="s">
        <v>20</v>
      </c>
      <c r="L162" s="33"/>
      <c r="M162" s="164" t="s">
        <v>20</v>
      </c>
      <c r="N162" s="165" t="s">
        <v>45</v>
      </c>
      <c r="O162" s="34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AR162" s="16" t="s">
        <v>130</v>
      </c>
      <c r="AT162" s="16" t="s">
        <v>125</v>
      </c>
      <c r="AU162" s="16" t="s">
        <v>22</v>
      </c>
      <c r="AY162" s="16" t="s">
        <v>123</v>
      </c>
      <c r="BE162" s="168">
        <f>IF(N162="základní",J162,0)</f>
        <v>0</v>
      </c>
      <c r="BF162" s="168">
        <f>IF(N162="snížená",J162,0)</f>
        <v>0</v>
      </c>
      <c r="BG162" s="168">
        <f>IF(N162="zákl. přenesená",J162,0)</f>
        <v>0</v>
      </c>
      <c r="BH162" s="168">
        <f>IF(N162="sníž. přenesená",J162,0)</f>
        <v>0</v>
      </c>
      <c r="BI162" s="168">
        <f>IF(N162="nulová",J162,0)</f>
        <v>0</v>
      </c>
      <c r="BJ162" s="16" t="s">
        <v>22</v>
      </c>
      <c r="BK162" s="168">
        <f>ROUND(I162*H162,2)</f>
        <v>0</v>
      </c>
      <c r="BL162" s="16" t="s">
        <v>130</v>
      </c>
      <c r="BM162" s="16" t="s">
        <v>7</v>
      </c>
    </row>
    <row r="163" spans="2:47" s="1" customFormat="1" ht="22.5" customHeight="1">
      <c r="B163" s="33"/>
      <c r="D163" s="169" t="s">
        <v>131</v>
      </c>
      <c r="F163" s="170" t="s">
        <v>284</v>
      </c>
      <c r="I163" s="130"/>
      <c r="L163" s="33"/>
      <c r="M163" s="62"/>
      <c r="N163" s="34"/>
      <c r="O163" s="34"/>
      <c r="P163" s="34"/>
      <c r="Q163" s="34"/>
      <c r="R163" s="34"/>
      <c r="S163" s="34"/>
      <c r="T163" s="63"/>
      <c r="AT163" s="16" t="s">
        <v>131</v>
      </c>
      <c r="AU163" s="16" t="s">
        <v>22</v>
      </c>
    </row>
    <row r="164" spans="2:47" s="1" customFormat="1" ht="30" customHeight="1">
      <c r="B164" s="33"/>
      <c r="D164" s="169" t="s">
        <v>133</v>
      </c>
      <c r="F164" s="171" t="s">
        <v>285</v>
      </c>
      <c r="I164" s="130"/>
      <c r="L164" s="33"/>
      <c r="M164" s="62"/>
      <c r="N164" s="34"/>
      <c r="O164" s="34"/>
      <c r="P164" s="34"/>
      <c r="Q164" s="34"/>
      <c r="R164" s="34"/>
      <c r="S164" s="34"/>
      <c r="T164" s="63"/>
      <c r="AT164" s="16" t="s">
        <v>133</v>
      </c>
      <c r="AU164" s="16" t="s">
        <v>22</v>
      </c>
    </row>
    <row r="165" spans="2:51" s="10" customFormat="1" ht="22.5" customHeight="1">
      <c r="B165" s="172"/>
      <c r="D165" s="169" t="s">
        <v>135</v>
      </c>
      <c r="E165" s="173" t="s">
        <v>20</v>
      </c>
      <c r="F165" s="174" t="s">
        <v>286</v>
      </c>
      <c r="H165" s="175">
        <v>1.412</v>
      </c>
      <c r="I165" s="176"/>
      <c r="L165" s="172"/>
      <c r="M165" s="177"/>
      <c r="N165" s="178"/>
      <c r="O165" s="178"/>
      <c r="P165" s="178"/>
      <c r="Q165" s="178"/>
      <c r="R165" s="178"/>
      <c r="S165" s="178"/>
      <c r="T165" s="179"/>
      <c r="AT165" s="173" t="s">
        <v>135</v>
      </c>
      <c r="AU165" s="173" t="s">
        <v>22</v>
      </c>
      <c r="AV165" s="10" t="s">
        <v>82</v>
      </c>
      <c r="AW165" s="10" t="s">
        <v>38</v>
      </c>
      <c r="AX165" s="10" t="s">
        <v>74</v>
      </c>
      <c r="AY165" s="173" t="s">
        <v>123</v>
      </c>
    </row>
    <row r="166" spans="2:51" s="11" customFormat="1" ht="22.5" customHeight="1">
      <c r="B166" s="180"/>
      <c r="D166" s="169" t="s">
        <v>135</v>
      </c>
      <c r="E166" s="192" t="s">
        <v>20</v>
      </c>
      <c r="F166" s="193" t="s">
        <v>137</v>
      </c>
      <c r="H166" s="194">
        <v>1.412</v>
      </c>
      <c r="I166" s="185"/>
      <c r="L166" s="180"/>
      <c r="M166" s="186"/>
      <c r="N166" s="187"/>
      <c r="O166" s="187"/>
      <c r="P166" s="187"/>
      <c r="Q166" s="187"/>
      <c r="R166" s="187"/>
      <c r="S166" s="187"/>
      <c r="T166" s="188"/>
      <c r="AT166" s="189" t="s">
        <v>135</v>
      </c>
      <c r="AU166" s="189" t="s">
        <v>22</v>
      </c>
      <c r="AV166" s="11" t="s">
        <v>130</v>
      </c>
      <c r="AW166" s="11" t="s">
        <v>38</v>
      </c>
      <c r="AX166" s="11" t="s">
        <v>22</v>
      </c>
      <c r="AY166" s="189" t="s">
        <v>123</v>
      </c>
    </row>
    <row r="167" spans="2:63" s="9" customFormat="1" ht="36.75" customHeight="1">
      <c r="B167" s="142"/>
      <c r="D167" s="153" t="s">
        <v>73</v>
      </c>
      <c r="E167" s="154" t="s">
        <v>130</v>
      </c>
      <c r="F167" s="154" t="s">
        <v>203</v>
      </c>
      <c r="I167" s="145"/>
      <c r="J167" s="155">
        <f>BK167</f>
        <v>0</v>
      </c>
      <c r="L167" s="142"/>
      <c r="M167" s="147"/>
      <c r="N167" s="148"/>
      <c r="O167" s="148"/>
      <c r="P167" s="149">
        <f>SUM(P168:P192)</f>
        <v>0</v>
      </c>
      <c r="Q167" s="148"/>
      <c r="R167" s="149">
        <f>SUM(R168:R192)</f>
        <v>1482.2899605999999</v>
      </c>
      <c r="S167" s="148"/>
      <c r="T167" s="150">
        <f>SUM(T168:T192)</f>
        <v>0</v>
      </c>
      <c r="AR167" s="143" t="s">
        <v>22</v>
      </c>
      <c r="AT167" s="151" t="s">
        <v>73</v>
      </c>
      <c r="AU167" s="151" t="s">
        <v>74</v>
      </c>
      <c r="AY167" s="143" t="s">
        <v>123</v>
      </c>
      <c r="BK167" s="152">
        <f>SUM(BK168:BK192)</f>
        <v>0</v>
      </c>
    </row>
    <row r="168" spans="2:65" s="1" customFormat="1" ht="22.5" customHeight="1">
      <c r="B168" s="156"/>
      <c r="C168" s="157" t="s">
        <v>287</v>
      </c>
      <c r="D168" s="157" t="s">
        <v>125</v>
      </c>
      <c r="E168" s="158" t="s">
        <v>288</v>
      </c>
      <c r="F168" s="159" t="s">
        <v>289</v>
      </c>
      <c r="G168" s="160" t="s">
        <v>174</v>
      </c>
      <c r="H168" s="161">
        <v>90</v>
      </c>
      <c r="I168" s="162"/>
      <c r="J168" s="163">
        <f>ROUND(I168*H168,2)</f>
        <v>0</v>
      </c>
      <c r="K168" s="159" t="s">
        <v>129</v>
      </c>
      <c r="L168" s="33"/>
      <c r="M168" s="164" t="s">
        <v>20</v>
      </c>
      <c r="N168" s="165" t="s">
        <v>45</v>
      </c>
      <c r="O168" s="34"/>
      <c r="P168" s="166">
        <f>O168*H168</f>
        <v>0</v>
      </c>
      <c r="Q168" s="166">
        <v>0.21252</v>
      </c>
      <c r="R168" s="166">
        <f>Q168*H168</f>
        <v>19.1268</v>
      </c>
      <c r="S168" s="166">
        <v>0</v>
      </c>
      <c r="T168" s="167">
        <f>S168*H168</f>
        <v>0</v>
      </c>
      <c r="AR168" s="16" t="s">
        <v>130</v>
      </c>
      <c r="AT168" s="16" t="s">
        <v>125</v>
      </c>
      <c r="AU168" s="16" t="s">
        <v>22</v>
      </c>
      <c r="AY168" s="16" t="s">
        <v>123</v>
      </c>
      <c r="BE168" s="168">
        <f>IF(N168="základní",J168,0)</f>
        <v>0</v>
      </c>
      <c r="BF168" s="168">
        <f>IF(N168="snížená",J168,0)</f>
        <v>0</v>
      </c>
      <c r="BG168" s="168">
        <f>IF(N168="zákl. přenesená",J168,0)</f>
        <v>0</v>
      </c>
      <c r="BH168" s="168">
        <f>IF(N168="sníž. přenesená",J168,0)</f>
        <v>0</v>
      </c>
      <c r="BI168" s="168">
        <f>IF(N168="nulová",J168,0)</f>
        <v>0</v>
      </c>
      <c r="BJ168" s="16" t="s">
        <v>22</v>
      </c>
      <c r="BK168" s="168">
        <f>ROUND(I168*H168,2)</f>
        <v>0</v>
      </c>
      <c r="BL168" s="16" t="s">
        <v>130</v>
      </c>
      <c r="BM168" s="16" t="s">
        <v>287</v>
      </c>
    </row>
    <row r="169" spans="2:47" s="1" customFormat="1" ht="22.5" customHeight="1">
      <c r="B169" s="33"/>
      <c r="D169" s="169" t="s">
        <v>131</v>
      </c>
      <c r="F169" s="170" t="s">
        <v>290</v>
      </c>
      <c r="I169" s="130"/>
      <c r="L169" s="33"/>
      <c r="M169" s="62"/>
      <c r="N169" s="34"/>
      <c r="O169" s="34"/>
      <c r="P169" s="34"/>
      <c r="Q169" s="34"/>
      <c r="R169" s="34"/>
      <c r="S169" s="34"/>
      <c r="T169" s="63"/>
      <c r="AT169" s="16" t="s">
        <v>131</v>
      </c>
      <c r="AU169" s="16" t="s">
        <v>22</v>
      </c>
    </row>
    <row r="170" spans="2:47" s="1" customFormat="1" ht="30" customHeight="1">
      <c r="B170" s="33"/>
      <c r="D170" s="169" t="s">
        <v>133</v>
      </c>
      <c r="F170" s="171" t="s">
        <v>291</v>
      </c>
      <c r="I170" s="130"/>
      <c r="L170" s="33"/>
      <c r="M170" s="62"/>
      <c r="N170" s="34"/>
      <c r="O170" s="34"/>
      <c r="P170" s="34"/>
      <c r="Q170" s="34"/>
      <c r="R170" s="34"/>
      <c r="S170" s="34"/>
      <c r="T170" s="63"/>
      <c r="AT170" s="16" t="s">
        <v>133</v>
      </c>
      <c r="AU170" s="16" t="s">
        <v>22</v>
      </c>
    </row>
    <row r="171" spans="2:51" s="10" customFormat="1" ht="22.5" customHeight="1">
      <c r="B171" s="172"/>
      <c r="D171" s="169" t="s">
        <v>135</v>
      </c>
      <c r="E171" s="173" t="s">
        <v>20</v>
      </c>
      <c r="F171" s="174" t="s">
        <v>292</v>
      </c>
      <c r="H171" s="175">
        <v>54</v>
      </c>
      <c r="I171" s="176"/>
      <c r="L171" s="172"/>
      <c r="M171" s="177"/>
      <c r="N171" s="178"/>
      <c r="O171" s="178"/>
      <c r="P171" s="178"/>
      <c r="Q171" s="178"/>
      <c r="R171" s="178"/>
      <c r="S171" s="178"/>
      <c r="T171" s="179"/>
      <c r="AT171" s="173" t="s">
        <v>135</v>
      </c>
      <c r="AU171" s="173" t="s">
        <v>22</v>
      </c>
      <c r="AV171" s="10" t="s">
        <v>82</v>
      </c>
      <c r="AW171" s="10" t="s">
        <v>38</v>
      </c>
      <c r="AX171" s="10" t="s">
        <v>74</v>
      </c>
      <c r="AY171" s="173" t="s">
        <v>123</v>
      </c>
    </row>
    <row r="172" spans="2:51" s="12" customFormat="1" ht="22.5" customHeight="1">
      <c r="B172" s="209"/>
      <c r="D172" s="169" t="s">
        <v>135</v>
      </c>
      <c r="E172" s="210" t="s">
        <v>20</v>
      </c>
      <c r="F172" s="211" t="s">
        <v>293</v>
      </c>
      <c r="H172" s="212" t="s">
        <v>20</v>
      </c>
      <c r="I172" s="213"/>
      <c r="L172" s="209"/>
      <c r="M172" s="214"/>
      <c r="N172" s="215"/>
      <c r="O172" s="215"/>
      <c r="P172" s="215"/>
      <c r="Q172" s="215"/>
      <c r="R172" s="215"/>
      <c r="S172" s="215"/>
      <c r="T172" s="216"/>
      <c r="AT172" s="212" t="s">
        <v>135</v>
      </c>
      <c r="AU172" s="212" t="s">
        <v>22</v>
      </c>
      <c r="AV172" s="12" t="s">
        <v>22</v>
      </c>
      <c r="AW172" s="12" t="s">
        <v>38</v>
      </c>
      <c r="AX172" s="12" t="s">
        <v>74</v>
      </c>
      <c r="AY172" s="212" t="s">
        <v>123</v>
      </c>
    </row>
    <row r="173" spans="2:51" s="10" customFormat="1" ht="22.5" customHeight="1">
      <c r="B173" s="172"/>
      <c r="D173" s="169" t="s">
        <v>135</v>
      </c>
      <c r="E173" s="173" t="s">
        <v>20</v>
      </c>
      <c r="F173" s="174" t="s">
        <v>294</v>
      </c>
      <c r="H173" s="175">
        <v>36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135</v>
      </c>
      <c r="AU173" s="173" t="s">
        <v>22</v>
      </c>
      <c r="AV173" s="10" t="s">
        <v>82</v>
      </c>
      <c r="AW173" s="10" t="s">
        <v>38</v>
      </c>
      <c r="AX173" s="10" t="s">
        <v>74</v>
      </c>
      <c r="AY173" s="173" t="s">
        <v>123</v>
      </c>
    </row>
    <row r="174" spans="2:51" s="11" customFormat="1" ht="22.5" customHeight="1">
      <c r="B174" s="180"/>
      <c r="D174" s="181" t="s">
        <v>135</v>
      </c>
      <c r="E174" s="182" t="s">
        <v>20</v>
      </c>
      <c r="F174" s="183" t="s">
        <v>137</v>
      </c>
      <c r="H174" s="184">
        <v>90</v>
      </c>
      <c r="I174" s="185"/>
      <c r="L174" s="180"/>
      <c r="M174" s="186"/>
      <c r="N174" s="187"/>
      <c r="O174" s="187"/>
      <c r="P174" s="187"/>
      <c r="Q174" s="187"/>
      <c r="R174" s="187"/>
      <c r="S174" s="187"/>
      <c r="T174" s="188"/>
      <c r="AT174" s="189" t="s">
        <v>135</v>
      </c>
      <c r="AU174" s="189" t="s">
        <v>22</v>
      </c>
      <c r="AV174" s="11" t="s">
        <v>130</v>
      </c>
      <c r="AW174" s="11" t="s">
        <v>38</v>
      </c>
      <c r="AX174" s="11" t="s">
        <v>22</v>
      </c>
      <c r="AY174" s="189" t="s">
        <v>123</v>
      </c>
    </row>
    <row r="175" spans="2:65" s="1" customFormat="1" ht="22.5" customHeight="1">
      <c r="B175" s="156"/>
      <c r="C175" s="157" t="s">
        <v>295</v>
      </c>
      <c r="D175" s="157" t="s">
        <v>125</v>
      </c>
      <c r="E175" s="158" t="s">
        <v>210</v>
      </c>
      <c r="F175" s="159" t="s">
        <v>211</v>
      </c>
      <c r="G175" s="160" t="s">
        <v>174</v>
      </c>
      <c r="H175" s="161">
        <v>2058.89</v>
      </c>
      <c r="I175" s="162"/>
      <c r="J175" s="163">
        <f>ROUND(I175*H175,2)</f>
        <v>0</v>
      </c>
      <c r="K175" s="159" t="s">
        <v>129</v>
      </c>
      <c r="L175" s="33"/>
      <c r="M175" s="164" t="s">
        <v>20</v>
      </c>
      <c r="N175" s="165" t="s">
        <v>45</v>
      </c>
      <c r="O175" s="34"/>
      <c r="P175" s="166">
        <f>O175*H175</f>
        <v>0</v>
      </c>
      <c r="Q175" s="166">
        <v>0.0023</v>
      </c>
      <c r="R175" s="166">
        <f>Q175*H175</f>
        <v>4.735447</v>
      </c>
      <c r="S175" s="166">
        <v>0</v>
      </c>
      <c r="T175" s="167">
        <f>S175*H175</f>
        <v>0</v>
      </c>
      <c r="AR175" s="16" t="s">
        <v>130</v>
      </c>
      <c r="AT175" s="16" t="s">
        <v>125</v>
      </c>
      <c r="AU175" s="16" t="s">
        <v>22</v>
      </c>
      <c r="AY175" s="16" t="s">
        <v>123</v>
      </c>
      <c r="BE175" s="168">
        <f>IF(N175="základní",J175,0)</f>
        <v>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16" t="s">
        <v>22</v>
      </c>
      <c r="BK175" s="168">
        <f>ROUND(I175*H175,2)</f>
        <v>0</v>
      </c>
      <c r="BL175" s="16" t="s">
        <v>130</v>
      </c>
      <c r="BM175" s="16" t="s">
        <v>295</v>
      </c>
    </row>
    <row r="176" spans="2:47" s="1" customFormat="1" ht="22.5" customHeight="1">
      <c r="B176" s="33"/>
      <c r="D176" s="169" t="s">
        <v>131</v>
      </c>
      <c r="F176" s="170" t="s">
        <v>212</v>
      </c>
      <c r="I176" s="130"/>
      <c r="L176" s="33"/>
      <c r="M176" s="62"/>
      <c r="N176" s="34"/>
      <c r="O176" s="34"/>
      <c r="P176" s="34"/>
      <c r="Q176" s="34"/>
      <c r="R176" s="34"/>
      <c r="S176" s="34"/>
      <c r="T176" s="63"/>
      <c r="AT176" s="16" t="s">
        <v>131</v>
      </c>
      <c r="AU176" s="16" t="s">
        <v>22</v>
      </c>
    </row>
    <row r="177" spans="2:47" s="1" customFormat="1" ht="30" customHeight="1">
      <c r="B177" s="33"/>
      <c r="D177" s="169" t="s">
        <v>133</v>
      </c>
      <c r="F177" s="171" t="s">
        <v>296</v>
      </c>
      <c r="I177" s="130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133</v>
      </c>
      <c r="AU177" s="16" t="s">
        <v>22</v>
      </c>
    </row>
    <row r="178" spans="2:51" s="12" customFormat="1" ht="22.5" customHeight="1">
      <c r="B178" s="209"/>
      <c r="D178" s="169" t="s">
        <v>135</v>
      </c>
      <c r="E178" s="210" t="s">
        <v>20</v>
      </c>
      <c r="F178" s="211" t="s">
        <v>297</v>
      </c>
      <c r="H178" s="212" t="s">
        <v>20</v>
      </c>
      <c r="I178" s="213"/>
      <c r="L178" s="209"/>
      <c r="M178" s="214"/>
      <c r="N178" s="215"/>
      <c r="O178" s="215"/>
      <c r="P178" s="215"/>
      <c r="Q178" s="215"/>
      <c r="R178" s="215"/>
      <c r="S178" s="215"/>
      <c r="T178" s="216"/>
      <c r="AT178" s="212" t="s">
        <v>135</v>
      </c>
      <c r="AU178" s="212" t="s">
        <v>22</v>
      </c>
      <c r="AV178" s="12" t="s">
        <v>22</v>
      </c>
      <c r="AW178" s="12" t="s">
        <v>38</v>
      </c>
      <c r="AX178" s="12" t="s">
        <v>74</v>
      </c>
      <c r="AY178" s="212" t="s">
        <v>123</v>
      </c>
    </row>
    <row r="179" spans="2:51" s="10" customFormat="1" ht="22.5" customHeight="1">
      <c r="B179" s="172"/>
      <c r="D179" s="169" t="s">
        <v>135</v>
      </c>
      <c r="E179" s="173" t="s">
        <v>20</v>
      </c>
      <c r="F179" s="174" t="s">
        <v>298</v>
      </c>
      <c r="H179" s="175">
        <v>2022.89</v>
      </c>
      <c r="I179" s="176"/>
      <c r="L179" s="172"/>
      <c r="M179" s="177"/>
      <c r="N179" s="178"/>
      <c r="O179" s="178"/>
      <c r="P179" s="178"/>
      <c r="Q179" s="178"/>
      <c r="R179" s="178"/>
      <c r="S179" s="178"/>
      <c r="T179" s="179"/>
      <c r="AT179" s="173" t="s">
        <v>135</v>
      </c>
      <c r="AU179" s="173" t="s">
        <v>22</v>
      </c>
      <c r="AV179" s="10" t="s">
        <v>82</v>
      </c>
      <c r="AW179" s="10" t="s">
        <v>38</v>
      </c>
      <c r="AX179" s="10" t="s">
        <v>74</v>
      </c>
      <c r="AY179" s="173" t="s">
        <v>123</v>
      </c>
    </row>
    <row r="180" spans="2:51" s="12" customFormat="1" ht="22.5" customHeight="1">
      <c r="B180" s="209"/>
      <c r="D180" s="169" t="s">
        <v>135</v>
      </c>
      <c r="E180" s="210" t="s">
        <v>20</v>
      </c>
      <c r="F180" s="211" t="s">
        <v>293</v>
      </c>
      <c r="H180" s="212" t="s">
        <v>20</v>
      </c>
      <c r="I180" s="213"/>
      <c r="L180" s="209"/>
      <c r="M180" s="214"/>
      <c r="N180" s="215"/>
      <c r="O180" s="215"/>
      <c r="P180" s="215"/>
      <c r="Q180" s="215"/>
      <c r="R180" s="215"/>
      <c r="S180" s="215"/>
      <c r="T180" s="216"/>
      <c r="AT180" s="212" t="s">
        <v>135</v>
      </c>
      <c r="AU180" s="212" t="s">
        <v>22</v>
      </c>
      <c r="AV180" s="12" t="s">
        <v>22</v>
      </c>
      <c r="AW180" s="12" t="s">
        <v>38</v>
      </c>
      <c r="AX180" s="12" t="s">
        <v>74</v>
      </c>
      <c r="AY180" s="212" t="s">
        <v>123</v>
      </c>
    </row>
    <row r="181" spans="2:51" s="10" customFormat="1" ht="22.5" customHeight="1">
      <c r="B181" s="172"/>
      <c r="D181" s="169" t="s">
        <v>135</v>
      </c>
      <c r="E181" s="173" t="s">
        <v>20</v>
      </c>
      <c r="F181" s="174" t="s">
        <v>294</v>
      </c>
      <c r="H181" s="175">
        <v>36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135</v>
      </c>
      <c r="AU181" s="173" t="s">
        <v>22</v>
      </c>
      <c r="AV181" s="10" t="s">
        <v>82</v>
      </c>
      <c r="AW181" s="10" t="s">
        <v>38</v>
      </c>
      <c r="AX181" s="10" t="s">
        <v>74</v>
      </c>
      <c r="AY181" s="173" t="s">
        <v>123</v>
      </c>
    </row>
    <row r="182" spans="2:51" s="11" customFormat="1" ht="22.5" customHeight="1">
      <c r="B182" s="180"/>
      <c r="D182" s="181" t="s">
        <v>135</v>
      </c>
      <c r="E182" s="182" t="s">
        <v>20</v>
      </c>
      <c r="F182" s="183" t="s">
        <v>137</v>
      </c>
      <c r="H182" s="184">
        <v>2058.89</v>
      </c>
      <c r="I182" s="185"/>
      <c r="L182" s="180"/>
      <c r="M182" s="186"/>
      <c r="N182" s="187"/>
      <c r="O182" s="187"/>
      <c r="P182" s="187"/>
      <c r="Q182" s="187"/>
      <c r="R182" s="187"/>
      <c r="S182" s="187"/>
      <c r="T182" s="188"/>
      <c r="AT182" s="189" t="s">
        <v>135</v>
      </c>
      <c r="AU182" s="189" t="s">
        <v>22</v>
      </c>
      <c r="AV182" s="11" t="s">
        <v>130</v>
      </c>
      <c r="AW182" s="11" t="s">
        <v>38</v>
      </c>
      <c r="AX182" s="11" t="s">
        <v>22</v>
      </c>
      <c r="AY182" s="189" t="s">
        <v>123</v>
      </c>
    </row>
    <row r="183" spans="2:65" s="1" customFormat="1" ht="22.5" customHeight="1">
      <c r="B183" s="156"/>
      <c r="C183" s="195" t="s">
        <v>299</v>
      </c>
      <c r="D183" s="195" t="s">
        <v>215</v>
      </c>
      <c r="E183" s="196" t="s">
        <v>216</v>
      </c>
      <c r="F183" s="197" t="s">
        <v>217</v>
      </c>
      <c r="G183" s="198" t="s">
        <v>174</v>
      </c>
      <c r="H183" s="199">
        <v>2470.668</v>
      </c>
      <c r="I183" s="200"/>
      <c r="J183" s="201">
        <f>ROUND(I183*H183,2)</f>
        <v>0</v>
      </c>
      <c r="K183" s="197" t="s">
        <v>20</v>
      </c>
      <c r="L183" s="202"/>
      <c r="M183" s="203" t="s">
        <v>20</v>
      </c>
      <c r="N183" s="204" t="s">
        <v>45</v>
      </c>
      <c r="O183" s="34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AR183" s="16" t="s">
        <v>161</v>
      </c>
      <c r="AT183" s="16" t="s">
        <v>215</v>
      </c>
      <c r="AU183" s="16" t="s">
        <v>22</v>
      </c>
      <c r="AY183" s="16" t="s">
        <v>123</v>
      </c>
      <c r="BE183" s="168">
        <f>IF(N183="základní",J183,0)</f>
        <v>0</v>
      </c>
      <c r="BF183" s="168">
        <f>IF(N183="snížená",J183,0)</f>
        <v>0</v>
      </c>
      <c r="BG183" s="168">
        <f>IF(N183="zákl. přenesená",J183,0)</f>
        <v>0</v>
      </c>
      <c r="BH183" s="168">
        <f>IF(N183="sníž. přenesená",J183,0)</f>
        <v>0</v>
      </c>
      <c r="BI183" s="168">
        <f>IF(N183="nulová",J183,0)</f>
        <v>0</v>
      </c>
      <c r="BJ183" s="16" t="s">
        <v>22</v>
      </c>
      <c r="BK183" s="168">
        <f>ROUND(I183*H183,2)</f>
        <v>0</v>
      </c>
      <c r="BL183" s="16" t="s">
        <v>130</v>
      </c>
      <c r="BM183" s="16" t="s">
        <v>299</v>
      </c>
    </row>
    <row r="184" spans="2:47" s="1" customFormat="1" ht="22.5" customHeight="1">
      <c r="B184" s="33"/>
      <c r="D184" s="169" t="s">
        <v>131</v>
      </c>
      <c r="F184" s="170" t="s">
        <v>217</v>
      </c>
      <c r="I184" s="130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131</v>
      </c>
      <c r="AU184" s="16" t="s">
        <v>22</v>
      </c>
    </row>
    <row r="185" spans="2:47" s="1" customFormat="1" ht="30" customHeight="1">
      <c r="B185" s="33"/>
      <c r="D185" s="169" t="s">
        <v>133</v>
      </c>
      <c r="F185" s="171" t="s">
        <v>300</v>
      </c>
      <c r="I185" s="130"/>
      <c r="L185" s="33"/>
      <c r="M185" s="62"/>
      <c r="N185" s="34"/>
      <c r="O185" s="34"/>
      <c r="P185" s="34"/>
      <c r="Q185" s="34"/>
      <c r="R185" s="34"/>
      <c r="S185" s="34"/>
      <c r="T185" s="63"/>
      <c r="AT185" s="16" t="s">
        <v>133</v>
      </c>
      <c r="AU185" s="16" t="s">
        <v>22</v>
      </c>
    </row>
    <row r="186" spans="2:51" s="10" customFormat="1" ht="22.5" customHeight="1">
      <c r="B186" s="172"/>
      <c r="D186" s="169" t="s">
        <v>135</v>
      </c>
      <c r="E186" s="173" t="s">
        <v>20</v>
      </c>
      <c r="F186" s="174" t="s">
        <v>301</v>
      </c>
      <c r="H186" s="175">
        <v>2470.668</v>
      </c>
      <c r="I186" s="176"/>
      <c r="L186" s="172"/>
      <c r="M186" s="177"/>
      <c r="N186" s="178"/>
      <c r="O186" s="178"/>
      <c r="P186" s="178"/>
      <c r="Q186" s="178"/>
      <c r="R186" s="178"/>
      <c r="S186" s="178"/>
      <c r="T186" s="179"/>
      <c r="AT186" s="173" t="s">
        <v>135</v>
      </c>
      <c r="AU186" s="173" t="s">
        <v>22</v>
      </c>
      <c r="AV186" s="10" t="s">
        <v>82</v>
      </c>
      <c r="AW186" s="10" t="s">
        <v>38</v>
      </c>
      <c r="AX186" s="10" t="s">
        <v>74</v>
      </c>
      <c r="AY186" s="173" t="s">
        <v>123</v>
      </c>
    </row>
    <row r="187" spans="2:51" s="11" customFormat="1" ht="22.5" customHeight="1">
      <c r="B187" s="180"/>
      <c r="D187" s="181" t="s">
        <v>135</v>
      </c>
      <c r="E187" s="182" t="s">
        <v>20</v>
      </c>
      <c r="F187" s="183" t="s">
        <v>137</v>
      </c>
      <c r="H187" s="184">
        <v>2470.668</v>
      </c>
      <c r="I187" s="185"/>
      <c r="L187" s="180"/>
      <c r="M187" s="186"/>
      <c r="N187" s="187"/>
      <c r="O187" s="187"/>
      <c r="P187" s="187"/>
      <c r="Q187" s="187"/>
      <c r="R187" s="187"/>
      <c r="S187" s="187"/>
      <c r="T187" s="188"/>
      <c r="AT187" s="189" t="s">
        <v>135</v>
      </c>
      <c r="AU187" s="189" t="s">
        <v>22</v>
      </c>
      <c r="AV187" s="11" t="s">
        <v>130</v>
      </c>
      <c r="AW187" s="11" t="s">
        <v>38</v>
      </c>
      <c r="AX187" s="11" t="s">
        <v>22</v>
      </c>
      <c r="AY187" s="189" t="s">
        <v>123</v>
      </c>
    </row>
    <row r="188" spans="2:65" s="1" customFormat="1" ht="22.5" customHeight="1">
      <c r="B188" s="156"/>
      <c r="C188" s="157" t="s">
        <v>302</v>
      </c>
      <c r="D188" s="157" t="s">
        <v>125</v>
      </c>
      <c r="E188" s="158" t="s">
        <v>303</v>
      </c>
      <c r="F188" s="159" t="s">
        <v>304</v>
      </c>
      <c r="G188" s="160" t="s">
        <v>140</v>
      </c>
      <c r="H188" s="161">
        <v>599.17</v>
      </c>
      <c r="I188" s="162"/>
      <c r="J188" s="163">
        <f>ROUND(I188*H188,2)</f>
        <v>0</v>
      </c>
      <c r="K188" s="159" t="s">
        <v>129</v>
      </c>
      <c r="L188" s="33"/>
      <c r="M188" s="164" t="s">
        <v>20</v>
      </c>
      <c r="N188" s="165" t="s">
        <v>45</v>
      </c>
      <c r="O188" s="34"/>
      <c r="P188" s="166">
        <f>O188*H188</f>
        <v>0</v>
      </c>
      <c r="Q188" s="166">
        <v>2.43408</v>
      </c>
      <c r="R188" s="166">
        <f>Q188*H188</f>
        <v>1458.4277135999998</v>
      </c>
      <c r="S188" s="166">
        <v>0</v>
      </c>
      <c r="T188" s="167">
        <f>S188*H188</f>
        <v>0</v>
      </c>
      <c r="AR188" s="16" t="s">
        <v>130</v>
      </c>
      <c r="AT188" s="16" t="s">
        <v>125</v>
      </c>
      <c r="AU188" s="16" t="s">
        <v>22</v>
      </c>
      <c r="AY188" s="16" t="s">
        <v>123</v>
      </c>
      <c r="BE188" s="168">
        <f>IF(N188="základní",J188,0)</f>
        <v>0</v>
      </c>
      <c r="BF188" s="168">
        <f>IF(N188="snížená",J188,0)</f>
        <v>0</v>
      </c>
      <c r="BG188" s="168">
        <f>IF(N188="zákl. přenesená",J188,0)</f>
        <v>0</v>
      </c>
      <c r="BH188" s="168">
        <f>IF(N188="sníž. přenesená",J188,0)</f>
        <v>0</v>
      </c>
      <c r="BI188" s="168">
        <f>IF(N188="nulová",J188,0)</f>
        <v>0</v>
      </c>
      <c r="BJ188" s="16" t="s">
        <v>22</v>
      </c>
      <c r="BK188" s="168">
        <f>ROUND(I188*H188,2)</f>
        <v>0</v>
      </c>
      <c r="BL188" s="16" t="s">
        <v>130</v>
      </c>
      <c r="BM188" s="16" t="s">
        <v>302</v>
      </c>
    </row>
    <row r="189" spans="2:47" s="1" customFormat="1" ht="22.5" customHeight="1">
      <c r="B189" s="33"/>
      <c r="D189" s="169" t="s">
        <v>131</v>
      </c>
      <c r="F189" s="170" t="s">
        <v>305</v>
      </c>
      <c r="I189" s="130"/>
      <c r="L189" s="33"/>
      <c r="M189" s="62"/>
      <c r="N189" s="34"/>
      <c r="O189" s="34"/>
      <c r="P189" s="34"/>
      <c r="Q189" s="34"/>
      <c r="R189" s="34"/>
      <c r="S189" s="34"/>
      <c r="T189" s="63"/>
      <c r="AT189" s="16" t="s">
        <v>131</v>
      </c>
      <c r="AU189" s="16" t="s">
        <v>22</v>
      </c>
    </row>
    <row r="190" spans="2:47" s="1" customFormat="1" ht="30" customHeight="1">
      <c r="B190" s="33"/>
      <c r="D190" s="181" t="s">
        <v>133</v>
      </c>
      <c r="F190" s="190" t="s">
        <v>257</v>
      </c>
      <c r="I190" s="130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133</v>
      </c>
      <c r="AU190" s="16" t="s">
        <v>22</v>
      </c>
    </row>
    <row r="191" spans="2:65" s="1" customFormat="1" ht="22.5" customHeight="1">
      <c r="B191" s="156"/>
      <c r="C191" s="157" t="s">
        <v>306</v>
      </c>
      <c r="D191" s="157" t="s">
        <v>125</v>
      </c>
      <c r="E191" s="158" t="s">
        <v>307</v>
      </c>
      <c r="F191" s="159" t="s">
        <v>308</v>
      </c>
      <c r="G191" s="160" t="s">
        <v>174</v>
      </c>
      <c r="H191" s="161">
        <v>599.17</v>
      </c>
      <c r="I191" s="162"/>
      <c r="J191" s="163">
        <f>ROUND(I191*H191,2)</f>
        <v>0</v>
      </c>
      <c r="K191" s="159" t="s">
        <v>129</v>
      </c>
      <c r="L191" s="33"/>
      <c r="M191" s="164" t="s">
        <v>20</v>
      </c>
      <c r="N191" s="165" t="s">
        <v>45</v>
      </c>
      <c r="O191" s="34"/>
      <c r="P191" s="166">
        <f>O191*H191</f>
        <v>0</v>
      </c>
      <c r="Q191" s="166">
        <v>0</v>
      </c>
      <c r="R191" s="166">
        <f>Q191*H191</f>
        <v>0</v>
      </c>
      <c r="S191" s="166">
        <v>0</v>
      </c>
      <c r="T191" s="167">
        <f>S191*H191</f>
        <v>0</v>
      </c>
      <c r="AR191" s="16" t="s">
        <v>130</v>
      </c>
      <c r="AT191" s="16" t="s">
        <v>125</v>
      </c>
      <c r="AU191" s="16" t="s">
        <v>22</v>
      </c>
      <c r="AY191" s="16" t="s">
        <v>123</v>
      </c>
      <c r="BE191" s="168">
        <f>IF(N191="základní",J191,0)</f>
        <v>0</v>
      </c>
      <c r="BF191" s="168">
        <f>IF(N191="snížená",J191,0)</f>
        <v>0</v>
      </c>
      <c r="BG191" s="168">
        <f>IF(N191="zákl. přenesená",J191,0)</f>
        <v>0</v>
      </c>
      <c r="BH191" s="168">
        <f>IF(N191="sníž. přenesená",J191,0)</f>
        <v>0</v>
      </c>
      <c r="BI191" s="168">
        <f>IF(N191="nulová",J191,0)</f>
        <v>0</v>
      </c>
      <c r="BJ191" s="16" t="s">
        <v>22</v>
      </c>
      <c r="BK191" s="168">
        <f>ROUND(I191*H191,2)</f>
        <v>0</v>
      </c>
      <c r="BL191" s="16" t="s">
        <v>130</v>
      </c>
      <c r="BM191" s="16" t="s">
        <v>306</v>
      </c>
    </row>
    <row r="192" spans="2:47" s="1" customFormat="1" ht="22.5" customHeight="1">
      <c r="B192" s="33"/>
      <c r="D192" s="169" t="s">
        <v>131</v>
      </c>
      <c r="F192" s="170" t="s">
        <v>308</v>
      </c>
      <c r="I192" s="130"/>
      <c r="L192" s="33"/>
      <c r="M192" s="62"/>
      <c r="N192" s="34"/>
      <c r="O192" s="34"/>
      <c r="P192" s="34"/>
      <c r="Q192" s="34"/>
      <c r="R192" s="34"/>
      <c r="S192" s="34"/>
      <c r="T192" s="63"/>
      <c r="AT192" s="16" t="s">
        <v>131</v>
      </c>
      <c r="AU192" s="16" t="s">
        <v>22</v>
      </c>
    </row>
    <row r="193" spans="2:63" s="9" customFormat="1" ht="36.75" customHeight="1">
      <c r="B193" s="142"/>
      <c r="D193" s="153" t="s">
        <v>73</v>
      </c>
      <c r="E193" s="154" t="s">
        <v>149</v>
      </c>
      <c r="F193" s="154" t="s">
        <v>309</v>
      </c>
      <c r="I193" s="145"/>
      <c r="J193" s="155">
        <f>BK193</f>
        <v>0</v>
      </c>
      <c r="L193" s="142"/>
      <c r="M193" s="147"/>
      <c r="N193" s="148"/>
      <c r="O193" s="148"/>
      <c r="P193" s="149">
        <f>SUM(P194:P205)</f>
        <v>0</v>
      </c>
      <c r="Q193" s="148"/>
      <c r="R193" s="149">
        <f>SUM(R194:R205)</f>
        <v>493.76207999999997</v>
      </c>
      <c r="S193" s="148"/>
      <c r="T193" s="150">
        <f>SUM(T194:T205)</f>
        <v>0</v>
      </c>
      <c r="AR193" s="143" t="s">
        <v>22</v>
      </c>
      <c r="AT193" s="151" t="s">
        <v>73</v>
      </c>
      <c r="AU193" s="151" t="s">
        <v>74</v>
      </c>
      <c r="AY193" s="143" t="s">
        <v>123</v>
      </c>
      <c r="BK193" s="152">
        <f>SUM(BK194:BK205)</f>
        <v>0</v>
      </c>
    </row>
    <row r="194" spans="2:65" s="1" customFormat="1" ht="22.5" customHeight="1">
      <c r="B194" s="156"/>
      <c r="C194" s="157" t="s">
        <v>310</v>
      </c>
      <c r="D194" s="157" t="s">
        <v>125</v>
      </c>
      <c r="E194" s="158" t="s">
        <v>311</v>
      </c>
      <c r="F194" s="159" t="s">
        <v>312</v>
      </c>
      <c r="G194" s="160" t="s">
        <v>174</v>
      </c>
      <c r="H194" s="161">
        <v>789.96</v>
      </c>
      <c r="I194" s="162"/>
      <c r="J194" s="163">
        <f>ROUND(I194*H194,2)</f>
        <v>0</v>
      </c>
      <c r="K194" s="159" t="s">
        <v>129</v>
      </c>
      <c r="L194" s="33"/>
      <c r="M194" s="164" t="s">
        <v>20</v>
      </c>
      <c r="N194" s="165" t="s">
        <v>45</v>
      </c>
      <c r="O194" s="34"/>
      <c r="P194" s="166">
        <f>O194*H194</f>
        <v>0</v>
      </c>
      <c r="Q194" s="166">
        <v>0.573</v>
      </c>
      <c r="R194" s="166">
        <f>Q194*H194</f>
        <v>452.64707999999996</v>
      </c>
      <c r="S194" s="166">
        <v>0</v>
      </c>
      <c r="T194" s="167">
        <f>S194*H194</f>
        <v>0</v>
      </c>
      <c r="AR194" s="16" t="s">
        <v>130</v>
      </c>
      <c r="AT194" s="16" t="s">
        <v>125</v>
      </c>
      <c r="AU194" s="16" t="s">
        <v>22</v>
      </c>
      <c r="AY194" s="16" t="s">
        <v>123</v>
      </c>
      <c r="BE194" s="168">
        <f>IF(N194="základní",J194,0)</f>
        <v>0</v>
      </c>
      <c r="BF194" s="168">
        <f>IF(N194="snížená",J194,0)</f>
        <v>0</v>
      </c>
      <c r="BG194" s="168">
        <f>IF(N194="zákl. přenesená",J194,0)</f>
        <v>0</v>
      </c>
      <c r="BH194" s="168">
        <f>IF(N194="sníž. přenesená",J194,0)</f>
        <v>0</v>
      </c>
      <c r="BI194" s="168">
        <f>IF(N194="nulová",J194,0)</f>
        <v>0</v>
      </c>
      <c r="BJ194" s="16" t="s">
        <v>22</v>
      </c>
      <c r="BK194" s="168">
        <f>ROUND(I194*H194,2)</f>
        <v>0</v>
      </c>
      <c r="BL194" s="16" t="s">
        <v>130</v>
      </c>
      <c r="BM194" s="16" t="s">
        <v>310</v>
      </c>
    </row>
    <row r="195" spans="2:47" s="1" customFormat="1" ht="22.5" customHeight="1">
      <c r="B195" s="33"/>
      <c r="D195" s="169" t="s">
        <v>131</v>
      </c>
      <c r="F195" s="170" t="s">
        <v>313</v>
      </c>
      <c r="I195" s="130"/>
      <c r="L195" s="33"/>
      <c r="M195" s="62"/>
      <c r="N195" s="34"/>
      <c r="O195" s="34"/>
      <c r="P195" s="34"/>
      <c r="Q195" s="34"/>
      <c r="R195" s="34"/>
      <c r="S195" s="34"/>
      <c r="T195" s="63"/>
      <c r="AT195" s="16" t="s">
        <v>131</v>
      </c>
      <c r="AU195" s="16" t="s">
        <v>22</v>
      </c>
    </row>
    <row r="196" spans="2:47" s="1" customFormat="1" ht="30" customHeight="1">
      <c r="B196" s="33"/>
      <c r="D196" s="181" t="s">
        <v>133</v>
      </c>
      <c r="F196" s="190" t="s">
        <v>314</v>
      </c>
      <c r="I196" s="130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133</v>
      </c>
      <c r="AU196" s="16" t="s">
        <v>22</v>
      </c>
    </row>
    <row r="197" spans="2:65" s="1" customFormat="1" ht="22.5" customHeight="1">
      <c r="B197" s="156"/>
      <c r="C197" s="157" t="s">
        <v>315</v>
      </c>
      <c r="D197" s="157" t="s">
        <v>125</v>
      </c>
      <c r="E197" s="158" t="s">
        <v>316</v>
      </c>
      <c r="F197" s="159" t="s">
        <v>317</v>
      </c>
      <c r="G197" s="160" t="s">
        <v>174</v>
      </c>
      <c r="H197" s="161">
        <v>90</v>
      </c>
      <c r="I197" s="162"/>
      <c r="J197" s="163">
        <f>ROUND(I197*H197,2)</f>
        <v>0</v>
      </c>
      <c r="K197" s="159" t="s">
        <v>129</v>
      </c>
      <c r="L197" s="33"/>
      <c r="M197" s="164" t="s">
        <v>20</v>
      </c>
      <c r="N197" s="165" t="s">
        <v>45</v>
      </c>
      <c r="O197" s="34"/>
      <c r="P197" s="166">
        <f>O197*H197</f>
        <v>0</v>
      </c>
      <c r="Q197" s="166">
        <v>0.0835</v>
      </c>
      <c r="R197" s="166">
        <f>Q197*H197</f>
        <v>7.515000000000001</v>
      </c>
      <c r="S197" s="166">
        <v>0</v>
      </c>
      <c r="T197" s="167">
        <f>S197*H197</f>
        <v>0</v>
      </c>
      <c r="AR197" s="16" t="s">
        <v>130</v>
      </c>
      <c r="AT197" s="16" t="s">
        <v>125</v>
      </c>
      <c r="AU197" s="16" t="s">
        <v>22</v>
      </c>
      <c r="AY197" s="16" t="s">
        <v>123</v>
      </c>
      <c r="BE197" s="168">
        <f>IF(N197="základní",J197,0)</f>
        <v>0</v>
      </c>
      <c r="BF197" s="168">
        <f>IF(N197="snížená",J197,0)</f>
        <v>0</v>
      </c>
      <c r="BG197" s="168">
        <f>IF(N197="zákl. přenesená",J197,0)</f>
        <v>0</v>
      </c>
      <c r="BH197" s="168">
        <f>IF(N197="sníž. přenesená",J197,0)</f>
        <v>0</v>
      </c>
      <c r="BI197" s="168">
        <f>IF(N197="nulová",J197,0)</f>
        <v>0</v>
      </c>
      <c r="BJ197" s="16" t="s">
        <v>22</v>
      </c>
      <c r="BK197" s="168">
        <f>ROUND(I197*H197,2)</f>
        <v>0</v>
      </c>
      <c r="BL197" s="16" t="s">
        <v>130</v>
      </c>
      <c r="BM197" s="16" t="s">
        <v>315</v>
      </c>
    </row>
    <row r="198" spans="2:47" s="1" customFormat="1" ht="22.5" customHeight="1">
      <c r="B198" s="33"/>
      <c r="D198" s="169" t="s">
        <v>131</v>
      </c>
      <c r="F198" s="170" t="s">
        <v>317</v>
      </c>
      <c r="I198" s="130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131</v>
      </c>
      <c r="AU198" s="16" t="s">
        <v>22</v>
      </c>
    </row>
    <row r="199" spans="2:47" s="1" customFormat="1" ht="30" customHeight="1">
      <c r="B199" s="33"/>
      <c r="D199" s="169" t="s">
        <v>133</v>
      </c>
      <c r="F199" s="171" t="s">
        <v>318</v>
      </c>
      <c r="I199" s="130"/>
      <c r="L199" s="33"/>
      <c r="M199" s="62"/>
      <c r="N199" s="34"/>
      <c r="O199" s="34"/>
      <c r="P199" s="34"/>
      <c r="Q199" s="34"/>
      <c r="R199" s="34"/>
      <c r="S199" s="34"/>
      <c r="T199" s="63"/>
      <c r="AT199" s="16" t="s">
        <v>133</v>
      </c>
      <c r="AU199" s="16" t="s">
        <v>22</v>
      </c>
    </row>
    <row r="200" spans="2:51" s="10" customFormat="1" ht="22.5" customHeight="1">
      <c r="B200" s="172"/>
      <c r="D200" s="169" t="s">
        <v>135</v>
      </c>
      <c r="E200" s="173" t="s">
        <v>20</v>
      </c>
      <c r="F200" s="174" t="s">
        <v>319</v>
      </c>
      <c r="H200" s="175">
        <v>90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3" t="s">
        <v>135</v>
      </c>
      <c r="AU200" s="173" t="s">
        <v>22</v>
      </c>
      <c r="AV200" s="10" t="s">
        <v>82</v>
      </c>
      <c r="AW200" s="10" t="s">
        <v>38</v>
      </c>
      <c r="AX200" s="10" t="s">
        <v>74</v>
      </c>
      <c r="AY200" s="173" t="s">
        <v>123</v>
      </c>
    </row>
    <row r="201" spans="2:51" s="11" customFormat="1" ht="22.5" customHeight="1">
      <c r="B201" s="180"/>
      <c r="D201" s="181" t="s">
        <v>135</v>
      </c>
      <c r="E201" s="182" t="s">
        <v>20</v>
      </c>
      <c r="F201" s="183" t="s">
        <v>137</v>
      </c>
      <c r="H201" s="184">
        <v>90</v>
      </c>
      <c r="I201" s="185"/>
      <c r="L201" s="180"/>
      <c r="M201" s="186"/>
      <c r="N201" s="187"/>
      <c r="O201" s="187"/>
      <c r="P201" s="187"/>
      <c r="Q201" s="187"/>
      <c r="R201" s="187"/>
      <c r="S201" s="187"/>
      <c r="T201" s="188"/>
      <c r="AT201" s="189" t="s">
        <v>135</v>
      </c>
      <c r="AU201" s="189" t="s">
        <v>22</v>
      </c>
      <c r="AV201" s="11" t="s">
        <v>130</v>
      </c>
      <c r="AW201" s="11" t="s">
        <v>38</v>
      </c>
      <c r="AX201" s="11" t="s">
        <v>22</v>
      </c>
      <c r="AY201" s="189" t="s">
        <v>123</v>
      </c>
    </row>
    <row r="202" spans="2:65" s="1" customFormat="1" ht="22.5" customHeight="1">
      <c r="B202" s="156"/>
      <c r="C202" s="195" t="s">
        <v>320</v>
      </c>
      <c r="D202" s="195" t="s">
        <v>215</v>
      </c>
      <c r="E202" s="196" t="s">
        <v>321</v>
      </c>
      <c r="F202" s="197" t="s">
        <v>322</v>
      </c>
      <c r="G202" s="198" t="s">
        <v>197</v>
      </c>
      <c r="H202" s="199">
        <v>30</v>
      </c>
      <c r="I202" s="200"/>
      <c r="J202" s="201">
        <f>ROUND(I202*H202,2)</f>
        <v>0</v>
      </c>
      <c r="K202" s="197" t="s">
        <v>129</v>
      </c>
      <c r="L202" s="202"/>
      <c r="M202" s="203" t="s">
        <v>20</v>
      </c>
      <c r="N202" s="204" t="s">
        <v>45</v>
      </c>
      <c r="O202" s="34"/>
      <c r="P202" s="166">
        <f>O202*H202</f>
        <v>0</v>
      </c>
      <c r="Q202" s="166">
        <v>1.12</v>
      </c>
      <c r="R202" s="166">
        <f>Q202*H202</f>
        <v>33.6</v>
      </c>
      <c r="S202" s="166">
        <v>0</v>
      </c>
      <c r="T202" s="167">
        <f>S202*H202</f>
        <v>0</v>
      </c>
      <c r="AR202" s="16" t="s">
        <v>161</v>
      </c>
      <c r="AT202" s="16" t="s">
        <v>215</v>
      </c>
      <c r="AU202" s="16" t="s">
        <v>22</v>
      </c>
      <c r="AY202" s="16" t="s">
        <v>123</v>
      </c>
      <c r="BE202" s="168">
        <f>IF(N202="základní",J202,0)</f>
        <v>0</v>
      </c>
      <c r="BF202" s="168">
        <f>IF(N202="snížená",J202,0)</f>
        <v>0</v>
      </c>
      <c r="BG202" s="168">
        <f>IF(N202="zákl. přenesená",J202,0)</f>
        <v>0</v>
      </c>
      <c r="BH202" s="168">
        <f>IF(N202="sníž. přenesená",J202,0)</f>
        <v>0</v>
      </c>
      <c r="BI202" s="168">
        <f>IF(N202="nulová",J202,0)</f>
        <v>0</v>
      </c>
      <c r="BJ202" s="16" t="s">
        <v>22</v>
      </c>
      <c r="BK202" s="168">
        <f>ROUND(I202*H202,2)</f>
        <v>0</v>
      </c>
      <c r="BL202" s="16" t="s">
        <v>130</v>
      </c>
      <c r="BM202" s="16" t="s">
        <v>320</v>
      </c>
    </row>
    <row r="203" spans="2:47" s="1" customFormat="1" ht="22.5" customHeight="1">
      <c r="B203" s="33"/>
      <c r="D203" s="169" t="s">
        <v>131</v>
      </c>
      <c r="F203" s="170" t="s">
        <v>323</v>
      </c>
      <c r="I203" s="130"/>
      <c r="L203" s="33"/>
      <c r="M203" s="62"/>
      <c r="N203" s="34"/>
      <c r="O203" s="34"/>
      <c r="P203" s="34"/>
      <c r="Q203" s="34"/>
      <c r="R203" s="34"/>
      <c r="S203" s="34"/>
      <c r="T203" s="63"/>
      <c r="AT203" s="16" t="s">
        <v>131</v>
      </c>
      <c r="AU203" s="16" t="s">
        <v>22</v>
      </c>
    </row>
    <row r="204" spans="2:51" s="10" customFormat="1" ht="22.5" customHeight="1">
      <c r="B204" s="172"/>
      <c r="D204" s="169" t="s">
        <v>135</v>
      </c>
      <c r="E204" s="173" t="s">
        <v>20</v>
      </c>
      <c r="F204" s="174" t="s">
        <v>324</v>
      </c>
      <c r="H204" s="175">
        <v>30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3" t="s">
        <v>135</v>
      </c>
      <c r="AU204" s="173" t="s">
        <v>22</v>
      </c>
      <c r="AV204" s="10" t="s">
        <v>82</v>
      </c>
      <c r="AW204" s="10" t="s">
        <v>38</v>
      </c>
      <c r="AX204" s="10" t="s">
        <v>74</v>
      </c>
      <c r="AY204" s="173" t="s">
        <v>123</v>
      </c>
    </row>
    <row r="205" spans="2:51" s="11" customFormat="1" ht="22.5" customHeight="1">
      <c r="B205" s="180"/>
      <c r="D205" s="169" t="s">
        <v>135</v>
      </c>
      <c r="E205" s="192" t="s">
        <v>20</v>
      </c>
      <c r="F205" s="193" t="s">
        <v>137</v>
      </c>
      <c r="H205" s="194">
        <v>30</v>
      </c>
      <c r="I205" s="185"/>
      <c r="L205" s="180"/>
      <c r="M205" s="186"/>
      <c r="N205" s="187"/>
      <c r="O205" s="187"/>
      <c r="P205" s="187"/>
      <c r="Q205" s="187"/>
      <c r="R205" s="187"/>
      <c r="S205" s="187"/>
      <c r="T205" s="188"/>
      <c r="AT205" s="189" t="s">
        <v>135</v>
      </c>
      <c r="AU205" s="189" t="s">
        <v>22</v>
      </c>
      <c r="AV205" s="11" t="s">
        <v>130</v>
      </c>
      <c r="AW205" s="11" t="s">
        <v>38</v>
      </c>
      <c r="AX205" s="11" t="s">
        <v>22</v>
      </c>
      <c r="AY205" s="189" t="s">
        <v>123</v>
      </c>
    </row>
    <row r="206" spans="2:63" s="9" customFormat="1" ht="36.75" customHeight="1">
      <c r="B206" s="142"/>
      <c r="D206" s="153" t="s">
        <v>73</v>
      </c>
      <c r="E206" s="154" t="s">
        <v>167</v>
      </c>
      <c r="F206" s="154" t="s">
        <v>224</v>
      </c>
      <c r="I206" s="145"/>
      <c r="J206" s="155">
        <f>BK206</f>
        <v>0</v>
      </c>
      <c r="L206" s="142"/>
      <c r="M206" s="147"/>
      <c r="N206" s="148"/>
      <c r="O206" s="148"/>
      <c r="P206" s="149">
        <f>SUM(P207:P225)</f>
        <v>0</v>
      </c>
      <c r="Q206" s="148"/>
      <c r="R206" s="149">
        <f>SUM(R207:R225)</f>
        <v>0</v>
      </c>
      <c r="S206" s="148"/>
      <c r="T206" s="150">
        <f>SUM(T207:T225)</f>
        <v>0</v>
      </c>
      <c r="AR206" s="143" t="s">
        <v>22</v>
      </c>
      <c r="AT206" s="151" t="s">
        <v>73</v>
      </c>
      <c r="AU206" s="151" t="s">
        <v>74</v>
      </c>
      <c r="AY206" s="143" t="s">
        <v>123</v>
      </c>
      <c r="BK206" s="152">
        <f>SUM(BK207:BK225)</f>
        <v>0</v>
      </c>
    </row>
    <row r="207" spans="2:65" s="1" customFormat="1" ht="31.5" customHeight="1">
      <c r="B207" s="156"/>
      <c r="C207" s="157" t="s">
        <v>325</v>
      </c>
      <c r="D207" s="157" t="s">
        <v>125</v>
      </c>
      <c r="E207" s="158" t="s">
        <v>326</v>
      </c>
      <c r="F207" s="159" t="s">
        <v>327</v>
      </c>
      <c r="G207" s="160" t="s">
        <v>328</v>
      </c>
      <c r="H207" s="161">
        <v>2</v>
      </c>
      <c r="I207" s="162"/>
      <c r="J207" s="163">
        <f>ROUND(I207*H207,2)</f>
        <v>0</v>
      </c>
      <c r="K207" s="159" t="s">
        <v>20</v>
      </c>
      <c r="L207" s="33"/>
      <c r="M207" s="164" t="s">
        <v>20</v>
      </c>
      <c r="N207" s="165" t="s">
        <v>45</v>
      </c>
      <c r="O207" s="34"/>
      <c r="P207" s="166">
        <f>O207*H207</f>
        <v>0</v>
      </c>
      <c r="Q207" s="166">
        <v>0</v>
      </c>
      <c r="R207" s="166">
        <f>Q207*H207</f>
        <v>0</v>
      </c>
      <c r="S207" s="166">
        <v>0</v>
      </c>
      <c r="T207" s="167">
        <f>S207*H207</f>
        <v>0</v>
      </c>
      <c r="AR207" s="16" t="s">
        <v>130</v>
      </c>
      <c r="AT207" s="16" t="s">
        <v>125</v>
      </c>
      <c r="AU207" s="16" t="s">
        <v>22</v>
      </c>
      <c r="AY207" s="16" t="s">
        <v>123</v>
      </c>
      <c r="BE207" s="168">
        <f>IF(N207="základní",J207,0)</f>
        <v>0</v>
      </c>
      <c r="BF207" s="168">
        <f>IF(N207="snížená",J207,0)</f>
        <v>0</v>
      </c>
      <c r="BG207" s="168">
        <f>IF(N207="zákl. přenesená",J207,0)</f>
        <v>0</v>
      </c>
      <c r="BH207" s="168">
        <f>IF(N207="sníž. přenesená",J207,0)</f>
        <v>0</v>
      </c>
      <c r="BI207" s="168">
        <f>IF(N207="nulová",J207,0)</f>
        <v>0</v>
      </c>
      <c r="BJ207" s="16" t="s">
        <v>22</v>
      </c>
      <c r="BK207" s="168">
        <f>ROUND(I207*H207,2)</f>
        <v>0</v>
      </c>
      <c r="BL207" s="16" t="s">
        <v>130</v>
      </c>
      <c r="BM207" s="16" t="s">
        <v>325</v>
      </c>
    </row>
    <row r="208" spans="2:47" s="1" customFormat="1" ht="22.5" customHeight="1">
      <c r="B208" s="33"/>
      <c r="D208" s="169" t="s">
        <v>131</v>
      </c>
      <c r="F208" s="170" t="s">
        <v>327</v>
      </c>
      <c r="I208" s="130"/>
      <c r="L208" s="33"/>
      <c r="M208" s="62"/>
      <c r="N208" s="34"/>
      <c r="O208" s="34"/>
      <c r="P208" s="34"/>
      <c r="Q208" s="34"/>
      <c r="R208" s="34"/>
      <c r="S208" s="34"/>
      <c r="T208" s="63"/>
      <c r="AT208" s="16" t="s">
        <v>131</v>
      </c>
      <c r="AU208" s="16" t="s">
        <v>22</v>
      </c>
    </row>
    <row r="209" spans="2:47" s="1" customFormat="1" ht="42" customHeight="1">
      <c r="B209" s="33"/>
      <c r="D209" s="181" t="s">
        <v>133</v>
      </c>
      <c r="F209" s="190" t="s">
        <v>329</v>
      </c>
      <c r="I209" s="130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133</v>
      </c>
      <c r="AU209" s="16" t="s">
        <v>22</v>
      </c>
    </row>
    <row r="210" spans="2:65" s="1" customFormat="1" ht="22.5" customHeight="1">
      <c r="B210" s="156"/>
      <c r="C210" s="157" t="s">
        <v>330</v>
      </c>
      <c r="D210" s="157" t="s">
        <v>125</v>
      </c>
      <c r="E210" s="158" t="s">
        <v>331</v>
      </c>
      <c r="F210" s="159" t="s">
        <v>332</v>
      </c>
      <c r="G210" s="160" t="s">
        <v>164</v>
      </c>
      <c r="H210" s="161">
        <v>25.704</v>
      </c>
      <c r="I210" s="162"/>
      <c r="J210" s="163">
        <f>ROUND(I210*H210,2)</f>
        <v>0</v>
      </c>
      <c r="K210" s="159" t="s">
        <v>20</v>
      </c>
      <c r="L210" s="33"/>
      <c r="M210" s="164" t="s">
        <v>20</v>
      </c>
      <c r="N210" s="165" t="s">
        <v>45</v>
      </c>
      <c r="O210" s="34"/>
      <c r="P210" s="166">
        <f>O210*H210</f>
        <v>0</v>
      </c>
      <c r="Q210" s="166">
        <v>0</v>
      </c>
      <c r="R210" s="166">
        <f>Q210*H210</f>
        <v>0</v>
      </c>
      <c r="S210" s="166">
        <v>0</v>
      </c>
      <c r="T210" s="167">
        <f>S210*H210</f>
        <v>0</v>
      </c>
      <c r="AR210" s="16" t="s">
        <v>130</v>
      </c>
      <c r="AT210" s="16" t="s">
        <v>125</v>
      </c>
      <c r="AU210" s="16" t="s">
        <v>22</v>
      </c>
      <c r="AY210" s="16" t="s">
        <v>123</v>
      </c>
      <c r="BE210" s="168">
        <f>IF(N210="základní",J210,0)</f>
        <v>0</v>
      </c>
      <c r="BF210" s="168">
        <f>IF(N210="snížená",J210,0)</f>
        <v>0</v>
      </c>
      <c r="BG210" s="168">
        <f>IF(N210="zákl. přenesená",J210,0)</f>
        <v>0</v>
      </c>
      <c r="BH210" s="168">
        <f>IF(N210="sníž. přenesená",J210,0)</f>
        <v>0</v>
      </c>
      <c r="BI210" s="168">
        <f>IF(N210="nulová",J210,0)</f>
        <v>0</v>
      </c>
      <c r="BJ210" s="16" t="s">
        <v>22</v>
      </c>
      <c r="BK210" s="168">
        <f>ROUND(I210*H210,2)</f>
        <v>0</v>
      </c>
      <c r="BL210" s="16" t="s">
        <v>130</v>
      </c>
      <c r="BM210" s="16" t="s">
        <v>330</v>
      </c>
    </row>
    <row r="211" spans="2:47" s="1" customFormat="1" ht="22.5" customHeight="1">
      <c r="B211" s="33"/>
      <c r="D211" s="169" t="s">
        <v>131</v>
      </c>
      <c r="F211" s="170" t="s">
        <v>332</v>
      </c>
      <c r="I211" s="130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131</v>
      </c>
      <c r="AU211" s="16" t="s">
        <v>22</v>
      </c>
    </row>
    <row r="212" spans="2:47" s="1" customFormat="1" ht="30" customHeight="1">
      <c r="B212" s="33"/>
      <c r="D212" s="181" t="s">
        <v>133</v>
      </c>
      <c r="F212" s="190" t="s">
        <v>333</v>
      </c>
      <c r="I212" s="130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133</v>
      </c>
      <c r="AU212" s="16" t="s">
        <v>22</v>
      </c>
    </row>
    <row r="213" spans="2:65" s="1" customFormat="1" ht="22.5" customHeight="1">
      <c r="B213" s="156"/>
      <c r="C213" s="157" t="s">
        <v>334</v>
      </c>
      <c r="D213" s="157" t="s">
        <v>125</v>
      </c>
      <c r="E213" s="158" t="s">
        <v>335</v>
      </c>
      <c r="F213" s="159" t="s">
        <v>336</v>
      </c>
      <c r="G213" s="160" t="s">
        <v>164</v>
      </c>
      <c r="H213" s="161">
        <v>257.04</v>
      </c>
      <c r="I213" s="162"/>
      <c r="J213" s="163">
        <f>ROUND(I213*H213,2)</f>
        <v>0</v>
      </c>
      <c r="K213" s="159" t="s">
        <v>20</v>
      </c>
      <c r="L213" s="33"/>
      <c r="M213" s="164" t="s">
        <v>20</v>
      </c>
      <c r="N213" s="165" t="s">
        <v>45</v>
      </c>
      <c r="O213" s="34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AR213" s="16" t="s">
        <v>130</v>
      </c>
      <c r="AT213" s="16" t="s">
        <v>125</v>
      </c>
      <c r="AU213" s="16" t="s">
        <v>22</v>
      </c>
      <c r="AY213" s="16" t="s">
        <v>123</v>
      </c>
      <c r="BE213" s="168">
        <f>IF(N213="základní",J213,0)</f>
        <v>0</v>
      </c>
      <c r="BF213" s="168">
        <f>IF(N213="snížená",J213,0)</f>
        <v>0</v>
      </c>
      <c r="BG213" s="168">
        <f>IF(N213="zákl. přenesená",J213,0)</f>
        <v>0</v>
      </c>
      <c r="BH213" s="168">
        <f>IF(N213="sníž. přenesená",J213,0)</f>
        <v>0</v>
      </c>
      <c r="BI213" s="168">
        <f>IF(N213="nulová",J213,0)</f>
        <v>0</v>
      </c>
      <c r="BJ213" s="16" t="s">
        <v>22</v>
      </c>
      <c r="BK213" s="168">
        <f>ROUND(I213*H213,2)</f>
        <v>0</v>
      </c>
      <c r="BL213" s="16" t="s">
        <v>130</v>
      </c>
      <c r="BM213" s="16" t="s">
        <v>334</v>
      </c>
    </row>
    <row r="214" spans="2:47" s="1" customFormat="1" ht="22.5" customHeight="1">
      <c r="B214" s="33"/>
      <c r="D214" s="169" t="s">
        <v>131</v>
      </c>
      <c r="F214" s="170" t="s">
        <v>336</v>
      </c>
      <c r="I214" s="130"/>
      <c r="L214" s="33"/>
      <c r="M214" s="62"/>
      <c r="N214" s="34"/>
      <c r="O214" s="34"/>
      <c r="P214" s="34"/>
      <c r="Q214" s="34"/>
      <c r="R214" s="34"/>
      <c r="S214" s="34"/>
      <c r="T214" s="63"/>
      <c r="AT214" s="16" t="s">
        <v>131</v>
      </c>
      <c r="AU214" s="16" t="s">
        <v>22</v>
      </c>
    </row>
    <row r="215" spans="2:51" s="10" customFormat="1" ht="22.5" customHeight="1">
      <c r="B215" s="172"/>
      <c r="D215" s="169" t="s">
        <v>135</v>
      </c>
      <c r="E215" s="173" t="s">
        <v>20</v>
      </c>
      <c r="F215" s="174" t="s">
        <v>337</v>
      </c>
      <c r="H215" s="175">
        <v>257.04</v>
      </c>
      <c r="I215" s="176"/>
      <c r="L215" s="172"/>
      <c r="M215" s="177"/>
      <c r="N215" s="178"/>
      <c r="O215" s="178"/>
      <c r="P215" s="178"/>
      <c r="Q215" s="178"/>
      <c r="R215" s="178"/>
      <c r="S215" s="178"/>
      <c r="T215" s="179"/>
      <c r="AT215" s="173" t="s">
        <v>135</v>
      </c>
      <c r="AU215" s="173" t="s">
        <v>22</v>
      </c>
      <c r="AV215" s="10" t="s">
        <v>82</v>
      </c>
      <c r="AW215" s="10" t="s">
        <v>38</v>
      </c>
      <c r="AX215" s="10" t="s">
        <v>74</v>
      </c>
      <c r="AY215" s="173" t="s">
        <v>123</v>
      </c>
    </row>
    <row r="216" spans="2:51" s="11" customFormat="1" ht="22.5" customHeight="1">
      <c r="B216" s="180"/>
      <c r="D216" s="181" t="s">
        <v>135</v>
      </c>
      <c r="E216" s="182" t="s">
        <v>20</v>
      </c>
      <c r="F216" s="183" t="s">
        <v>137</v>
      </c>
      <c r="H216" s="184">
        <v>257.04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9" t="s">
        <v>135</v>
      </c>
      <c r="AU216" s="189" t="s">
        <v>22</v>
      </c>
      <c r="AV216" s="11" t="s">
        <v>130</v>
      </c>
      <c r="AW216" s="11" t="s">
        <v>38</v>
      </c>
      <c r="AX216" s="11" t="s">
        <v>22</v>
      </c>
      <c r="AY216" s="189" t="s">
        <v>123</v>
      </c>
    </row>
    <row r="217" spans="2:65" s="1" customFormat="1" ht="22.5" customHeight="1">
      <c r="B217" s="156"/>
      <c r="C217" s="157" t="s">
        <v>338</v>
      </c>
      <c r="D217" s="157" t="s">
        <v>125</v>
      </c>
      <c r="E217" s="158" t="s">
        <v>339</v>
      </c>
      <c r="F217" s="159" t="s">
        <v>340</v>
      </c>
      <c r="G217" s="160" t="s">
        <v>164</v>
      </c>
      <c r="H217" s="161">
        <v>25.704</v>
      </c>
      <c r="I217" s="162"/>
      <c r="J217" s="163">
        <f>ROUND(I217*H217,2)</f>
        <v>0</v>
      </c>
      <c r="K217" s="159" t="s">
        <v>20</v>
      </c>
      <c r="L217" s="33"/>
      <c r="M217" s="164" t="s">
        <v>20</v>
      </c>
      <c r="N217" s="165" t="s">
        <v>45</v>
      </c>
      <c r="O217" s="34"/>
      <c r="P217" s="166">
        <f>O217*H217</f>
        <v>0</v>
      </c>
      <c r="Q217" s="166">
        <v>0</v>
      </c>
      <c r="R217" s="166">
        <f>Q217*H217</f>
        <v>0</v>
      </c>
      <c r="S217" s="166">
        <v>0</v>
      </c>
      <c r="T217" s="167">
        <f>S217*H217</f>
        <v>0</v>
      </c>
      <c r="AR217" s="16" t="s">
        <v>130</v>
      </c>
      <c r="AT217" s="16" t="s">
        <v>125</v>
      </c>
      <c r="AU217" s="16" t="s">
        <v>22</v>
      </c>
      <c r="AY217" s="16" t="s">
        <v>123</v>
      </c>
      <c r="BE217" s="168">
        <f>IF(N217="základní",J217,0)</f>
        <v>0</v>
      </c>
      <c r="BF217" s="168">
        <f>IF(N217="snížená",J217,0)</f>
        <v>0</v>
      </c>
      <c r="BG217" s="168">
        <f>IF(N217="zákl. přenesená",J217,0)</f>
        <v>0</v>
      </c>
      <c r="BH217" s="168">
        <f>IF(N217="sníž. přenesená",J217,0)</f>
        <v>0</v>
      </c>
      <c r="BI217" s="168">
        <f>IF(N217="nulová",J217,0)</f>
        <v>0</v>
      </c>
      <c r="BJ217" s="16" t="s">
        <v>22</v>
      </c>
      <c r="BK217" s="168">
        <f>ROUND(I217*H217,2)</f>
        <v>0</v>
      </c>
      <c r="BL217" s="16" t="s">
        <v>130</v>
      </c>
      <c r="BM217" s="16" t="s">
        <v>338</v>
      </c>
    </row>
    <row r="218" spans="2:47" s="1" customFormat="1" ht="22.5" customHeight="1">
      <c r="B218" s="33"/>
      <c r="D218" s="169" t="s">
        <v>131</v>
      </c>
      <c r="F218" s="170" t="s">
        <v>340</v>
      </c>
      <c r="I218" s="130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131</v>
      </c>
      <c r="AU218" s="16" t="s">
        <v>22</v>
      </c>
    </row>
    <row r="219" spans="2:47" s="1" customFormat="1" ht="30" customHeight="1">
      <c r="B219" s="33"/>
      <c r="D219" s="181" t="s">
        <v>133</v>
      </c>
      <c r="F219" s="190" t="s">
        <v>341</v>
      </c>
      <c r="I219" s="130"/>
      <c r="L219" s="33"/>
      <c r="M219" s="62"/>
      <c r="N219" s="34"/>
      <c r="O219" s="34"/>
      <c r="P219" s="34"/>
      <c r="Q219" s="34"/>
      <c r="R219" s="34"/>
      <c r="S219" s="34"/>
      <c r="T219" s="63"/>
      <c r="AT219" s="16" t="s">
        <v>133</v>
      </c>
      <c r="AU219" s="16" t="s">
        <v>22</v>
      </c>
    </row>
    <row r="220" spans="2:65" s="1" customFormat="1" ht="22.5" customHeight="1">
      <c r="B220" s="156"/>
      <c r="C220" s="157" t="s">
        <v>342</v>
      </c>
      <c r="D220" s="157" t="s">
        <v>125</v>
      </c>
      <c r="E220" s="158" t="s">
        <v>343</v>
      </c>
      <c r="F220" s="159" t="s">
        <v>344</v>
      </c>
      <c r="G220" s="160" t="s">
        <v>345</v>
      </c>
      <c r="H220" s="161">
        <v>1</v>
      </c>
      <c r="I220" s="162"/>
      <c r="J220" s="163">
        <f>ROUND(I220*H220,2)</f>
        <v>0</v>
      </c>
      <c r="K220" s="159" t="s">
        <v>20</v>
      </c>
      <c r="L220" s="33"/>
      <c r="M220" s="164" t="s">
        <v>20</v>
      </c>
      <c r="N220" s="165" t="s">
        <v>45</v>
      </c>
      <c r="O220" s="34"/>
      <c r="P220" s="166">
        <f>O220*H220</f>
        <v>0</v>
      </c>
      <c r="Q220" s="166">
        <v>0</v>
      </c>
      <c r="R220" s="166">
        <f>Q220*H220</f>
        <v>0</v>
      </c>
      <c r="S220" s="166">
        <v>0</v>
      </c>
      <c r="T220" s="167">
        <f>S220*H220</f>
        <v>0</v>
      </c>
      <c r="AR220" s="16" t="s">
        <v>130</v>
      </c>
      <c r="AT220" s="16" t="s">
        <v>125</v>
      </c>
      <c r="AU220" s="16" t="s">
        <v>22</v>
      </c>
      <c r="AY220" s="16" t="s">
        <v>123</v>
      </c>
      <c r="BE220" s="168">
        <f>IF(N220="základní",J220,0)</f>
        <v>0</v>
      </c>
      <c r="BF220" s="168">
        <f>IF(N220="snížená",J220,0)</f>
        <v>0</v>
      </c>
      <c r="BG220" s="168">
        <f>IF(N220="zákl. přenesená",J220,0)</f>
        <v>0</v>
      </c>
      <c r="BH220" s="168">
        <f>IF(N220="sníž. přenesená",J220,0)</f>
        <v>0</v>
      </c>
      <c r="BI220" s="168">
        <f>IF(N220="nulová",J220,0)</f>
        <v>0</v>
      </c>
      <c r="BJ220" s="16" t="s">
        <v>22</v>
      </c>
      <c r="BK220" s="168">
        <f>ROUND(I220*H220,2)</f>
        <v>0</v>
      </c>
      <c r="BL220" s="16" t="s">
        <v>130</v>
      </c>
      <c r="BM220" s="16" t="s">
        <v>342</v>
      </c>
    </row>
    <row r="221" spans="2:47" s="1" customFormat="1" ht="22.5" customHeight="1">
      <c r="B221" s="33"/>
      <c r="D221" s="169" t="s">
        <v>131</v>
      </c>
      <c r="F221" s="170" t="s">
        <v>344</v>
      </c>
      <c r="I221" s="130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131</v>
      </c>
      <c r="AU221" s="16" t="s">
        <v>22</v>
      </c>
    </row>
    <row r="222" spans="2:47" s="1" customFormat="1" ht="30" customHeight="1">
      <c r="B222" s="33"/>
      <c r="D222" s="181" t="s">
        <v>133</v>
      </c>
      <c r="F222" s="190" t="s">
        <v>346</v>
      </c>
      <c r="I222" s="130"/>
      <c r="L222" s="33"/>
      <c r="M222" s="62"/>
      <c r="N222" s="34"/>
      <c r="O222" s="34"/>
      <c r="P222" s="34"/>
      <c r="Q222" s="34"/>
      <c r="R222" s="34"/>
      <c r="S222" s="34"/>
      <c r="T222" s="63"/>
      <c r="AT222" s="16" t="s">
        <v>133</v>
      </c>
      <c r="AU222" s="16" t="s">
        <v>22</v>
      </c>
    </row>
    <row r="223" spans="2:65" s="1" customFormat="1" ht="22.5" customHeight="1">
      <c r="B223" s="156"/>
      <c r="C223" s="157" t="s">
        <v>347</v>
      </c>
      <c r="D223" s="157" t="s">
        <v>125</v>
      </c>
      <c r="E223" s="158" t="s">
        <v>225</v>
      </c>
      <c r="F223" s="159" t="s">
        <v>226</v>
      </c>
      <c r="G223" s="160" t="s">
        <v>164</v>
      </c>
      <c r="H223" s="161">
        <v>2054.988</v>
      </c>
      <c r="I223" s="162"/>
      <c r="J223" s="163">
        <f>ROUND(I223*H223,2)</f>
        <v>0</v>
      </c>
      <c r="K223" s="159" t="s">
        <v>129</v>
      </c>
      <c r="L223" s="33"/>
      <c r="M223" s="164" t="s">
        <v>20</v>
      </c>
      <c r="N223" s="165" t="s">
        <v>45</v>
      </c>
      <c r="O223" s="34"/>
      <c r="P223" s="166">
        <f>O223*H223</f>
        <v>0</v>
      </c>
      <c r="Q223" s="166">
        <v>0</v>
      </c>
      <c r="R223" s="166">
        <f>Q223*H223</f>
        <v>0</v>
      </c>
      <c r="S223" s="166">
        <v>0</v>
      </c>
      <c r="T223" s="167">
        <f>S223*H223</f>
        <v>0</v>
      </c>
      <c r="AR223" s="16" t="s">
        <v>130</v>
      </c>
      <c r="AT223" s="16" t="s">
        <v>125</v>
      </c>
      <c r="AU223" s="16" t="s">
        <v>22</v>
      </c>
      <c r="AY223" s="16" t="s">
        <v>123</v>
      </c>
      <c r="BE223" s="168">
        <f>IF(N223="základní",J223,0)</f>
        <v>0</v>
      </c>
      <c r="BF223" s="168">
        <f>IF(N223="snížená",J223,0)</f>
        <v>0</v>
      </c>
      <c r="BG223" s="168">
        <f>IF(N223="zákl. přenesená",J223,0)</f>
        <v>0</v>
      </c>
      <c r="BH223" s="168">
        <f>IF(N223="sníž. přenesená",J223,0)</f>
        <v>0</v>
      </c>
      <c r="BI223" s="168">
        <f>IF(N223="nulová",J223,0)</f>
        <v>0</v>
      </c>
      <c r="BJ223" s="16" t="s">
        <v>22</v>
      </c>
      <c r="BK223" s="168">
        <f>ROUND(I223*H223,2)</f>
        <v>0</v>
      </c>
      <c r="BL223" s="16" t="s">
        <v>130</v>
      </c>
      <c r="BM223" s="16" t="s">
        <v>347</v>
      </c>
    </row>
    <row r="224" spans="2:47" s="1" customFormat="1" ht="22.5" customHeight="1">
      <c r="B224" s="33"/>
      <c r="D224" s="169" t="s">
        <v>131</v>
      </c>
      <c r="F224" s="170" t="s">
        <v>226</v>
      </c>
      <c r="I224" s="130"/>
      <c r="L224" s="33"/>
      <c r="M224" s="62"/>
      <c r="N224" s="34"/>
      <c r="O224" s="34"/>
      <c r="P224" s="34"/>
      <c r="Q224" s="34"/>
      <c r="R224" s="34"/>
      <c r="S224" s="34"/>
      <c r="T224" s="63"/>
      <c r="AT224" s="16" t="s">
        <v>131</v>
      </c>
      <c r="AU224" s="16" t="s">
        <v>22</v>
      </c>
    </row>
    <row r="225" spans="2:47" s="1" customFormat="1" ht="30" customHeight="1">
      <c r="B225" s="33"/>
      <c r="D225" s="169" t="s">
        <v>133</v>
      </c>
      <c r="F225" s="171" t="s">
        <v>227</v>
      </c>
      <c r="I225" s="130"/>
      <c r="L225" s="33"/>
      <c r="M225" s="205"/>
      <c r="N225" s="206"/>
      <c r="O225" s="206"/>
      <c r="P225" s="206"/>
      <c r="Q225" s="206"/>
      <c r="R225" s="206"/>
      <c r="S225" s="206"/>
      <c r="T225" s="207"/>
      <c r="AT225" s="16" t="s">
        <v>133</v>
      </c>
      <c r="AU225" s="16" t="s">
        <v>22</v>
      </c>
    </row>
    <row r="226" spans="2:12" s="1" customFormat="1" ht="6.75" customHeight="1">
      <c r="B226" s="48"/>
      <c r="C226" s="49"/>
      <c r="D226" s="49"/>
      <c r="E226" s="49"/>
      <c r="F226" s="49"/>
      <c r="G226" s="49"/>
      <c r="H226" s="49"/>
      <c r="I226" s="115"/>
      <c r="J226" s="49"/>
      <c r="K226" s="49"/>
      <c r="L226" s="33"/>
    </row>
    <row r="227" ht="13.5">
      <c r="AT227" s="208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3"/>
      <c r="C1" s="263"/>
      <c r="D1" s="262" t="s">
        <v>1</v>
      </c>
      <c r="E1" s="263"/>
      <c r="F1" s="264" t="s">
        <v>434</v>
      </c>
      <c r="G1" s="269" t="s">
        <v>435</v>
      </c>
      <c r="H1" s="269"/>
      <c r="I1" s="270"/>
      <c r="J1" s="264" t="s">
        <v>436</v>
      </c>
      <c r="K1" s="262" t="s">
        <v>92</v>
      </c>
      <c r="L1" s="264" t="s">
        <v>437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88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82</v>
      </c>
    </row>
    <row r="4" spans="2:46" ht="36.75" customHeight="1">
      <c r="B4" s="20"/>
      <c r="C4" s="21"/>
      <c r="D4" s="22" t="s">
        <v>93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6" t="str">
        <f>'Rekapitulace stavby'!K6</f>
        <v>VN Hať Oprava Hráze a sdruženého objektu ( č. stavby 3389 )</v>
      </c>
      <c r="F7" s="225"/>
      <c r="G7" s="225"/>
      <c r="H7" s="225"/>
      <c r="I7" s="93"/>
      <c r="J7" s="21"/>
      <c r="K7" s="23"/>
    </row>
    <row r="8" spans="2:11" s="1" customFormat="1" ht="15">
      <c r="B8" s="33"/>
      <c r="C8" s="34"/>
      <c r="D8" s="29" t="s">
        <v>94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7" t="s">
        <v>348</v>
      </c>
      <c r="F9" s="232"/>
      <c r="G9" s="232"/>
      <c r="H9" s="232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96</v>
      </c>
      <c r="G12" s="34"/>
      <c r="H12" s="34"/>
      <c r="I12" s="95" t="s">
        <v>25</v>
      </c>
      <c r="J12" s="96" t="str">
        <f>'Rekapitulace stavby'!AN8</f>
        <v>16.6.2016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 t="str">
        <f>IF('Rekapitulace stavby'!AN10="","",'Rekapitulace stavby'!AN10)</f>
        <v>70890021</v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Povodí odry, státní podnik</v>
      </c>
      <c r="F15" s="34"/>
      <c r="G15" s="34"/>
      <c r="H15" s="34"/>
      <c r="I15" s="95" t="s">
        <v>33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95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Lineplan s.r.o.</v>
      </c>
      <c r="F21" s="34"/>
      <c r="G21" s="34"/>
      <c r="H21" s="34"/>
      <c r="I21" s="95" t="s">
        <v>33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8" t="s">
        <v>20</v>
      </c>
      <c r="F24" s="258"/>
      <c r="G24" s="258"/>
      <c r="H24" s="258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4"/>
      <c r="J27" s="104">
        <f>ROUND(J78,2)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ROUND(SUM(BE78:BE136),2)</f>
        <v>0</v>
      </c>
      <c r="G30" s="34"/>
      <c r="H30" s="34"/>
      <c r="I30" s="107">
        <v>0.21</v>
      </c>
      <c r="J30" s="106">
        <f>ROUND(ROUND((SUM(BE78:BE136)),2)*I30,2)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ROUND(SUM(BF78:BF136),2)</f>
        <v>0</v>
      </c>
      <c r="G31" s="34"/>
      <c r="H31" s="34"/>
      <c r="I31" s="107">
        <v>0.15</v>
      </c>
      <c r="J31" s="106">
        <f>ROUND(ROUND((SUM(BF78:BF136)),2)*I31,2)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ROUND(SUM(BG78:BG136),2)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ROUND(SUM(BH78:BH136),2)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ROUND(SUM(BI78:BI136),2)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4"/>
      <c r="F36" s="64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6" t="str">
        <f>E7</f>
        <v>VN Hať Oprava Hráze a sdruženého objektu ( č. stavby 3389 )</v>
      </c>
      <c r="F45" s="232"/>
      <c r="G45" s="232"/>
      <c r="H45" s="232"/>
      <c r="I45" s="94"/>
      <c r="J45" s="34"/>
      <c r="K45" s="37"/>
    </row>
    <row r="46" spans="2:11" s="1" customFormat="1" ht="14.25" customHeight="1">
      <c r="B46" s="33"/>
      <c r="C46" s="29" t="s">
        <v>94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7" t="str">
        <f>E9</f>
        <v>SO_03 - Odtěžení nánosů</v>
      </c>
      <c r="F47" s="232"/>
      <c r="G47" s="232"/>
      <c r="H47" s="232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5" t="s">
        <v>25</v>
      </c>
      <c r="J49" s="96" t="str">
        <f>IF(J12="","",J12)</f>
        <v>16.6.2016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Povodí odry, státní podnik</v>
      </c>
      <c r="G51" s="34"/>
      <c r="H51" s="34"/>
      <c r="I51" s="95" t="s">
        <v>36</v>
      </c>
      <c r="J51" s="27" t="str">
        <f>E21</f>
        <v>Lineplan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J78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102</v>
      </c>
      <c r="E57" s="126"/>
      <c r="F57" s="126"/>
      <c r="G57" s="126"/>
      <c r="H57" s="126"/>
      <c r="I57" s="127"/>
      <c r="J57" s="128">
        <f>J79</f>
        <v>0</v>
      </c>
      <c r="K57" s="129"/>
    </row>
    <row r="58" spans="2:11" s="7" customFormat="1" ht="24.75" customHeight="1">
      <c r="B58" s="123"/>
      <c r="C58" s="124"/>
      <c r="D58" s="125" t="s">
        <v>103</v>
      </c>
      <c r="E58" s="126"/>
      <c r="F58" s="126"/>
      <c r="G58" s="126"/>
      <c r="H58" s="126"/>
      <c r="I58" s="127"/>
      <c r="J58" s="128">
        <f>J80</f>
        <v>0</v>
      </c>
      <c r="K58" s="129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94"/>
      <c r="J59" s="34"/>
      <c r="K59" s="37"/>
    </row>
    <row r="60" spans="2:11" s="1" customFormat="1" ht="6.75" customHeight="1">
      <c r="B60" s="48"/>
      <c r="C60" s="49"/>
      <c r="D60" s="49"/>
      <c r="E60" s="49"/>
      <c r="F60" s="49"/>
      <c r="G60" s="49"/>
      <c r="H60" s="49"/>
      <c r="I60" s="115"/>
      <c r="J60" s="49"/>
      <c r="K60" s="50"/>
    </row>
    <row r="64" spans="2:12" s="1" customFormat="1" ht="6.75" customHeight="1">
      <c r="B64" s="51"/>
      <c r="C64" s="52"/>
      <c r="D64" s="52"/>
      <c r="E64" s="52"/>
      <c r="F64" s="52"/>
      <c r="G64" s="52"/>
      <c r="H64" s="52"/>
      <c r="I64" s="116"/>
      <c r="J64" s="52"/>
      <c r="K64" s="52"/>
      <c r="L64" s="33"/>
    </row>
    <row r="65" spans="2:12" s="1" customFormat="1" ht="36.75" customHeight="1">
      <c r="B65" s="33"/>
      <c r="C65" s="53" t="s">
        <v>107</v>
      </c>
      <c r="I65" s="130"/>
      <c r="L65" s="33"/>
    </row>
    <row r="66" spans="2:12" s="1" customFormat="1" ht="6.75" customHeight="1">
      <c r="B66" s="33"/>
      <c r="I66" s="130"/>
      <c r="L66" s="33"/>
    </row>
    <row r="67" spans="2:12" s="1" customFormat="1" ht="14.25" customHeight="1">
      <c r="B67" s="33"/>
      <c r="C67" s="55" t="s">
        <v>16</v>
      </c>
      <c r="I67" s="130"/>
      <c r="L67" s="33"/>
    </row>
    <row r="68" spans="2:12" s="1" customFormat="1" ht="22.5" customHeight="1">
      <c r="B68" s="33"/>
      <c r="E68" s="259" t="str">
        <f>E7</f>
        <v>VN Hať Oprava Hráze a sdruženého objektu ( č. stavby 3389 )</v>
      </c>
      <c r="F68" s="222"/>
      <c r="G68" s="222"/>
      <c r="H68" s="222"/>
      <c r="I68" s="130"/>
      <c r="L68" s="33"/>
    </row>
    <row r="69" spans="2:12" s="1" customFormat="1" ht="14.25" customHeight="1">
      <c r="B69" s="33"/>
      <c r="C69" s="55" t="s">
        <v>94</v>
      </c>
      <c r="I69" s="130"/>
      <c r="L69" s="33"/>
    </row>
    <row r="70" spans="2:12" s="1" customFormat="1" ht="23.25" customHeight="1">
      <c r="B70" s="33"/>
      <c r="E70" s="240" t="str">
        <f>E9</f>
        <v>SO_03 - Odtěžení nánosů</v>
      </c>
      <c r="F70" s="222"/>
      <c r="G70" s="222"/>
      <c r="H70" s="222"/>
      <c r="I70" s="130"/>
      <c r="L70" s="33"/>
    </row>
    <row r="71" spans="2:12" s="1" customFormat="1" ht="6.75" customHeight="1">
      <c r="B71" s="33"/>
      <c r="I71" s="130"/>
      <c r="L71" s="33"/>
    </row>
    <row r="72" spans="2:12" s="1" customFormat="1" ht="18" customHeight="1">
      <c r="B72" s="33"/>
      <c r="C72" s="55" t="s">
        <v>23</v>
      </c>
      <c r="F72" s="131" t="str">
        <f>F12</f>
        <v> </v>
      </c>
      <c r="I72" s="132" t="s">
        <v>25</v>
      </c>
      <c r="J72" s="59" t="str">
        <f>IF(J12="","",J12)</f>
        <v>16.6.2016</v>
      </c>
      <c r="L72" s="33"/>
    </row>
    <row r="73" spans="2:12" s="1" customFormat="1" ht="6.75" customHeight="1">
      <c r="B73" s="33"/>
      <c r="I73" s="130"/>
      <c r="L73" s="33"/>
    </row>
    <row r="74" spans="2:12" s="1" customFormat="1" ht="15">
      <c r="B74" s="33"/>
      <c r="C74" s="55" t="s">
        <v>29</v>
      </c>
      <c r="F74" s="131" t="str">
        <f>E15</f>
        <v>Povodí odry, státní podnik</v>
      </c>
      <c r="I74" s="132" t="s">
        <v>36</v>
      </c>
      <c r="J74" s="131" t="str">
        <f>E21</f>
        <v>Lineplan s.r.o.</v>
      </c>
      <c r="L74" s="33"/>
    </row>
    <row r="75" spans="2:12" s="1" customFormat="1" ht="14.25" customHeight="1">
      <c r="B75" s="33"/>
      <c r="C75" s="55" t="s">
        <v>34</v>
      </c>
      <c r="F75" s="131">
        <f>IF(E18="","",E18)</f>
      </c>
      <c r="I75" s="130"/>
      <c r="L75" s="33"/>
    </row>
    <row r="76" spans="2:12" s="1" customFormat="1" ht="9.75" customHeight="1">
      <c r="B76" s="33"/>
      <c r="I76" s="130"/>
      <c r="L76" s="33"/>
    </row>
    <row r="77" spans="2:20" s="8" customFormat="1" ht="29.25" customHeight="1">
      <c r="B77" s="133"/>
      <c r="C77" s="134" t="s">
        <v>108</v>
      </c>
      <c r="D77" s="135" t="s">
        <v>59</v>
      </c>
      <c r="E77" s="135" t="s">
        <v>55</v>
      </c>
      <c r="F77" s="135" t="s">
        <v>109</v>
      </c>
      <c r="G77" s="135" t="s">
        <v>110</v>
      </c>
      <c r="H77" s="135" t="s">
        <v>111</v>
      </c>
      <c r="I77" s="136" t="s">
        <v>112</v>
      </c>
      <c r="J77" s="135" t="s">
        <v>99</v>
      </c>
      <c r="K77" s="137" t="s">
        <v>113</v>
      </c>
      <c r="L77" s="133"/>
      <c r="M77" s="66" t="s">
        <v>114</v>
      </c>
      <c r="N77" s="67" t="s">
        <v>44</v>
      </c>
      <c r="O77" s="67" t="s">
        <v>115</v>
      </c>
      <c r="P77" s="67" t="s">
        <v>116</v>
      </c>
      <c r="Q77" s="67" t="s">
        <v>117</v>
      </c>
      <c r="R77" s="67" t="s">
        <v>118</v>
      </c>
      <c r="S77" s="67" t="s">
        <v>119</v>
      </c>
      <c r="T77" s="68" t="s">
        <v>120</v>
      </c>
    </row>
    <row r="78" spans="2:63" s="1" customFormat="1" ht="29.25" customHeight="1">
      <c r="B78" s="33"/>
      <c r="C78" s="70" t="s">
        <v>100</v>
      </c>
      <c r="I78" s="130"/>
      <c r="J78" s="138">
        <f>BK78</f>
        <v>0</v>
      </c>
      <c r="L78" s="33"/>
      <c r="M78" s="69"/>
      <c r="N78" s="60"/>
      <c r="O78" s="60"/>
      <c r="P78" s="139">
        <f>P79+P80</f>
        <v>0</v>
      </c>
      <c r="Q78" s="60"/>
      <c r="R78" s="139">
        <f>R79+R80</f>
        <v>0.3952</v>
      </c>
      <c r="S78" s="60"/>
      <c r="T78" s="140">
        <f>T79+T80</f>
        <v>0</v>
      </c>
      <c r="AT78" s="16" t="s">
        <v>73</v>
      </c>
      <c r="AU78" s="16" t="s">
        <v>101</v>
      </c>
      <c r="BK78" s="141">
        <f>BK79+BK80</f>
        <v>0</v>
      </c>
    </row>
    <row r="79" spans="2:63" s="9" customFormat="1" ht="36.75" customHeight="1">
      <c r="B79" s="142"/>
      <c r="D79" s="143" t="s">
        <v>73</v>
      </c>
      <c r="E79" s="144" t="s">
        <v>121</v>
      </c>
      <c r="F79" s="144" t="s">
        <v>122</v>
      </c>
      <c r="I79" s="145"/>
      <c r="J79" s="146">
        <f>BK79</f>
        <v>0</v>
      </c>
      <c r="L79" s="142"/>
      <c r="M79" s="147"/>
      <c r="N79" s="148"/>
      <c r="O79" s="148"/>
      <c r="P79" s="149">
        <v>0</v>
      </c>
      <c r="Q79" s="148"/>
      <c r="R79" s="149">
        <v>0</v>
      </c>
      <c r="S79" s="148"/>
      <c r="T79" s="150">
        <v>0</v>
      </c>
      <c r="AR79" s="143" t="s">
        <v>22</v>
      </c>
      <c r="AT79" s="151" t="s">
        <v>73</v>
      </c>
      <c r="AU79" s="151" t="s">
        <v>74</v>
      </c>
      <c r="AY79" s="143" t="s">
        <v>123</v>
      </c>
      <c r="BK79" s="152">
        <v>0</v>
      </c>
    </row>
    <row r="80" spans="2:63" s="9" customFormat="1" ht="24.75" customHeight="1">
      <c r="B80" s="142"/>
      <c r="D80" s="153" t="s">
        <v>73</v>
      </c>
      <c r="E80" s="154" t="s">
        <v>22</v>
      </c>
      <c r="F80" s="154" t="s">
        <v>124</v>
      </c>
      <c r="I80" s="145"/>
      <c r="J80" s="155">
        <f>BK80</f>
        <v>0</v>
      </c>
      <c r="L80" s="142"/>
      <c r="M80" s="147"/>
      <c r="N80" s="148"/>
      <c r="O80" s="148"/>
      <c r="P80" s="149">
        <f>SUM(P81:P136)</f>
        <v>0</v>
      </c>
      <c r="Q80" s="148"/>
      <c r="R80" s="149">
        <f>SUM(R81:R136)</f>
        <v>0.3952</v>
      </c>
      <c r="S80" s="148"/>
      <c r="T80" s="150">
        <f>SUM(T81:T136)</f>
        <v>0</v>
      </c>
      <c r="AR80" s="143" t="s">
        <v>22</v>
      </c>
      <c r="AT80" s="151" t="s">
        <v>73</v>
      </c>
      <c r="AU80" s="151" t="s">
        <v>74</v>
      </c>
      <c r="AY80" s="143" t="s">
        <v>123</v>
      </c>
      <c r="BK80" s="152">
        <f>SUM(BK81:BK136)</f>
        <v>0</v>
      </c>
    </row>
    <row r="81" spans="2:65" s="1" customFormat="1" ht="22.5" customHeight="1">
      <c r="B81" s="156"/>
      <c r="C81" s="157" t="s">
        <v>22</v>
      </c>
      <c r="D81" s="157" t="s">
        <v>125</v>
      </c>
      <c r="E81" s="158" t="s">
        <v>349</v>
      </c>
      <c r="F81" s="159" t="s">
        <v>350</v>
      </c>
      <c r="G81" s="160" t="s">
        <v>351</v>
      </c>
      <c r="H81" s="161">
        <v>1.6</v>
      </c>
      <c r="I81" s="162"/>
      <c r="J81" s="163">
        <f>ROUND(I81*H81,2)</f>
        <v>0</v>
      </c>
      <c r="K81" s="159" t="s">
        <v>129</v>
      </c>
      <c r="L81" s="33"/>
      <c r="M81" s="164" t="s">
        <v>20</v>
      </c>
      <c r="N81" s="165" t="s">
        <v>45</v>
      </c>
      <c r="O81" s="34"/>
      <c r="P81" s="166">
        <f>O81*H81</f>
        <v>0</v>
      </c>
      <c r="Q81" s="166">
        <v>0.247</v>
      </c>
      <c r="R81" s="166">
        <f>Q81*H81</f>
        <v>0.3952</v>
      </c>
      <c r="S81" s="166">
        <v>0</v>
      </c>
      <c r="T81" s="167">
        <f>S81*H81</f>
        <v>0</v>
      </c>
      <c r="AR81" s="16" t="s">
        <v>130</v>
      </c>
      <c r="AT81" s="16" t="s">
        <v>125</v>
      </c>
      <c r="AU81" s="16" t="s">
        <v>22</v>
      </c>
      <c r="AY81" s="16" t="s">
        <v>123</v>
      </c>
      <c r="BE81" s="168">
        <f>IF(N81="základní",J81,0)</f>
        <v>0</v>
      </c>
      <c r="BF81" s="168">
        <f>IF(N81="snížená",J81,0)</f>
        <v>0</v>
      </c>
      <c r="BG81" s="168">
        <f>IF(N81="zákl. přenesená",J81,0)</f>
        <v>0</v>
      </c>
      <c r="BH81" s="168">
        <f>IF(N81="sníž. přenesená",J81,0)</f>
        <v>0</v>
      </c>
      <c r="BI81" s="168">
        <f>IF(N81="nulová",J81,0)</f>
        <v>0</v>
      </c>
      <c r="BJ81" s="16" t="s">
        <v>22</v>
      </c>
      <c r="BK81" s="168">
        <f>ROUND(I81*H81,2)</f>
        <v>0</v>
      </c>
      <c r="BL81" s="16" t="s">
        <v>130</v>
      </c>
      <c r="BM81" s="16" t="s">
        <v>22</v>
      </c>
    </row>
    <row r="82" spans="2:47" s="1" customFormat="1" ht="22.5" customHeight="1">
      <c r="B82" s="33"/>
      <c r="D82" s="169" t="s">
        <v>131</v>
      </c>
      <c r="F82" s="170" t="s">
        <v>350</v>
      </c>
      <c r="I82" s="130"/>
      <c r="L82" s="33"/>
      <c r="M82" s="62"/>
      <c r="N82" s="34"/>
      <c r="O82" s="34"/>
      <c r="P82" s="34"/>
      <c r="Q82" s="34"/>
      <c r="R82" s="34"/>
      <c r="S82" s="34"/>
      <c r="T82" s="63"/>
      <c r="AT82" s="16" t="s">
        <v>131</v>
      </c>
      <c r="AU82" s="16" t="s">
        <v>22</v>
      </c>
    </row>
    <row r="83" spans="2:47" s="1" customFormat="1" ht="30" customHeight="1">
      <c r="B83" s="33"/>
      <c r="D83" s="181" t="s">
        <v>133</v>
      </c>
      <c r="F83" s="190" t="s">
        <v>352</v>
      </c>
      <c r="I83" s="130"/>
      <c r="L83" s="33"/>
      <c r="M83" s="62"/>
      <c r="N83" s="34"/>
      <c r="O83" s="34"/>
      <c r="P83" s="34"/>
      <c r="Q83" s="34"/>
      <c r="R83" s="34"/>
      <c r="S83" s="34"/>
      <c r="T83" s="63"/>
      <c r="AT83" s="16" t="s">
        <v>133</v>
      </c>
      <c r="AU83" s="16" t="s">
        <v>22</v>
      </c>
    </row>
    <row r="84" spans="2:65" s="1" customFormat="1" ht="22.5" customHeight="1">
      <c r="B84" s="156"/>
      <c r="C84" s="157" t="s">
        <v>82</v>
      </c>
      <c r="D84" s="157" t="s">
        <v>125</v>
      </c>
      <c r="E84" s="158" t="s">
        <v>353</v>
      </c>
      <c r="F84" s="159" t="s">
        <v>354</v>
      </c>
      <c r="G84" s="160" t="s">
        <v>197</v>
      </c>
      <c r="H84" s="161">
        <v>3</v>
      </c>
      <c r="I84" s="162"/>
      <c r="J84" s="163">
        <f>ROUND(I84*H84,2)</f>
        <v>0</v>
      </c>
      <c r="K84" s="159" t="s">
        <v>129</v>
      </c>
      <c r="L84" s="33"/>
      <c r="M84" s="164" t="s">
        <v>20</v>
      </c>
      <c r="N84" s="165" t="s">
        <v>45</v>
      </c>
      <c r="O84" s="34"/>
      <c r="P84" s="166">
        <f>O84*H84</f>
        <v>0</v>
      </c>
      <c r="Q84" s="166">
        <v>0</v>
      </c>
      <c r="R84" s="166">
        <f>Q84*H84</f>
        <v>0</v>
      </c>
      <c r="S84" s="166">
        <v>0</v>
      </c>
      <c r="T84" s="167">
        <f>S84*H84</f>
        <v>0</v>
      </c>
      <c r="AR84" s="16" t="s">
        <v>130</v>
      </c>
      <c r="AT84" s="16" t="s">
        <v>125</v>
      </c>
      <c r="AU84" s="16" t="s">
        <v>22</v>
      </c>
      <c r="AY84" s="16" t="s">
        <v>123</v>
      </c>
      <c r="BE84" s="168">
        <f>IF(N84="základní",J84,0)</f>
        <v>0</v>
      </c>
      <c r="BF84" s="168">
        <f>IF(N84="snížená",J84,0)</f>
        <v>0</v>
      </c>
      <c r="BG84" s="168">
        <f>IF(N84="zákl. přenesená",J84,0)</f>
        <v>0</v>
      </c>
      <c r="BH84" s="168">
        <f>IF(N84="sníž. přenesená",J84,0)</f>
        <v>0</v>
      </c>
      <c r="BI84" s="168">
        <f>IF(N84="nulová",J84,0)</f>
        <v>0</v>
      </c>
      <c r="BJ84" s="16" t="s">
        <v>22</v>
      </c>
      <c r="BK84" s="168">
        <f>ROUND(I84*H84,2)</f>
        <v>0</v>
      </c>
      <c r="BL84" s="16" t="s">
        <v>130</v>
      </c>
      <c r="BM84" s="16" t="s">
        <v>82</v>
      </c>
    </row>
    <row r="85" spans="2:47" s="1" customFormat="1" ht="22.5" customHeight="1">
      <c r="B85" s="33"/>
      <c r="D85" s="169" t="s">
        <v>131</v>
      </c>
      <c r="F85" s="170" t="s">
        <v>354</v>
      </c>
      <c r="I85" s="130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131</v>
      </c>
      <c r="AU85" s="16" t="s">
        <v>22</v>
      </c>
    </row>
    <row r="86" spans="2:47" s="1" customFormat="1" ht="30" customHeight="1">
      <c r="B86" s="33"/>
      <c r="D86" s="181" t="s">
        <v>133</v>
      </c>
      <c r="F86" s="190" t="s">
        <v>355</v>
      </c>
      <c r="I86" s="130"/>
      <c r="L86" s="33"/>
      <c r="M86" s="62"/>
      <c r="N86" s="34"/>
      <c r="O86" s="34"/>
      <c r="P86" s="34"/>
      <c r="Q86" s="34"/>
      <c r="R86" s="34"/>
      <c r="S86" s="34"/>
      <c r="T86" s="63"/>
      <c r="AT86" s="16" t="s">
        <v>133</v>
      </c>
      <c r="AU86" s="16" t="s">
        <v>22</v>
      </c>
    </row>
    <row r="87" spans="2:65" s="1" customFormat="1" ht="22.5" customHeight="1">
      <c r="B87" s="156"/>
      <c r="C87" s="157" t="s">
        <v>142</v>
      </c>
      <c r="D87" s="157" t="s">
        <v>125</v>
      </c>
      <c r="E87" s="158" t="s">
        <v>356</v>
      </c>
      <c r="F87" s="159" t="s">
        <v>357</v>
      </c>
      <c r="G87" s="160" t="s">
        <v>197</v>
      </c>
      <c r="H87" s="161">
        <v>3</v>
      </c>
      <c r="I87" s="162"/>
      <c r="J87" s="163">
        <f>ROUND(I87*H87,2)</f>
        <v>0</v>
      </c>
      <c r="K87" s="159" t="s">
        <v>129</v>
      </c>
      <c r="L87" s="33"/>
      <c r="M87" s="164" t="s">
        <v>20</v>
      </c>
      <c r="N87" s="165" t="s">
        <v>45</v>
      </c>
      <c r="O87" s="34"/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AR87" s="16" t="s">
        <v>130</v>
      </c>
      <c r="AT87" s="16" t="s">
        <v>125</v>
      </c>
      <c r="AU87" s="16" t="s">
        <v>22</v>
      </c>
      <c r="AY87" s="16" t="s">
        <v>123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6" t="s">
        <v>22</v>
      </c>
      <c r="BK87" s="168">
        <f>ROUND(I87*H87,2)</f>
        <v>0</v>
      </c>
      <c r="BL87" s="16" t="s">
        <v>130</v>
      </c>
      <c r="BM87" s="16" t="s">
        <v>142</v>
      </c>
    </row>
    <row r="88" spans="2:47" s="1" customFormat="1" ht="22.5" customHeight="1">
      <c r="B88" s="33"/>
      <c r="D88" s="169" t="s">
        <v>131</v>
      </c>
      <c r="F88" s="170" t="s">
        <v>357</v>
      </c>
      <c r="I88" s="130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131</v>
      </c>
      <c r="AU88" s="16" t="s">
        <v>22</v>
      </c>
    </row>
    <row r="89" spans="2:47" s="1" customFormat="1" ht="30" customHeight="1">
      <c r="B89" s="33"/>
      <c r="D89" s="181" t="s">
        <v>133</v>
      </c>
      <c r="F89" s="190" t="s">
        <v>358</v>
      </c>
      <c r="I89" s="130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133</v>
      </c>
      <c r="AU89" s="16" t="s">
        <v>22</v>
      </c>
    </row>
    <row r="90" spans="2:65" s="1" customFormat="1" ht="22.5" customHeight="1">
      <c r="B90" s="156"/>
      <c r="C90" s="157" t="s">
        <v>130</v>
      </c>
      <c r="D90" s="157" t="s">
        <v>125</v>
      </c>
      <c r="E90" s="158" t="s">
        <v>359</v>
      </c>
      <c r="F90" s="159" t="s">
        <v>360</v>
      </c>
      <c r="G90" s="160" t="s">
        <v>197</v>
      </c>
      <c r="H90" s="161">
        <v>3</v>
      </c>
      <c r="I90" s="162"/>
      <c r="J90" s="163">
        <f>ROUND(I90*H90,2)</f>
        <v>0</v>
      </c>
      <c r="K90" s="159" t="s">
        <v>129</v>
      </c>
      <c r="L90" s="33"/>
      <c r="M90" s="164" t="s">
        <v>20</v>
      </c>
      <c r="N90" s="165" t="s">
        <v>45</v>
      </c>
      <c r="O90" s="34"/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AR90" s="16" t="s">
        <v>130</v>
      </c>
      <c r="AT90" s="16" t="s">
        <v>125</v>
      </c>
      <c r="AU90" s="16" t="s">
        <v>22</v>
      </c>
      <c r="AY90" s="16" t="s">
        <v>123</v>
      </c>
      <c r="BE90" s="168">
        <f>IF(N90="základní",J90,0)</f>
        <v>0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16" t="s">
        <v>22</v>
      </c>
      <c r="BK90" s="168">
        <f>ROUND(I90*H90,2)</f>
        <v>0</v>
      </c>
      <c r="BL90" s="16" t="s">
        <v>130</v>
      </c>
      <c r="BM90" s="16" t="s">
        <v>130</v>
      </c>
    </row>
    <row r="91" spans="2:47" s="1" customFormat="1" ht="22.5" customHeight="1">
      <c r="B91" s="33"/>
      <c r="D91" s="169" t="s">
        <v>131</v>
      </c>
      <c r="F91" s="170" t="s">
        <v>361</v>
      </c>
      <c r="I91" s="130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131</v>
      </c>
      <c r="AU91" s="16" t="s">
        <v>22</v>
      </c>
    </row>
    <row r="92" spans="2:47" s="1" customFormat="1" ht="30" customHeight="1">
      <c r="B92" s="33"/>
      <c r="D92" s="181" t="s">
        <v>133</v>
      </c>
      <c r="F92" s="190" t="s">
        <v>362</v>
      </c>
      <c r="I92" s="130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133</v>
      </c>
      <c r="AU92" s="16" t="s">
        <v>22</v>
      </c>
    </row>
    <row r="93" spans="2:65" s="1" customFormat="1" ht="22.5" customHeight="1">
      <c r="B93" s="156"/>
      <c r="C93" s="157" t="s">
        <v>149</v>
      </c>
      <c r="D93" s="157" t="s">
        <v>125</v>
      </c>
      <c r="E93" s="158" t="s">
        <v>363</v>
      </c>
      <c r="F93" s="159" t="s">
        <v>364</v>
      </c>
      <c r="G93" s="160" t="s">
        <v>197</v>
      </c>
      <c r="H93" s="161">
        <v>3</v>
      </c>
      <c r="I93" s="162"/>
      <c r="J93" s="163">
        <f>ROUND(I93*H93,2)</f>
        <v>0</v>
      </c>
      <c r="K93" s="159" t="s">
        <v>129</v>
      </c>
      <c r="L93" s="33"/>
      <c r="M93" s="164" t="s">
        <v>20</v>
      </c>
      <c r="N93" s="165" t="s">
        <v>45</v>
      </c>
      <c r="O93" s="34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AR93" s="16" t="s">
        <v>130</v>
      </c>
      <c r="AT93" s="16" t="s">
        <v>125</v>
      </c>
      <c r="AU93" s="16" t="s">
        <v>22</v>
      </c>
      <c r="AY93" s="16" t="s">
        <v>123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6" t="s">
        <v>22</v>
      </c>
      <c r="BK93" s="168">
        <f>ROUND(I93*H93,2)</f>
        <v>0</v>
      </c>
      <c r="BL93" s="16" t="s">
        <v>130</v>
      </c>
      <c r="BM93" s="16" t="s">
        <v>149</v>
      </c>
    </row>
    <row r="94" spans="2:47" s="1" customFormat="1" ht="22.5" customHeight="1">
      <c r="B94" s="33"/>
      <c r="D94" s="181" t="s">
        <v>131</v>
      </c>
      <c r="F94" s="191" t="s">
        <v>364</v>
      </c>
      <c r="I94" s="130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131</v>
      </c>
      <c r="AU94" s="16" t="s">
        <v>22</v>
      </c>
    </row>
    <row r="95" spans="2:65" s="1" customFormat="1" ht="31.5" customHeight="1">
      <c r="B95" s="156"/>
      <c r="C95" s="157" t="s">
        <v>154</v>
      </c>
      <c r="D95" s="157" t="s">
        <v>125</v>
      </c>
      <c r="E95" s="158" t="s">
        <v>365</v>
      </c>
      <c r="F95" s="159" t="s">
        <v>366</v>
      </c>
      <c r="G95" s="160" t="s">
        <v>197</v>
      </c>
      <c r="H95" s="161">
        <v>3</v>
      </c>
      <c r="I95" s="162"/>
      <c r="J95" s="163">
        <f>ROUND(I95*H95,2)</f>
        <v>0</v>
      </c>
      <c r="K95" s="159" t="s">
        <v>129</v>
      </c>
      <c r="L95" s="33"/>
      <c r="M95" s="164" t="s">
        <v>20</v>
      </c>
      <c r="N95" s="165" t="s">
        <v>45</v>
      </c>
      <c r="O95" s="34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AR95" s="16" t="s">
        <v>130</v>
      </c>
      <c r="AT95" s="16" t="s">
        <v>125</v>
      </c>
      <c r="AU95" s="16" t="s">
        <v>22</v>
      </c>
      <c r="AY95" s="16" t="s">
        <v>123</v>
      </c>
      <c r="BE95" s="168">
        <f>IF(N95="základní",J95,0)</f>
        <v>0</v>
      </c>
      <c r="BF95" s="168">
        <f>IF(N95="snížená",J95,0)</f>
        <v>0</v>
      </c>
      <c r="BG95" s="168">
        <f>IF(N95="zákl. přenesená",J95,0)</f>
        <v>0</v>
      </c>
      <c r="BH95" s="168">
        <f>IF(N95="sníž. přenesená",J95,0)</f>
        <v>0</v>
      </c>
      <c r="BI95" s="168">
        <f>IF(N95="nulová",J95,0)</f>
        <v>0</v>
      </c>
      <c r="BJ95" s="16" t="s">
        <v>22</v>
      </c>
      <c r="BK95" s="168">
        <f>ROUND(I95*H95,2)</f>
        <v>0</v>
      </c>
      <c r="BL95" s="16" t="s">
        <v>130</v>
      </c>
      <c r="BM95" s="16" t="s">
        <v>154</v>
      </c>
    </row>
    <row r="96" spans="2:47" s="1" customFormat="1" ht="22.5" customHeight="1">
      <c r="B96" s="33"/>
      <c r="D96" s="169" t="s">
        <v>131</v>
      </c>
      <c r="F96" s="170" t="s">
        <v>366</v>
      </c>
      <c r="I96" s="130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131</v>
      </c>
      <c r="AU96" s="16" t="s">
        <v>22</v>
      </c>
    </row>
    <row r="97" spans="2:47" s="1" customFormat="1" ht="30" customHeight="1">
      <c r="B97" s="33"/>
      <c r="D97" s="181" t="s">
        <v>133</v>
      </c>
      <c r="F97" s="190" t="s">
        <v>367</v>
      </c>
      <c r="I97" s="130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133</v>
      </c>
      <c r="AU97" s="16" t="s">
        <v>22</v>
      </c>
    </row>
    <row r="98" spans="2:65" s="1" customFormat="1" ht="31.5" customHeight="1">
      <c r="B98" s="156"/>
      <c r="C98" s="157" t="s">
        <v>158</v>
      </c>
      <c r="D98" s="157" t="s">
        <v>125</v>
      </c>
      <c r="E98" s="158" t="s">
        <v>368</v>
      </c>
      <c r="F98" s="159" t="s">
        <v>369</v>
      </c>
      <c r="G98" s="160" t="s">
        <v>197</v>
      </c>
      <c r="H98" s="161">
        <v>3</v>
      </c>
      <c r="I98" s="162"/>
      <c r="J98" s="163">
        <f>ROUND(I98*H98,2)</f>
        <v>0</v>
      </c>
      <c r="K98" s="159" t="s">
        <v>129</v>
      </c>
      <c r="L98" s="33"/>
      <c r="M98" s="164" t="s">
        <v>20</v>
      </c>
      <c r="N98" s="165" t="s">
        <v>45</v>
      </c>
      <c r="O98" s="34"/>
      <c r="P98" s="166">
        <f>O98*H98</f>
        <v>0</v>
      </c>
      <c r="Q98" s="166">
        <v>0</v>
      </c>
      <c r="R98" s="166">
        <f>Q98*H98</f>
        <v>0</v>
      </c>
      <c r="S98" s="166">
        <v>0</v>
      </c>
      <c r="T98" s="167">
        <f>S98*H98</f>
        <v>0</v>
      </c>
      <c r="AR98" s="16" t="s">
        <v>130</v>
      </c>
      <c r="AT98" s="16" t="s">
        <v>125</v>
      </c>
      <c r="AU98" s="16" t="s">
        <v>22</v>
      </c>
      <c r="AY98" s="16" t="s">
        <v>123</v>
      </c>
      <c r="BE98" s="168">
        <f>IF(N98="základní",J98,0)</f>
        <v>0</v>
      </c>
      <c r="BF98" s="168">
        <f>IF(N98="snížená",J98,0)</f>
        <v>0</v>
      </c>
      <c r="BG98" s="168">
        <f>IF(N98="zákl. přenesená",J98,0)</f>
        <v>0</v>
      </c>
      <c r="BH98" s="168">
        <f>IF(N98="sníž. přenesená",J98,0)</f>
        <v>0</v>
      </c>
      <c r="BI98" s="168">
        <f>IF(N98="nulová",J98,0)</f>
        <v>0</v>
      </c>
      <c r="BJ98" s="16" t="s">
        <v>22</v>
      </c>
      <c r="BK98" s="168">
        <f>ROUND(I98*H98,2)</f>
        <v>0</v>
      </c>
      <c r="BL98" s="16" t="s">
        <v>130</v>
      </c>
      <c r="BM98" s="16" t="s">
        <v>158</v>
      </c>
    </row>
    <row r="99" spans="2:47" s="1" customFormat="1" ht="22.5" customHeight="1">
      <c r="B99" s="33"/>
      <c r="D99" s="169" t="s">
        <v>131</v>
      </c>
      <c r="F99" s="170" t="s">
        <v>370</v>
      </c>
      <c r="I99" s="130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131</v>
      </c>
      <c r="AU99" s="16" t="s">
        <v>22</v>
      </c>
    </row>
    <row r="100" spans="2:47" s="1" customFormat="1" ht="30" customHeight="1">
      <c r="B100" s="33"/>
      <c r="D100" s="181" t="s">
        <v>133</v>
      </c>
      <c r="F100" s="190" t="s">
        <v>367</v>
      </c>
      <c r="I100" s="130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133</v>
      </c>
      <c r="AU100" s="16" t="s">
        <v>22</v>
      </c>
    </row>
    <row r="101" spans="2:65" s="1" customFormat="1" ht="22.5" customHeight="1">
      <c r="B101" s="156"/>
      <c r="C101" s="157" t="s">
        <v>161</v>
      </c>
      <c r="D101" s="157" t="s">
        <v>125</v>
      </c>
      <c r="E101" s="158" t="s">
        <v>371</v>
      </c>
      <c r="F101" s="159" t="s">
        <v>372</v>
      </c>
      <c r="G101" s="160" t="s">
        <v>197</v>
      </c>
      <c r="H101" s="161">
        <v>3</v>
      </c>
      <c r="I101" s="162"/>
      <c r="J101" s="163">
        <f>ROUND(I101*H101,2)</f>
        <v>0</v>
      </c>
      <c r="K101" s="159" t="s">
        <v>129</v>
      </c>
      <c r="L101" s="33"/>
      <c r="M101" s="164" t="s">
        <v>20</v>
      </c>
      <c r="N101" s="165" t="s">
        <v>45</v>
      </c>
      <c r="O101" s="34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AR101" s="16" t="s">
        <v>130</v>
      </c>
      <c r="AT101" s="16" t="s">
        <v>125</v>
      </c>
      <c r="AU101" s="16" t="s">
        <v>22</v>
      </c>
      <c r="AY101" s="16" t="s">
        <v>123</v>
      </c>
      <c r="BE101" s="168">
        <f>IF(N101="základní",J101,0)</f>
        <v>0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6" t="s">
        <v>22</v>
      </c>
      <c r="BK101" s="168">
        <f>ROUND(I101*H101,2)</f>
        <v>0</v>
      </c>
      <c r="BL101" s="16" t="s">
        <v>130</v>
      </c>
      <c r="BM101" s="16" t="s">
        <v>161</v>
      </c>
    </row>
    <row r="102" spans="2:47" s="1" customFormat="1" ht="22.5" customHeight="1">
      <c r="B102" s="33"/>
      <c r="D102" s="169" t="s">
        <v>131</v>
      </c>
      <c r="F102" s="170" t="s">
        <v>372</v>
      </c>
      <c r="I102" s="130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131</v>
      </c>
      <c r="AU102" s="16" t="s">
        <v>22</v>
      </c>
    </row>
    <row r="103" spans="2:47" s="1" customFormat="1" ht="30" customHeight="1">
      <c r="B103" s="33"/>
      <c r="D103" s="181" t="s">
        <v>133</v>
      </c>
      <c r="F103" s="190" t="s">
        <v>367</v>
      </c>
      <c r="I103" s="130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133</v>
      </c>
      <c r="AU103" s="16" t="s">
        <v>22</v>
      </c>
    </row>
    <row r="104" spans="2:65" s="1" customFormat="1" ht="22.5" customHeight="1">
      <c r="B104" s="156"/>
      <c r="C104" s="157" t="s">
        <v>167</v>
      </c>
      <c r="D104" s="157" t="s">
        <v>125</v>
      </c>
      <c r="E104" s="158" t="s">
        <v>373</v>
      </c>
      <c r="F104" s="159" t="s">
        <v>374</v>
      </c>
      <c r="G104" s="160" t="s">
        <v>140</v>
      </c>
      <c r="H104" s="161">
        <v>15581.17</v>
      </c>
      <c r="I104" s="162"/>
      <c r="J104" s="163">
        <f>ROUND(I104*H104,2)</f>
        <v>0</v>
      </c>
      <c r="K104" s="159" t="s">
        <v>129</v>
      </c>
      <c r="L104" s="33"/>
      <c r="M104" s="164" t="s">
        <v>20</v>
      </c>
      <c r="N104" s="165" t="s">
        <v>45</v>
      </c>
      <c r="O104" s="34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AR104" s="16" t="s">
        <v>130</v>
      </c>
      <c r="AT104" s="16" t="s">
        <v>125</v>
      </c>
      <c r="AU104" s="16" t="s">
        <v>22</v>
      </c>
      <c r="AY104" s="16" t="s">
        <v>123</v>
      </c>
      <c r="BE104" s="168">
        <f>IF(N104="základní",J104,0)</f>
        <v>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16" t="s">
        <v>22</v>
      </c>
      <c r="BK104" s="168">
        <f>ROUND(I104*H104,2)</f>
        <v>0</v>
      </c>
      <c r="BL104" s="16" t="s">
        <v>130</v>
      </c>
      <c r="BM104" s="16" t="s">
        <v>167</v>
      </c>
    </row>
    <row r="105" spans="2:47" s="1" customFormat="1" ht="22.5" customHeight="1">
      <c r="B105" s="33"/>
      <c r="D105" s="169" t="s">
        <v>131</v>
      </c>
      <c r="F105" s="170" t="s">
        <v>375</v>
      </c>
      <c r="I105" s="130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131</v>
      </c>
      <c r="AU105" s="16" t="s">
        <v>22</v>
      </c>
    </row>
    <row r="106" spans="2:47" s="1" customFormat="1" ht="30" customHeight="1">
      <c r="B106" s="33"/>
      <c r="D106" s="181" t="s">
        <v>133</v>
      </c>
      <c r="F106" s="190" t="s">
        <v>376</v>
      </c>
      <c r="I106" s="130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133</v>
      </c>
      <c r="AU106" s="16" t="s">
        <v>22</v>
      </c>
    </row>
    <row r="107" spans="2:65" s="1" customFormat="1" ht="22.5" customHeight="1">
      <c r="B107" s="156"/>
      <c r="C107" s="157" t="s">
        <v>27</v>
      </c>
      <c r="D107" s="157" t="s">
        <v>125</v>
      </c>
      <c r="E107" s="158" t="s">
        <v>377</v>
      </c>
      <c r="F107" s="159" t="s">
        <v>378</v>
      </c>
      <c r="G107" s="160" t="s">
        <v>140</v>
      </c>
      <c r="H107" s="161">
        <v>371.5</v>
      </c>
      <c r="I107" s="162"/>
      <c r="J107" s="163">
        <f>ROUND(I107*H107,2)</f>
        <v>0</v>
      </c>
      <c r="K107" s="159" t="s">
        <v>129</v>
      </c>
      <c r="L107" s="33"/>
      <c r="M107" s="164" t="s">
        <v>20</v>
      </c>
      <c r="N107" s="165" t="s">
        <v>45</v>
      </c>
      <c r="O107" s="34"/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AR107" s="16" t="s">
        <v>130</v>
      </c>
      <c r="AT107" s="16" t="s">
        <v>125</v>
      </c>
      <c r="AU107" s="16" t="s">
        <v>22</v>
      </c>
      <c r="AY107" s="16" t="s">
        <v>123</v>
      </c>
      <c r="BE107" s="168">
        <f>IF(N107="základní",J107,0)</f>
        <v>0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16" t="s">
        <v>22</v>
      </c>
      <c r="BK107" s="168">
        <f>ROUND(I107*H107,2)</f>
        <v>0</v>
      </c>
      <c r="BL107" s="16" t="s">
        <v>130</v>
      </c>
      <c r="BM107" s="16" t="s">
        <v>27</v>
      </c>
    </row>
    <row r="108" spans="2:47" s="1" customFormat="1" ht="22.5" customHeight="1">
      <c r="B108" s="33"/>
      <c r="D108" s="169" t="s">
        <v>131</v>
      </c>
      <c r="F108" s="170" t="s">
        <v>378</v>
      </c>
      <c r="I108" s="130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131</v>
      </c>
      <c r="AU108" s="16" t="s">
        <v>22</v>
      </c>
    </row>
    <row r="109" spans="2:51" s="12" customFormat="1" ht="22.5" customHeight="1">
      <c r="B109" s="209"/>
      <c r="D109" s="169" t="s">
        <v>135</v>
      </c>
      <c r="E109" s="210" t="s">
        <v>20</v>
      </c>
      <c r="F109" s="211" t="s">
        <v>379</v>
      </c>
      <c r="H109" s="212" t="s">
        <v>20</v>
      </c>
      <c r="I109" s="213"/>
      <c r="L109" s="209"/>
      <c r="M109" s="214"/>
      <c r="N109" s="215"/>
      <c r="O109" s="215"/>
      <c r="P109" s="215"/>
      <c r="Q109" s="215"/>
      <c r="R109" s="215"/>
      <c r="S109" s="215"/>
      <c r="T109" s="216"/>
      <c r="AT109" s="212" t="s">
        <v>135</v>
      </c>
      <c r="AU109" s="212" t="s">
        <v>22</v>
      </c>
      <c r="AV109" s="12" t="s">
        <v>22</v>
      </c>
      <c r="AW109" s="12" t="s">
        <v>38</v>
      </c>
      <c r="AX109" s="12" t="s">
        <v>74</v>
      </c>
      <c r="AY109" s="212" t="s">
        <v>123</v>
      </c>
    </row>
    <row r="110" spans="2:51" s="10" customFormat="1" ht="22.5" customHeight="1">
      <c r="B110" s="172"/>
      <c r="D110" s="169" t="s">
        <v>135</v>
      </c>
      <c r="E110" s="173" t="s">
        <v>20</v>
      </c>
      <c r="F110" s="174" t="s">
        <v>380</v>
      </c>
      <c r="H110" s="175">
        <v>187.5</v>
      </c>
      <c r="I110" s="176"/>
      <c r="L110" s="172"/>
      <c r="M110" s="177"/>
      <c r="N110" s="178"/>
      <c r="O110" s="178"/>
      <c r="P110" s="178"/>
      <c r="Q110" s="178"/>
      <c r="R110" s="178"/>
      <c r="S110" s="178"/>
      <c r="T110" s="179"/>
      <c r="AT110" s="173" t="s">
        <v>135</v>
      </c>
      <c r="AU110" s="173" t="s">
        <v>22</v>
      </c>
      <c r="AV110" s="10" t="s">
        <v>82</v>
      </c>
      <c r="AW110" s="10" t="s">
        <v>38</v>
      </c>
      <c r="AX110" s="10" t="s">
        <v>74</v>
      </c>
      <c r="AY110" s="173" t="s">
        <v>123</v>
      </c>
    </row>
    <row r="111" spans="2:51" s="12" customFormat="1" ht="22.5" customHeight="1">
      <c r="B111" s="209"/>
      <c r="D111" s="169" t="s">
        <v>135</v>
      </c>
      <c r="E111" s="210" t="s">
        <v>20</v>
      </c>
      <c r="F111" s="211" t="s">
        <v>381</v>
      </c>
      <c r="H111" s="212" t="s">
        <v>20</v>
      </c>
      <c r="I111" s="213"/>
      <c r="L111" s="209"/>
      <c r="M111" s="214"/>
      <c r="N111" s="215"/>
      <c r="O111" s="215"/>
      <c r="P111" s="215"/>
      <c r="Q111" s="215"/>
      <c r="R111" s="215"/>
      <c r="S111" s="215"/>
      <c r="T111" s="216"/>
      <c r="AT111" s="212" t="s">
        <v>135</v>
      </c>
      <c r="AU111" s="212" t="s">
        <v>22</v>
      </c>
      <c r="AV111" s="12" t="s">
        <v>22</v>
      </c>
      <c r="AW111" s="12" t="s">
        <v>38</v>
      </c>
      <c r="AX111" s="12" t="s">
        <v>74</v>
      </c>
      <c r="AY111" s="212" t="s">
        <v>123</v>
      </c>
    </row>
    <row r="112" spans="2:51" s="10" customFormat="1" ht="22.5" customHeight="1">
      <c r="B112" s="172"/>
      <c r="D112" s="169" t="s">
        <v>135</v>
      </c>
      <c r="E112" s="173" t="s">
        <v>20</v>
      </c>
      <c r="F112" s="174" t="s">
        <v>382</v>
      </c>
      <c r="H112" s="175">
        <v>184</v>
      </c>
      <c r="I112" s="176"/>
      <c r="L112" s="172"/>
      <c r="M112" s="177"/>
      <c r="N112" s="178"/>
      <c r="O112" s="178"/>
      <c r="P112" s="178"/>
      <c r="Q112" s="178"/>
      <c r="R112" s="178"/>
      <c r="S112" s="178"/>
      <c r="T112" s="179"/>
      <c r="AT112" s="173" t="s">
        <v>135</v>
      </c>
      <c r="AU112" s="173" t="s">
        <v>22</v>
      </c>
      <c r="AV112" s="10" t="s">
        <v>82</v>
      </c>
      <c r="AW112" s="10" t="s">
        <v>38</v>
      </c>
      <c r="AX112" s="10" t="s">
        <v>74</v>
      </c>
      <c r="AY112" s="173" t="s">
        <v>123</v>
      </c>
    </row>
    <row r="113" spans="2:51" s="11" customFormat="1" ht="22.5" customHeight="1">
      <c r="B113" s="180"/>
      <c r="D113" s="181" t="s">
        <v>135</v>
      </c>
      <c r="E113" s="182" t="s">
        <v>20</v>
      </c>
      <c r="F113" s="183" t="s">
        <v>137</v>
      </c>
      <c r="H113" s="184">
        <v>371.5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9" t="s">
        <v>135</v>
      </c>
      <c r="AU113" s="189" t="s">
        <v>22</v>
      </c>
      <c r="AV113" s="11" t="s">
        <v>130</v>
      </c>
      <c r="AW113" s="11" t="s">
        <v>38</v>
      </c>
      <c r="AX113" s="11" t="s">
        <v>22</v>
      </c>
      <c r="AY113" s="189" t="s">
        <v>123</v>
      </c>
    </row>
    <row r="114" spans="2:65" s="1" customFormat="1" ht="22.5" customHeight="1">
      <c r="B114" s="156"/>
      <c r="C114" s="157" t="s">
        <v>176</v>
      </c>
      <c r="D114" s="157" t="s">
        <v>125</v>
      </c>
      <c r="E114" s="158" t="s">
        <v>383</v>
      </c>
      <c r="F114" s="159" t="s">
        <v>384</v>
      </c>
      <c r="G114" s="160" t="s">
        <v>170</v>
      </c>
      <c r="H114" s="161">
        <v>95</v>
      </c>
      <c r="I114" s="162"/>
      <c r="J114" s="163">
        <f>ROUND(I114*H114,2)</f>
        <v>0</v>
      </c>
      <c r="K114" s="159" t="s">
        <v>20</v>
      </c>
      <c r="L114" s="33"/>
      <c r="M114" s="164" t="s">
        <v>20</v>
      </c>
      <c r="N114" s="165" t="s">
        <v>45</v>
      </c>
      <c r="O114" s="34"/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AR114" s="16" t="s">
        <v>130</v>
      </c>
      <c r="AT114" s="16" t="s">
        <v>125</v>
      </c>
      <c r="AU114" s="16" t="s">
        <v>22</v>
      </c>
      <c r="AY114" s="16" t="s">
        <v>123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16" t="s">
        <v>22</v>
      </c>
      <c r="BK114" s="168">
        <f>ROUND(I114*H114,2)</f>
        <v>0</v>
      </c>
      <c r="BL114" s="16" t="s">
        <v>130</v>
      </c>
      <c r="BM114" s="16" t="s">
        <v>176</v>
      </c>
    </row>
    <row r="115" spans="2:47" s="1" customFormat="1" ht="22.5" customHeight="1">
      <c r="B115" s="33"/>
      <c r="D115" s="181" t="s">
        <v>131</v>
      </c>
      <c r="F115" s="191" t="s">
        <v>384</v>
      </c>
      <c r="I115" s="130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131</v>
      </c>
      <c r="AU115" s="16" t="s">
        <v>22</v>
      </c>
    </row>
    <row r="116" spans="2:65" s="1" customFormat="1" ht="22.5" customHeight="1">
      <c r="B116" s="156"/>
      <c r="C116" s="157" t="s">
        <v>179</v>
      </c>
      <c r="D116" s="157" t="s">
        <v>125</v>
      </c>
      <c r="E116" s="158" t="s">
        <v>385</v>
      </c>
      <c r="F116" s="159" t="s">
        <v>386</v>
      </c>
      <c r="G116" s="160" t="s">
        <v>140</v>
      </c>
      <c r="H116" s="161">
        <v>15952.67</v>
      </c>
      <c r="I116" s="162"/>
      <c r="J116" s="163">
        <f>ROUND(I116*H116,2)</f>
        <v>0</v>
      </c>
      <c r="K116" s="159" t="s">
        <v>129</v>
      </c>
      <c r="L116" s="33"/>
      <c r="M116" s="164" t="s">
        <v>20</v>
      </c>
      <c r="N116" s="165" t="s">
        <v>45</v>
      </c>
      <c r="O116" s="34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AR116" s="16" t="s">
        <v>130</v>
      </c>
      <c r="AT116" s="16" t="s">
        <v>125</v>
      </c>
      <c r="AU116" s="16" t="s">
        <v>22</v>
      </c>
      <c r="AY116" s="16" t="s">
        <v>123</v>
      </c>
      <c r="BE116" s="168">
        <f>IF(N116="základní",J116,0)</f>
        <v>0</v>
      </c>
      <c r="BF116" s="168">
        <f>IF(N116="snížená",J116,0)</f>
        <v>0</v>
      </c>
      <c r="BG116" s="168">
        <f>IF(N116="zákl. přenesená",J116,0)</f>
        <v>0</v>
      </c>
      <c r="BH116" s="168">
        <f>IF(N116="sníž. přenesená",J116,0)</f>
        <v>0</v>
      </c>
      <c r="BI116" s="168">
        <f>IF(N116="nulová",J116,0)</f>
        <v>0</v>
      </c>
      <c r="BJ116" s="16" t="s">
        <v>22</v>
      </c>
      <c r="BK116" s="168">
        <f>ROUND(I116*H116,2)</f>
        <v>0</v>
      </c>
      <c r="BL116" s="16" t="s">
        <v>130</v>
      </c>
      <c r="BM116" s="16" t="s">
        <v>179</v>
      </c>
    </row>
    <row r="117" spans="2:47" s="1" customFormat="1" ht="22.5" customHeight="1">
      <c r="B117" s="33"/>
      <c r="D117" s="169" t="s">
        <v>131</v>
      </c>
      <c r="F117" s="170" t="s">
        <v>387</v>
      </c>
      <c r="I117" s="130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131</v>
      </c>
      <c r="AU117" s="16" t="s">
        <v>22</v>
      </c>
    </row>
    <row r="118" spans="2:47" s="1" customFormat="1" ht="30" customHeight="1">
      <c r="B118" s="33"/>
      <c r="D118" s="169" t="s">
        <v>133</v>
      </c>
      <c r="F118" s="171" t="s">
        <v>388</v>
      </c>
      <c r="I118" s="130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133</v>
      </c>
      <c r="AU118" s="16" t="s">
        <v>22</v>
      </c>
    </row>
    <row r="119" spans="2:51" s="10" customFormat="1" ht="22.5" customHeight="1">
      <c r="B119" s="172"/>
      <c r="D119" s="169" t="s">
        <v>135</v>
      </c>
      <c r="E119" s="173" t="s">
        <v>20</v>
      </c>
      <c r="F119" s="174" t="s">
        <v>389</v>
      </c>
      <c r="H119" s="175">
        <v>15952.67</v>
      </c>
      <c r="I119" s="176"/>
      <c r="L119" s="172"/>
      <c r="M119" s="177"/>
      <c r="N119" s="178"/>
      <c r="O119" s="178"/>
      <c r="P119" s="178"/>
      <c r="Q119" s="178"/>
      <c r="R119" s="178"/>
      <c r="S119" s="178"/>
      <c r="T119" s="179"/>
      <c r="AT119" s="173" t="s">
        <v>135</v>
      </c>
      <c r="AU119" s="173" t="s">
        <v>22</v>
      </c>
      <c r="AV119" s="10" t="s">
        <v>82</v>
      </c>
      <c r="AW119" s="10" t="s">
        <v>38</v>
      </c>
      <c r="AX119" s="10" t="s">
        <v>74</v>
      </c>
      <c r="AY119" s="173" t="s">
        <v>123</v>
      </c>
    </row>
    <row r="120" spans="2:51" s="11" customFormat="1" ht="22.5" customHeight="1">
      <c r="B120" s="180"/>
      <c r="D120" s="181" t="s">
        <v>135</v>
      </c>
      <c r="E120" s="182" t="s">
        <v>20</v>
      </c>
      <c r="F120" s="183" t="s">
        <v>137</v>
      </c>
      <c r="H120" s="184">
        <v>15952.67</v>
      </c>
      <c r="I120" s="185"/>
      <c r="L120" s="180"/>
      <c r="M120" s="186"/>
      <c r="N120" s="187"/>
      <c r="O120" s="187"/>
      <c r="P120" s="187"/>
      <c r="Q120" s="187"/>
      <c r="R120" s="187"/>
      <c r="S120" s="187"/>
      <c r="T120" s="188"/>
      <c r="AT120" s="189" t="s">
        <v>135</v>
      </c>
      <c r="AU120" s="189" t="s">
        <v>22</v>
      </c>
      <c r="AV120" s="11" t="s">
        <v>130</v>
      </c>
      <c r="AW120" s="11" t="s">
        <v>38</v>
      </c>
      <c r="AX120" s="11" t="s">
        <v>22</v>
      </c>
      <c r="AY120" s="189" t="s">
        <v>123</v>
      </c>
    </row>
    <row r="121" spans="2:65" s="1" customFormat="1" ht="22.5" customHeight="1">
      <c r="B121" s="156"/>
      <c r="C121" s="157" t="s">
        <v>184</v>
      </c>
      <c r="D121" s="157" t="s">
        <v>125</v>
      </c>
      <c r="E121" s="158" t="s">
        <v>390</v>
      </c>
      <c r="F121" s="159" t="s">
        <v>391</v>
      </c>
      <c r="G121" s="160" t="s">
        <v>140</v>
      </c>
      <c r="H121" s="161">
        <v>47858.01</v>
      </c>
      <c r="I121" s="162"/>
      <c r="J121" s="163">
        <f>ROUND(I121*H121,2)</f>
        <v>0</v>
      </c>
      <c r="K121" s="159" t="s">
        <v>20</v>
      </c>
      <c r="L121" s="33"/>
      <c r="M121" s="164" t="s">
        <v>20</v>
      </c>
      <c r="N121" s="165" t="s">
        <v>45</v>
      </c>
      <c r="O121" s="34"/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AR121" s="16" t="s">
        <v>130</v>
      </c>
      <c r="AT121" s="16" t="s">
        <v>125</v>
      </c>
      <c r="AU121" s="16" t="s">
        <v>22</v>
      </c>
      <c r="AY121" s="16" t="s">
        <v>123</v>
      </c>
      <c r="BE121" s="168">
        <f>IF(N121="základní",J121,0)</f>
        <v>0</v>
      </c>
      <c r="BF121" s="168">
        <f>IF(N121="snížená",J121,0)</f>
        <v>0</v>
      </c>
      <c r="BG121" s="168">
        <f>IF(N121="zákl. přenesená",J121,0)</f>
        <v>0</v>
      </c>
      <c r="BH121" s="168">
        <f>IF(N121="sníž. přenesená",J121,0)</f>
        <v>0</v>
      </c>
      <c r="BI121" s="168">
        <f>IF(N121="nulová",J121,0)</f>
        <v>0</v>
      </c>
      <c r="BJ121" s="16" t="s">
        <v>22</v>
      </c>
      <c r="BK121" s="168">
        <f>ROUND(I121*H121,2)</f>
        <v>0</v>
      </c>
      <c r="BL121" s="16" t="s">
        <v>130</v>
      </c>
      <c r="BM121" s="16" t="s">
        <v>184</v>
      </c>
    </row>
    <row r="122" spans="2:47" s="1" customFormat="1" ht="22.5" customHeight="1">
      <c r="B122" s="33"/>
      <c r="D122" s="169" t="s">
        <v>131</v>
      </c>
      <c r="F122" s="170" t="s">
        <v>391</v>
      </c>
      <c r="I122" s="130"/>
      <c r="L122" s="33"/>
      <c r="M122" s="62"/>
      <c r="N122" s="34"/>
      <c r="O122" s="34"/>
      <c r="P122" s="34"/>
      <c r="Q122" s="34"/>
      <c r="R122" s="34"/>
      <c r="S122" s="34"/>
      <c r="T122" s="63"/>
      <c r="AT122" s="16" t="s">
        <v>131</v>
      </c>
      <c r="AU122" s="16" t="s">
        <v>22</v>
      </c>
    </row>
    <row r="123" spans="2:51" s="10" customFormat="1" ht="22.5" customHeight="1">
      <c r="B123" s="172"/>
      <c r="D123" s="169" t="s">
        <v>135</v>
      </c>
      <c r="E123" s="173" t="s">
        <v>20</v>
      </c>
      <c r="F123" s="174" t="s">
        <v>392</v>
      </c>
      <c r="H123" s="175">
        <v>47858.01</v>
      </c>
      <c r="I123" s="176"/>
      <c r="L123" s="172"/>
      <c r="M123" s="177"/>
      <c r="N123" s="178"/>
      <c r="O123" s="178"/>
      <c r="P123" s="178"/>
      <c r="Q123" s="178"/>
      <c r="R123" s="178"/>
      <c r="S123" s="178"/>
      <c r="T123" s="179"/>
      <c r="AT123" s="173" t="s">
        <v>135</v>
      </c>
      <c r="AU123" s="173" t="s">
        <v>22</v>
      </c>
      <c r="AV123" s="10" t="s">
        <v>82</v>
      </c>
      <c r="AW123" s="10" t="s">
        <v>38</v>
      </c>
      <c r="AX123" s="10" t="s">
        <v>74</v>
      </c>
      <c r="AY123" s="173" t="s">
        <v>123</v>
      </c>
    </row>
    <row r="124" spans="2:51" s="11" customFormat="1" ht="22.5" customHeight="1">
      <c r="B124" s="180"/>
      <c r="D124" s="181" t="s">
        <v>135</v>
      </c>
      <c r="E124" s="182" t="s">
        <v>20</v>
      </c>
      <c r="F124" s="183" t="s">
        <v>137</v>
      </c>
      <c r="H124" s="184">
        <v>47858.01</v>
      </c>
      <c r="I124" s="185"/>
      <c r="L124" s="180"/>
      <c r="M124" s="186"/>
      <c r="N124" s="187"/>
      <c r="O124" s="187"/>
      <c r="P124" s="187"/>
      <c r="Q124" s="187"/>
      <c r="R124" s="187"/>
      <c r="S124" s="187"/>
      <c r="T124" s="188"/>
      <c r="AT124" s="189" t="s">
        <v>135</v>
      </c>
      <c r="AU124" s="189" t="s">
        <v>22</v>
      </c>
      <c r="AV124" s="11" t="s">
        <v>130</v>
      </c>
      <c r="AW124" s="11" t="s">
        <v>38</v>
      </c>
      <c r="AX124" s="11" t="s">
        <v>22</v>
      </c>
      <c r="AY124" s="189" t="s">
        <v>123</v>
      </c>
    </row>
    <row r="125" spans="2:65" s="1" customFormat="1" ht="22.5" customHeight="1">
      <c r="B125" s="156"/>
      <c r="C125" s="157" t="s">
        <v>189</v>
      </c>
      <c r="D125" s="157" t="s">
        <v>125</v>
      </c>
      <c r="E125" s="158" t="s">
        <v>245</v>
      </c>
      <c r="F125" s="159" t="s">
        <v>246</v>
      </c>
      <c r="G125" s="160" t="s">
        <v>140</v>
      </c>
      <c r="H125" s="161">
        <v>15952.67</v>
      </c>
      <c r="I125" s="162"/>
      <c r="J125" s="163">
        <f>ROUND(I125*H125,2)</f>
        <v>0</v>
      </c>
      <c r="K125" s="159" t="s">
        <v>129</v>
      </c>
      <c r="L125" s="33"/>
      <c r="M125" s="164" t="s">
        <v>20</v>
      </c>
      <c r="N125" s="165" t="s">
        <v>45</v>
      </c>
      <c r="O125" s="34"/>
      <c r="P125" s="166">
        <f>O125*H125</f>
        <v>0</v>
      </c>
      <c r="Q125" s="166">
        <v>0</v>
      </c>
      <c r="R125" s="166">
        <f>Q125*H125</f>
        <v>0</v>
      </c>
      <c r="S125" s="166">
        <v>0</v>
      </c>
      <c r="T125" s="167">
        <f>S125*H125</f>
        <v>0</v>
      </c>
      <c r="AR125" s="16" t="s">
        <v>130</v>
      </c>
      <c r="AT125" s="16" t="s">
        <v>125</v>
      </c>
      <c r="AU125" s="16" t="s">
        <v>22</v>
      </c>
      <c r="AY125" s="16" t="s">
        <v>123</v>
      </c>
      <c r="BE125" s="168">
        <f>IF(N125="základní",J125,0)</f>
        <v>0</v>
      </c>
      <c r="BF125" s="168">
        <f>IF(N125="snížená",J125,0)</f>
        <v>0</v>
      </c>
      <c r="BG125" s="168">
        <f>IF(N125="zákl. přenesená",J125,0)</f>
        <v>0</v>
      </c>
      <c r="BH125" s="168">
        <f>IF(N125="sníž. přenesená",J125,0)</f>
        <v>0</v>
      </c>
      <c r="BI125" s="168">
        <f>IF(N125="nulová",J125,0)</f>
        <v>0</v>
      </c>
      <c r="BJ125" s="16" t="s">
        <v>22</v>
      </c>
      <c r="BK125" s="168">
        <f>ROUND(I125*H125,2)</f>
        <v>0</v>
      </c>
      <c r="BL125" s="16" t="s">
        <v>130</v>
      </c>
      <c r="BM125" s="16" t="s">
        <v>189</v>
      </c>
    </row>
    <row r="126" spans="2:47" s="1" customFormat="1" ht="22.5" customHeight="1">
      <c r="B126" s="33"/>
      <c r="D126" s="169" t="s">
        <v>131</v>
      </c>
      <c r="F126" s="170" t="s">
        <v>246</v>
      </c>
      <c r="I126" s="130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131</v>
      </c>
      <c r="AU126" s="16" t="s">
        <v>22</v>
      </c>
    </row>
    <row r="127" spans="2:47" s="1" customFormat="1" ht="30" customHeight="1">
      <c r="B127" s="33"/>
      <c r="D127" s="181" t="s">
        <v>133</v>
      </c>
      <c r="F127" s="190" t="s">
        <v>393</v>
      </c>
      <c r="I127" s="130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133</v>
      </c>
      <c r="AU127" s="16" t="s">
        <v>22</v>
      </c>
    </row>
    <row r="128" spans="2:65" s="1" customFormat="1" ht="22.5" customHeight="1">
      <c r="B128" s="156"/>
      <c r="C128" s="157" t="s">
        <v>8</v>
      </c>
      <c r="D128" s="157" t="s">
        <v>125</v>
      </c>
      <c r="E128" s="158" t="s">
        <v>150</v>
      </c>
      <c r="F128" s="159" t="s">
        <v>151</v>
      </c>
      <c r="G128" s="160" t="s">
        <v>140</v>
      </c>
      <c r="H128" s="161">
        <v>15952.67</v>
      </c>
      <c r="I128" s="162"/>
      <c r="J128" s="163">
        <f>ROUND(I128*H128,2)</f>
        <v>0</v>
      </c>
      <c r="K128" s="159" t="s">
        <v>129</v>
      </c>
      <c r="L128" s="33"/>
      <c r="M128" s="164" t="s">
        <v>20</v>
      </c>
      <c r="N128" s="165" t="s">
        <v>45</v>
      </c>
      <c r="O128" s="34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AR128" s="16" t="s">
        <v>130</v>
      </c>
      <c r="AT128" s="16" t="s">
        <v>125</v>
      </c>
      <c r="AU128" s="16" t="s">
        <v>22</v>
      </c>
      <c r="AY128" s="16" t="s">
        <v>123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6" t="s">
        <v>22</v>
      </c>
      <c r="BK128" s="168">
        <f>ROUND(I128*H128,2)</f>
        <v>0</v>
      </c>
      <c r="BL128" s="16" t="s">
        <v>130</v>
      </c>
      <c r="BM128" s="16" t="s">
        <v>8</v>
      </c>
    </row>
    <row r="129" spans="2:47" s="1" customFormat="1" ht="22.5" customHeight="1">
      <c r="B129" s="33"/>
      <c r="D129" s="169" t="s">
        <v>131</v>
      </c>
      <c r="F129" s="170" t="s">
        <v>152</v>
      </c>
      <c r="I129" s="130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131</v>
      </c>
      <c r="AU129" s="16" t="s">
        <v>22</v>
      </c>
    </row>
    <row r="130" spans="2:47" s="1" customFormat="1" ht="42" customHeight="1">
      <c r="B130" s="33"/>
      <c r="D130" s="169" t="s">
        <v>133</v>
      </c>
      <c r="F130" s="171" t="s">
        <v>394</v>
      </c>
      <c r="I130" s="130"/>
      <c r="L130" s="33"/>
      <c r="M130" s="62"/>
      <c r="N130" s="34"/>
      <c r="O130" s="34"/>
      <c r="P130" s="34"/>
      <c r="Q130" s="34"/>
      <c r="R130" s="34"/>
      <c r="S130" s="34"/>
      <c r="T130" s="63"/>
      <c r="AT130" s="16" t="s">
        <v>133</v>
      </c>
      <c r="AU130" s="16" t="s">
        <v>22</v>
      </c>
    </row>
    <row r="131" spans="2:51" s="10" customFormat="1" ht="22.5" customHeight="1">
      <c r="B131" s="172"/>
      <c r="D131" s="169" t="s">
        <v>135</v>
      </c>
      <c r="E131" s="173" t="s">
        <v>20</v>
      </c>
      <c r="F131" s="174" t="s">
        <v>389</v>
      </c>
      <c r="H131" s="175">
        <v>15952.67</v>
      </c>
      <c r="I131" s="176"/>
      <c r="L131" s="172"/>
      <c r="M131" s="177"/>
      <c r="N131" s="178"/>
      <c r="O131" s="178"/>
      <c r="P131" s="178"/>
      <c r="Q131" s="178"/>
      <c r="R131" s="178"/>
      <c r="S131" s="178"/>
      <c r="T131" s="179"/>
      <c r="AT131" s="173" t="s">
        <v>135</v>
      </c>
      <c r="AU131" s="173" t="s">
        <v>22</v>
      </c>
      <c r="AV131" s="10" t="s">
        <v>82</v>
      </c>
      <c r="AW131" s="10" t="s">
        <v>38</v>
      </c>
      <c r="AX131" s="10" t="s">
        <v>74</v>
      </c>
      <c r="AY131" s="173" t="s">
        <v>123</v>
      </c>
    </row>
    <row r="132" spans="2:51" s="11" customFormat="1" ht="22.5" customHeight="1">
      <c r="B132" s="180"/>
      <c r="D132" s="181" t="s">
        <v>135</v>
      </c>
      <c r="E132" s="182" t="s">
        <v>20</v>
      </c>
      <c r="F132" s="183" t="s">
        <v>137</v>
      </c>
      <c r="H132" s="184">
        <v>15952.67</v>
      </c>
      <c r="I132" s="185"/>
      <c r="L132" s="180"/>
      <c r="M132" s="186"/>
      <c r="N132" s="187"/>
      <c r="O132" s="187"/>
      <c r="P132" s="187"/>
      <c r="Q132" s="187"/>
      <c r="R132" s="187"/>
      <c r="S132" s="187"/>
      <c r="T132" s="188"/>
      <c r="AT132" s="189" t="s">
        <v>135</v>
      </c>
      <c r="AU132" s="189" t="s">
        <v>22</v>
      </c>
      <c r="AV132" s="11" t="s">
        <v>130</v>
      </c>
      <c r="AW132" s="11" t="s">
        <v>38</v>
      </c>
      <c r="AX132" s="11" t="s">
        <v>22</v>
      </c>
      <c r="AY132" s="189" t="s">
        <v>123</v>
      </c>
    </row>
    <row r="133" spans="2:65" s="1" customFormat="1" ht="22.5" customHeight="1">
      <c r="B133" s="156"/>
      <c r="C133" s="157" t="s">
        <v>199</v>
      </c>
      <c r="D133" s="157" t="s">
        <v>125</v>
      </c>
      <c r="E133" s="158" t="s">
        <v>162</v>
      </c>
      <c r="F133" s="159" t="s">
        <v>163</v>
      </c>
      <c r="G133" s="160" t="s">
        <v>164</v>
      </c>
      <c r="H133" s="161">
        <v>26321.906</v>
      </c>
      <c r="I133" s="162"/>
      <c r="J133" s="163">
        <f>ROUND(I133*H133,2)</f>
        <v>0</v>
      </c>
      <c r="K133" s="159" t="s">
        <v>20</v>
      </c>
      <c r="L133" s="33"/>
      <c r="M133" s="164" t="s">
        <v>20</v>
      </c>
      <c r="N133" s="165" t="s">
        <v>45</v>
      </c>
      <c r="O133" s="34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AR133" s="16" t="s">
        <v>130</v>
      </c>
      <c r="AT133" s="16" t="s">
        <v>125</v>
      </c>
      <c r="AU133" s="16" t="s">
        <v>22</v>
      </c>
      <c r="AY133" s="16" t="s">
        <v>123</v>
      </c>
      <c r="BE133" s="168">
        <f>IF(N133="základní",J133,0)</f>
        <v>0</v>
      </c>
      <c r="BF133" s="168">
        <f>IF(N133="snížená",J133,0)</f>
        <v>0</v>
      </c>
      <c r="BG133" s="168">
        <f>IF(N133="zákl. přenesená",J133,0)</f>
        <v>0</v>
      </c>
      <c r="BH133" s="168">
        <f>IF(N133="sníž. přenesená",J133,0)</f>
        <v>0</v>
      </c>
      <c r="BI133" s="168">
        <f>IF(N133="nulová",J133,0)</f>
        <v>0</v>
      </c>
      <c r="BJ133" s="16" t="s">
        <v>22</v>
      </c>
      <c r="BK133" s="168">
        <f>ROUND(I133*H133,2)</f>
        <v>0</v>
      </c>
      <c r="BL133" s="16" t="s">
        <v>130</v>
      </c>
      <c r="BM133" s="16" t="s">
        <v>199</v>
      </c>
    </row>
    <row r="134" spans="2:47" s="1" customFormat="1" ht="22.5" customHeight="1">
      <c r="B134" s="33"/>
      <c r="D134" s="169" t="s">
        <v>131</v>
      </c>
      <c r="F134" s="170" t="s">
        <v>163</v>
      </c>
      <c r="I134" s="130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131</v>
      </c>
      <c r="AU134" s="16" t="s">
        <v>22</v>
      </c>
    </row>
    <row r="135" spans="2:51" s="10" customFormat="1" ht="22.5" customHeight="1">
      <c r="B135" s="172"/>
      <c r="D135" s="169" t="s">
        <v>135</v>
      </c>
      <c r="E135" s="173" t="s">
        <v>20</v>
      </c>
      <c r="F135" s="174" t="s">
        <v>395</v>
      </c>
      <c r="H135" s="175">
        <v>26321.906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135</v>
      </c>
      <c r="AU135" s="173" t="s">
        <v>22</v>
      </c>
      <c r="AV135" s="10" t="s">
        <v>82</v>
      </c>
      <c r="AW135" s="10" t="s">
        <v>38</v>
      </c>
      <c r="AX135" s="10" t="s">
        <v>74</v>
      </c>
      <c r="AY135" s="173" t="s">
        <v>123</v>
      </c>
    </row>
    <row r="136" spans="2:51" s="11" customFormat="1" ht="22.5" customHeight="1">
      <c r="B136" s="180"/>
      <c r="D136" s="169" t="s">
        <v>135</v>
      </c>
      <c r="E136" s="192" t="s">
        <v>20</v>
      </c>
      <c r="F136" s="193" t="s">
        <v>137</v>
      </c>
      <c r="H136" s="194">
        <v>26321.906</v>
      </c>
      <c r="I136" s="185"/>
      <c r="L136" s="180"/>
      <c r="M136" s="217"/>
      <c r="N136" s="218"/>
      <c r="O136" s="218"/>
      <c r="P136" s="218"/>
      <c r="Q136" s="218"/>
      <c r="R136" s="218"/>
      <c r="S136" s="218"/>
      <c r="T136" s="219"/>
      <c r="AT136" s="189" t="s">
        <v>135</v>
      </c>
      <c r="AU136" s="189" t="s">
        <v>22</v>
      </c>
      <c r="AV136" s="11" t="s">
        <v>130</v>
      </c>
      <c r="AW136" s="11" t="s">
        <v>38</v>
      </c>
      <c r="AX136" s="11" t="s">
        <v>22</v>
      </c>
      <c r="AY136" s="189" t="s">
        <v>123</v>
      </c>
    </row>
    <row r="137" spans="2:12" s="1" customFormat="1" ht="6.75" customHeight="1">
      <c r="B137" s="48"/>
      <c r="C137" s="49"/>
      <c r="D137" s="49"/>
      <c r="E137" s="49"/>
      <c r="F137" s="49"/>
      <c r="G137" s="49"/>
      <c r="H137" s="49"/>
      <c r="I137" s="115"/>
      <c r="J137" s="49"/>
      <c r="K137" s="49"/>
      <c r="L137" s="33"/>
    </row>
    <row r="227" ht="13.5">
      <c r="AT227" s="208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3"/>
      <c r="C1" s="263"/>
      <c r="D1" s="262" t="s">
        <v>1</v>
      </c>
      <c r="E1" s="263"/>
      <c r="F1" s="264" t="s">
        <v>434</v>
      </c>
      <c r="G1" s="269" t="s">
        <v>435</v>
      </c>
      <c r="H1" s="269"/>
      <c r="I1" s="270"/>
      <c r="J1" s="264" t="s">
        <v>436</v>
      </c>
      <c r="K1" s="262" t="s">
        <v>92</v>
      </c>
      <c r="L1" s="264" t="s">
        <v>437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91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82</v>
      </c>
    </row>
    <row r="4" spans="2:46" ht="36.75" customHeight="1">
      <c r="B4" s="20"/>
      <c r="C4" s="21"/>
      <c r="D4" s="22" t="s">
        <v>93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6" t="str">
        <f>'Rekapitulace stavby'!K6</f>
        <v>VN Hať Oprava Hráze a sdruženého objektu ( č. stavby 3389 )</v>
      </c>
      <c r="F7" s="225"/>
      <c r="G7" s="225"/>
      <c r="H7" s="225"/>
      <c r="I7" s="93"/>
      <c r="J7" s="21"/>
      <c r="K7" s="23"/>
    </row>
    <row r="8" spans="2:11" s="1" customFormat="1" ht="15">
      <c r="B8" s="33"/>
      <c r="C8" s="34"/>
      <c r="D8" s="29" t="s">
        <v>94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7" t="s">
        <v>396</v>
      </c>
      <c r="F9" s="232"/>
      <c r="G9" s="232"/>
      <c r="H9" s="232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96</v>
      </c>
      <c r="G12" s="34"/>
      <c r="H12" s="34"/>
      <c r="I12" s="95" t="s">
        <v>25</v>
      </c>
      <c r="J12" s="96" t="str">
        <f>'Rekapitulace stavby'!AN8</f>
        <v>16.6.2016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 t="str">
        <f>IF('Rekapitulace stavby'!AN10="","",'Rekapitulace stavby'!AN10)</f>
        <v>70890021</v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Povodí odry, státní podnik</v>
      </c>
      <c r="F15" s="34"/>
      <c r="G15" s="34"/>
      <c r="H15" s="34"/>
      <c r="I15" s="95" t="s">
        <v>33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95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Lineplan s.r.o.</v>
      </c>
      <c r="F21" s="34"/>
      <c r="G21" s="34"/>
      <c r="H21" s="34"/>
      <c r="I21" s="95" t="s">
        <v>33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8" t="s">
        <v>20</v>
      </c>
      <c r="F24" s="258"/>
      <c r="G24" s="258"/>
      <c r="H24" s="258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4"/>
      <c r="J27" s="104">
        <f>ROUND(J78,2)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ROUND(SUM(BE78:BE110),2)</f>
        <v>0</v>
      </c>
      <c r="G30" s="34"/>
      <c r="H30" s="34"/>
      <c r="I30" s="107">
        <v>0.21</v>
      </c>
      <c r="J30" s="106">
        <f>ROUND(ROUND((SUM(BE78:BE110)),2)*I30,2)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ROUND(SUM(BF78:BF110),2)</f>
        <v>0</v>
      </c>
      <c r="G31" s="34"/>
      <c r="H31" s="34"/>
      <c r="I31" s="107">
        <v>0.15</v>
      </c>
      <c r="J31" s="106">
        <f>ROUND(ROUND((SUM(BF78:BF110)),2)*I31,2)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ROUND(SUM(BG78:BG110),2)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ROUND(SUM(BH78:BH110),2)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ROUND(SUM(BI78:BI110),2)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4"/>
      <c r="F36" s="64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97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6" t="str">
        <f>E7</f>
        <v>VN Hať Oprava Hráze a sdruženého objektu ( č. stavby 3389 )</v>
      </c>
      <c r="F45" s="232"/>
      <c r="G45" s="232"/>
      <c r="H45" s="232"/>
      <c r="I45" s="94"/>
      <c r="J45" s="34"/>
      <c r="K45" s="37"/>
    </row>
    <row r="46" spans="2:11" s="1" customFormat="1" ht="14.25" customHeight="1">
      <c r="B46" s="33"/>
      <c r="C46" s="29" t="s">
        <v>94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7" t="str">
        <f>E9</f>
        <v>VON - ostatní náklady</v>
      </c>
      <c r="F47" s="232"/>
      <c r="G47" s="232"/>
      <c r="H47" s="232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5" t="s">
        <v>25</v>
      </c>
      <c r="J49" s="96" t="str">
        <f>IF(J12="","",J12)</f>
        <v>16.6.2016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Povodí odry, státní podnik</v>
      </c>
      <c r="G51" s="34"/>
      <c r="H51" s="34"/>
      <c r="I51" s="95" t="s">
        <v>36</v>
      </c>
      <c r="J51" s="27" t="str">
        <f>E21</f>
        <v>Lineplan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98</v>
      </c>
      <c r="D54" s="108"/>
      <c r="E54" s="108"/>
      <c r="F54" s="108"/>
      <c r="G54" s="108"/>
      <c r="H54" s="108"/>
      <c r="I54" s="119"/>
      <c r="J54" s="120" t="s">
        <v>99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100</v>
      </c>
      <c r="D56" s="34"/>
      <c r="E56" s="34"/>
      <c r="F56" s="34"/>
      <c r="G56" s="34"/>
      <c r="H56" s="34"/>
      <c r="I56" s="94"/>
      <c r="J56" s="104">
        <f>J78</f>
        <v>0</v>
      </c>
      <c r="K56" s="37"/>
      <c r="AU56" s="16" t="s">
        <v>101</v>
      </c>
    </row>
    <row r="57" spans="2:11" s="7" customFormat="1" ht="24.75" customHeight="1">
      <c r="B57" s="123"/>
      <c r="C57" s="124"/>
      <c r="D57" s="125" t="s">
        <v>397</v>
      </c>
      <c r="E57" s="126"/>
      <c r="F57" s="126"/>
      <c r="G57" s="126"/>
      <c r="H57" s="126"/>
      <c r="I57" s="127"/>
      <c r="J57" s="128">
        <f>J79</f>
        <v>0</v>
      </c>
      <c r="K57" s="129"/>
    </row>
    <row r="58" spans="2:11" s="7" customFormat="1" ht="24.75" customHeight="1">
      <c r="B58" s="123"/>
      <c r="C58" s="124"/>
      <c r="D58" s="125" t="s">
        <v>397</v>
      </c>
      <c r="E58" s="126"/>
      <c r="F58" s="126"/>
      <c r="G58" s="126"/>
      <c r="H58" s="126"/>
      <c r="I58" s="127"/>
      <c r="J58" s="128">
        <f>J80</f>
        <v>0</v>
      </c>
      <c r="K58" s="129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94"/>
      <c r="J59" s="34"/>
      <c r="K59" s="37"/>
    </row>
    <row r="60" spans="2:11" s="1" customFormat="1" ht="6.75" customHeight="1">
      <c r="B60" s="48"/>
      <c r="C60" s="49"/>
      <c r="D60" s="49"/>
      <c r="E60" s="49"/>
      <c r="F60" s="49"/>
      <c r="G60" s="49"/>
      <c r="H60" s="49"/>
      <c r="I60" s="115"/>
      <c r="J60" s="49"/>
      <c r="K60" s="50"/>
    </row>
    <row r="64" spans="2:12" s="1" customFormat="1" ht="6.75" customHeight="1">
      <c r="B64" s="51"/>
      <c r="C64" s="52"/>
      <c r="D64" s="52"/>
      <c r="E64" s="52"/>
      <c r="F64" s="52"/>
      <c r="G64" s="52"/>
      <c r="H64" s="52"/>
      <c r="I64" s="116"/>
      <c r="J64" s="52"/>
      <c r="K64" s="52"/>
      <c r="L64" s="33"/>
    </row>
    <row r="65" spans="2:12" s="1" customFormat="1" ht="36.75" customHeight="1">
      <c r="B65" s="33"/>
      <c r="C65" s="53" t="s">
        <v>107</v>
      </c>
      <c r="I65" s="130"/>
      <c r="L65" s="33"/>
    </row>
    <row r="66" spans="2:12" s="1" customFormat="1" ht="6.75" customHeight="1">
      <c r="B66" s="33"/>
      <c r="I66" s="130"/>
      <c r="L66" s="33"/>
    </row>
    <row r="67" spans="2:12" s="1" customFormat="1" ht="14.25" customHeight="1">
      <c r="B67" s="33"/>
      <c r="C67" s="55" t="s">
        <v>16</v>
      </c>
      <c r="I67" s="130"/>
      <c r="L67" s="33"/>
    </row>
    <row r="68" spans="2:12" s="1" customFormat="1" ht="22.5" customHeight="1">
      <c r="B68" s="33"/>
      <c r="E68" s="259" t="str">
        <f>E7</f>
        <v>VN Hať Oprava Hráze a sdruženého objektu ( č. stavby 3389 )</v>
      </c>
      <c r="F68" s="222"/>
      <c r="G68" s="222"/>
      <c r="H68" s="222"/>
      <c r="I68" s="130"/>
      <c r="L68" s="33"/>
    </row>
    <row r="69" spans="2:12" s="1" customFormat="1" ht="14.25" customHeight="1">
      <c r="B69" s="33"/>
      <c r="C69" s="55" t="s">
        <v>94</v>
      </c>
      <c r="I69" s="130"/>
      <c r="L69" s="33"/>
    </row>
    <row r="70" spans="2:12" s="1" customFormat="1" ht="23.25" customHeight="1">
      <c r="B70" s="33"/>
      <c r="E70" s="240" t="str">
        <f>E9</f>
        <v>VON - ostatní náklady</v>
      </c>
      <c r="F70" s="222"/>
      <c r="G70" s="222"/>
      <c r="H70" s="222"/>
      <c r="I70" s="130"/>
      <c r="L70" s="33"/>
    </row>
    <row r="71" spans="2:12" s="1" customFormat="1" ht="6.75" customHeight="1">
      <c r="B71" s="33"/>
      <c r="I71" s="130"/>
      <c r="L71" s="33"/>
    </row>
    <row r="72" spans="2:12" s="1" customFormat="1" ht="18" customHeight="1">
      <c r="B72" s="33"/>
      <c r="C72" s="55" t="s">
        <v>23</v>
      </c>
      <c r="F72" s="131" t="str">
        <f>F12</f>
        <v> </v>
      </c>
      <c r="I72" s="132" t="s">
        <v>25</v>
      </c>
      <c r="J72" s="59" t="str">
        <f>IF(J12="","",J12)</f>
        <v>16.6.2016</v>
      </c>
      <c r="L72" s="33"/>
    </row>
    <row r="73" spans="2:12" s="1" customFormat="1" ht="6.75" customHeight="1">
      <c r="B73" s="33"/>
      <c r="I73" s="130"/>
      <c r="L73" s="33"/>
    </row>
    <row r="74" spans="2:12" s="1" customFormat="1" ht="15">
      <c r="B74" s="33"/>
      <c r="C74" s="55" t="s">
        <v>29</v>
      </c>
      <c r="F74" s="131" t="str">
        <f>E15</f>
        <v>Povodí odry, státní podnik</v>
      </c>
      <c r="I74" s="132" t="s">
        <v>36</v>
      </c>
      <c r="J74" s="131" t="str">
        <f>E21</f>
        <v>Lineplan s.r.o.</v>
      </c>
      <c r="L74" s="33"/>
    </row>
    <row r="75" spans="2:12" s="1" customFormat="1" ht="14.25" customHeight="1">
      <c r="B75" s="33"/>
      <c r="C75" s="55" t="s">
        <v>34</v>
      </c>
      <c r="F75" s="131">
        <f>IF(E18="","",E18)</f>
      </c>
      <c r="I75" s="130"/>
      <c r="L75" s="33"/>
    </row>
    <row r="76" spans="2:12" s="1" customFormat="1" ht="9.75" customHeight="1">
      <c r="B76" s="33"/>
      <c r="I76" s="130"/>
      <c r="L76" s="33"/>
    </row>
    <row r="77" spans="2:20" s="8" customFormat="1" ht="29.25" customHeight="1">
      <c r="B77" s="133"/>
      <c r="C77" s="134" t="s">
        <v>108</v>
      </c>
      <c r="D77" s="135" t="s">
        <v>59</v>
      </c>
      <c r="E77" s="135" t="s">
        <v>55</v>
      </c>
      <c r="F77" s="135" t="s">
        <v>109</v>
      </c>
      <c r="G77" s="135" t="s">
        <v>110</v>
      </c>
      <c r="H77" s="135" t="s">
        <v>111</v>
      </c>
      <c r="I77" s="136" t="s">
        <v>112</v>
      </c>
      <c r="J77" s="135" t="s">
        <v>99</v>
      </c>
      <c r="K77" s="137" t="s">
        <v>113</v>
      </c>
      <c r="L77" s="133"/>
      <c r="M77" s="66" t="s">
        <v>114</v>
      </c>
      <c r="N77" s="67" t="s">
        <v>44</v>
      </c>
      <c r="O77" s="67" t="s">
        <v>115</v>
      </c>
      <c r="P77" s="67" t="s">
        <v>116</v>
      </c>
      <c r="Q77" s="67" t="s">
        <v>117</v>
      </c>
      <c r="R77" s="67" t="s">
        <v>118</v>
      </c>
      <c r="S77" s="67" t="s">
        <v>119</v>
      </c>
      <c r="T77" s="68" t="s">
        <v>120</v>
      </c>
    </row>
    <row r="78" spans="2:63" s="1" customFormat="1" ht="29.25" customHeight="1">
      <c r="B78" s="33"/>
      <c r="C78" s="70" t="s">
        <v>100</v>
      </c>
      <c r="I78" s="130"/>
      <c r="J78" s="138">
        <f>BK78</f>
        <v>0</v>
      </c>
      <c r="L78" s="33"/>
      <c r="M78" s="69"/>
      <c r="N78" s="60"/>
      <c r="O78" s="60"/>
      <c r="P78" s="139">
        <f>P79+P80</f>
        <v>0</v>
      </c>
      <c r="Q78" s="60"/>
      <c r="R78" s="139">
        <f>R79+R80</f>
        <v>0</v>
      </c>
      <c r="S78" s="60"/>
      <c r="T78" s="140">
        <f>T79+T80</f>
        <v>0</v>
      </c>
      <c r="AT78" s="16" t="s">
        <v>73</v>
      </c>
      <c r="AU78" s="16" t="s">
        <v>101</v>
      </c>
      <c r="BK78" s="141">
        <f>BK79+BK80</f>
        <v>0</v>
      </c>
    </row>
    <row r="79" spans="2:63" s="9" customFormat="1" ht="36.75" customHeight="1">
      <c r="B79" s="142"/>
      <c r="D79" s="143" t="s">
        <v>73</v>
      </c>
      <c r="E79" s="144" t="s">
        <v>398</v>
      </c>
      <c r="F79" s="144" t="s">
        <v>399</v>
      </c>
      <c r="I79" s="145"/>
      <c r="J79" s="146">
        <f>BK79</f>
        <v>0</v>
      </c>
      <c r="L79" s="142"/>
      <c r="M79" s="147"/>
      <c r="N79" s="148"/>
      <c r="O79" s="148"/>
      <c r="P79" s="149">
        <v>0</v>
      </c>
      <c r="Q79" s="148"/>
      <c r="R79" s="149">
        <v>0</v>
      </c>
      <c r="S79" s="148"/>
      <c r="T79" s="150">
        <v>0</v>
      </c>
      <c r="AR79" s="143" t="s">
        <v>22</v>
      </c>
      <c r="AT79" s="151" t="s">
        <v>73</v>
      </c>
      <c r="AU79" s="151" t="s">
        <v>74</v>
      </c>
      <c r="AY79" s="143" t="s">
        <v>123</v>
      </c>
      <c r="BK79" s="152">
        <v>0</v>
      </c>
    </row>
    <row r="80" spans="2:63" s="9" customFormat="1" ht="24.75" customHeight="1">
      <c r="B80" s="142"/>
      <c r="D80" s="153" t="s">
        <v>73</v>
      </c>
      <c r="E80" s="154" t="s">
        <v>398</v>
      </c>
      <c r="F80" s="154" t="s">
        <v>399</v>
      </c>
      <c r="I80" s="145"/>
      <c r="J80" s="155">
        <f>BK80</f>
        <v>0</v>
      </c>
      <c r="L80" s="142"/>
      <c r="M80" s="147"/>
      <c r="N80" s="148"/>
      <c r="O80" s="148"/>
      <c r="P80" s="149">
        <f>SUM(P81:P110)</f>
        <v>0</v>
      </c>
      <c r="Q80" s="148"/>
      <c r="R80" s="149">
        <f>SUM(R81:R110)</f>
        <v>0</v>
      </c>
      <c r="S80" s="148"/>
      <c r="T80" s="150">
        <f>SUM(T81:T110)</f>
        <v>0</v>
      </c>
      <c r="AR80" s="143" t="s">
        <v>22</v>
      </c>
      <c r="AT80" s="151" t="s">
        <v>73</v>
      </c>
      <c r="AU80" s="151" t="s">
        <v>74</v>
      </c>
      <c r="AY80" s="143" t="s">
        <v>123</v>
      </c>
      <c r="BK80" s="152">
        <f>SUM(BK81:BK110)</f>
        <v>0</v>
      </c>
    </row>
    <row r="81" spans="2:65" s="1" customFormat="1" ht="22.5" customHeight="1">
      <c r="B81" s="156"/>
      <c r="C81" s="157" t="s">
        <v>22</v>
      </c>
      <c r="D81" s="157" t="s">
        <v>125</v>
      </c>
      <c r="E81" s="158" t="s">
        <v>400</v>
      </c>
      <c r="F81" s="159" t="s">
        <v>401</v>
      </c>
      <c r="G81" s="160" t="s">
        <v>402</v>
      </c>
      <c r="H81" s="161">
        <v>1</v>
      </c>
      <c r="I81" s="162"/>
      <c r="J81" s="163">
        <f>ROUND(I81*H81,2)</f>
        <v>0</v>
      </c>
      <c r="K81" s="159" t="s">
        <v>20</v>
      </c>
      <c r="L81" s="33"/>
      <c r="M81" s="164" t="s">
        <v>20</v>
      </c>
      <c r="N81" s="165" t="s">
        <v>45</v>
      </c>
      <c r="O81" s="34"/>
      <c r="P81" s="166">
        <f>O81*H81</f>
        <v>0</v>
      </c>
      <c r="Q81" s="166">
        <v>0</v>
      </c>
      <c r="R81" s="166">
        <f>Q81*H81</f>
        <v>0</v>
      </c>
      <c r="S81" s="166">
        <v>0</v>
      </c>
      <c r="T81" s="167">
        <f>S81*H81</f>
        <v>0</v>
      </c>
      <c r="AR81" s="16" t="s">
        <v>130</v>
      </c>
      <c r="AT81" s="16" t="s">
        <v>125</v>
      </c>
      <c r="AU81" s="16" t="s">
        <v>22</v>
      </c>
      <c r="AY81" s="16" t="s">
        <v>123</v>
      </c>
      <c r="BE81" s="168">
        <f>IF(N81="základní",J81,0)</f>
        <v>0</v>
      </c>
      <c r="BF81" s="168">
        <f>IF(N81="snížená",J81,0)</f>
        <v>0</v>
      </c>
      <c r="BG81" s="168">
        <f>IF(N81="zákl. přenesená",J81,0)</f>
        <v>0</v>
      </c>
      <c r="BH81" s="168">
        <f>IF(N81="sníž. přenesená",J81,0)</f>
        <v>0</v>
      </c>
      <c r="BI81" s="168">
        <f>IF(N81="nulová",J81,0)</f>
        <v>0</v>
      </c>
      <c r="BJ81" s="16" t="s">
        <v>22</v>
      </c>
      <c r="BK81" s="168">
        <f>ROUND(I81*H81,2)</f>
        <v>0</v>
      </c>
      <c r="BL81" s="16" t="s">
        <v>130</v>
      </c>
      <c r="BM81" s="16" t="s">
        <v>22</v>
      </c>
    </row>
    <row r="82" spans="2:47" s="1" customFormat="1" ht="22.5" customHeight="1">
      <c r="B82" s="33"/>
      <c r="D82" s="169" t="s">
        <v>131</v>
      </c>
      <c r="F82" s="170" t="s">
        <v>401</v>
      </c>
      <c r="I82" s="130"/>
      <c r="L82" s="33"/>
      <c r="M82" s="62"/>
      <c r="N82" s="34"/>
      <c r="O82" s="34"/>
      <c r="P82" s="34"/>
      <c r="Q82" s="34"/>
      <c r="R82" s="34"/>
      <c r="S82" s="34"/>
      <c r="T82" s="63"/>
      <c r="AT82" s="16" t="s">
        <v>131</v>
      </c>
      <c r="AU82" s="16" t="s">
        <v>22</v>
      </c>
    </row>
    <row r="83" spans="2:47" s="1" customFormat="1" ht="30" customHeight="1">
      <c r="B83" s="33"/>
      <c r="D83" s="181" t="s">
        <v>133</v>
      </c>
      <c r="F83" s="190" t="s">
        <v>403</v>
      </c>
      <c r="I83" s="130"/>
      <c r="L83" s="33"/>
      <c r="M83" s="62"/>
      <c r="N83" s="34"/>
      <c r="O83" s="34"/>
      <c r="P83" s="34"/>
      <c r="Q83" s="34"/>
      <c r="R83" s="34"/>
      <c r="S83" s="34"/>
      <c r="T83" s="63"/>
      <c r="AT83" s="16" t="s">
        <v>133</v>
      </c>
      <c r="AU83" s="16" t="s">
        <v>22</v>
      </c>
    </row>
    <row r="84" spans="2:65" s="1" customFormat="1" ht="22.5" customHeight="1">
      <c r="B84" s="156"/>
      <c r="C84" s="157" t="s">
        <v>82</v>
      </c>
      <c r="D84" s="157" t="s">
        <v>125</v>
      </c>
      <c r="E84" s="158" t="s">
        <v>404</v>
      </c>
      <c r="F84" s="159" t="s">
        <v>405</v>
      </c>
      <c r="G84" s="160" t="s">
        <v>402</v>
      </c>
      <c r="H84" s="161">
        <v>1</v>
      </c>
      <c r="I84" s="162"/>
      <c r="J84" s="163">
        <f>ROUND(I84*H84,2)</f>
        <v>0</v>
      </c>
      <c r="K84" s="159" t="s">
        <v>20</v>
      </c>
      <c r="L84" s="33"/>
      <c r="M84" s="164" t="s">
        <v>20</v>
      </c>
      <c r="N84" s="165" t="s">
        <v>45</v>
      </c>
      <c r="O84" s="34"/>
      <c r="P84" s="166">
        <f>O84*H84</f>
        <v>0</v>
      </c>
      <c r="Q84" s="166">
        <v>0</v>
      </c>
      <c r="R84" s="166">
        <f>Q84*H84</f>
        <v>0</v>
      </c>
      <c r="S84" s="166">
        <v>0</v>
      </c>
      <c r="T84" s="167">
        <f>S84*H84</f>
        <v>0</v>
      </c>
      <c r="AR84" s="16" t="s">
        <v>130</v>
      </c>
      <c r="AT84" s="16" t="s">
        <v>125</v>
      </c>
      <c r="AU84" s="16" t="s">
        <v>22</v>
      </c>
      <c r="AY84" s="16" t="s">
        <v>123</v>
      </c>
      <c r="BE84" s="168">
        <f>IF(N84="základní",J84,0)</f>
        <v>0</v>
      </c>
      <c r="BF84" s="168">
        <f>IF(N84="snížená",J84,0)</f>
        <v>0</v>
      </c>
      <c r="BG84" s="168">
        <f>IF(N84="zákl. přenesená",J84,0)</f>
        <v>0</v>
      </c>
      <c r="BH84" s="168">
        <f>IF(N84="sníž. přenesená",J84,0)</f>
        <v>0</v>
      </c>
      <c r="BI84" s="168">
        <f>IF(N84="nulová",J84,0)</f>
        <v>0</v>
      </c>
      <c r="BJ84" s="16" t="s">
        <v>22</v>
      </c>
      <c r="BK84" s="168">
        <f>ROUND(I84*H84,2)</f>
        <v>0</v>
      </c>
      <c r="BL84" s="16" t="s">
        <v>130</v>
      </c>
      <c r="BM84" s="16" t="s">
        <v>82</v>
      </c>
    </row>
    <row r="85" spans="2:47" s="1" customFormat="1" ht="22.5" customHeight="1">
      <c r="B85" s="33"/>
      <c r="D85" s="169" t="s">
        <v>131</v>
      </c>
      <c r="F85" s="170" t="s">
        <v>405</v>
      </c>
      <c r="I85" s="130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131</v>
      </c>
      <c r="AU85" s="16" t="s">
        <v>22</v>
      </c>
    </row>
    <row r="86" spans="2:47" s="1" customFormat="1" ht="42" customHeight="1">
      <c r="B86" s="33"/>
      <c r="D86" s="181" t="s">
        <v>133</v>
      </c>
      <c r="F86" s="190" t="s">
        <v>406</v>
      </c>
      <c r="I86" s="130"/>
      <c r="L86" s="33"/>
      <c r="M86" s="62"/>
      <c r="N86" s="34"/>
      <c r="O86" s="34"/>
      <c r="P86" s="34"/>
      <c r="Q86" s="34"/>
      <c r="R86" s="34"/>
      <c r="S86" s="34"/>
      <c r="T86" s="63"/>
      <c r="AT86" s="16" t="s">
        <v>133</v>
      </c>
      <c r="AU86" s="16" t="s">
        <v>22</v>
      </c>
    </row>
    <row r="87" spans="2:65" s="1" customFormat="1" ht="22.5" customHeight="1">
      <c r="B87" s="156"/>
      <c r="C87" s="157" t="s">
        <v>142</v>
      </c>
      <c r="D87" s="157" t="s">
        <v>125</v>
      </c>
      <c r="E87" s="158" t="s">
        <v>407</v>
      </c>
      <c r="F87" s="159" t="s">
        <v>408</v>
      </c>
      <c r="G87" s="160" t="s">
        <v>402</v>
      </c>
      <c r="H87" s="161">
        <v>1</v>
      </c>
      <c r="I87" s="162"/>
      <c r="J87" s="163">
        <f>ROUND(I87*H87,2)</f>
        <v>0</v>
      </c>
      <c r="K87" s="159" t="s">
        <v>20</v>
      </c>
      <c r="L87" s="33"/>
      <c r="M87" s="164" t="s">
        <v>20</v>
      </c>
      <c r="N87" s="165" t="s">
        <v>45</v>
      </c>
      <c r="O87" s="34"/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AR87" s="16" t="s">
        <v>130</v>
      </c>
      <c r="AT87" s="16" t="s">
        <v>125</v>
      </c>
      <c r="AU87" s="16" t="s">
        <v>22</v>
      </c>
      <c r="AY87" s="16" t="s">
        <v>123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6" t="s">
        <v>22</v>
      </c>
      <c r="BK87" s="168">
        <f>ROUND(I87*H87,2)</f>
        <v>0</v>
      </c>
      <c r="BL87" s="16" t="s">
        <v>130</v>
      </c>
      <c r="BM87" s="16" t="s">
        <v>142</v>
      </c>
    </row>
    <row r="88" spans="2:47" s="1" customFormat="1" ht="22.5" customHeight="1">
      <c r="B88" s="33"/>
      <c r="D88" s="169" t="s">
        <v>131</v>
      </c>
      <c r="F88" s="170" t="s">
        <v>408</v>
      </c>
      <c r="I88" s="130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131</v>
      </c>
      <c r="AU88" s="16" t="s">
        <v>22</v>
      </c>
    </row>
    <row r="89" spans="2:47" s="1" customFormat="1" ht="30" customHeight="1">
      <c r="B89" s="33"/>
      <c r="D89" s="181" t="s">
        <v>133</v>
      </c>
      <c r="F89" s="190" t="s">
        <v>409</v>
      </c>
      <c r="I89" s="130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133</v>
      </c>
      <c r="AU89" s="16" t="s">
        <v>22</v>
      </c>
    </row>
    <row r="90" spans="2:65" s="1" customFormat="1" ht="22.5" customHeight="1">
      <c r="B90" s="156"/>
      <c r="C90" s="157" t="s">
        <v>130</v>
      </c>
      <c r="D90" s="157" t="s">
        <v>125</v>
      </c>
      <c r="E90" s="158" t="s">
        <v>410</v>
      </c>
      <c r="F90" s="159" t="s">
        <v>411</v>
      </c>
      <c r="G90" s="160" t="s">
        <v>402</v>
      </c>
      <c r="H90" s="161">
        <v>1</v>
      </c>
      <c r="I90" s="162"/>
      <c r="J90" s="163">
        <f>ROUND(I90*H90,2)</f>
        <v>0</v>
      </c>
      <c r="K90" s="159" t="s">
        <v>20</v>
      </c>
      <c r="L90" s="33"/>
      <c r="M90" s="164" t="s">
        <v>20</v>
      </c>
      <c r="N90" s="165" t="s">
        <v>45</v>
      </c>
      <c r="O90" s="34"/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AR90" s="16" t="s">
        <v>130</v>
      </c>
      <c r="AT90" s="16" t="s">
        <v>125</v>
      </c>
      <c r="AU90" s="16" t="s">
        <v>22</v>
      </c>
      <c r="AY90" s="16" t="s">
        <v>123</v>
      </c>
      <c r="BE90" s="168">
        <f>IF(N90="základní",J90,0)</f>
        <v>0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16" t="s">
        <v>22</v>
      </c>
      <c r="BK90" s="168">
        <f>ROUND(I90*H90,2)</f>
        <v>0</v>
      </c>
      <c r="BL90" s="16" t="s">
        <v>130</v>
      </c>
      <c r="BM90" s="16" t="s">
        <v>130</v>
      </c>
    </row>
    <row r="91" spans="2:47" s="1" customFormat="1" ht="22.5" customHeight="1">
      <c r="B91" s="33"/>
      <c r="D91" s="169" t="s">
        <v>131</v>
      </c>
      <c r="F91" s="170" t="s">
        <v>411</v>
      </c>
      <c r="I91" s="130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131</v>
      </c>
      <c r="AU91" s="16" t="s">
        <v>22</v>
      </c>
    </row>
    <row r="92" spans="2:47" s="1" customFormat="1" ht="30" customHeight="1">
      <c r="B92" s="33"/>
      <c r="D92" s="181" t="s">
        <v>133</v>
      </c>
      <c r="F92" s="190" t="s">
        <v>412</v>
      </c>
      <c r="I92" s="130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133</v>
      </c>
      <c r="AU92" s="16" t="s">
        <v>22</v>
      </c>
    </row>
    <row r="93" spans="2:65" s="1" customFormat="1" ht="22.5" customHeight="1">
      <c r="B93" s="156"/>
      <c r="C93" s="157" t="s">
        <v>149</v>
      </c>
      <c r="D93" s="157" t="s">
        <v>125</v>
      </c>
      <c r="E93" s="158" t="s">
        <v>413</v>
      </c>
      <c r="F93" s="159" t="s">
        <v>414</v>
      </c>
      <c r="G93" s="160" t="s">
        <v>402</v>
      </c>
      <c r="H93" s="161">
        <v>1</v>
      </c>
      <c r="I93" s="162"/>
      <c r="J93" s="163">
        <f>ROUND(I93*H93,2)</f>
        <v>0</v>
      </c>
      <c r="K93" s="159" t="s">
        <v>20</v>
      </c>
      <c r="L93" s="33"/>
      <c r="M93" s="164" t="s">
        <v>20</v>
      </c>
      <c r="N93" s="165" t="s">
        <v>45</v>
      </c>
      <c r="O93" s="34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AR93" s="16" t="s">
        <v>130</v>
      </c>
      <c r="AT93" s="16" t="s">
        <v>125</v>
      </c>
      <c r="AU93" s="16" t="s">
        <v>22</v>
      </c>
      <c r="AY93" s="16" t="s">
        <v>123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6" t="s">
        <v>22</v>
      </c>
      <c r="BK93" s="168">
        <f>ROUND(I93*H93,2)</f>
        <v>0</v>
      </c>
      <c r="BL93" s="16" t="s">
        <v>130</v>
      </c>
      <c r="BM93" s="16" t="s">
        <v>149</v>
      </c>
    </row>
    <row r="94" spans="2:47" s="1" customFormat="1" ht="22.5" customHeight="1">
      <c r="B94" s="33"/>
      <c r="D94" s="169" t="s">
        <v>131</v>
      </c>
      <c r="F94" s="170" t="s">
        <v>414</v>
      </c>
      <c r="I94" s="130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131</v>
      </c>
      <c r="AU94" s="16" t="s">
        <v>22</v>
      </c>
    </row>
    <row r="95" spans="2:47" s="1" customFormat="1" ht="42" customHeight="1">
      <c r="B95" s="33"/>
      <c r="D95" s="181" t="s">
        <v>133</v>
      </c>
      <c r="F95" s="190" t="s">
        <v>415</v>
      </c>
      <c r="I95" s="130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133</v>
      </c>
      <c r="AU95" s="16" t="s">
        <v>22</v>
      </c>
    </row>
    <row r="96" spans="2:65" s="1" customFormat="1" ht="22.5" customHeight="1">
      <c r="B96" s="156"/>
      <c r="C96" s="157" t="s">
        <v>154</v>
      </c>
      <c r="D96" s="157" t="s">
        <v>125</v>
      </c>
      <c r="E96" s="158" t="s">
        <v>416</v>
      </c>
      <c r="F96" s="159" t="s">
        <v>417</v>
      </c>
      <c r="G96" s="160" t="s">
        <v>402</v>
      </c>
      <c r="H96" s="161">
        <v>1</v>
      </c>
      <c r="I96" s="162"/>
      <c r="J96" s="163">
        <f>ROUND(I96*H96,2)</f>
        <v>0</v>
      </c>
      <c r="K96" s="159" t="s">
        <v>20</v>
      </c>
      <c r="L96" s="33"/>
      <c r="M96" s="164" t="s">
        <v>20</v>
      </c>
      <c r="N96" s="165" t="s">
        <v>45</v>
      </c>
      <c r="O96" s="34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AR96" s="16" t="s">
        <v>130</v>
      </c>
      <c r="AT96" s="16" t="s">
        <v>125</v>
      </c>
      <c r="AU96" s="16" t="s">
        <v>22</v>
      </c>
      <c r="AY96" s="16" t="s">
        <v>123</v>
      </c>
      <c r="BE96" s="168">
        <f>IF(N96="základní",J96,0)</f>
        <v>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16" t="s">
        <v>22</v>
      </c>
      <c r="BK96" s="168">
        <f>ROUND(I96*H96,2)</f>
        <v>0</v>
      </c>
      <c r="BL96" s="16" t="s">
        <v>130</v>
      </c>
      <c r="BM96" s="16" t="s">
        <v>154</v>
      </c>
    </row>
    <row r="97" spans="2:47" s="1" customFormat="1" ht="22.5" customHeight="1">
      <c r="B97" s="33"/>
      <c r="D97" s="169" t="s">
        <v>131</v>
      </c>
      <c r="F97" s="170" t="s">
        <v>417</v>
      </c>
      <c r="I97" s="130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131</v>
      </c>
      <c r="AU97" s="16" t="s">
        <v>22</v>
      </c>
    </row>
    <row r="98" spans="2:47" s="1" customFormat="1" ht="30" customHeight="1">
      <c r="B98" s="33"/>
      <c r="D98" s="181" t="s">
        <v>133</v>
      </c>
      <c r="F98" s="190" t="s">
        <v>418</v>
      </c>
      <c r="I98" s="130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133</v>
      </c>
      <c r="AU98" s="16" t="s">
        <v>22</v>
      </c>
    </row>
    <row r="99" spans="2:65" s="1" customFormat="1" ht="22.5" customHeight="1">
      <c r="B99" s="156"/>
      <c r="C99" s="157" t="s">
        <v>158</v>
      </c>
      <c r="D99" s="157" t="s">
        <v>125</v>
      </c>
      <c r="E99" s="158" t="s">
        <v>419</v>
      </c>
      <c r="F99" s="159" t="s">
        <v>420</v>
      </c>
      <c r="G99" s="160" t="s">
        <v>402</v>
      </c>
      <c r="H99" s="161">
        <v>1</v>
      </c>
      <c r="I99" s="162"/>
      <c r="J99" s="163">
        <f>ROUND(I99*H99,2)</f>
        <v>0</v>
      </c>
      <c r="K99" s="159" t="s">
        <v>20</v>
      </c>
      <c r="L99" s="33"/>
      <c r="M99" s="164" t="s">
        <v>20</v>
      </c>
      <c r="N99" s="165" t="s">
        <v>45</v>
      </c>
      <c r="O99" s="34"/>
      <c r="P99" s="166">
        <f>O99*H99</f>
        <v>0</v>
      </c>
      <c r="Q99" s="166">
        <v>0</v>
      </c>
      <c r="R99" s="166">
        <f>Q99*H99</f>
        <v>0</v>
      </c>
      <c r="S99" s="166">
        <v>0</v>
      </c>
      <c r="T99" s="167">
        <f>S99*H99</f>
        <v>0</v>
      </c>
      <c r="AR99" s="16" t="s">
        <v>130</v>
      </c>
      <c r="AT99" s="16" t="s">
        <v>125</v>
      </c>
      <c r="AU99" s="16" t="s">
        <v>22</v>
      </c>
      <c r="AY99" s="16" t="s">
        <v>123</v>
      </c>
      <c r="BE99" s="168">
        <f>IF(N99="základní",J99,0)</f>
        <v>0</v>
      </c>
      <c r="BF99" s="168">
        <f>IF(N99="snížená",J99,0)</f>
        <v>0</v>
      </c>
      <c r="BG99" s="168">
        <f>IF(N99="zákl. přenesená",J99,0)</f>
        <v>0</v>
      </c>
      <c r="BH99" s="168">
        <f>IF(N99="sníž. přenesená",J99,0)</f>
        <v>0</v>
      </c>
      <c r="BI99" s="168">
        <f>IF(N99="nulová",J99,0)</f>
        <v>0</v>
      </c>
      <c r="BJ99" s="16" t="s">
        <v>22</v>
      </c>
      <c r="BK99" s="168">
        <f>ROUND(I99*H99,2)</f>
        <v>0</v>
      </c>
      <c r="BL99" s="16" t="s">
        <v>130</v>
      </c>
      <c r="BM99" s="16" t="s">
        <v>158</v>
      </c>
    </row>
    <row r="100" spans="2:47" s="1" customFormat="1" ht="22.5" customHeight="1">
      <c r="B100" s="33"/>
      <c r="D100" s="169" t="s">
        <v>131</v>
      </c>
      <c r="F100" s="170" t="s">
        <v>420</v>
      </c>
      <c r="I100" s="130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131</v>
      </c>
      <c r="AU100" s="16" t="s">
        <v>22</v>
      </c>
    </row>
    <row r="101" spans="2:47" s="1" customFormat="1" ht="30" customHeight="1">
      <c r="B101" s="33"/>
      <c r="D101" s="181" t="s">
        <v>133</v>
      </c>
      <c r="F101" s="190" t="s">
        <v>421</v>
      </c>
      <c r="I101" s="130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133</v>
      </c>
      <c r="AU101" s="16" t="s">
        <v>22</v>
      </c>
    </row>
    <row r="102" spans="2:65" s="1" customFormat="1" ht="22.5" customHeight="1">
      <c r="B102" s="156"/>
      <c r="C102" s="157" t="s">
        <v>161</v>
      </c>
      <c r="D102" s="157" t="s">
        <v>125</v>
      </c>
      <c r="E102" s="158" t="s">
        <v>422</v>
      </c>
      <c r="F102" s="159" t="s">
        <v>423</v>
      </c>
      <c r="G102" s="160" t="s">
        <v>402</v>
      </c>
      <c r="H102" s="161">
        <v>1</v>
      </c>
      <c r="I102" s="162"/>
      <c r="J102" s="163">
        <f>ROUND(I102*H102,2)</f>
        <v>0</v>
      </c>
      <c r="K102" s="159" t="s">
        <v>20</v>
      </c>
      <c r="L102" s="33"/>
      <c r="M102" s="164" t="s">
        <v>20</v>
      </c>
      <c r="N102" s="165" t="s">
        <v>45</v>
      </c>
      <c r="O102" s="34"/>
      <c r="P102" s="166">
        <f>O102*H102</f>
        <v>0</v>
      </c>
      <c r="Q102" s="166">
        <v>0</v>
      </c>
      <c r="R102" s="166">
        <f>Q102*H102</f>
        <v>0</v>
      </c>
      <c r="S102" s="166">
        <v>0</v>
      </c>
      <c r="T102" s="167">
        <f>S102*H102</f>
        <v>0</v>
      </c>
      <c r="AR102" s="16" t="s">
        <v>130</v>
      </c>
      <c r="AT102" s="16" t="s">
        <v>125</v>
      </c>
      <c r="AU102" s="16" t="s">
        <v>22</v>
      </c>
      <c r="AY102" s="16" t="s">
        <v>123</v>
      </c>
      <c r="BE102" s="168">
        <f>IF(N102="základní",J102,0)</f>
        <v>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16" t="s">
        <v>22</v>
      </c>
      <c r="BK102" s="168">
        <f>ROUND(I102*H102,2)</f>
        <v>0</v>
      </c>
      <c r="BL102" s="16" t="s">
        <v>130</v>
      </c>
      <c r="BM102" s="16" t="s">
        <v>161</v>
      </c>
    </row>
    <row r="103" spans="2:47" s="1" customFormat="1" ht="22.5" customHeight="1">
      <c r="B103" s="33"/>
      <c r="D103" s="169" t="s">
        <v>131</v>
      </c>
      <c r="F103" s="170" t="s">
        <v>423</v>
      </c>
      <c r="I103" s="130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131</v>
      </c>
      <c r="AU103" s="16" t="s">
        <v>22</v>
      </c>
    </row>
    <row r="104" spans="2:47" s="1" customFormat="1" ht="30" customHeight="1">
      <c r="B104" s="33"/>
      <c r="D104" s="181" t="s">
        <v>133</v>
      </c>
      <c r="F104" s="190" t="s">
        <v>424</v>
      </c>
      <c r="I104" s="130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133</v>
      </c>
      <c r="AU104" s="16" t="s">
        <v>22</v>
      </c>
    </row>
    <row r="105" spans="2:65" s="1" customFormat="1" ht="22.5" customHeight="1">
      <c r="B105" s="156"/>
      <c r="C105" s="157" t="s">
        <v>167</v>
      </c>
      <c r="D105" s="157" t="s">
        <v>125</v>
      </c>
      <c r="E105" s="158" t="s">
        <v>425</v>
      </c>
      <c r="F105" s="159" t="s">
        <v>426</v>
      </c>
      <c r="G105" s="160" t="s">
        <v>402</v>
      </c>
      <c r="H105" s="161">
        <v>1</v>
      </c>
      <c r="I105" s="162"/>
      <c r="J105" s="163">
        <f>ROUND(I105*H105,2)</f>
        <v>0</v>
      </c>
      <c r="K105" s="159" t="s">
        <v>20</v>
      </c>
      <c r="L105" s="33"/>
      <c r="M105" s="164" t="s">
        <v>20</v>
      </c>
      <c r="N105" s="165" t="s">
        <v>45</v>
      </c>
      <c r="O105" s="34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AR105" s="16" t="s">
        <v>130</v>
      </c>
      <c r="AT105" s="16" t="s">
        <v>125</v>
      </c>
      <c r="AU105" s="16" t="s">
        <v>22</v>
      </c>
      <c r="AY105" s="16" t="s">
        <v>123</v>
      </c>
      <c r="BE105" s="168">
        <f>IF(N105="základní",J105,0)</f>
        <v>0</v>
      </c>
      <c r="BF105" s="168">
        <f>IF(N105="snížená",J105,0)</f>
        <v>0</v>
      </c>
      <c r="BG105" s="168">
        <f>IF(N105="zákl. přenesená",J105,0)</f>
        <v>0</v>
      </c>
      <c r="BH105" s="168">
        <f>IF(N105="sníž. přenesená",J105,0)</f>
        <v>0</v>
      </c>
      <c r="BI105" s="168">
        <f>IF(N105="nulová",J105,0)</f>
        <v>0</v>
      </c>
      <c r="BJ105" s="16" t="s">
        <v>22</v>
      </c>
      <c r="BK105" s="168">
        <f>ROUND(I105*H105,2)</f>
        <v>0</v>
      </c>
      <c r="BL105" s="16" t="s">
        <v>130</v>
      </c>
      <c r="BM105" s="16" t="s">
        <v>167</v>
      </c>
    </row>
    <row r="106" spans="2:47" s="1" customFormat="1" ht="22.5" customHeight="1">
      <c r="B106" s="33"/>
      <c r="D106" s="169" t="s">
        <v>131</v>
      </c>
      <c r="F106" s="170" t="s">
        <v>426</v>
      </c>
      <c r="I106" s="130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131</v>
      </c>
      <c r="AU106" s="16" t="s">
        <v>22</v>
      </c>
    </row>
    <row r="107" spans="2:47" s="1" customFormat="1" ht="30" customHeight="1">
      <c r="B107" s="33"/>
      <c r="D107" s="181" t="s">
        <v>133</v>
      </c>
      <c r="F107" s="190" t="s">
        <v>427</v>
      </c>
      <c r="I107" s="130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133</v>
      </c>
      <c r="AU107" s="16" t="s">
        <v>22</v>
      </c>
    </row>
    <row r="108" spans="2:65" s="1" customFormat="1" ht="22.5" customHeight="1">
      <c r="B108" s="156"/>
      <c r="C108" s="157" t="s">
        <v>27</v>
      </c>
      <c r="D108" s="157" t="s">
        <v>125</v>
      </c>
      <c r="E108" s="158" t="s">
        <v>428</v>
      </c>
      <c r="F108" s="159" t="s">
        <v>429</v>
      </c>
      <c r="G108" s="160" t="s">
        <v>402</v>
      </c>
      <c r="H108" s="161">
        <v>1</v>
      </c>
      <c r="I108" s="162"/>
      <c r="J108" s="163">
        <f>ROUND(I108*H108,2)</f>
        <v>0</v>
      </c>
      <c r="K108" s="159" t="s">
        <v>20</v>
      </c>
      <c r="L108" s="33"/>
      <c r="M108" s="164" t="s">
        <v>20</v>
      </c>
      <c r="N108" s="165" t="s">
        <v>45</v>
      </c>
      <c r="O108" s="34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AR108" s="16" t="s">
        <v>130</v>
      </c>
      <c r="AT108" s="16" t="s">
        <v>125</v>
      </c>
      <c r="AU108" s="16" t="s">
        <v>22</v>
      </c>
      <c r="AY108" s="16" t="s">
        <v>123</v>
      </c>
      <c r="BE108" s="168">
        <f>IF(N108="základní",J108,0)</f>
        <v>0</v>
      </c>
      <c r="BF108" s="168">
        <f>IF(N108="snížená",J108,0)</f>
        <v>0</v>
      </c>
      <c r="BG108" s="168">
        <f>IF(N108="zákl. přenesená",J108,0)</f>
        <v>0</v>
      </c>
      <c r="BH108" s="168">
        <f>IF(N108="sníž. přenesená",J108,0)</f>
        <v>0</v>
      </c>
      <c r="BI108" s="168">
        <f>IF(N108="nulová",J108,0)</f>
        <v>0</v>
      </c>
      <c r="BJ108" s="16" t="s">
        <v>22</v>
      </c>
      <c r="BK108" s="168">
        <f>ROUND(I108*H108,2)</f>
        <v>0</v>
      </c>
      <c r="BL108" s="16" t="s">
        <v>130</v>
      </c>
      <c r="BM108" s="16" t="s">
        <v>27</v>
      </c>
    </row>
    <row r="109" spans="2:47" s="1" customFormat="1" ht="22.5" customHeight="1">
      <c r="B109" s="33"/>
      <c r="D109" s="169" t="s">
        <v>131</v>
      </c>
      <c r="F109" s="170" t="s">
        <v>429</v>
      </c>
      <c r="I109" s="130"/>
      <c r="L109" s="33"/>
      <c r="M109" s="62"/>
      <c r="N109" s="34"/>
      <c r="O109" s="34"/>
      <c r="P109" s="34"/>
      <c r="Q109" s="34"/>
      <c r="R109" s="34"/>
      <c r="S109" s="34"/>
      <c r="T109" s="63"/>
      <c r="AT109" s="16" t="s">
        <v>131</v>
      </c>
      <c r="AU109" s="16" t="s">
        <v>22</v>
      </c>
    </row>
    <row r="110" spans="2:47" s="1" customFormat="1" ht="30" customHeight="1">
      <c r="B110" s="33"/>
      <c r="D110" s="169" t="s">
        <v>133</v>
      </c>
      <c r="F110" s="171" t="s">
        <v>430</v>
      </c>
      <c r="I110" s="130"/>
      <c r="L110" s="33"/>
      <c r="M110" s="205"/>
      <c r="N110" s="206"/>
      <c r="O110" s="206"/>
      <c r="P110" s="206"/>
      <c r="Q110" s="206"/>
      <c r="R110" s="206"/>
      <c r="S110" s="206"/>
      <c r="T110" s="207"/>
      <c r="AT110" s="16" t="s">
        <v>133</v>
      </c>
      <c r="AU110" s="16" t="s">
        <v>22</v>
      </c>
    </row>
    <row r="111" spans="2:12" s="1" customFormat="1" ht="6.75" customHeight="1">
      <c r="B111" s="48"/>
      <c r="C111" s="49"/>
      <c r="D111" s="49"/>
      <c r="E111" s="49"/>
      <c r="F111" s="49"/>
      <c r="G111" s="49"/>
      <c r="H111" s="49"/>
      <c r="I111" s="115"/>
      <c r="J111" s="49"/>
      <c r="K111" s="49"/>
      <c r="L111" s="33"/>
    </row>
    <row r="227" ht="13.5">
      <c r="AT227" s="208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1" customWidth="1"/>
    <col min="2" max="2" width="1.421875" style="271" customWidth="1"/>
    <col min="3" max="4" width="4.28125" style="271" customWidth="1"/>
    <col min="5" max="5" width="10.00390625" style="271" customWidth="1"/>
    <col min="6" max="6" width="7.8515625" style="271" customWidth="1"/>
    <col min="7" max="7" width="4.28125" style="271" customWidth="1"/>
    <col min="8" max="8" width="66.7109375" style="271" customWidth="1"/>
    <col min="9" max="10" width="17.140625" style="271" customWidth="1"/>
    <col min="11" max="11" width="1.421875" style="271" customWidth="1"/>
    <col min="12" max="16384" width="9.14062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278" customFormat="1" ht="45" customHeight="1">
      <c r="B3" s="275"/>
      <c r="C3" s="276" t="s">
        <v>438</v>
      </c>
      <c r="D3" s="276"/>
      <c r="E3" s="276"/>
      <c r="F3" s="276"/>
      <c r="G3" s="276"/>
      <c r="H3" s="276"/>
      <c r="I3" s="276"/>
      <c r="J3" s="276"/>
      <c r="K3" s="277"/>
    </row>
    <row r="4" spans="2:11" ht="25.5" customHeight="1">
      <c r="B4" s="279"/>
      <c r="C4" s="280" t="s">
        <v>439</v>
      </c>
      <c r="D4" s="280"/>
      <c r="E4" s="280"/>
      <c r="F4" s="280"/>
      <c r="G4" s="280"/>
      <c r="H4" s="280"/>
      <c r="I4" s="280"/>
      <c r="J4" s="280"/>
      <c r="K4" s="281"/>
    </row>
    <row r="5" spans="2:1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79"/>
      <c r="C6" s="283" t="s">
        <v>440</v>
      </c>
      <c r="D6" s="283"/>
      <c r="E6" s="283"/>
      <c r="F6" s="283"/>
      <c r="G6" s="283"/>
      <c r="H6" s="283"/>
      <c r="I6" s="283"/>
      <c r="J6" s="283"/>
      <c r="K6" s="281"/>
    </row>
    <row r="7" spans="2:11" ht="15" customHeight="1">
      <c r="B7" s="284"/>
      <c r="C7" s="283" t="s">
        <v>441</v>
      </c>
      <c r="D7" s="283"/>
      <c r="E7" s="283"/>
      <c r="F7" s="283"/>
      <c r="G7" s="283"/>
      <c r="H7" s="283"/>
      <c r="I7" s="283"/>
      <c r="J7" s="283"/>
      <c r="K7" s="281"/>
    </row>
    <row r="8" spans="2:11" ht="12.75" customHeight="1">
      <c r="B8" s="284"/>
      <c r="C8" s="285"/>
      <c r="D8" s="285"/>
      <c r="E8" s="285"/>
      <c r="F8" s="285"/>
      <c r="G8" s="285"/>
      <c r="H8" s="285"/>
      <c r="I8" s="285"/>
      <c r="J8" s="285"/>
      <c r="K8" s="281"/>
    </row>
    <row r="9" spans="2:11" ht="15" customHeight="1">
      <c r="B9" s="284"/>
      <c r="C9" s="283" t="s">
        <v>442</v>
      </c>
      <c r="D9" s="283"/>
      <c r="E9" s="283"/>
      <c r="F9" s="283"/>
      <c r="G9" s="283"/>
      <c r="H9" s="283"/>
      <c r="I9" s="283"/>
      <c r="J9" s="283"/>
      <c r="K9" s="281"/>
    </row>
    <row r="10" spans="2:11" ht="15" customHeight="1">
      <c r="B10" s="284"/>
      <c r="C10" s="285"/>
      <c r="D10" s="283" t="s">
        <v>443</v>
      </c>
      <c r="E10" s="283"/>
      <c r="F10" s="283"/>
      <c r="G10" s="283"/>
      <c r="H10" s="283"/>
      <c r="I10" s="283"/>
      <c r="J10" s="283"/>
      <c r="K10" s="281"/>
    </row>
    <row r="11" spans="2:11" ht="15" customHeight="1">
      <c r="B11" s="284"/>
      <c r="C11" s="286"/>
      <c r="D11" s="283" t="s">
        <v>444</v>
      </c>
      <c r="E11" s="283"/>
      <c r="F11" s="283"/>
      <c r="G11" s="283"/>
      <c r="H11" s="283"/>
      <c r="I11" s="283"/>
      <c r="J11" s="283"/>
      <c r="K11" s="281"/>
    </row>
    <row r="12" spans="2:11" ht="12.75" customHeight="1">
      <c r="B12" s="284"/>
      <c r="C12" s="286"/>
      <c r="D12" s="286"/>
      <c r="E12" s="286"/>
      <c r="F12" s="286"/>
      <c r="G12" s="286"/>
      <c r="H12" s="286"/>
      <c r="I12" s="286"/>
      <c r="J12" s="286"/>
      <c r="K12" s="281"/>
    </row>
    <row r="13" spans="2:11" ht="15" customHeight="1">
      <c r="B13" s="284"/>
      <c r="C13" s="286"/>
      <c r="D13" s="283" t="s">
        <v>445</v>
      </c>
      <c r="E13" s="283"/>
      <c r="F13" s="283"/>
      <c r="G13" s="283"/>
      <c r="H13" s="283"/>
      <c r="I13" s="283"/>
      <c r="J13" s="283"/>
      <c r="K13" s="281"/>
    </row>
    <row r="14" spans="2:11" ht="15" customHeight="1">
      <c r="B14" s="284"/>
      <c r="C14" s="286"/>
      <c r="D14" s="283" t="s">
        <v>446</v>
      </c>
      <c r="E14" s="283"/>
      <c r="F14" s="283"/>
      <c r="G14" s="283"/>
      <c r="H14" s="283"/>
      <c r="I14" s="283"/>
      <c r="J14" s="283"/>
      <c r="K14" s="281"/>
    </row>
    <row r="15" spans="2:11" ht="15" customHeight="1">
      <c r="B15" s="284"/>
      <c r="C15" s="286"/>
      <c r="D15" s="283" t="s">
        <v>447</v>
      </c>
      <c r="E15" s="283"/>
      <c r="F15" s="283"/>
      <c r="G15" s="283"/>
      <c r="H15" s="283"/>
      <c r="I15" s="283"/>
      <c r="J15" s="283"/>
      <c r="K15" s="281"/>
    </row>
    <row r="16" spans="2:11" ht="15" customHeight="1">
      <c r="B16" s="284"/>
      <c r="C16" s="286"/>
      <c r="D16" s="286"/>
      <c r="E16" s="287" t="s">
        <v>80</v>
      </c>
      <c r="F16" s="283" t="s">
        <v>448</v>
      </c>
      <c r="G16" s="283"/>
      <c r="H16" s="283"/>
      <c r="I16" s="283"/>
      <c r="J16" s="283"/>
      <c r="K16" s="281"/>
    </row>
    <row r="17" spans="2:11" ht="15" customHeight="1">
      <c r="B17" s="284"/>
      <c r="C17" s="286"/>
      <c r="D17" s="286"/>
      <c r="E17" s="287" t="s">
        <v>449</v>
      </c>
      <c r="F17" s="283" t="s">
        <v>450</v>
      </c>
      <c r="G17" s="283"/>
      <c r="H17" s="283"/>
      <c r="I17" s="283"/>
      <c r="J17" s="283"/>
      <c r="K17" s="281"/>
    </row>
    <row r="18" spans="2:11" ht="15" customHeight="1">
      <c r="B18" s="284"/>
      <c r="C18" s="286"/>
      <c r="D18" s="286"/>
      <c r="E18" s="287" t="s">
        <v>451</v>
      </c>
      <c r="F18" s="283" t="s">
        <v>452</v>
      </c>
      <c r="G18" s="283"/>
      <c r="H18" s="283"/>
      <c r="I18" s="283"/>
      <c r="J18" s="283"/>
      <c r="K18" s="281"/>
    </row>
    <row r="19" spans="2:11" ht="15" customHeight="1">
      <c r="B19" s="284"/>
      <c r="C19" s="286"/>
      <c r="D19" s="286"/>
      <c r="E19" s="287" t="s">
        <v>89</v>
      </c>
      <c r="F19" s="283" t="s">
        <v>453</v>
      </c>
      <c r="G19" s="283"/>
      <c r="H19" s="283"/>
      <c r="I19" s="283"/>
      <c r="J19" s="283"/>
      <c r="K19" s="281"/>
    </row>
    <row r="20" spans="2:11" ht="15" customHeight="1">
      <c r="B20" s="284"/>
      <c r="C20" s="286"/>
      <c r="D20" s="286"/>
      <c r="E20" s="287" t="s">
        <v>398</v>
      </c>
      <c r="F20" s="283" t="s">
        <v>399</v>
      </c>
      <c r="G20" s="283"/>
      <c r="H20" s="283"/>
      <c r="I20" s="283"/>
      <c r="J20" s="283"/>
      <c r="K20" s="281"/>
    </row>
    <row r="21" spans="2:11" ht="15" customHeight="1">
      <c r="B21" s="284"/>
      <c r="C21" s="286"/>
      <c r="D21" s="286"/>
      <c r="E21" s="287" t="s">
        <v>454</v>
      </c>
      <c r="F21" s="283" t="s">
        <v>455</v>
      </c>
      <c r="G21" s="283"/>
      <c r="H21" s="283"/>
      <c r="I21" s="283"/>
      <c r="J21" s="283"/>
      <c r="K21" s="281"/>
    </row>
    <row r="22" spans="2:11" ht="12.75" customHeight="1">
      <c r="B22" s="284"/>
      <c r="C22" s="286"/>
      <c r="D22" s="286"/>
      <c r="E22" s="286"/>
      <c r="F22" s="286"/>
      <c r="G22" s="286"/>
      <c r="H22" s="286"/>
      <c r="I22" s="286"/>
      <c r="J22" s="286"/>
      <c r="K22" s="281"/>
    </row>
    <row r="23" spans="2:11" ht="15" customHeight="1">
      <c r="B23" s="284"/>
      <c r="C23" s="283" t="s">
        <v>456</v>
      </c>
      <c r="D23" s="283"/>
      <c r="E23" s="283"/>
      <c r="F23" s="283"/>
      <c r="G23" s="283"/>
      <c r="H23" s="283"/>
      <c r="I23" s="283"/>
      <c r="J23" s="283"/>
      <c r="K23" s="281"/>
    </row>
    <row r="24" spans="2:11" ht="15" customHeight="1">
      <c r="B24" s="284"/>
      <c r="C24" s="283" t="s">
        <v>457</v>
      </c>
      <c r="D24" s="283"/>
      <c r="E24" s="283"/>
      <c r="F24" s="283"/>
      <c r="G24" s="283"/>
      <c r="H24" s="283"/>
      <c r="I24" s="283"/>
      <c r="J24" s="283"/>
      <c r="K24" s="281"/>
    </row>
    <row r="25" spans="2:11" ht="15" customHeight="1">
      <c r="B25" s="284"/>
      <c r="C25" s="285"/>
      <c r="D25" s="283" t="s">
        <v>458</v>
      </c>
      <c r="E25" s="283"/>
      <c r="F25" s="283"/>
      <c r="G25" s="283"/>
      <c r="H25" s="283"/>
      <c r="I25" s="283"/>
      <c r="J25" s="283"/>
      <c r="K25" s="281"/>
    </row>
    <row r="26" spans="2:11" ht="15" customHeight="1">
      <c r="B26" s="284"/>
      <c r="C26" s="286"/>
      <c r="D26" s="283" t="s">
        <v>459</v>
      </c>
      <c r="E26" s="283"/>
      <c r="F26" s="283"/>
      <c r="G26" s="283"/>
      <c r="H26" s="283"/>
      <c r="I26" s="283"/>
      <c r="J26" s="283"/>
      <c r="K26" s="281"/>
    </row>
    <row r="27" spans="2:11" ht="12.75" customHeight="1">
      <c r="B27" s="284"/>
      <c r="C27" s="286"/>
      <c r="D27" s="286"/>
      <c r="E27" s="286"/>
      <c r="F27" s="286"/>
      <c r="G27" s="286"/>
      <c r="H27" s="286"/>
      <c r="I27" s="286"/>
      <c r="J27" s="286"/>
      <c r="K27" s="281"/>
    </row>
    <row r="28" spans="2:11" ht="15" customHeight="1">
      <c r="B28" s="284"/>
      <c r="C28" s="286"/>
      <c r="D28" s="283" t="s">
        <v>460</v>
      </c>
      <c r="E28" s="283"/>
      <c r="F28" s="283"/>
      <c r="G28" s="283"/>
      <c r="H28" s="283"/>
      <c r="I28" s="283"/>
      <c r="J28" s="283"/>
      <c r="K28" s="281"/>
    </row>
    <row r="29" spans="2:11" ht="15" customHeight="1">
      <c r="B29" s="284"/>
      <c r="C29" s="286"/>
      <c r="D29" s="283" t="s">
        <v>461</v>
      </c>
      <c r="E29" s="283"/>
      <c r="F29" s="283"/>
      <c r="G29" s="283"/>
      <c r="H29" s="283"/>
      <c r="I29" s="283"/>
      <c r="J29" s="283"/>
      <c r="K29" s="281"/>
    </row>
    <row r="30" spans="2:11" ht="12.75" customHeight="1">
      <c r="B30" s="284"/>
      <c r="C30" s="286"/>
      <c r="D30" s="286"/>
      <c r="E30" s="286"/>
      <c r="F30" s="286"/>
      <c r="G30" s="286"/>
      <c r="H30" s="286"/>
      <c r="I30" s="286"/>
      <c r="J30" s="286"/>
      <c r="K30" s="281"/>
    </row>
    <row r="31" spans="2:11" ht="15" customHeight="1">
      <c r="B31" s="284"/>
      <c r="C31" s="286"/>
      <c r="D31" s="283" t="s">
        <v>462</v>
      </c>
      <c r="E31" s="283"/>
      <c r="F31" s="283"/>
      <c r="G31" s="283"/>
      <c r="H31" s="283"/>
      <c r="I31" s="283"/>
      <c r="J31" s="283"/>
      <c r="K31" s="281"/>
    </row>
    <row r="32" spans="2:11" ht="15" customHeight="1">
      <c r="B32" s="284"/>
      <c r="C32" s="286"/>
      <c r="D32" s="283" t="s">
        <v>463</v>
      </c>
      <c r="E32" s="283"/>
      <c r="F32" s="283"/>
      <c r="G32" s="283"/>
      <c r="H32" s="283"/>
      <c r="I32" s="283"/>
      <c r="J32" s="283"/>
      <c r="K32" s="281"/>
    </row>
    <row r="33" spans="2:11" ht="15" customHeight="1">
      <c r="B33" s="284"/>
      <c r="C33" s="286"/>
      <c r="D33" s="283" t="s">
        <v>464</v>
      </c>
      <c r="E33" s="283"/>
      <c r="F33" s="283"/>
      <c r="G33" s="283"/>
      <c r="H33" s="283"/>
      <c r="I33" s="283"/>
      <c r="J33" s="283"/>
      <c r="K33" s="281"/>
    </row>
    <row r="34" spans="2:11" ht="15" customHeight="1">
      <c r="B34" s="284"/>
      <c r="C34" s="286"/>
      <c r="D34" s="285"/>
      <c r="E34" s="288" t="s">
        <v>108</v>
      </c>
      <c r="F34" s="285"/>
      <c r="G34" s="283" t="s">
        <v>465</v>
      </c>
      <c r="H34" s="283"/>
      <c r="I34" s="283"/>
      <c r="J34" s="283"/>
      <c r="K34" s="281"/>
    </row>
    <row r="35" spans="2:11" ht="30.75" customHeight="1">
      <c r="B35" s="284"/>
      <c r="C35" s="286"/>
      <c r="D35" s="285"/>
      <c r="E35" s="288" t="s">
        <v>466</v>
      </c>
      <c r="F35" s="285"/>
      <c r="G35" s="283" t="s">
        <v>467</v>
      </c>
      <c r="H35" s="283"/>
      <c r="I35" s="283"/>
      <c r="J35" s="283"/>
      <c r="K35" s="281"/>
    </row>
    <row r="36" spans="2:11" ht="15" customHeight="1">
      <c r="B36" s="284"/>
      <c r="C36" s="286"/>
      <c r="D36" s="285"/>
      <c r="E36" s="288" t="s">
        <v>55</v>
      </c>
      <c r="F36" s="285"/>
      <c r="G36" s="283" t="s">
        <v>468</v>
      </c>
      <c r="H36" s="283"/>
      <c r="I36" s="283"/>
      <c r="J36" s="283"/>
      <c r="K36" s="281"/>
    </row>
    <row r="37" spans="2:11" ht="15" customHeight="1">
      <c r="B37" s="284"/>
      <c r="C37" s="286"/>
      <c r="D37" s="285"/>
      <c r="E37" s="288" t="s">
        <v>109</v>
      </c>
      <c r="F37" s="285"/>
      <c r="G37" s="283" t="s">
        <v>469</v>
      </c>
      <c r="H37" s="283"/>
      <c r="I37" s="283"/>
      <c r="J37" s="283"/>
      <c r="K37" s="281"/>
    </row>
    <row r="38" spans="2:11" ht="15" customHeight="1">
      <c r="B38" s="284"/>
      <c r="C38" s="286"/>
      <c r="D38" s="285"/>
      <c r="E38" s="288" t="s">
        <v>110</v>
      </c>
      <c r="F38" s="285"/>
      <c r="G38" s="283" t="s">
        <v>470</v>
      </c>
      <c r="H38" s="283"/>
      <c r="I38" s="283"/>
      <c r="J38" s="283"/>
      <c r="K38" s="281"/>
    </row>
    <row r="39" spans="2:11" ht="15" customHeight="1">
      <c r="B39" s="284"/>
      <c r="C39" s="286"/>
      <c r="D39" s="285"/>
      <c r="E39" s="288" t="s">
        <v>111</v>
      </c>
      <c r="F39" s="285"/>
      <c r="G39" s="283" t="s">
        <v>471</v>
      </c>
      <c r="H39" s="283"/>
      <c r="I39" s="283"/>
      <c r="J39" s="283"/>
      <c r="K39" s="281"/>
    </row>
    <row r="40" spans="2:11" ht="15" customHeight="1">
      <c r="B40" s="284"/>
      <c r="C40" s="286"/>
      <c r="D40" s="285"/>
      <c r="E40" s="288" t="s">
        <v>472</v>
      </c>
      <c r="F40" s="285"/>
      <c r="G40" s="283" t="s">
        <v>473</v>
      </c>
      <c r="H40" s="283"/>
      <c r="I40" s="283"/>
      <c r="J40" s="283"/>
      <c r="K40" s="281"/>
    </row>
    <row r="41" spans="2:11" ht="15" customHeight="1">
      <c r="B41" s="284"/>
      <c r="C41" s="286"/>
      <c r="D41" s="285"/>
      <c r="E41" s="288"/>
      <c r="F41" s="285"/>
      <c r="G41" s="283" t="s">
        <v>474</v>
      </c>
      <c r="H41" s="283"/>
      <c r="I41" s="283"/>
      <c r="J41" s="283"/>
      <c r="K41" s="281"/>
    </row>
    <row r="42" spans="2:11" ht="15" customHeight="1">
      <c r="B42" s="284"/>
      <c r="C42" s="286"/>
      <c r="D42" s="285"/>
      <c r="E42" s="288" t="s">
        <v>475</v>
      </c>
      <c r="F42" s="285"/>
      <c r="G42" s="283" t="s">
        <v>476</v>
      </c>
      <c r="H42" s="283"/>
      <c r="I42" s="283"/>
      <c r="J42" s="283"/>
      <c r="K42" s="281"/>
    </row>
    <row r="43" spans="2:11" ht="15" customHeight="1">
      <c r="B43" s="284"/>
      <c r="C43" s="286"/>
      <c r="D43" s="285"/>
      <c r="E43" s="288" t="s">
        <v>113</v>
      </c>
      <c r="F43" s="285"/>
      <c r="G43" s="283" t="s">
        <v>477</v>
      </c>
      <c r="H43" s="283"/>
      <c r="I43" s="283"/>
      <c r="J43" s="283"/>
      <c r="K43" s="281"/>
    </row>
    <row r="44" spans="2:11" ht="12.75" customHeight="1">
      <c r="B44" s="284"/>
      <c r="C44" s="286"/>
      <c r="D44" s="285"/>
      <c r="E44" s="285"/>
      <c r="F44" s="285"/>
      <c r="G44" s="285"/>
      <c r="H44" s="285"/>
      <c r="I44" s="285"/>
      <c r="J44" s="285"/>
      <c r="K44" s="281"/>
    </row>
    <row r="45" spans="2:11" ht="15" customHeight="1">
      <c r="B45" s="284"/>
      <c r="C45" s="286"/>
      <c r="D45" s="283" t="s">
        <v>478</v>
      </c>
      <c r="E45" s="283"/>
      <c r="F45" s="283"/>
      <c r="G45" s="283"/>
      <c r="H45" s="283"/>
      <c r="I45" s="283"/>
      <c r="J45" s="283"/>
      <c r="K45" s="281"/>
    </row>
    <row r="46" spans="2:11" ht="15" customHeight="1">
      <c r="B46" s="284"/>
      <c r="C46" s="286"/>
      <c r="D46" s="286"/>
      <c r="E46" s="283" t="s">
        <v>479</v>
      </c>
      <c r="F46" s="283"/>
      <c r="G46" s="283"/>
      <c r="H46" s="283"/>
      <c r="I46" s="283"/>
      <c r="J46" s="283"/>
      <c r="K46" s="281"/>
    </row>
    <row r="47" spans="2:11" ht="15" customHeight="1">
      <c r="B47" s="284"/>
      <c r="C47" s="286"/>
      <c r="D47" s="286"/>
      <c r="E47" s="283" t="s">
        <v>480</v>
      </c>
      <c r="F47" s="283"/>
      <c r="G47" s="283"/>
      <c r="H47" s="283"/>
      <c r="I47" s="283"/>
      <c r="J47" s="283"/>
      <c r="K47" s="281"/>
    </row>
    <row r="48" spans="2:11" ht="15" customHeight="1">
      <c r="B48" s="284"/>
      <c r="C48" s="286"/>
      <c r="D48" s="286"/>
      <c r="E48" s="283" t="s">
        <v>481</v>
      </c>
      <c r="F48" s="283"/>
      <c r="G48" s="283"/>
      <c r="H48" s="283"/>
      <c r="I48" s="283"/>
      <c r="J48" s="283"/>
      <c r="K48" s="281"/>
    </row>
    <row r="49" spans="2:11" ht="15" customHeight="1">
      <c r="B49" s="284"/>
      <c r="C49" s="286"/>
      <c r="D49" s="283" t="s">
        <v>482</v>
      </c>
      <c r="E49" s="283"/>
      <c r="F49" s="283"/>
      <c r="G49" s="283"/>
      <c r="H49" s="283"/>
      <c r="I49" s="283"/>
      <c r="J49" s="283"/>
      <c r="K49" s="281"/>
    </row>
    <row r="50" spans="2:11" ht="25.5" customHeight="1">
      <c r="B50" s="279"/>
      <c r="C50" s="280" t="s">
        <v>483</v>
      </c>
      <c r="D50" s="280"/>
      <c r="E50" s="280"/>
      <c r="F50" s="280"/>
      <c r="G50" s="280"/>
      <c r="H50" s="280"/>
      <c r="I50" s="280"/>
      <c r="J50" s="280"/>
      <c r="K50" s="281"/>
    </row>
    <row r="51" spans="2:11" ht="5.25" customHeight="1">
      <c r="B51" s="279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79"/>
      <c r="C52" s="283" t="s">
        <v>484</v>
      </c>
      <c r="D52" s="283"/>
      <c r="E52" s="283"/>
      <c r="F52" s="283"/>
      <c r="G52" s="283"/>
      <c r="H52" s="283"/>
      <c r="I52" s="283"/>
      <c r="J52" s="283"/>
      <c r="K52" s="281"/>
    </row>
    <row r="53" spans="2:11" ht="15" customHeight="1">
      <c r="B53" s="279"/>
      <c r="C53" s="283" t="s">
        <v>485</v>
      </c>
      <c r="D53" s="283"/>
      <c r="E53" s="283"/>
      <c r="F53" s="283"/>
      <c r="G53" s="283"/>
      <c r="H53" s="283"/>
      <c r="I53" s="283"/>
      <c r="J53" s="283"/>
      <c r="K53" s="281"/>
    </row>
    <row r="54" spans="2:11" ht="12.75" customHeight="1">
      <c r="B54" s="279"/>
      <c r="C54" s="285"/>
      <c r="D54" s="285"/>
      <c r="E54" s="285"/>
      <c r="F54" s="285"/>
      <c r="G54" s="285"/>
      <c r="H54" s="285"/>
      <c r="I54" s="285"/>
      <c r="J54" s="285"/>
      <c r="K54" s="281"/>
    </row>
    <row r="55" spans="2:11" ht="15" customHeight="1">
      <c r="B55" s="279"/>
      <c r="C55" s="283" t="s">
        <v>486</v>
      </c>
      <c r="D55" s="283"/>
      <c r="E55" s="283"/>
      <c r="F55" s="283"/>
      <c r="G55" s="283"/>
      <c r="H55" s="283"/>
      <c r="I55" s="283"/>
      <c r="J55" s="283"/>
      <c r="K55" s="281"/>
    </row>
    <row r="56" spans="2:11" ht="15" customHeight="1">
      <c r="B56" s="279"/>
      <c r="C56" s="286"/>
      <c r="D56" s="283" t="s">
        <v>487</v>
      </c>
      <c r="E56" s="283"/>
      <c r="F56" s="283"/>
      <c r="G56" s="283"/>
      <c r="H56" s="283"/>
      <c r="I56" s="283"/>
      <c r="J56" s="283"/>
      <c r="K56" s="281"/>
    </row>
    <row r="57" spans="2:11" ht="15" customHeight="1">
      <c r="B57" s="279"/>
      <c r="C57" s="286"/>
      <c r="D57" s="283" t="s">
        <v>488</v>
      </c>
      <c r="E57" s="283"/>
      <c r="F57" s="283"/>
      <c r="G57" s="283"/>
      <c r="H57" s="283"/>
      <c r="I57" s="283"/>
      <c r="J57" s="283"/>
      <c r="K57" s="281"/>
    </row>
    <row r="58" spans="2:11" ht="15" customHeight="1">
      <c r="B58" s="279"/>
      <c r="C58" s="286"/>
      <c r="D58" s="283" t="s">
        <v>489</v>
      </c>
      <c r="E58" s="283"/>
      <c r="F58" s="283"/>
      <c r="G58" s="283"/>
      <c r="H58" s="283"/>
      <c r="I58" s="283"/>
      <c r="J58" s="283"/>
      <c r="K58" s="281"/>
    </row>
    <row r="59" spans="2:11" ht="15" customHeight="1">
      <c r="B59" s="279"/>
      <c r="C59" s="286"/>
      <c r="D59" s="283" t="s">
        <v>490</v>
      </c>
      <c r="E59" s="283"/>
      <c r="F59" s="283"/>
      <c r="G59" s="283"/>
      <c r="H59" s="283"/>
      <c r="I59" s="283"/>
      <c r="J59" s="283"/>
      <c r="K59" s="281"/>
    </row>
    <row r="60" spans="2:11" ht="15" customHeight="1">
      <c r="B60" s="279"/>
      <c r="C60" s="286"/>
      <c r="D60" s="289" t="s">
        <v>491</v>
      </c>
      <c r="E60" s="289"/>
      <c r="F60" s="289"/>
      <c r="G60" s="289"/>
      <c r="H60" s="289"/>
      <c r="I60" s="289"/>
      <c r="J60" s="289"/>
      <c r="K60" s="281"/>
    </row>
    <row r="61" spans="2:11" ht="15" customHeight="1">
      <c r="B61" s="279"/>
      <c r="C61" s="286"/>
      <c r="D61" s="283" t="s">
        <v>492</v>
      </c>
      <c r="E61" s="283"/>
      <c r="F61" s="283"/>
      <c r="G61" s="283"/>
      <c r="H61" s="283"/>
      <c r="I61" s="283"/>
      <c r="J61" s="283"/>
      <c r="K61" s="281"/>
    </row>
    <row r="62" spans="2:11" ht="12.75" customHeight="1">
      <c r="B62" s="279"/>
      <c r="C62" s="286"/>
      <c r="D62" s="286"/>
      <c r="E62" s="290"/>
      <c r="F62" s="286"/>
      <c r="G62" s="286"/>
      <c r="H62" s="286"/>
      <c r="I62" s="286"/>
      <c r="J62" s="286"/>
      <c r="K62" s="281"/>
    </row>
    <row r="63" spans="2:11" ht="15" customHeight="1">
      <c r="B63" s="279"/>
      <c r="C63" s="286"/>
      <c r="D63" s="283" t="s">
        <v>493</v>
      </c>
      <c r="E63" s="283"/>
      <c r="F63" s="283"/>
      <c r="G63" s="283"/>
      <c r="H63" s="283"/>
      <c r="I63" s="283"/>
      <c r="J63" s="283"/>
      <c r="K63" s="281"/>
    </row>
    <row r="64" spans="2:11" ht="15" customHeight="1">
      <c r="B64" s="279"/>
      <c r="C64" s="286"/>
      <c r="D64" s="289" t="s">
        <v>494</v>
      </c>
      <c r="E64" s="289"/>
      <c r="F64" s="289"/>
      <c r="G64" s="289"/>
      <c r="H64" s="289"/>
      <c r="I64" s="289"/>
      <c r="J64" s="289"/>
      <c r="K64" s="281"/>
    </row>
    <row r="65" spans="2:11" ht="15" customHeight="1">
      <c r="B65" s="279"/>
      <c r="C65" s="286"/>
      <c r="D65" s="283" t="s">
        <v>495</v>
      </c>
      <c r="E65" s="283"/>
      <c r="F65" s="283"/>
      <c r="G65" s="283"/>
      <c r="H65" s="283"/>
      <c r="I65" s="283"/>
      <c r="J65" s="283"/>
      <c r="K65" s="281"/>
    </row>
    <row r="66" spans="2:11" ht="15" customHeight="1">
      <c r="B66" s="279"/>
      <c r="C66" s="286"/>
      <c r="D66" s="283" t="s">
        <v>496</v>
      </c>
      <c r="E66" s="283"/>
      <c r="F66" s="283"/>
      <c r="G66" s="283"/>
      <c r="H66" s="283"/>
      <c r="I66" s="283"/>
      <c r="J66" s="283"/>
      <c r="K66" s="281"/>
    </row>
    <row r="67" spans="2:11" ht="15" customHeight="1">
      <c r="B67" s="279"/>
      <c r="C67" s="286"/>
      <c r="D67" s="283" t="s">
        <v>497</v>
      </c>
      <c r="E67" s="283"/>
      <c r="F67" s="283"/>
      <c r="G67" s="283"/>
      <c r="H67" s="283"/>
      <c r="I67" s="283"/>
      <c r="J67" s="283"/>
      <c r="K67" s="281"/>
    </row>
    <row r="68" spans="2:11" ht="15" customHeight="1">
      <c r="B68" s="279"/>
      <c r="C68" s="286"/>
      <c r="D68" s="283" t="s">
        <v>498</v>
      </c>
      <c r="E68" s="283"/>
      <c r="F68" s="283"/>
      <c r="G68" s="283"/>
      <c r="H68" s="283"/>
      <c r="I68" s="283"/>
      <c r="J68" s="283"/>
      <c r="K68" s="281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300" t="s">
        <v>437</v>
      </c>
      <c r="D73" s="300"/>
      <c r="E73" s="300"/>
      <c r="F73" s="300"/>
      <c r="G73" s="300"/>
      <c r="H73" s="300"/>
      <c r="I73" s="300"/>
      <c r="J73" s="300"/>
      <c r="K73" s="301"/>
    </row>
    <row r="74" spans="2:11" ht="17.25" customHeight="1">
      <c r="B74" s="299"/>
      <c r="C74" s="302" t="s">
        <v>499</v>
      </c>
      <c r="D74" s="302"/>
      <c r="E74" s="302"/>
      <c r="F74" s="302" t="s">
        <v>500</v>
      </c>
      <c r="G74" s="303"/>
      <c r="H74" s="302" t="s">
        <v>109</v>
      </c>
      <c r="I74" s="302" t="s">
        <v>59</v>
      </c>
      <c r="J74" s="302" t="s">
        <v>501</v>
      </c>
      <c r="K74" s="301"/>
    </row>
    <row r="75" spans="2:11" ht="17.25" customHeight="1">
      <c r="B75" s="299"/>
      <c r="C75" s="304" t="s">
        <v>502</v>
      </c>
      <c r="D75" s="304"/>
      <c r="E75" s="304"/>
      <c r="F75" s="305" t="s">
        <v>503</v>
      </c>
      <c r="G75" s="306"/>
      <c r="H75" s="304"/>
      <c r="I75" s="304"/>
      <c r="J75" s="304" t="s">
        <v>504</v>
      </c>
      <c r="K75" s="301"/>
    </row>
    <row r="76" spans="2:11" ht="5.25" customHeight="1">
      <c r="B76" s="299"/>
      <c r="C76" s="307"/>
      <c r="D76" s="307"/>
      <c r="E76" s="307"/>
      <c r="F76" s="307"/>
      <c r="G76" s="308"/>
      <c r="H76" s="307"/>
      <c r="I76" s="307"/>
      <c r="J76" s="307"/>
      <c r="K76" s="301"/>
    </row>
    <row r="77" spans="2:11" ht="15" customHeight="1">
      <c r="B77" s="299"/>
      <c r="C77" s="288" t="s">
        <v>55</v>
      </c>
      <c r="D77" s="307"/>
      <c r="E77" s="307"/>
      <c r="F77" s="309" t="s">
        <v>505</v>
      </c>
      <c r="G77" s="308"/>
      <c r="H77" s="288" t="s">
        <v>506</v>
      </c>
      <c r="I77" s="288" t="s">
        <v>507</v>
      </c>
      <c r="J77" s="288">
        <v>20</v>
      </c>
      <c r="K77" s="301"/>
    </row>
    <row r="78" spans="2:11" ht="15" customHeight="1">
      <c r="B78" s="299"/>
      <c r="C78" s="288" t="s">
        <v>508</v>
      </c>
      <c r="D78" s="288"/>
      <c r="E78" s="288"/>
      <c r="F78" s="309" t="s">
        <v>505</v>
      </c>
      <c r="G78" s="308"/>
      <c r="H78" s="288" t="s">
        <v>509</v>
      </c>
      <c r="I78" s="288" t="s">
        <v>507</v>
      </c>
      <c r="J78" s="288">
        <v>120</v>
      </c>
      <c r="K78" s="301"/>
    </row>
    <row r="79" spans="2:11" ht="15" customHeight="1">
      <c r="B79" s="310"/>
      <c r="C79" s="288" t="s">
        <v>510</v>
      </c>
      <c r="D79" s="288"/>
      <c r="E79" s="288"/>
      <c r="F79" s="309" t="s">
        <v>511</v>
      </c>
      <c r="G79" s="308"/>
      <c r="H79" s="288" t="s">
        <v>512</v>
      </c>
      <c r="I79" s="288" t="s">
        <v>507</v>
      </c>
      <c r="J79" s="288">
        <v>50</v>
      </c>
      <c r="K79" s="301"/>
    </row>
    <row r="80" spans="2:11" ht="15" customHeight="1">
      <c r="B80" s="310"/>
      <c r="C80" s="288" t="s">
        <v>513</v>
      </c>
      <c r="D80" s="288"/>
      <c r="E80" s="288"/>
      <c r="F80" s="309" t="s">
        <v>505</v>
      </c>
      <c r="G80" s="308"/>
      <c r="H80" s="288" t="s">
        <v>514</v>
      </c>
      <c r="I80" s="288" t="s">
        <v>515</v>
      </c>
      <c r="J80" s="288"/>
      <c r="K80" s="301"/>
    </row>
    <row r="81" spans="2:11" ht="15" customHeight="1">
      <c r="B81" s="310"/>
      <c r="C81" s="311" t="s">
        <v>516</v>
      </c>
      <c r="D81" s="311"/>
      <c r="E81" s="311"/>
      <c r="F81" s="312" t="s">
        <v>511</v>
      </c>
      <c r="G81" s="311"/>
      <c r="H81" s="311" t="s">
        <v>517</v>
      </c>
      <c r="I81" s="311" t="s">
        <v>507</v>
      </c>
      <c r="J81" s="311">
        <v>15</v>
      </c>
      <c r="K81" s="301"/>
    </row>
    <row r="82" spans="2:11" ht="15" customHeight="1">
      <c r="B82" s="310"/>
      <c r="C82" s="311" t="s">
        <v>518</v>
      </c>
      <c r="D82" s="311"/>
      <c r="E82" s="311"/>
      <c r="F82" s="312" t="s">
        <v>511</v>
      </c>
      <c r="G82" s="311"/>
      <c r="H82" s="311" t="s">
        <v>519</v>
      </c>
      <c r="I82" s="311" t="s">
        <v>507</v>
      </c>
      <c r="J82" s="311">
        <v>15</v>
      </c>
      <c r="K82" s="301"/>
    </row>
    <row r="83" spans="2:11" ht="15" customHeight="1">
      <c r="B83" s="310"/>
      <c r="C83" s="311" t="s">
        <v>520</v>
      </c>
      <c r="D83" s="311"/>
      <c r="E83" s="311"/>
      <c r="F83" s="312" t="s">
        <v>511</v>
      </c>
      <c r="G83" s="311"/>
      <c r="H83" s="311" t="s">
        <v>521</v>
      </c>
      <c r="I83" s="311" t="s">
        <v>507</v>
      </c>
      <c r="J83" s="311">
        <v>20</v>
      </c>
      <c r="K83" s="301"/>
    </row>
    <row r="84" spans="2:11" ht="15" customHeight="1">
      <c r="B84" s="310"/>
      <c r="C84" s="311" t="s">
        <v>522</v>
      </c>
      <c r="D84" s="311"/>
      <c r="E84" s="311"/>
      <c r="F84" s="312" t="s">
        <v>511</v>
      </c>
      <c r="G84" s="311"/>
      <c r="H84" s="311" t="s">
        <v>523</v>
      </c>
      <c r="I84" s="311" t="s">
        <v>507</v>
      </c>
      <c r="J84" s="311">
        <v>20</v>
      </c>
      <c r="K84" s="301"/>
    </row>
    <row r="85" spans="2:11" ht="15" customHeight="1">
      <c r="B85" s="310"/>
      <c r="C85" s="288" t="s">
        <v>524</v>
      </c>
      <c r="D85" s="288"/>
      <c r="E85" s="288"/>
      <c r="F85" s="309" t="s">
        <v>511</v>
      </c>
      <c r="G85" s="308"/>
      <c r="H85" s="288" t="s">
        <v>525</v>
      </c>
      <c r="I85" s="288" t="s">
        <v>507</v>
      </c>
      <c r="J85" s="288">
        <v>50</v>
      </c>
      <c r="K85" s="301"/>
    </row>
    <row r="86" spans="2:11" ht="15" customHeight="1">
      <c r="B86" s="310"/>
      <c r="C86" s="288" t="s">
        <v>526</v>
      </c>
      <c r="D86" s="288"/>
      <c r="E86" s="288"/>
      <c r="F86" s="309" t="s">
        <v>511</v>
      </c>
      <c r="G86" s="308"/>
      <c r="H86" s="288" t="s">
        <v>527</v>
      </c>
      <c r="I86" s="288" t="s">
        <v>507</v>
      </c>
      <c r="J86" s="288">
        <v>20</v>
      </c>
      <c r="K86" s="301"/>
    </row>
    <row r="87" spans="2:11" ht="15" customHeight="1">
      <c r="B87" s="310"/>
      <c r="C87" s="288" t="s">
        <v>528</v>
      </c>
      <c r="D87" s="288"/>
      <c r="E87" s="288"/>
      <c r="F87" s="309" t="s">
        <v>511</v>
      </c>
      <c r="G87" s="308"/>
      <c r="H87" s="288" t="s">
        <v>529</v>
      </c>
      <c r="I87" s="288" t="s">
        <v>507</v>
      </c>
      <c r="J87" s="288">
        <v>20</v>
      </c>
      <c r="K87" s="301"/>
    </row>
    <row r="88" spans="2:11" ht="15" customHeight="1">
      <c r="B88" s="310"/>
      <c r="C88" s="288" t="s">
        <v>530</v>
      </c>
      <c r="D88" s="288"/>
      <c r="E88" s="288"/>
      <c r="F88" s="309" t="s">
        <v>511</v>
      </c>
      <c r="G88" s="308"/>
      <c r="H88" s="288" t="s">
        <v>531</v>
      </c>
      <c r="I88" s="288" t="s">
        <v>507</v>
      </c>
      <c r="J88" s="288">
        <v>50</v>
      </c>
      <c r="K88" s="301"/>
    </row>
    <row r="89" spans="2:11" ht="15" customHeight="1">
      <c r="B89" s="310"/>
      <c r="C89" s="288" t="s">
        <v>532</v>
      </c>
      <c r="D89" s="288"/>
      <c r="E89" s="288"/>
      <c r="F89" s="309" t="s">
        <v>511</v>
      </c>
      <c r="G89" s="308"/>
      <c r="H89" s="288" t="s">
        <v>532</v>
      </c>
      <c r="I89" s="288" t="s">
        <v>507</v>
      </c>
      <c r="J89" s="288">
        <v>50</v>
      </c>
      <c r="K89" s="301"/>
    </row>
    <row r="90" spans="2:11" ht="15" customHeight="1">
      <c r="B90" s="310"/>
      <c r="C90" s="288" t="s">
        <v>114</v>
      </c>
      <c r="D90" s="288"/>
      <c r="E90" s="288"/>
      <c r="F90" s="309" t="s">
        <v>511</v>
      </c>
      <c r="G90" s="308"/>
      <c r="H90" s="288" t="s">
        <v>533</v>
      </c>
      <c r="I90" s="288" t="s">
        <v>507</v>
      </c>
      <c r="J90" s="288">
        <v>255</v>
      </c>
      <c r="K90" s="301"/>
    </row>
    <row r="91" spans="2:11" ht="15" customHeight="1">
      <c r="B91" s="310"/>
      <c r="C91" s="288" t="s">
        <v>534</v>
      </c>
      <c r="D91" s="288"/>
      <c r="E91" s="288"/>
      <c r="F91" s="309" t="s">
        <v>505</v>
      </c>
      <c r="G91" s="308"/>
      <c r="H91" s="288" t="s">
        <v>535</v>
      </c>
      <c r="I91" s="288" t="s">
        <v>536</v>
      </c>
      <c r="J91" s="288"/>
      <c r="K91" s="301"/>
    </row>
    <row r="92" spans="2:11" ht="15" customHeight="1">
      <c r="B92" s="310"/>
      <c r="C92" s="288" t="s">
        <v>537</v>
      </c>
      <c r="D92" s="288"/>
      <c r="E92" s="288"/>
      <c r="F92" s="309" t="s">
        <v>505</v>
      </c>
      <c r="G92" s="308"/>
      <c r="H92" s="288" t="s">
        <v>538</v>
      </c>
      <c r="I92" s="288" t="s">
        <v>539</v>
      </c>
      <c r="J92" s="288"/>
      <c r="K92" s="301"/>
    </row>
    <row r="93" spans="2:11" ht="15" customHeight="1">
      <c r="B93" s="310"/>
      <c r="C93" s="288" t="s">
        <v>540</v>
      </c>
      <c r="D93" s="288"/>
      <c r="E93" s="288"/>
      <c r="F93" s="309" t="s">
        <v>505</v>
      </c>
      <c r="G93" s="308"/>
      <c r="H93" s="288" t="s">
        <v>540</v>
      </c>
      <c r="I93" s="288" t="s">
        <v>539</v>
      </c>
      <c r="J93" s="288"/>
      <c r="K93" s="301"/>
    </row>
    <row r="94" spans="2:11" ht="15" customHeight="1">
      <c r="B94" s="310"/>
      <c r="C94" s="288" t="s">
        <v>40</v>
      </c>
      <c r="D94" s="288"/>
      <c r="E94" s="288"/>
      <c r="F94" s="309" t="s">
        <v>505</v>
      </c>
      <c r="G94" s="308"/>
      <c r="H94" s="288" t="s">
        <v>541</v>
      </c>
      <c r="I94" s="288" t="s">
        <v>539</v>
      </c>
      <c r="J94" s="288"/>
      <c r="K94" s="301"/>
    </row>
    <row r="95" spans="2:11" ht="15" customHeight="1">
      <c r="B95" s="310"/>
      <c r="C95" s="288" t="s">
        <v>50</v>
      </c>
      <c r="D95" s="288"/>
      <c r="E95" s="288"/>
      <c r="F95" s="309" t="s">
        <v>505</v>
      </c>
      <c r="G95" s="308"/>
      <c r="H95" s="288" t="s">
        <v>542</v>
      </c>
      <c r="I95" s="288" t="s">
        <v>539</v>
      </c>
      <c r="J95" s="288"/>
      <c r="K95" s="301"/>
    </row>
    <row r="96" spans="2:11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spans="2:11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300" t="s">
        <v>543</v>
      </c>
      <c r="D100" s="300"/>
      <c r="E100" s="300"/>
      <c r="F100" s="300"/>
      <c r="G100" s="300"/>
      <c r="H100" s="300"/>
      <c r="I100" s="300"/>
      <c r="J100" s="300"/>
      <c r="K100" s="301"/>
    </row>
    <row r="101" spans="2:11" ht="17.25" customHeight="1">
      <c r="B101" s="299"/>
      <c r="C101" s="302" t="s">
        <v>499</v>
      </c>
      <c r="D101" s="302"/>
      <c r="E101" s="302"/>
      <c r="F101" s="302" t="s">
        <v>500</v>
      </c>
      <c r="G101" s="303"/>
      <c r="H101" s="302" t="s">
        <v>109</v>
      </c>
      <c r="I101" s="302" t="s">
        <v>59</v>
      </c>
      <c r="J101" s="302" t="s">
        <v>501</v>
      </c>
      <c r="K101" s="301"/>
    </row>
    <row r="102" spans="2:11" ht="17.25" customHeight="1">
      <c r="B102" s="299"/>
      <c r="C102" s="304" t="s">
        <v>502</v>
      </c>
      <c r="D102" s="304"/>
      <c r="E102" s="304"/>
      <c r="F102" s="305" t="s">
        <v>503</v>
      </c>
      <c r="G102" s="306"/>
      <c r="H102" s="304"/>
      <c r="I102" s="304"/>
      <c r="J102" s="304" t="s">
        <v>504</v>
      </c>
      <c r="K102" s="301"/>
    </row>
    <row r="103" spans="2:11" ht="5.25" customHeight="1">
      <c r="B103" s="299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spans="2:11" ht="15" customHeight="1">
      <c r="B104" s="299"/>
      <c r="C104" s="288" t="s">
        <v>55</v>
      </c>
      <c r="D104" s="307"/>
      <c r="E104" s="307"/>
      <c r="F104" s="309" t="s">
        <v>505</v>
      </c>
      <c r="G104" s="318"/>
      <c r="H104" s="288" t="s">
        <v>544</v>
      </c>
      <c r="I104" s="288" t="s">
        <v>507</v>
      </c>
      <c r="J104" s="288">
        <v>20</v>
      </c>
      <c r="K104" s="301"/>
    </row>
    <row r="105" spans="2:11" ht="15" customHeight="1">
      <c r="B105" s="299"/>
      <c r="C105" s="288" t="s">
        <v>508</v>
      </c>
      <c r="D105" s="288"/>
      <c r="E105" s="288"/>
      <c r="F105" s="309" t="s">
        <v>505</v>
      </c>
      <c r="G105" s="288"/>
      <c r="H105" s="288" t="s">
        <v>544</v>
      </c>
      <c r="I105" s="288" t="s">
        <v>507</v>
      </c>
      <c r="J105" s="288">
        <v>120</v>
      </c>
      <c r="K105" s="301"/>
    </row>
    <row r="106" spans="2:11" ht="15" customHeight="1">
      <c r="B106" s="310"/>
      <c r="C106" s="288" t="s">
        <v>510</v>
      </c>
      <c r="D106" s="288"/>
      <c r="E106" s="288"/>
      <c r="F106" s="309" t="s">
        <v>511</v>
      </c>
      <c r="G106" s="288"/>
      <c r="H106" s="288" t="s">
        <v>544</v>
      </c>
      <c r="I106" s="288" t="s">
        <v>507</v>
      </c>
      <c r="J106" s="288">
        <v>50</v>
      </c>
      <c r="K106" s="301"/>
    </row>
    <row r="107" spans="2:11" ht="15" customHeight="1">
      <c r="B107" s="310"/>
      <c r="C107" s="288" t="s">
        <v>513</v>
      </c>
      <c r="D107" s="288"/>
      <c r="E107" s="288"/>
      <c r="F107" s="309" t="s">
        <v>505</v>
      </c>
      <c r="G107" s="288"/>
      <c r="H107" s="288" t="s">
        <v>544</v>
      </c>
      <c r="I107" s="288" t="s">
        <v>515</v>
      </c>
      <c r="J107" s="288"/>
      <c r="K107" s="301"/>
    </row>
    <row r="108" spans="2:11" ht="15" customHeight="1">
      <c r="B108" s="310"/>
      <c r="C108" s="288" t="s">
        <v>524</v>
      </c>
      <c r="D108" s="288"/>
      <c r="E108" s="288"/>
      <c r="F108" s="309" t="s">
        <v>511</v>
      </c>
      <c r="G108" s="288"/>
      <c r="H108" s="288" t="s">
        <v>544</v>
      </c>
      <c r="I108" s="288" t="s">
        <v>507</v>
      </c>
      <c r="J108" s="288">
        <v>50</v>
      </c>
      <c r="K108" s="301"/>
    </row>
    <row r="109" spans="2:11" ht="15" customHeight="1">
      <c r="B109" s="310"/>
      <c r="C109" s="288" t="s">
        <v>532</v>
      </c>
      <c r="D109" s="288"/>
      <c r="E109" s="288"/>
      <c r="F109" s="309" t="s">
        <v>511</v>
      </c>
      <c r="G109" s="288"/>
      <c r="H109" s="288" t="s">
        <v>544</v>
      </c>
      <c r="I109" s="288" t="s">
        <v>507</v>
      </c>
      <c r="J109" s="288">
        <v>50</v>
      </c>
      <c r="K109" s="301"/>
    </row>
    <row r="110" spans="2:11" ht="15" customHeight="1">
      <c r="B110" s="310"/>
      <c r="C110" s="288" t="s">
        <v>530</v>
      </c>
      <c r="D110" s="288"/>
      <c r="E110" s="288"/>
      <c r="F110" s="309" t="s">
        <v>511</v>
      </c>
      <c r="G110" s="288"/>
      <c r="H110" s="288" t="s">
        <v>544</v>
      </c>
      <c r="I110" s="288" t="s">
        <v>507</v>
      </c>
      <c r="J110" s="288">
        <v>50</v>
      </c>
      <c r="K110" s="301"/>
    </row>
    <row r="111" spans="2:11" ht="15" customHeight="1">
      <c r="B111" s="310"/>
      <c r="C111" s="288" t="s">
        <v>55</v>
      </c>
      <c r="D111" s="288"/>
      <c r="E111" s="288"/>
      <c r="F111" s="309" t="s">
        <v>505</v>
      </c>
      <c r="G111" s="288"/>
      <c r="H111" s="288" t="s">
        <v>545</v>
      </c>
      <c r="I111" s="288" t="s">
        <v>507</v>
      </c>
      <c r="J111" s="288">
        <v>20</v>
      </c>
      <c r="K111" s="301"/>
    </row>
    <row r="112" spans="2:11" ht="15" customHeight="1">
      <c r="B112" s="310"/>
      <c r="C112" s="288" t="s">
        <v>546</v>
      </c>
      <c r="D112" s="288"/>
      <c r="E112" s="288"/>
      <c r="F112" s="309" t="s">
        <v>505</v>
      </c>
      <c r="G112" s="288"/>
      <c r="H112" s="288" t="s">
        <v>547</v>
      </c>
      <c r="I112" s="288" t="s">
        <v>507</v>
      </c>
      <c r="J112" s="288">
        <v>120</v>
      </c>
      <c r="K112" s="301"/>
    </row>
    <row r="113" spans="2:11" ht="15" customHeight="1">
      <c r="B113" s="310"/>
      <c r="C113" s="288" t="s">
        <v>40</v>
      </c>
      <c r="D113" s="288"/>
      <c r="E113" s="288"/>
      <c r="F113" s="309" t="s">
        <v>505</v>
      </c>
      <c r="G113" s="288"/>
      <c r="H113" s="288" t="s">
        <v>548</v>
      </c>
      <c r="I113" s="288" t="s">
        <v>539</v>
      </c>
      <c r="J113" s="288"/>
      <c r="K113" s="301"/>
    </row>
    <row r="114" spans="2:11" ht="15" customHeight="1">
      <c r="B114" s="310"/>
      <c r="C114" s="288" t="s">
        <v>50</v>
      </c>
      <c r="D114" s="288"/>
      <c r="E114" s="288"/>
      <c r="F114" s="309" t="s">
        <v>505</v>
      </c>
      <c r="G114" s="288"/>
      <c r="H114" s="288" t="s">
        <v>549</v>
      </c>
      <c r="I114" s="288" t="s">
        <v>539</v>
      </c>
      <c r="J114" s="288"/>
      <c r="K114" s="301"/>
    </row>
    <row r="115" spans="2:11" ht="15" customHeight="1">
      <c r="B115" s="310"/>
      <c r="C115" s="288" t="s">
        <v>59</v>
      </c>
      <c r="D115" s="288"/>
      <c r="E115" s="288"/>
      <c r="F115" s="309" t="s">
        <v>505</v>
      </c>
      <c r="G115" s="288"/>
      <c r="H115" s="288" t="s">
        <v>550</v>
      </c>
      <c r="I115" s="288" t="s">
        <v>551</v>
      </c>
      <c r="J115" s="288"/>
      <c r="K115" s="301"/>
    </row>
    <row r="116" spans="2:11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spans="2:11" ht="18.75" customHeight="1">
      <c r="B117" s="320"/>
      <c r="C117" s="285"/>
      <c r="D117" s="285"/>
      <c r="E117" s="285"/>
      <c r="F117" s="321"/>
      <c r="G117" s="285"/>
      <c r="H117" s="285"/>
      <c r="I117" s="285"/>
      <c r="J117" s="285"/>
      <c r="K117" s="320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2:11" ht="45" customHeight="1">
      <c r="B120" s="325"/>
      <c r="C120" s="276" t="s">
        <v>552</v>
      </c>
      <c r="D120" s="276"/>
      <c r="E120" s="276"/>
      <c r="F120" s="276"/>
      <c r="G120" s="276"/>
      <c r="H120" s="276"/>
      <c r="I120" s="276"/>
      <c r="J120" s="276"/>
      <c r="K120" s="326"/>
    </row>
    <row r="121" spans="2:11" ht="17.25" customHeight="1">
      <c r="B121" s="327"/>
      <c r="C121" s="302" t="s">
        <v>499</v>
      </c>
      <c r="D121" s="302"/>
      <c r="E121" s="302"/>
      <c r="F121" s="302" t="s">
        <v>500</v>
      </c>
      <c r="G121" s="303"/>
      <c r="H121" s="302" t="s">
        <v>109</v>
      </c>
      <c r="I121" s="302" t="s">
        <v>59</v>
      </c>
      <c r="J121" s="302" t="s">
        <v>501</v>
      </c>
      <c r="K121" s="328"/>
    </row>
    <row r="122" spans="2:11" ht="17.25" customHeight="1">
      <c r="B122" s="327"/>
      <c r="C122" s="304" t="s">
        <v>502</v>
      </c>
      <c r="D122" s="304"/>
      <c r="E122" s="304"/>
      <c r="F122" s="305" t="s">
        <v>503</v>
      </c>
      <c r="G122" s="306"/>
      <c r="H122" s="304"/>
      <c r="I122" s="304"/>
      <c r="J122" s="304" t="s">
        <v>504</v>
      </c>
      <c r="K122" s="328"/>
    </row>
    <row r="123" spans="2:11" ht="5.25" customHeight="1">
      <c r="B123" s="329"/>
      <c r="C123" s="307"/>
      <c r="D123" s="307"/>
      <c r="E123" s="307"/>
      <c r="F123" s="307"/>
      <c r="G123" s="288"/>
      <c r="H123" s="307"/>
      <c r="I123" s="307"/>
      <c r="J123" s="307"/>
      <c r="K123" s="330"/>
    </row>
    <row r="124" spans="2:11" ht="15" customHeight="1">
      <c r="B124" s="329"/>
      <c r="C124" s="288" t="s">
        <v>508</v>
      </c>
      <c r="D124" s="307"/>
      <c r="E124" s="307"/>
      <c r="F124" s="309" t="s">
        <v>505</v>
      </c>
      <c r="G124" s="288"/>
      <c r="H124" s="288" t="s">
        <v>544</v>
      </c>
      <c r="I124" s="288" t="s">
        <v>507</v>
      </c>
      <c r="J124" s="288">
        <v>120</v>
      </c>
      <c r="K124" s="331"/>
    </row>
    <row r="125" spans="2:11" ht="15" customHeight="1">
      <c r="B125" s="329"/>
      <c r="C125" s="288" t="s">
        <v>553</v>
      </c>
      <c r="D125" s="288"/>
      <c r="E125" s="288"/>
      <c r="F125" s="309" t="s">
        <v>505</v>
      </c>
      <c r="G125" s="288"/>
      <c r="H125" s="288" t="s">
        <v>554</v>
      </c>
      <c r="I125" s="288" t="s">
        <v>507</v>
      </c>
      <c r="J125" s="288" t="s">
        <v>555</v>
      </c>
      <c r="K125" s="331"/>
    </row>
    <row r="126" spans="2:11" ht="15" customHeight="1">
      <c r="B126" s="329"/>
      <c r="C126" s="288" t="s">
        <v>454</v>
      </c>
      <c r="D126" s="288"/>
      <c r="E126" s="288"/>
      <c r="F126" s="309" t="s">
        <v>505</v>
      </c>
      <c r="G126" s="288"/>
      <c r="H126" s="288" t="s">
        <v>556</v>
      </c>
      <c r="I126" s="288" t="s">
        <v>507</v>
      </c>
      <c r="J126" s="288" t="s">
        <v>555</v>
      </c>
      <c r="K126" s="331"/>
    </row>
    <row r="127" spans="2:11" ht="15" customHeight="1">
      <c r="B127" s="329"/>
      <c r="C127" s="288" t="s">
        <v>516</v>
      </c>
      <c r="D127" s="288"/>
      <c r="E127" s="288"/>
      <c r="F127" s="309" t="s">
        <v>511</v>
      </c>
      <c r="G127" s="288"/>
      <c r="H127" s="288" t="s">
        <v>517</v>
      </c>
      <c r="I127" s="288" t="s">
        <v>507</v>
      </c>
      <c r="J127" s="288">
        <v>15</v>
      </c>
      <c r="K127" s="331"/>
    </row>
    <row r="128" spans="2:11" ht="15" customHeight="1">
      <c r="B128" s="329"/>
      <c r="C128" s="311" t="s">
        <v>518</v>
      </c>
      <c r="D128" s="311"/>
      <c r="E128" s="311"/>
      <c r="F128" s="312" t="s">
        <v>511</v>
      </c>
      <c r="G128" s="311"/>
      <c r="H128" s="311" t="s">
        <v>519</v>
      </c>
      <c r="I128" s="311" t="s">
        <v>507</v>
      </c>
      <c r="J128" s="311">
        <v>15</v>
      </c>
      <c r="K128" s="331"/>
    </row>
    <row r="129" spans="2:11" ht="15" customHeight="1">
      <c r="B129" s="329"/>
      <c r="C129" s="311" t="s">
        <v>520</v>
      </c>
      <c r="D129" s="311"/>
      <c r="E129" s="311"/>
      <c r="F129" s="312" t="s">
        <v>511</v>
      </c>
      <c r="G129" s="311"/>
      <c r="H129" s="311" t="s">
        <v>521</v>
      </c>
      <c r="I129" s="311" t="s">
        <v>507</v>
      </c>
      <c r="J129" s="311">
        <v>20</v>
      </c>
      <c r="K129" s="331"/>
    </row>
    <row r="130" spans="2:11" ht="15" customHeight="1">
      <c r="B130" s="329"/>
      <c r="C130" s="311" t="s">
        <v>522</v>
      </c>
      <c r="D130" s="311"/>
      <c r="E130" s="311"/>
      <c r="F130" s="312" t="s">
        <v>511</v>
      </c>
      <c r="G130" s="311"/>
      <c r="H130" s="311" t="s">
        <v>523</v>
      </c>
      <c r="I130" s="311" t="s">
        <v>507</v>
      </c>
      <c r="J130" s="311">
        <v>20</v>
      </c>
      <c r="K130" s="331"/>
    </row>
    <row r="131" spans="2:11" ht="15" customHeight="1">
      <c r="B131" s="329"/>
      <c r="C131" s="288" t="s">
        <v>510</v>
      </c>
      <c r="D131" s="288"/>
      <c r="E131" s="288"/>
      <c r="F131" s="309" t="s">
        <v>511</v>
      </c>
      <c r="G131" s="288"/>
      <c r="H131" s="288" t="s">
        <v>544</v>
      </c>
      <c r="I131" s="288" t="s">
        <v>507</v>
      </c>
      <c r="J131" s="288">
        <v>50</v>
      </c>
      <c r="K131" s="331"/>
    </row>
    <row r="132" spans="2:11" ht="15" customHeight="1">
      <c r="B132" s="329"/>
      <c r="C132" s="288" t="s">
        <v>524</v>
      </c>
      <c r="D132" s="288"/>
      <c r="E132" s="288"/>
      <c r="F132" s="309" t="s">
        <v>511</v>
      </c>
      <c r="G132" s="288"/>
      <c r="H132" s="288" t="s">
        <v>544</v>
      </c>
      <c r="I132" s="288" t="s">
        <v>507</v>
      </c>
      <c r="J132" s="288">
        <v>50</v>
      </c>
      <c r="K132" s="331"/>
    </row>
    <row r="133" spans="2:11" ht="15" customHeight="1">
      <c r="B133" s="329"/>
      <c r="C133" s="288" t="s">
        <v>530</v>
      </c>
      <c r="D133" s="288"/>
      <c r="E133" s="288"/>
      <c r="F133" s="309" t="s">
        <v>511</v>
      </c>
      <c r="G133" s="288"/>
      <c r="H133" s="288" t="s">
        <v>544</v>
      </c>
      <c r="I133" s="288" t="s">
        <v>507</v>
      </c>
      <c r="J133" s="288">
        <v>50</v>
      </c>
      <c r="K133" s="331"/>
    </row>
    <row r="134" spans="2:11" ht="15" customHeight="1">
      <c r="B134" s="329"/>
      <c r="C134" s="288" t="s">
        <v>532</v>
      </c>
      <c r="D134" s="288"/>
      <c r="E134" s="288"/>
      <c r="F134" s="309" t="s">
        <v>511</v>
      </c>
      <c r="G134" s="288"/>
      <c r="H134" s="288" t="s">
        <v>544</v>
      </c>
      <c r="I134" s="288" t="s">
        <v>507</v>
      </c>
      <c r="J134" s="288">
        <v>50</v>
      </c>
      <c r="K134" s="331"/>
    </row>
    <row r="135" spans="2:11" ht="15" customHeight="1">
      <c r="B135" s="329"/>
      <c r="C135" s="288" t="s">
        <v>114</v>
      </c>
      <c r="D135" s="288"/>
      <c r="E135" s="288"/>
      <c r="F135" s="309" t="s">
        <v>511</v>
      </c>
      <c r="G135" s="288"/>
      <c r="H135" s="288" t="s">
        <v>557</v>
      </c>
      <c r="I135" s="288" t="s">
        <v>507</v>
      </c>
      <c r="J135" s="288">
        <v>255</v>
      </c>
      <c r="K135" s="331"/>
    </row>
    <row r="136" spans="2:11" ht="15" customHeight="1">
      <c r="B136" s="329"/>
      <c r="C136" s="288" t="s">
        <v>534</v>
      </c>
      <c r="D136" s="288"/>
      <c r="E136" s="288"/>
      <c r="F136" s="309" t="s">
        <v>505</v>
      </c>
      <c r="G136" s="288"/>
      <c r="H136" s="288" t="s">
        <v>558</v>
      </c>
      <c r="I136" s="288" t="s">
        <v>536</v>
      </c>
      <c r="J136" s="288"/>
      <c r="K136" s="331"/>
    </row>
    <row r="137" spans="2:11" ht="15" customHeight="1">
      <c r="B137" s="329"/>
      <c r="C137" s="288" t="s">
        <v>537</v>
      </c>
      <c r="D137" s="288"/>
      <c r="E137" s="288"/>
      <c r="F137" s="309" t="s">
        <v>505</v>
      </c>
      <c r="G137" s="288"/>
      <c r="H137" s="288" t="s">
        <v>559</v>
      </c>
      <c r="I137" s="288" t="s">
        <v>539</v>
      </c>
      <c r="J137" s="288"/>
      <c r="K137" s="331"/>
    </row>
    <row r="138" spans="2:11" ht="15" customHeight="1">
      <c r="B138" s="329"/>
      <c r="C138" s="288" t="s">
        <v>540</v>
      </c>
      <c r="D138" s="288"/>
      <c r="E138" s="288"/>
      <c r="F138" s="309" t="s">
        <v>505</v>
      </c>
      <c r="G138" s="288"/>
      <c r="H138" s="288" t="s">
        <v>540</v>
      </c>
      <c r="I138" s="288" t="s">
        <v>539</v>
      </c>
      <c r="J138" s="288"/>
      <c r="K138" s="331"/>
    </row>
    <row r="139" spans="2:11" ht="15" customHeight="1">
      <c r="B139" s="329"/>
      <c r="C139" s="288" t="s">
        <v>40</v>
      </c>
      <c r="D139" s="288"/>
      <c r="E139" s="288"/>
      <c r="F139" s="309" t="s">
        <v>505</v>
      </c>
      <c r="G139" s="288"/>
      <c r="H139" s="288" t="s">
        <v>560</v>
      </c>
      <c r="I139" s="288" t="s">
        <v>539</v>
      </c>
      <c r="J139" s="288"/>
      <c r="K139" s="331"/>
    </row>
    <row r="140" spans="2:11" ht="15" customHeight="1">
      <c r="B140" s="329"/>
      <c r="C140" s="288" t="s">
        <v>561</v>
      </c>
      <c r="D140" s="288"/>
      <c r="E140" s="288"/>
      <c r="F140" s="309" t="s">
        <v>505</v>
      </c>
      <c r="G140" s="288"/>
      <c r="H140" s="288" t="s">
        <v>562</v>
      </c>
      <c r="I140" s="288" t="s">
        <v>539</v>
      </c>
      <c r="J140" s="288"/>
      <c r="K140" s="331"/>
    </row>
    <row r="141" spans="2:1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spans="2:11" ht="18.75" customHeight="1">
      <c r="B142" s="285"/>
      <c r="C142" s="285"/>
      <c r="D142" s="285"/>
      <c r="E142" s="285"/>
      <c r="F142" s="321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300" t="s">
        <v>563</v>
      </c>
      <c r="D145" s="300"/>
      <c r="E145" s="300"/>
      <c r="F145" s="300"/>
      <c r="G145" s="300"/>
      <c r="H145" s="300"/>
      <c r="I145" s="300"/>
      <c r="J145" s="300"/>
      <c r="K145" s="301"/>
    </row>
    <row r="146" spans="2:11" ht="17.25" customHeight="1">
      <c r="B146" s="299"/>
      <c r="C146" s="302" t="s">
        <v>499</v>
      </c>
      <c r="D146" s="302"/>
      <c r="E146" s="302"/>
      <c r="F146" s="302" t="s">
        <v>500</v>
      </c>
      <c r="G146" s="303"/>
      <c r="H146" s="302" t="s">
        <v>109</v>
      </c>
      <c r="I146" s="302" t="s">
        <v>59</v>
      </c>
      <c r="J146" s="302" t="s">
        <v>501</v>
      </c>
      <c r="K146" s="301"/>
    </row>
    <row r="147" spans="2:11" ht="17.25" customHeight="1">
      <c r="B147" s="299"/>
      <c r="C147" s="304" t="s">
        <v>502</v>
      </c>
      <c r="D147" s="304"/>
      <c r="E147" s="304"/>
      <c r="F147" s="305" t="s">
        <v>503</v>
      </c>
      <c r="G147" s="306"/>
      <c r="H147" s="304"/>
      <c r="I147" s="304"/>
      <c r="J147" s="304" t="s">
        <v>504</v>
      </c>
      <c r="K147" s="301"/>
    </row>
    <row r="148" spans="2:11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spans="2:11" ht="15" customHeight="1">
      <c r="B149" s="310"/>
      <c r="C149" s="335" t="s">
        <v>508</v>
      </c>
      <c r="D149" s="288"/>
      <c r="E149" s="288"/>
      <c r="F149" s="336" t="s">
        <v>505</v>
      </c>
      <c r="G149" s="288"/>
      <c r="H149" s="335" t="s">
        <v>544</v>
      </c>
      <c r="I149" s="335" t="s">
        <v>507</v>
      </c>
      <c r="J149" s="335">
        <v>120</v>
      </c>
      <c r="K149" s="331"/>
    </row>
    <row r="150" spans="2:11" ht="15" customHeight="1">
      <c r="B150" s="310"/>
      <c r="C150" s="335" t="s">
        <v>553</v>
      </c>
      <c r="D150" s="288"/>
      <c r="E150" s="288"/>
      <c r="F150" s="336" t="s">
        <v>505</v>
      </c>
      <c r="G150" s="288"/>
      <c r="H150" s="335" t="s">
        <v>564</v>
      </c>
      <c r="I150" s="335" t="s">
        <v>507</v>
      </c>
      <c r="J150" s="335" t="s">
        <v>555</v>
      </c>
      <c r="K150" s="331"/>
    </row>
    <row r="151" spans="2:11" ht="15" customHeight="1">
      <c r="B151" s="310"/>
      <c r="C151" s="335" t="s">
        <v>454</v>
      </c>
      <c r="D151" s="288"/>
      <c r="E151" s="288"/>
      <c r="F151" s="336" t="s">
        <v>505</v>
      </c>
      <c r="G151" s="288"/>
      <c r="H151" s="335" t="s">
        <v>565</v>
      </c>
      <c r="I151" s="335" t="s">
        <v>507</v>
      </c>
      <c r="J151" s="335" t="s">
        <v>555</v>
      </c>
      <c r="K151" s="331"/>
    </row>
    <row r="152" spans="2:11" ht="15" customHeight="1">
      <c r="B152" s="310"/>
      <c r="C152" s="335" t="s">
        <v>510</v>
      </c>
      <c r="D152" s="288"/>
      <c r="E152" s="288"/>
      <c r="F152" s="336" t="s">
        <v>511</v>
      </c>
      <c r="G152" s="288"/>
      <c r="H152" s="335" t="s">
        <v>544</v>
      </c>
      <c r="I152" s="335" t="s">
        <v>507</v>
      </c>
      <c r="J152" s="335">
        <v>50</v>
      </c>
      <c r="K152" s="331"/>
    </row>
    <row r="153" spans="2:11" ht="15" customHeight="1">
      <c r="B153" s="310"/>
      <c r="C153" s="335" t="s">
        <v>513</v>
      </c>
      <c r="D153" s="288"/>
      <c r="E153" s="288"/>
      <c r="F153" s="336" t="s">
        <v>505</v>
      </c>
      <c r="G153" s="288"/>
      <c r="H153" s="335" t="s">
        <v>544</v>
      </c>
      <c r="I153" s="335" t="s">
        <v>515</v>
      </c>
      <c r="J153" s="335"/>
      <c r="K153" s="331"/>
    </row>
    <row r="154" spans="2:11" ht="15" customHeight="1">
      <c r="B154" s="310"/>
      <c r="C154" s="335" t="s">
        <v>524</v>
      </c>
      <c r="D154" s="288"/>
      <c r="E154" s="288"/>
      <c r="F154" s="336" t="s">
        <v>511</v>
      </c>
      <c r="G154" s="288"/>
      <c r="H154" s="335" t="s">
        <v>544</v>
      </c>
      <c r="I154" s="335" t="s">
        <v>507</v>
      </c>
      <c r="J154" s="335">
        <v>50</v>
      </c>
      <c r="K154" s="331"/>
    </row>
    <row r="155" spans="2:11" ht="15" customHeight="1">
      <c r="B155" s="310"/>
      <c r="C155" s="335" t="s">
        <v>532</v>
      </c>
      <c r="D155" s="288"/>
      <c r="E155" s="288"/>
      <c r="F155" s="336" t="s">
        <v>511</v>
      </c>
      <c r="G155" s="288"/>
      <c r="H155" s="335" t="s">
        <v>544</v>
      </c>
      <c r="I155" s="335" t="s">
        <v>507</v>
      </c>
      <c r="J155" s="335">
        <v>50</v>
      </c>
      <c r="K155" s="331"/>
    </row>
    <row r="156" spans="2:11" ht="15" customHeight="1">
      <c r="B156" s="310"/>
      <c r="C156" s="335" t="s">
        <v>530</v>
      </c>
      <c r="D156" s="288"/>
      <c r="E156" s="288"/>
      <c r="F156" s="336" t="s">
        <v>511</v>
      </c>
      <c r="G156" s="288"/>
      <c r="H156" s="335" t="s">
        <v>544</v>
      </c>
      <c r="I156" s="335" t="s">
        <v>507</v>
      </c>
      <c r="J156" s="335">
        <v>50</v>
      </c>
      <c r="K156" s="331"/>
    </row>
    <row r="157" spans="2:11" ht="15" customHeight="1">
      <c r="B157" s="310"/>
      <c r="C157" s="335" t="s">
        <v>98</v>
      </c>
      <c r="D157" s="288"/>
      <c r="E157" s="288"/>
      <c r="F157" s="336" t="s">
        <v>505</v>
      </c>
      <c r="G157" s="288"/>
      <c r="H157" s="335" t="s">
        <v>566</v>
      </c>
      <c r="I157" s="335" t="s">
        <v>507</v>
      </c>
      <c r="J157" s="335" t="s">
        <v>567</v>
      </c>
      <c r="K157" s="331"/>
    </row>
    <row r="158" spans="2:11" ht="15" customHeight="1">
      <c r="B158" s="310"/>
      <c r="C158" s="335" t="s">
        <v>568</v>
      </c>
      <c r="D158" s="288"/>
      <c r="E158" s="288"/>
      <c r="F158" s="336" t="s">
        <v>505</v>
      </c>
      <c r="G158" s="288"/>
      <c r="H158" s="335" t="s">
        <v>569</v>
      </c>
      <c r="I158" s="335" t="s">
        <v>539</v>
      </c>
      <c r="J158" s="335"/>
      <c r="K158" s="331"/>
    </row>
    <row r="159" spans="2:11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spans="2:11" ht="18.75" customHeight="1">
      <c r="B160" s="285"/>
      <c r="C160" s="288"/>
      <c r="D160" s="288"/>
      <c r="E160" s="288"/>
      <c r="F160" s="309"/>
      <c r="G160" s="288"/>
      <c r="H160" s="288"/>
      <c r="I160" s="288"/>
      <c r="J160" s="288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276" t="s">
        <v>570</v>
      </c>
      <c r="D163" s="276"/>
      <c r="E163" s="276"/>
      <c r="F163" s="276"/>
      <c r="G163" s="276"/>
      <c r="H163" s="276"/>
      <c r="I163" s="276"/>
      <c r="J163" s="276"/>
      <c r="K163" s="277"/>
    </row>
    <row r="164" spans="2:11" ht="17.25" customHeight="1">
      <c r="B164" s="275"/>
      <c r="C164" s="302" t="s">
        <v>499</v>
      </c>
      <c r="D164" s="302"/>
      <c r="E164" s="302"/>
      <c r="F164" s="302" t="s">
        <v>500</v>
      </c>
      <c r="G164" s="339"/>
      <c r="H164" s="340" t="s">
        <v>109</v>
      </c>
      <c r="I164" s="340" t="s">
        <v>59</v>
      </c>
      <c r="J164" s="302" t="s">
        <v>501</v>
      </c>
      <c r="K164" s="277"/>
    </row>
    <row r="165" spans="2:11" ht="17.25" customHeight="1">
      <c r="B165" s="279"/>
      <c r="C165" s="304" t="s">
        <v>502</v>
      </c>
      <c r="D165" s="304"/>
      <c r="E165" s="304"/>
      <c r="F165" s="305" t="s">
        <v>503</v>
      </c>
      <c r="G165" s="341"/>
      <c r="H165" s="342"/>
      <c r="I165" s="342"/>
      <c r="J165" s="304" t="s">
        <v>504</v>
      </c>
      <c r="K165" s="281"/>
    </row>
    <row r="166" spans="2:11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spans="2:11" ht="15" customHeight="1">
      <c r="B167" s="310"/>
      <c r="C167" s="288" t="s">
        <v>508</v>
      </c>
      <c r="D167" s="288"/>
      <c r="E167" s="288"/>
      <c r="F167" s="309" t="s">
        <v>505</v>
      </c>
      <c r="G167" s="288"/>
      <c r="H167" s="288" t="s">
        <v>544</v>
      </c>
      <c r="I167" s="288" t="s">
        <v>507</v>
      </c>
      <c r="J167" s="288">
        <v>120</v>
      </c>
      <c r="K167" s="331"/>
    </row>
    <row r="168" spans="2:11" ht="15" customHeight="1">
      <c r="B168" s="310"/>
      <c r="C168" s="288" t="s">
        <v>553</v>
      </c>
      <c r="D168" s="288"/>
      <c r="E168" s="288"/>
      <c r="F168" s="309" t="s">
        <v>505</v>
      </c>
      <c r="G168" s="288"/>
      <c r="H168" s="288" t="s">
        <v>554</v>
      </c>
      <c r="I168" s="288" t="s">
        <v>507</v>
      </c>
      <c r="J168" s="288" t="s">
        <v>555</v>
      </c>
      <c r="K168" s="331"/>
    </row>
    <row r="169" spans="2:11" ht="15" customHeight="1">
      <c r="B169" s="310"/>
      <c r="C169" s="288" t="s">
        <v>454</v>
      </c>
      <c r="D169" s="288"/>
      <c r="E169" s="288"/>
      <c r="F169" s="309" t="s">
        <v>505</v>
      </c>
      <c r="G169" s="288"/>
      <c r="H169" s="288" t="s">
        <v>571</v>
      </c>
      <c r="I169" s="288" t="s">
        <v>507</v>
      </c>
      <c r="J169" s="288" t="s">
        <v>555</v>
      </c>
      <c r="K169" s="331"/>
    </row>
    <row r="170" spans="2:11" ht="15" customHeight="1">
      <c r="B170" s="310"/>
      <c r="C170" s="288" t="s">
        <v>510</v>
      </c>
      <c r="D170" s="288"/>
      <c r="E170" s="288"/>
      <c r="F170" s="309" t="s">
        <v>511</v>
      </c>
      <c r="G170" s="288"/>
      <c r="H170" s="288" t="s">
        <v>571</v>
      </c>
      <c r="I170" s="288" t="s">
        <v>507</v>
      </c>
      <c r="J170" s="288">
        <v>50</v>
      </c>
      <c r="K170" s="331"/>
    </row>
    <row r="171" spans="2:11" ht="15" customHeight="1">
      <c r="B171" s="310"/>
      <c r="C171" s="288" t="s">
        <v>513</v>
      </c>
      <c r="D171" s="288"/>
      <c r="E171" s="288"/>
      <c r="F171" s="309" t="s">
        <v>505</v>
      </c>
      <c r="G171" s="288"/>
      <c r="H171" s="288" t="s">
        <v>571</v>
      </c>
      <c r="I171" s="288" t="s">
        <v>515</v>
      </c>
      <c r="J171" s="288"/>
      <c r="K171" s="331"/>
    </row>
    <row r="172" spans="2:11" ht="15" customHeight="1">
      <c r="B172" s="310"/>
      <c r="C172" s="288" t="s">
        <v>524</v>
      </c>
      <c r="D172" s="288"/>
      <c r="E172" s="288"/>
      <c r="F172" s="309" t="s">
        <v>511</v>
      </c>
      <c r="G172" s="288"/>
      <c r="H172" s="288" t="s">
        <v>571</v>
      </c>
      <c r="I172" s="288" t="s">
        <v>507</v>
      </c>
      <c r="J172" s="288">
        <v>50</v>
      </c>
      <c r="K172" s="331"/>
    </row>
    <row r="173" spans="2:11" ht="15" customHeight="1">
      <c r="B173" s="310"/>
      <c r="C173" s="288" t="s">
        <v>532</v>
      </c>
      <c r="D173" s="288"/>
      <c r="E173" s="288"/>
      <c r="F173" s="309" t="s">
        <v>511</v>
      </c>
      <c r="G173" s="288"/>
      <c r="H173" s="288" t="s">
        <v>571</v>
      </c>
      <c r="I173" s="288" t="s">
        <v>507</v>
      </c>
      <c r="J173" s="288">
        <v>50</v>
      </c>
      <c r="K173" s="331"/>
    </row>
    <row r="174" spans="2:11" ht="15" customHeight="1">
      <c r="B174" s="310"/>
      <c r="C174" s="288" t="s">
        <v>530</v>
      </c>
      <c r="D174" s="288"/>
      <c r="E174" s="288"/>
      <c r="F174" s="309" t="s">
        <v>511</v>
      </c>
      <c r="G174" s="288"/>
      <c r="H174" s="288" t="s">
        <v>571</v>
      </c>
      <c r="I174" s="288" t="s">
        <v>507</v>
      </c>
      <c r="J174" s="288">
        <v>50</v>
      </c>
      <c r="K174" s="331"/>
    </row>
    <row r="175" spans="2:11" ht="15" customHeight="1">
      <c r="B175" s="310"/>
      <c r="C175" s="288" t="s">
        <v>108</v>
      </c>
      <c r="D175" s="288"/>
      <c r="E175" s="288"/>
      <c r="F175" s="309" t="s">
        <v>505</v>
      </c>
      <c r="G175" s="288"/>
      <c r="H175" s="288" t="s">
        <v>572</v>
      </c>
      <c r="I175" s="288" t="s">
        <v>573</v>
      </c>
      <c r="J175" s="288"/>
      <c r="K175" s="331"/>
    </row>
    <row r="176" spans="2:11" ht="15" customHeight="1">
      <c r="B176" s="310"/>
      <c r="C176" s="288" t="s">
        <v>59</v>
      </c>
      <c r="D176" s="288"/>
      <c r="E176" s="288"/>
      <c r="F176" s="309" t="s">
        <v>505</v>
      </c>
      <c r="G176" s="288"/>
      <c r="H176" s="288" t="s">
        <v>574</v>
      </c>
      <c r="I176" s="288" t="s">
        <v>575</v>
      </c>
      <c r="J176" s="288">
        <v>1</v>
      </c>
      <c r="K176" s="331"/>
    </row>
    <row r="177" spans="2:11" ht="15" customHeight="1">
      <c r="B177" s="310"/>
      <c r="C177" s="288" t="s">
        <v>55</v>
      </c>
      <c r="D177" s="288"/>
      <c r="E177" s="288"/>
      <c r="F177" s="309" t="s">
        <v>505</v>
      </c>
      <c r="G177" s="288"/>
      <c r="H177" s="288" t="s">
        <v>576</v>
      </c>
      <c r="I177" s="288" t="s">
        <v>507</v>
      </c>
      <c r="J177" s="288">
        <v>20</v>
      </c>
      <c r="K177" s="331"/>
    </row>
    <row r="178" spans="2:11" ht="15" customHeight="1">
      <c r="B178" s="310"/>
      <c r="C178" s="288" t="s">
        <v>109</v>
      </c>
      <c r="D178" s="288"/>
      <c r="E178" s="288"/>
      <c r="F178" s="309" t="s">
        <v>505</v>
      </c>
      <c r="G178" s="288"/>
      <c r="H178" s="288" t="s">
        <v>577</v>
      </c>
      <c r="I178" s="288" t="s">
        <v>507</v>
      </c>
      <c r="J178" s="288">
        <v>255</v>
      </c>
      <c r="K178" s="331"/>
    </row>
    <row r="179" spans="2:11" ht="15" customHeight="1">
      <c r="B179" s="310"/>
      <c r="C179" s="288" t="s">
        <v>110</v>
      </c>
      <c r="D179" s="288"/>
      <c r="E179" s="288"/>
      <c r="F179" s="309" t="s">
        <v>505</v>
      </c>
      <c r="G179" s="288"/>
      <c r="H179" s="288" t="s">
        <v>470</v>
      </c>
      <c r="I179" s="288" t="s">
        <v>507</v>
      </c>
      <c r="J179" s="288">
        <v>10</v>
      </c>
      <c r="K179" s="331"/>
    </row>
    <row r="180" spans="2:11" ht="15" customHeight="1">
      <c r="B180" s="310"/>
      <c r="C180" s="288" t="s">
        <v>111</v>
      </c>
      <c r="D180" s="288"/>
      <c r="E180" s="288"/>
      <c r="F180" s="309" t="s">
        <v>505</v>
      </c>
      <c r="G180" s="288"/>
      <c r="H180" s="288" t="s">
        <v>578</v>
      </c>
      <c r="I180" s="288" t="s">
        <v>539</v>
      </c>
      <c r="J180" s="288"/>
      <c r="K180" s="331"/>
    </row>
    <row r="181" spans="2:11" ht="15" customHeight="1">
      <c r="B181" s="310"/>
      <c r="C181" s="288" t="s">
        <v>579</v>
      </c>
      <c r="D181" s="288"/>
      <c r="E181" s="288"/>
      <c r="F181" s="309" t="s">
        <v>505</v>
      </c>
      <c r="G181" s="288"/>
      <c r="H181" s="288" t="s">
        <v>580</v>
      </c>
      <c r="I181" s="288" t="s">
        <v>539</v>
      </c>
      <c r="J181" s="288"/>
      <c r="K181" s="331"/>
    </row>
    <row r="182" spans="2:11" ht="15" customHeight="1">
      <c r="B182" s="310"/>
      <c r="C182" s="288" t="s">
        <v>568</v>
      </c>
      <c r="D182" s="288"/>
      <c r="E182" s="288"/>
      <c r="F182" s="309" t="s">
        <v>505</v>
      </c>
      <c r="G182" s="288"/>
      <c r="H182" s="288" t="s">
        <v>581</v>
      </c>
      <c r="I182" s="288" t="s">
        <v>539</v>
      </c>
      <c r="J182" s="288"/>
      <c r="K182" s="331"/>
    </row>
    <row r="183" spans="2:11" ht="15" customHeight="1">
      <c r="B183" s="310"/>
      <c r="C183" s="288" t="s">
        <v>113</v>
      </c>
      <c r="D183" s="288"/>
      <c r="E183" s="288"/>
      <c r="F183" s="309" t="s">
        <v>511</v>
      </c>
      <c r="G183" s="288"/>
      <c r="H183" s="288" t="s">
        <v>582</v>
      </c>
      <c r="I183" s="288" t="s">
        <v>507</v>
      </c>
      <c r="J183" s="288">
        <v>50</v>
      </c>
      <c r="K183" s="331"/>
    </row>
    <row r="184" spans="2:11" ht="15" customHeight="1">
      <c r="B184" s="310"/>
      <c r="C184" s="288" t="s">
        <v>583</v>
      </c>
      <c r="D184" s="288"/>
      <c r="E184" s="288"/>
      <c r="F184" s="309" t="s">
        <v>511</v>
      </c>
      <c r="G184" s="288"/>
      <c r="H184" s="288" t="s">
        <v>584</v>
      </c>
      <c r="I184" s="288" t="s">
        <v>585</v>
      </c>
      <c r="J184" s="288"/>
      <c r="K184" s="331"/>
    </row>
    <row r="185" spans="2:11" ht="15" customHeight="1">
      <c r="B185" s="310"/>
      <c r="C185" s="288" t="s">
        <v>586</v>
      </c>
      <c r="D185" s="288"/>
      <c r="E185" s="288"/>
      <c r="F185" s="309" t="s">
        <v>511</v>
      </c>
      <c r="G185" s="288"/>
      <c r="H185" s="288" t="s">
        <v>587</v>
      </c>
      <c r="I185" s="288" t="s">
        <v>585</v>
      </c>
      <c r="J185" s="288"/>
      <c r="K185" s="331"/>
    </row>
    <row r="186" spans="2:11" ht="15" customHeight="1">
      <c r="B186" s="310"/>
      <c r="C186" s="288" t="s">
        <v>588</v>
      </c>
      <c r="D186" s="288"/>
      <c r="E186" s="288"/>
      <c r="F186" s="309" t="s">
        <v>511</v>
      </c>
      <c r="G186" s="288"/>
      <c r="H186" s="288" t="s">
        <v>589</v>
      </c>
      <c r="I186" s="288" t="s">
        <v>585</v>
      </c>
      <c r="J186" s="288"/>
      <c r="K186" s="331"/>
    </row>
    <row r="187" spans="2:11" ht="15" customHeight="1">
      <c r="B187" s="310"/>
      <c r="C187" s="343" t="s">
        <v>590</v>
      </c>
      <c r="D187" s="288"/>
      <c r="E187" s="288"/>
      <c r="F187" s="309" t="s">
        <v>511</v>
      </c>
      <c r="G187" s="288"/>
      <c r="H187" s="288" t="s">
        <v>591</v>
      </c>
      <c r="I187" s="288" t="s">
        <v>592</v>
      </c>
      <c r="J187" s="344" t="s">
        <v>593</v>
      </c>
      <c r="K187" s="331"/>
    </row>
    <row r="188" spans="2:11" ht="15" customHeight="1">
      <c r="B188" s="337"/>
      <c r="C188" s="345"/>
      <c r="D188" s="319"/>
      <c r="E188" s="319"/>
      <c r="F188" s="319"/>
      <c r="G188" s="319"/>
      <c r="H188" s="319"/>
      <c r="I188" s="319"/>
      <c r="J188" s="319"/>
      <c r="K188" s="338"/>
    </row>
    <row r="189" spans="2:11" ht="18.75" customHeight="1">
      <c r="B189" s="346"/>
      <c r="C189" s="347"/>
      <c r="D189" s="347"/>
      <c r="E189" s="347"/>
      <c r="F189" s="348"/>
      <c r="G189" s="288"/>
      <c r="H189" s="288"/>
      <c r="I189" s="288"/>
      <c r="J189" s="288"/>
      <c r="K189" s="285"/>
    </row>
    <row r="190" spans="2:11" ht="18.75" customHeight="1">
      <c r="B190" s="285"/>
      <c r="C190" s="288"/>
      <c r="D190" s="288"/>
      <c r="E190" s="288"/>
      <c r="F190" s="309"/>
      <c r="G190" s="288"/>
      <c r="H190" s="288"/>
      <c r="I190" s="288"/>
      <c r="J190" s="288"/>
      <c r="K190" s="285"/>
    </row>
    <row r="191" spans="2:11" ht="18.75" customHeight="1"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</row>
    <row r="192" spans="2:11" ht="13.5">
      <c r="B192" s="272"/>
      <c r="C192" s="273"/>
      <c r="D192" s="273"/>
      <c r="E192" s="273"/>
      <c r="F192" s="273"/>
      <c r="G192" s="273"/>
      <c r="H192" s="273"/>
      <c r="I192" s="273"/>
      <c r="J192" s="273"/>
      <c r="K192" s="274"/>
    </row>
    <row r="193" spans="2:11" ht="21">
      <c r="B193" s="275"/>
      <c r="C193" s="276" t="s">
        <v>594</v>
      </c>
      <c r="D193" s="276"/>
      <c r="E193" s="276"/>
      <c r="F193" s="276"/>
      <c r="G193" s="276"/>
      <c r="H193" s="276"/>
      <c r="I193" s="276"/>
      <c r="J193" s="276"/>
      <c r="K193" s="277"/>
    </row>
    <row r="194" spans="2:11" ht="25.5" customHeight="1">
      <c r="B194" s="275"/>
      <c r="C194" s="349" t="s">
        <v>595</v>
      </c>
      <c r="D194" s="349"/>
      <c r="E194" s="349"/>
      <c r="F194" s="349" t="s">
        <v>596</v>
      </c>
      <c r="G194" s="350"/>
      <c r="H194" s="351" t="s">
        <v>597</v>
      </c>
      <c r="I194" s="351"/>
      <c r="J194" s="351"/>
      <c r="K194" s="277"/>
    </row>
    <row r="195" spans="2:11" ht="5.25" customHeight="1">
      <c r="B195" s="310"/>
      <c r="C195" s="307"/>
      <c r="D195" s="307"/>
      <c r="E195" s="307"/>
      <c r="F195" s="307"/>
      <c r="G195" s="288"/>
      <c r="H195" s="307"/>
      <c r="I195" s="307"/>
      <c r="J195" s="307"/>
      <c r="K195" s="331"/>
    </row>
    <row r="196" spans="2:11" ht="15" customHeight="1">
      <c r="B196" s="310"/>
      <c r="C196" s="288" t="s">
        <v>598</v>
      </c>
      <c r="D196" s="288"/>
      <c r="E196" s="288"/>
      <c r="F196" s="309" t="s">
        <v>45</v>
      </c>
      <c r="G196" s="288"/>
      <c r="H196" s="352" t="s">
        <v>599</v>
      </c>
      <c r="I196" s="352"/>
      <c r="J196" s="352"/>
      <c r="K196" s="331"/>
    </row>
    <row r="197" spans="2:11" ht="15" customHeight="1">
      <c r="B197" s="310"/>
      <c r="C197" s="316"/>
      <c r="D197" s="288"/>
      <c r="E197" s="288"/>
      <c r="F197" s="309" t="s">
        <v>46</v>
      </c>
      <c r="G197" s="288"/>
      <c r="H197" s="352" t="s">
        <v>600</v>
      </c>
      <c r="I197" s="352"/>
      <c r="J197" s="352"/>
      <c r="K197" s="331"/>
    </row>
    <row r="198" spans="2:11" ht="15" customHeight="1">
      <c r="B198" s="310"/>
      <c r="C198" s="316"/>
      <c r="D198" s="288"/>
      <c r="E198" s="288"/>
      <c r="F198" s="309" t="s">
        <v>49</v>
      </c>
      <c r="G198" s="288"/>
      <c r="H198" s="352" t="s">
        <v>601</v>
      </c>
      <c r="I198" s="352"/>
      <c r="J198" s="352"/>
      <c r="K198" s="331"/>
    </row>
    <row r="199" spans="2:11" ht="15" customHeight="1">
      <c r="B199" s="310"/>
      <c r="C199" s="288"/>
      <c r="D199" s="288"/>
      <c r="E199" s="288"/>
      <c r="F199" s="309" t="s">
        <v>47</v>
      </c>
      <c r="G199" s="288"/>
      <c r="H199" s="352" t="s">
        <v>602</v>
      </c>
      <c r="I199" s="352"/>
      <c r="J199" s="352"/>
      <c r="K199" s="331"/>
    </row>
    <row r="200" spans="2:11" ht="15" customHeight="1">
      <c r="B200" s="310"/>
      <c r="C200" s="288"/>
      <c r="D200" s="288"/>
      <c r="E200" s="288"/>
      <c r="F200" s="309" t="s">
        <v>48</v>
      </c>
      <c r="G200" s="288"/>
      <c r="H200" s="352" t="s">
        <v>603</v>
      </c>
      <c r="I200" s="352"/>
      <c r="J200" s="352"/>
      <c r="K200" s="331"/>
    </row>
    <row r="201" spans="2:11" ht="15" customHeight="1">
      <c r="B201" s="310"/>
      <c r="C201" s="288"/>
      <c r="D201" s="288"/>
      <c r="E201" s="288"/>
      <c r="F201" s="309"/>
      <c r="G201" s="288"/>
      <c r="H201" s="288"/>
      <c r="I201" s="288"/>
      <c r="J201" s="288"/>
      <c r="K201" s="331"/>
    </row>
    <row r="202" spans="2:11" ht="15" customHeight="1">
      <c r="B202" s="310"/>
      <c r="C202" s="288" t="s">
        <v>551</v>
      </c>
      <c r="D202" s="288"/>
      <c r="E202" s="288"/>
      <c r="F202" s="309" t="s">
        <v>80</v>
      </c>
      <c r="G202" s="288"/>
      <c r="H202" s="352" t="s">
        <v>604</v>
      </c>
      <c r="I202" s="352"/>
      <c r="J202" s="352"/>
      <c r="K202" s="331"/>
    </row>
    <row r="203" spans="2:11" ht="15" customHeight="1">
      <c r="B203" s="310"/>
      <c r="C203" s="316"/>
      <c r="D203" s="288"/>
      <c r="E203" s="288"/>
      <c r="F203" s="309" t="s">
        <v>451</v>
      </c>
      <c r="G203" s="288"/>
      <c r="H203" s="352" t="s">
        <v>452</v>
      </c>
      <c r="I203" s="352"/>
      <c r="J203" s="352"/>
      <c r="K203" s="331"/>
    </row>
    <row r="204" spans="2:11" ht="15" customHeight="1">
      <c r="B204" s="310"/>
      <c r="C204" s="288"/>
      <c r="D204" s="288"/>
      <c r="E204" s="288"/>
      <c r="F204" s="309" t="s">
        <v>449</v>
      </c>
      <c r="G204" s="288"/>
      <c r="H204" s="352" t="s">
        <v>605</v>
      </c>
      <c r="I204" s="352"/>
      <c r="J204" s="352"/>
      <c r="K204" s="331"/>
    </row>
    <row r="205" spans="2:11" ht="15" customHeight="1">
      <c r="B205" s="353"/>
      <c r="C205" s="316"/>
      <c r="D205" s="316"/>
      <c r="E205" s="316"/>
      <c r="F205" s="309" t="s">
        <v>89</v>
      </c>
      <c r="G205" s="294"/>
      <c r="H205" s="354" t="s">
        <v>453</v>
      </c>
      <c r="I205" s="354"/>
      <c r="J205" s="354"/>
      <c r="K205" s="355"/>
    </row>
    <row r="206" spans="2:11" ht="15" customHeight="1">
      <c r="B206" s="353"/>
      <c r="C206" s="316"/>
      <c r="D206" s="316"/>
      <c r="E206" s="316"/>
      <c r="F206" s="309" t="s">
        <v>398</v>
      </c>
      <c r="G206" s="294"/>
      <c r="H206" s="354" t="s">
        <v>606</v>
      </c>
      <c r="I206" s="354"/>
      <c r="J206" s="354"/>
      <c r="K206" s="355"/>
    </row>
    <row r="207" spans="2:11" ht="15" customHeight="1">
      <c r="B207" s="353"/>
      <c r="C207" s="316"/>
      <c r="D207" s="316"/>
      <c r="E207" s="316"/>
      <c r="F207" s="356"/>
      <c r="G207" s="294"/>
      <c r="H207" s="357"/>
      <c r="I207" s="357"/>
      <c r="J207" s="357"/>
      <c r="K207" s="355"/>
    </row>
    <row r="208" spans="2:11" ht="15" customHeight="1">
      <c r="B208" s="353"/>
      <c r="C208" s="288" t="s">
        <v>575</v>
      </c>
      <c r="D208" s="316"/>
      <c r="E208" s="316"/>
      <c r="F208" s="309">
        <v>1</v>
      </c>
      <c r="G208" s="294"/>
      <c r="H208" s="354" t="s">
        <v>607</v>
      </c>
      <c r="I208" s="354"/>
      <c r="J208" s="354"/>
      <c r="K208" s="355"/>
    </row>
    <row r="209" spans="2:11" ht="15" customHeight="1">
      <c r="B209" s="353"/>
      <c r="C209" s="316"/>
      <c r="D209" s="316"/>
      <c r="E209" s="316"/>
      <c r="F209" s="309">
        <v>2</v>
      </c>
      <c r="G209" s="294"/>
      <c r="H209" s="354" t="s">
        <v>608</v>
      </c>
      <c r="I209" s="354"/>
      <c r="J209" s="354"/>
      <c r="K209" s="355"/>
    </row>
    <row r="210" spans="2:11" ht="15" customHeight="1">
      <c r="B210" s="353"/>
      <c r="C210" s="316"/>
      <c r="D210" s="316"/>
      <c r="E210" s="316"/>
      <c r="F210" s="309">
        <v>3</v>
      </c>
      <c r="G210" s="294"/>
      <c r="H210" s="354" t="s">
        <v>609</v>
      </c>
      <c r="I210" s="354"/>
      <c r="J210" s="354"/>
      <c r="K210" s="355"/>
    </row>
    <row r="211" spans="2:11" ht="15" customHeight="1">
      <c r="B211" s="353"/>
      <c r="C211" s="316"/>
      <c r="D211" s="316"/>
      <c r="E211" s="316"/>
      <c r="F211" s="309">
        <v>4</v>
      </c>
      <c r="G211" s="294"/>
      <c r="H211" s="354" t="s">
        <v>610</v>
      </c>
      <c r="I211" s="354"/>
      <c r="J211" s="354"/>
      <c r="K211" s="355"/>
    </row>
    <row r="212" spans="2:11" ht="12.75" customHeight="1">
      <c r="B212" s="358"/>
      <c r="C212" s="359"/>
      <c r="D212" s="359"/>
      <c r="E212" s="359"/>
      <c r="F212" s="359"/>
      <c r="G212" s="359"/>
      <c r="H212" s="359"/>
      <c r="I212" s="359"/>
      <c r="J212" s="359"/>
      <c r="K212" s="360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Skalnik</dc:creator>
  <cp:keywords/>
  <dc:description/>
  <cp:lastModifiedBy>test</cp:lastModifiedBy>
  <dcterms:created xsi:type="dcterms:W3CDTF">2016-06-16T11:47:40Z</dcterms:created>
  <dcterms:modified xsi:type="dcterms:W3CDTF">2016-06-16T11:47:49Z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