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3"/>
  </bookViews>
  <sheets>
    <sheet name="Rekapitulace stavby" sheetId="1" r:id="rId1"/>
    <sheet name="1 - SO 01a  Rekonstrukce ..." sheetId="2" r:id="rId2"/>
    <sheet name="2 - SO 01b Rekonstrukce ú.." sheetId="3" r:id="rId3"/>
    <sheet name="3- Kácení zeleně " sheetId="4" r:id="rId4"/>
    <sheet name="4- Náhradní výsadba" sheetId="5" r:id="rId5"/>
    <sheet name="VON - vedlejší a ostatní ..." sheetId="6" r:id="rId6"/>
  </sheets>
  <definedNames>
    <definedName name="_xlnm._FilterDatabase" localSheetId="1" hidden="1">'1 - SO 01a  Rekonstrukce ...'!$C$82:$K$82</definedName>
    <definedName name="_xlnm._FilterDatabase" localSheetId="5" hidden="1">'VON - vedlejší a ostatní ...'!$C$76:$K$76</definedName>
    <definedName name="Excel_BuiltIn__FilterDatabase_1">#REF!</definedName>
    <definedName name="Excel_BuiltIn_Print_Area_1">(#REF!,#REF!,#REF!)</definedName>
    <definedName name="Excel_BuiltIn_Print_Titles_1">#REF!</definedName>
    <definedName name="_xlnm.Print_Titles" localSheetId="1">'1 - SO 01a  Rekonstrukce ...'!$82:$82</definedName>
    <definedName name="_xlnm.Print_Titles" localSheetId="0">'Rekapitulace stavby'!$49:$49</definedName>
    <definedName name="_xlnm.Print_Titles" localSheetId="5">'VON - vedlejší a ostatní ...'!$76:$76</definedName>
    <definedName name="_xlnm.Print_Area" localSheetId="1">('1 - SO 01a  Rekonstrukce ...'!$C$4:$J$36,'1 - SO 01a  Rekonstrukce ...'!$C$42:$J$64,'1 - SO 01a  Rekonstrukce ...'!$C$70:$K$194)</definedName>
    <definedName name="_xlnm.Print_Area" localSheetId="0">('Rekapitulace stavby'!$D$4:$AO$33,'Rekapitulace stavby'!$C$39:$AQ$57)</definedName>
    <definedName name="_xlnm.Print_Area" localSheetId="5">('VON - vedlejší a ostatní ...'!$C$4:$J$36,'VON - vedlejší a ostatní ...'!$C$42:$J$58,'VON - vedlejší a ostatní ...'!$C$64:$K$80)</definedName>
  </definedNames>
  <calcPr fullCalcOnLoad="1"/>
</workbook>
</file>

<file path=xl/sharedStrings.xml><?xml version="1.0" encoding="utf-8"?>
<sst xmlns="http://schemas.openxmlformats.org/spreadsheetml/2006/main" count="6198" uniqueCount="852">
  <si>
    <t>Export VZ</t>
  </si>
  <si>
    <t>List obsahuje:</t>
  </si>
  <si>
    <t>1) Rekapitulace stavby</t>
  </si>
  <si>
    <t>2) Rekapitulace objektů stavby a soupisů prací</t>
  </si>
  <si>
    <t>3.0</t>
  </si>
  <si>
    <t>False</t>
  </si>
  <si>
    <t>{c436a7cc-dbdd-43a8-b9a8-cedf1b70662d}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</si>
  <si>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</si>
  <si>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</si>
  <si>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</si>
  <si>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</si>
  <si>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</si>
  <si>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</si>
  <si>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</si>
  <si>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</si>
  <si>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1472-16</t>
  </si>
  <si>
    <t>Stavba:</t>
  </si>
  <si>
    <t>LBP Hájevského p., Hořesedly, ř. km 0,000 - 0,28756, rekonstrukce úpravy koryta</t>
  </si>
  <si>
    <t>0,1</t>
  </si>
  <si>
    <t>KSO:</t>
  </si>
  <si>
    <t>833 2</t>
  </si>
  <si>
    <t>CC-CZ:</t>
  </si>
  <si>
    <t>1</t>
  </si>
  <si>
    <t>Místo:</t>
  </si>
  <si>
    <t>k.ú. Hořesedly</t>
  </si>
  <si>
    <t>Datum:</t>
  </si>
  <si>
    <t>26.5.2016</t>
  </si>
  <si>
    <t>10</t>
  </si>
  <si>
    <t>100</t>
  </si>
  <si>
    <t>Zadavatel:</t>
  </si>
  <si>
    <t>IČ:</t>
  </si>
  <si>
    <t xml:space="preserve">Povodí Vltavy, státní podnik </t>
  </si>
  <si>
    <t>DIČ:</t>
  </si>
  <si>
    <t>Uchazeč:</t>
  </si>
  <si>
    <t xml:space="preserve"> </t>
  </si>
  <si>
    <t>Projektant:</t>
  </si>
  <si>
    <t>Ing.A.Samek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</si>
  <si>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</si>
  <si>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</si>
  <si>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</si>
  <si>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</si>
  <si>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</si>
  <si>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</si>
  <si>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</si>
  <si>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</si>
  <si>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</si>
  <si>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</si>
  <si>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</si>
  <si>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</si>
  <si>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</si>
  <si>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</si>
  <si>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</si>
  <si>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</si>
  <si>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</si>
  <si>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</si>
  <si>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</si>
  <si>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</si>
  <si>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</si>
  <si>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</si>
  <si>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</si>
  <si>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</si>
  <si>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</si>
  <si>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</si>
  <si>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</si>
  <si>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</si>
  <si>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</si>
  <si>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</si>
  <si>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</si>
  <si>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</si>
  <si>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</si>
  <si>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</si>
  <si>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</si>
  <si>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</si>
  <si>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</si>
  <si>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</si>
  <si>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</si>
  <si>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</si>
  <si>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</si>
  <si>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01a  Rekonstrukce úpravy koryta  -oprava</t>
  </si>
  <si>
    <t>ING</t>
  </si>
  <si>
    <t>{4ed1e8c5-173c-4938-93e7-b8000f5f5f4d}</t>
  </si>
  <si>
    <t>2</t>
  </si>
  <si>
    <t>SO 01b Rekonstrukce úpravy koryta  investice</t>
  </si>
  <si>
    <t>{0d1fcbab-4472-4734-9ac4-e8aad0ae73b5}</t>
  </si>
  <si>
    <t>kácení zeleně</t>
  </si>
  <si>
    <t>náhradní výsadba</t>
  </si>
  <si>
    <t>VON</t>
  </si>
  <si>
    <t>vedlejší a ostatní náklady</t>
  </si>
  <si>
    <t>{8f1df48c-9978-4f6a-bc7b-df9fcd84e277}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</si>
  <si>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</si>
  <si>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</si>
  <si>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</si>
  <si>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</si>
  <si>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</si>
  <si>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</si>
  <si>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</si>
  <si>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01a  Rekonstrukce úpravy koryta  -oprava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</si>
  <si>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</si>
  <si>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</si>
  <si>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</si>
  <si>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</si>
  <si>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</si>
  <si>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</si>
  <si>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</si>
  <si>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</si>
  <si>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</si>
  <si>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</si>
  <si>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</si>
  <si>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</si>
  <si>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</si>
  <si>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</si>
  <si>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</si>
  <si>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</si>
  <si>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</si>
  <si>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</si>
  <si>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</si>
  <si>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</si>
  <si>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</si>
  <si>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</si>
  <si>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</si>
  <si>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</si>
  <si>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</si>
  <si>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</si>
  <si>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</si>
  <si>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</si>
  <si>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</si>
  <si>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</si>
  <si>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</si>
  <si>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111101102</t>
  </si>
  <si>
    <t>Odstranění travin z celkové plochy do 1 ha  v koryte -vč likvidace zákon.způsobem</t>
  </si>
  <si>
    <t>ha</t>
  </si>
  <si>
    <t>CS ÚRS 2016 01</t>
  </si>
  <si>
    <t>4</t>
  </si>
  <si>
    <t>1504625175</t>
  </si>
  <si>
    <t>PP</t>
  </si>
  <si>
    <t>Odstranění travin a rákosu travin, při celkové ploše přes 0,1 do 1 ha vč likvidace zákon.způsobem</t>
  </si>
  <si>
    <t>VV</t>
  </si>
  <si>
    <t>(1.8+2*2)*24.91+(1.8+4.8)*0.5*(32.52-24.91)+2*2*7.51</t>
  </si>
  <si>
    <t>5.0*(247.93-83.98)+163.95*2.5+200.95*1.8 "m2"</t>
  </si>
  <si>
    <t>Součet</t>
  </si>
  <si>
    <t>1791*0.0001</t>
  </si>
  <si>
    <t>11510120R</t>
  </si>
  <si>
    <t>Převedení vody ze stavby a případné čerpání vody na dopravní výšku do 10 m vč.pohotov.soupravy po celou dobu prováděných prací</t>
  </si>
  <si>
    <t>soubor</t>
  </si>
  <si>
    <t>724515711</t>
  </si>
  <si>
    <t xml:space="preserve">obsahuje veškeré náklady spojené s převedením vody ze stavby
</t>
  </si>
  <si>
    <t xml:space="preserve">1 </t>
  </si>
  <si>
    <t>3</t>
  </si>
  <si>
    <t>11900140R</t>
  </si>
  <si>
    <t>Dočasné zajištění potrubí vodovodního  vč. ztížení vykopávky v blízkosti podzemního vedení</t>
  </si>
  <si>
    <t>komplet</t>
  </si>
  <si>
    <t>-</t>
  </si>
  <si>
    <t>344159186</t>
  </si>
  <si>
    <t>12000110R</t>
  </si>
  <si>
    <t>Příplatek za ztížení vykopávky  - čištění pod lávkou</t>
  </si>
  <si>
    <t>m2</t>
  </si>
  <si>
    <t>-1840353855</t>
  </si>
  <si>
    <t>5</t>
  </si>
  <si>
    <t>121101101</t>
  </si>
  <si>
    <t>Sejmutí ornice s přemístěním na vzdálenost do 50 m</t>
  </si>
  <si>
    <t>m3</t>
  </si>
  <si>
    <t>-1589653448</t>
  </si>
  <si>
    <t>Sejmutí ornice nebo lesní půdy s vodorovným přemístěním na hromady v místě upotřebení nebo na dočasné či trvalé skládky se složením, na vzdálenost do 50 m</t>
  </si>
  <si>
    <t>(169.97*0.15)*0.7 "dle proj."</t>
  </si>
  <si>
    <t>17.85</t>
  </si>
  <si>
    <t>6</t>
  </si>
  <si>
    <t>129203101</t>
  </si>
  <si>
    <t>Čištění otevřených koryt vodotečí š dna do 5 m hl do 2,5 m v hornině tř. 3</t>
  </si>
  <si>
    <t>-1021101169</t>
  </si>
  <si>
    <t>Čištění otevřených koryt vodotečí s přehozením rozpojeného nánosu do 3 m nebo s naložením na dopravní prostředek při šířce původního dna do 5m a hloubce koryta do 2,5 m v hornině tř. 3</t>
  </si>
  <si>
    <t>1.8*0.4*24.91+(1.8+4.8)*0.5*(32.52-24.91)*0.3</t>
  </si>
  <si>
    <t>(247.93-(37+29.94+17.04))*5.0*0.4</t>
  </si>
  <si>
    <t>353.36</t>
  </si>
  <si>
    <t>7</t>
  </si>
  <si>
    <t>162301102</t>
  </si>
  <si>
    <t>Vodorovné přemístění do 1000 m výkopku/sypaniny z horniny tř. 1 až 4 ornice</t>
  </si>
  <si>
    <t>1613692038</t>
  </si>
  <si>
    <t>17.85*2</t>
  </si>
  <si>
    <t>167101101</t>
  </si>
  <si>
    <t>Nakládání výkopku z hornin tř. 1 až 4 do 100 m3  ornice</t>
  </si>
  <si>
    <t>1711173495</t>
  </si>
  <si>
    <t>Nakládání, skládání a překládání neulehlého výkopku nebo sypaniny nakládání, množství do 100 m3, z hornin tř. 1 až 4</t>
  </si>
  <si>
    <t>9</t>
  </si>
  <si>
    <t>1627010R</t>
  </si>
  <si>
    <t>Likvidace přebytečného výkopku/sypaniny zákon.způsobem, vč. úkonů s tím spojených, např.doprava, poplatky,naložení,složení,atp.</t>
  </si>
  <si>
    <t>961166183</t>
  </si>
  <si>
    <t>1 " vodor.přem.353.36m3+příplat.do 35km+naklád.353.36m3-uložení 353.36m3+  poplatek 706.72t "</t>
  </si>
  <si>
    <t>181411121</t>
  </si>
  <si>
    <t>Založení lučního trávníku výsevem plochy do 1000 m2 v rovině a ve svahu do 1:5</t>
  </si>
  <si>
    <t>43403444</t>
  </si>
  <si>
    <t>M</t>
  </si>
  <si>
    <t>005724700</t>
  </si>
  <si>
    <t>osivo směs travní univerzál</t>
  </si>
  <si>
    <t>kg</t>
  </si>
  <si>
    <t>8</t>
  </si>
  <si>
    <t>1295922544</t>
  </si>
  <si>
    <t>Osiva pícnin směsi travní balení obvykle 25 kg univerzál</t>
  </si>
  <si>
    <t>119*0.03*1.03</t>
  </si>
  <si>
    <t>3.68</t>
  </si>
  <si>
    <t>181301102</t>
  </si>
  <si>
    <t>Rozprostření ornice tl vrstvy do 150 mm pl do 500 m2 v rovině nebo ve svahu do 1:5</t>
  </si>
  <si>
    <t>-1523603286</t>
  </si>
  <si>
    <t>Rozprostření a urovnání ornice v rovině nebo ve svahu sklonu do 1:5 při souvislé ploše do 500 m2, tl. vrstvy přes 100 do 150 mm</t>
  </si>
  <si>
    <t>17.85/.15</t>
  </si>
  <si>
    <t>185804312</t>
  </si>
  <si>
    <t>Zalití rostlin vodou plocha přes 20 m2 vč.dodáv.vody</t>
  </si>
  <si>
    <t>1133829297</t>
  </si>
  <si>
    <t>Zalití rostlin vodou plochy záhonů jednotlivě přes 20 m2 vč.dodáv.vody</t>
  </si>
  <si>
    <t>119*0.01</t>
  </si>
  <si>
    <t>Zakládání</t>
  </si>
  <si>
    <t>21690511R</t>
  </si>
  <si>
    <t>Otryskání stáv. betonových ploch tlakovou vodou</t>
  </si>
  <si>
    <t>482129418</t>
  </si>
  <si>
    <t>(1,15+1,25)*1,94+0,86*3,12+3*1,65/2</t>
  </si>
  <si>
    <t>Svislé a kompletní konstrukce</t>
  </si>
  <si>
    <t>32090100R</t>
  </si>
  <si>
    <t>Mechanické vybourání uvolněných částí betonu</t>
  </si>
  <si>
    <t>2063712501</t>
  </si>
  <si>
    <t>9,814*0,15</t>
  </si>
  <si>
    <t>Úpravy povrchů, podlahy a osazování výplní</t>
  </si>
  <si>
    <t>62145125R</t>
  </si>
  <si>
    <t>Úprava povrchu betonu - vnější opravná omítka</t>
  </si>
  <si>
    <t>-92840233</t>
  </si>
  <si>
    <t>9.814</t>
  </si>
  <si>
    <t>62145126R</t>
  </si>
  <si>
    <t>Příplatek z další vrstvu - krycí stěrka</t>
  </si>
  <si>
    <t>-1997538090</t>
  </si>
  <si>
    <t>58585010R</t>
  </si>
  <si>
    <t>Spojovací můstek  reprofilace betonu</t>
  </si>
  <si>
    <t>155060077</t>
  </si>
  <si>
    <t>58585012R</t>
  </si>
  <si>
    <t>náhrada betonu  pro opravy vodohosp. staveb - reprofilace betonu</t>
  </si>
  <si>
    <t>-300714498</t>
  </si>
  <si>
    <t>58585014R</t>
  </si>
  <si>
    <t>ochranný systém na beton - jednosložkový</t>
  </si>
  <si>
    <t>1028572721</t>
  </si>
  <si>
    <t>628635552</t>
  </si>
  <si>
    <t>Vyplnění spár  dosavadních konstrukcí zdiva z lomového kamene maltou cementovou na hl nad 70 do 120 mm s vyspárováním</t>
  </si>
  <si>
    <t>1049818269</t>
  </si>
  <si>
    <t>Vyplnění spár dosavadních konstrukcí zdiva cementovou maltou s vyčištěním spár hloubky přes 70 do 120 mm, zdiva z lomového kamene řádkového, kvádrového nebo kyklopského s vyspárováním</t>
  </si>
  <si>
    <t>(247.93-83.98)*0.7*2*0.15  "15%"</t>
  </si>
  <si>
    <t>636195212</t>
  </si>
  <si>
    <t>Vyplnění spár dosavadních konstrukcí  dlažby z lomového kamene maltou cementovou na hl do 70 mm s vyspárováním</t>
  </si>
  <si>
    <t>318823470</t>
  </si>
  <si>
    <t>Vyplnění spár dosavadních dlažeb cementovou maltou s vyčištěním spár na hloubky do 70 mm dlažby z lomového kamene s vyspárováním</t>
  </si>
  <si>
    <t>(247.93-83.98)*5.0*0.15 "stav.dno mimo zdi z 15%"</t>
  </si>
  <si>
    <t>122.96</t>
  </si>
  <si>
    <t>Ostatní konstrukce a práce-bourání</t>
  </si>
  <si>
    <t>938901101</t>
  </si>
  <si>
    <t>Očištění dlažby z lomového kamene nebo z betonových desek od porostu</t>
  </si>
  <si>
    <t>-1213179187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</si>
  <si>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</si>
  <si>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938902132</t>
  </si>
  <si>
    <t>Očištění konstrukcí na ostatních plochách od porostu</t>
  </si>
  <si>
    <t>-618570519</t>
  </si>
  <si>
    <t>Dokončovací práce na dosavadních konstrukcích očištění stavebních konstrukcí od porostu, s naložením odstraněného porostu na dopravní prostředek nebo s přemístěním na výšku do 6 m a odklizením na hromady do vzdálenosti 50 m na ostatních plochách</t>
  </si>
  <si>
    <t>34.43</t>
  </si>
  <si>
    <t>938903111</t>
  </si>
  <si>
    <t>Vysekání spár hl do 70 mm v dlažbě z lomového kamene</t>
  </si>
  <si>
    <t>-321152752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</si>
  <si>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</si>
  <si>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938903211</t>
  </si>
  <si>
    <t>Vysekání spár hl nad 70 do 120 mm ve zdivu z lomového kamene, řádkovém nebo kyklopském</t>
  </si>
  <si>
    <t>-350003116</t>
  </si>
  <si>
    <t>Dokončovací práce na dosavadních konstrukcích vysekání spár s očištěním zdiva nebo dlažby, s naložením suti na dopravní prostředek nebo s odklizením na hromady do vzdálenosti 50 m při hloubce spáry přes 70 do 120 mm zdiva z lomového kamene, řádkového, kvádrového nebo kyklopského</t>
  </si>
  <si>
    <t>961044111</t>
  </si>
  <si>
    <t>Bourání základů z betonu prostého</t>
  </si>
  <si>
    <t>1998296258</t>
  </si>
  <si>
    <t>Bourání základů z betonu prostého</t>
  </si>
  <si>
    <t>0.3*0.3*1.0*6 "sloupky zabradli"</t>
  </si>
  <si>
    <t>0.46*2 "sloup.u lavky"</t>
  </si>
  <si>
    <t>9972111R</t>
  </si>
  <si>
    <t>Likvidace vybouraných hmot a přebytečného mater. zákon.způsobem vč.úkonů s tím spojených,např.doprava,poplatky ,naložení,složení atp.</t>
  </si>
  <si>
    <t>-1005695816</t>
  </si>
  <si>
    <t xml:space="preserve">1"vodor.př..6.485t+příplat.-celkem 35km +popl.beton6.485t" </t>
  </si>
  <si>
    <t>998</t>
  </si>
  <si>
    <t>Přesun hmot</t>
  </si>
  <si>
    <t>998332011</t>
  </si>
  <si>
    <t>Přesun hmot pro úpravy vodních toků a kanály</t>
  </si>
  <si>
    <t>t</t>
  </si>
  <si>
    <t>-595440311</t>
  </si>
  <si>
    <t>Přesun hmot pro úpravy vodních toků a kanály, hráze rybníků apod. dopravní vzdálenost do 500 m</t>
  </si>
  <si>
    <t>998332091</t>
  </si>
  <si>
    <t>Příplatek k přesunu hmot pro úpravy vodních toků za zvětšený přesun do 1000 m</t>
  </si>
  <si>
    <t>367886915</t>
  </si>
  <si>
    <t>Přesun hmot pro úpravy vodních toků a kanály, hráze rybníků apod. Příplatek k ceně za zvětšený přesun přes vymezenou největší dopravní vzdálenost do 1 000 m</t>
  </si>
  <si>
    <t>2 - SO 01b Rekonstrukce úpravy koryta  investice</t>
  </si>
  <si>
    <t xml:space="preserve">    4 - Vodorovné konstrukce</t>
  </si>
  <si>
    <t xml:space="preserve">    8 - Trubní vedení</t>
  </si>
  <si>
    <t>PSV - Práce a dodávky PSV</t>
  </si>
  <si>
    <t xml:space="preserve">    767 - Konstrukce zámečnické</t>
  </si>
  <si>
    <t xml:space="preserve">    783 - Dokončovací práce - nátěry</t>
  </si>
  <si>
    <t>111101101</t>
  </si>
  <si>
    <t>Odstranění travin z celkové plochy do 0,1 ha</t>
  </si>
  <si>
    <t>-435200901</t>
  </si>
  <si>
    <t>5.0*83.98*1.25 "m2"</t>
  </si>
  <si>
    <t>524.9*0.0001</t>
  </si>
  <si>
    <t>114203103</t>
  </si>
  <si>
    <t>Rozebrání dlažeb z lomového kamene nebo betonových tvárnic do cementové malty</t>
  </si>
  <si>
    <t>373956359</t>
  </si>
  <si>
    <t>Rozebrání dlažeb nebo záhozů s naložením na dopravní prostředek dlažeb z lomového kamene nebo betonových tvárnic do cementové malty se spárami zalitými cementovou maltou</t>
  </si>
  <si>
    <t>5.0*0.3*(17.04+29.94+37)</t>
  </si>
  <si>
    <t>Převedení vody ze stavby a případné čerpání vody na dopravní výšku do 10 m vč.pohotov.soupravy  po celou dobu provádění stavby</t>
  </si>
  <si>
    <t>1129042412</t>
  </si>
  <si>
    <t>1179165890</t>
  </si>
  <si>
    <t>120901113</t>
  </si>
  <si>
    <t>Bourání zdiva kamenného v odkopávkách nebo prokopávkách na maltu cementovou ručně</t>
  </si>
  <si>
    <t>-1834712722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</si>
  <si>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cementovou</t>
  </si>
  <si>
    <t xml:space="preserve">0.65*2.5*(26.8+29.5) </t>
  </si>
  <si>
    <t xml:space="preserve"> "levobreha zed km0.0572-0.084 ;0.103-0.1325"</t>
  </si>
  <si>
    <t>91.49</t>
  </si>
  <si>
    <t>-2044571951</t>
  </si>
  <si>
    <t>169.97*0,15*0.3 "30% dle graf.progr.</t>
  </si>
  <si>
    <t>7.65</t>
  </si>
  <si>
    <t>124203101</t>
  </si>
  <si>
    <t>Vykopávky do 1000 m3 pro koryta vodotečí v hornině tř. 3</t>
  </si>
  <si>
    <t>-1049957419</t>
  </si>
  <si>
    <t>Vykopávky pro koryta vodotečí s přehozením výkopku na vzdálenost do 3 m nebo s naložením na dopravní prostředek v hornině tř. 3 do 1 000 m3</t>
  </si>
  <si>
    <t>(5.86+2.75)*0.5*17.04*1.15 "pravobreha zed "</t>
  </si>
  <si>
    <t>Mezisoučet</t>
  </si>
  <si>
    <t>"1.5*3.5+1*0.7+0.7*5 - 9.45 spodni cast"</t>
  </si>
  <si>
    <t>"3.9*3.5+1.0*0.7+0.7*2.0 =15.75stredni cast"</t>
  </si>
  <si>
    <t>"1.0*1.5+(0.8*1.0)*0.5*2.8+0.8*5=8.02 horni cast"</t>
  </si>
  <si>
    <t>(9.45+15.75)*0.5*29.94*0.5</t>
  </si>
  <si>
    <t>(15.75+8.02)*0.5*29.94*0.5</t>
  </si>
  <si>
    <t>Mezisoučet Uprofil</t>
  </si>
  <si>
    <t>(0.9*2.0+1.2*1.0+2.5*1.5)*37*1.3</t>
  </si>
  <si>
    <t>775.58*0.4</t>
  </si>
  <si>
    <t>310.23</t>
  </si>
  <si>
    <t>124203109</t>
  </si>
  <si>
    <t>Příplatek k vykopávkám pro koryta vodotečí v hornině tř. 3 za lepivost</t>
  </si>
  <si>
    <t>1333390178</t>
  </si>
  <si>
    <t>Vykopávky pro koryta vodotečí s přehozením výkopku na vzdálenost do 3 m nebo s naložením na dopravní prostředek v hornině tř. 3 Příplatek k cenám za lepivost horniny tř. 3</t>
  </si>
  <si>
    <t>310.23*0.5</t>
  </si>
  <si>
    <t>155.12</t>
  </si>
  <si>
    <t>124303101</t>
  </si>
  <si>
    <t>Vykopávky do 1000 m3 pro koryta vodotečí v hornině tř. 4</t>
  </si>
  <si>
    <t>1082175649</t>
  </si>
  <si>
    <t>Vykopávky pro koryta vodotečí s přehozením výkopku na vzdálenost do 3 m nebo s naložením na dopravní prostředek v hornině tř. 4 do 1 000 m3</t>
  </si>
  <si>
    <t>775.58*0.55</t>
  </si>
  <si>
    <t>426.57</t>
  </si>
  <si>
    <t>124303109</t>
  </si>
  <si>
    <t>Příplatek k vykopávkám pro koryta vodotečí v hornině tř. 4 za lepivost</t>
  </si>
  <si>
    <t>-460678803</t>
  </si>
  <si>
    <t>Vykopávky pro koryta vodotečí s přehozením výkopku na vzdálenost do 3 m nebo s naložením na dopravní prostředek v hornině tř. 4 Příplatek k cenám za lepivost horniny tř. 4</t>
  </si>
  <si>
    <t>426.57*0.5</t>
  </si>
  <si>
    <t>213.29</t>
  </si>
  <si>
    <t>11</t>
  </si>
  <si>
    <t>124403101</t>
  </si>
  <si>
    <t>Vykopávky do 1000 m3 pro koryta vodotečí v hornině tř. 5</t>
  </si>
  <si>
    <t>411170190</t>
  </si>
  <si>
    <t>Vykopávky pro koryta vodotečí s přehozením výkopku na vzdálenost do 3 m nebo s naložením na dopravní prostředek v hornině tř. 5 do 1 000 m3</t>
  </si>
  <si>
    <t>775.58*0.05</t>
  </si>
  <si>
    <t>38.78</t>
  </si>
  <si>
    <t>12</t>
  </si>
  <si>
    <t>-84067817</t>
  </si>
  <si>
    <t>(37+29.94+17.04)*5.0*0.4</t>
  </si>
  <si>
    <t>13</t>
  </si>
  <si>
    <t>132201101</t>
  </si>
  <si>
    <t>Hloubení rýh š do 600 mm v hornině tř. 3 objemu do 100 m3</t>
  </si>
  <si>
    <t>914779076</t>
  </si>
  <si>
    <t>Hloubení zapažených i nezapažených rýh šířky do 600 mm s urovnáním dna do předepsaného profilu a spádu v hornině tř. 3 do 100 m3</t>
  </si>
  <si>
    <t>7.37+8.38*0.3+2.12+3.02*0.3+2.05 "1+2"</t>
  </si>
  <si>
    <t>3.0*0.3+6.05+5.9*0.3 "3+4"</t>
  </si>
  <si>
    <t>23.68*0.4</t>
  </si>
  <si>
    <t>9.47</t>
  </si>
  <si>
    <t>14</t>
  </si>
  <si>
    <t>132201109</t>
  </si>
  <si>
    <t>Příplatek za lepivost k hloubení rýh š do 600 mm v hornině tř. 3</t>
  </si>
  <si>
    <t>-1207872658</t>
  </si>
  <si>
    <t>Hloubení zapažených i nezapažených rýh šířky do 600 mm s urovnáním dna do předepsaného profilu a spádu v hornině tř. 3 Příplatek k cenám za lepivost horniny tř. 3</t>
  </si>
  <si>
    <t>9.47*0.5</t>
  </si>
  <si>
    <t>4.74</t>
  </si>
  <si>
    <t>132301101</t>
  </si>
  <si>
    <t>Hloubení rýh š do 600 mm v hornině tř. 4 objemu do 100 m3</t>
  </si>
  <si>
    <t>-785738935</t>
  </si>
  <si>
    <t>Hloubení zapažených i nezapažených rýh šířky do 600 mm s urovnáním dna do předepsaného profilu a spádu v hornině tř. 4 do 100 m3</t>
  </si>
  <si>
    <t>23.68*0.6</t>
  </si>
  <si>
    <t>14.21</t>
  </si>
  <si>
    <t>16</t>
  </si>
  <si>
    <t>132301109</t>
  </si>
  <si>
    <t>Příplatek za lepivost k hloubení rýh š do 600 mm v hornině tř. 4</t>
  </si>
  <si>
    <t>1686393670</t>
  </si>
  <si>
    <t>Hloubení zapažených i nezapažených rýh šířky do 600 mm s urovnáním dna do předepsaného profilu a spádu v hornině tř. 4 Příplatek k cenám za lepivost horniny tř. 4</t>
  </si>
  <si>
    <t>14.21*0.5</t>
  </si>
  <si>
    <t>7.11</t>
  </si>
  <si>
    <t>17</t>
  </si>
  <si>
    <t>151101201</t>
  </si>
  <si>
    <t>Zřízení příložného pažení stěn výkopu hl do 4 m</t>
  </si>
  <si>
    <t>1511929417</t>
  </si>
  <si>
    <t>Zřízení pažení stěn výkopu bez rozepření nebo vzepření příložné, hloubky do 4 m</t>
  </si>
  <si>
    <t>2.5*0.5*17.04 "pravobr.zed"</t>
  </si>
  <si>
    <t>3.4*2*29.94 "Uprofil"</t>
  </si>
  <si>
    <t>224.9</t>
  </si>
  <si>
    <t>18</t>
  </si>
  <si>
    <t>151101202</t>
  </si>
  <si>
    <t>Zřízení příložného pažení stěn výkopu hl do 8 m</t>
  </si>
  <si>
    <t>-1722125017</t>
  </si>
  <si>
    <t>Zřízení pažení stěn výkopu bez rozepření nebo vzepření příložné, hloubky do 8 m</t>
  </si>
  <si>
    <t>4.4*37</t>
  </si>
  <si>
    <t>19</t>
  </si>
  <si>
    <t>151101211</t>
  </si>
  <si>
    <t>Odstranění příložného pažení stěn hl do 4 m</t>
  </si>
  <si>
    <t>-1977738379</t>
  </si>
  <si>
    <t>Odstranění pažení stěn výkopu s uložením pažin na vzdálenost do 3 m od okraje výkopu příložné, hloubky do 4 m</t>
  </si>
  <si>
    <t>20</t>
  </si>
  <si>
    <t>151101212</t>
  </si>
  <si>
    <t>Odstranění příložného pažení stěn hl do 8 m</t>
  </si>
  <si>
    <t>252407896</t>
  </si>
  <si>
    <t>Odstranění pažení stěn výkopu s uložením pažin na vzdálenost do 3 m od okraje výkopu příložné, hloubky do 8 m</t>
  </si>
  <si>
    <t>162.8</t>
  </si>
  <si>
    <t>151101401</t>
  </si>
  <si>
    <t>Zřízení vzepření stěn při pažení příložném hl do 4 m</t>
  </si>
  <si>
    <t>-2032556817</t>
  </si>
  <si>
    <t>Zřízení vzepření zapažených stěn výkopů s potřebným přepažováním při roubení příložném, hloubky do 4 m</t>
  </si>
  <si>
    <t>22</t>
  </si>
  <si>
    <t>151101402</t>
  </si>
  <si>
    <t>Zřízení vzepření stěn při pažení příložném hl do 8 m</t>
  </si>
  <si>
    <t>1729104748</t>
  </si>
  <si>
    <t>Zřízení vzepření zapažených stěn výkopů s potřebným přepažováním při roubení příložném, hloubky do 8 m</t>
  </si>
  <si>
    <t>23</t>
  </si>
  <si>
    <t>151101411</t>
  </si>
  <si>
    <t>Odstranění vzepření stěn při pažení příložném hl do 4 m</t>
  </si>
  <si>
    <t>-644564083</t>
  </si>
  <si>
    <t>Odstranění vzepření stěn výkopů s uložením materiálu na vzdálenost do 3 m od kraje výkopu při roubení příložném, hloubky do 4 m</t>
  </si>
  <si>
    <t>24</t>
  </si>
  <si>
    <t>151101412</t>
  </si>
  <si>
    <t>Odstranění vzepření stěn při pažení příložném hl do 8 m</t>
  </si>
  <si>
    <t>-629320176</t>
  </si>
  <si>
    <t>Odstranění vzepření stěn výkopů s uložením materiálu na vzdálenost do 3 m od kraje výkopu při roubení příložném, hloubky do 8 m</t>
  </si>
  <si>
    <t>25</t>
  </si>
  <si>
    <t>151401601</t>
  </si>
  <si>
    <t>Přepažování vzepření při pažení příložném hl do 4 m</t>
  </si>
  <si>
    <t>163310110</t>
  </si>
  <si>
    <t>Přepažování vzepření zapažených stěn výkopů při roubení příložném, hloubky do 4 m</t>
  </si>
  <si>
    <t>26</t>
  </si>
  <si>
    <t>151401602</t>
  </si>
  <si>
    <t>Přepažování vzepření při pažení příložném hl do 8 m</t>
  </si>
  <si>
    <t>-1155095320</t>
  </si>
  <si>
    <t>Přepažování vzepření zapažených stěn výkopů při roubení příložném, hloubky do 8 m</t>
  </si>
  <si>
    <t>27</t>
  </si>
  <si>
    <t>161101101</t>
  </si>
  <si>
    <t>Svislé přemístění výkopku z horniny tř. 1 až 4 hl výkopu do 2,5 m</t>
  </si>
  <si>
    <t>-91374502</t>
  </si>
  <si>
    <t>Svislé přemístění výkopku bez naložení do dopravní nádoby avšak s vyprázdněním dopravní nádoby na hromadu nebo do dopravního prostředku z horniny tř. 1 až 4, při hloubce výkopu přes 1 do 2,5 m</t>
  </si>
  <si>
    <t>23.68</t>
  </si>
  <si>
    <t>28</t>
  </si>
  <si>
    <t>Vodorovné přemístění do 1000 m výkopku/sypaniny z horniny tř. 1 až 4</t>
  </si>
  <si>
    <t>2101151168</t>
  </si>
  <si>
    <t>Vodorovné přemístění výkopku nebo sypaniny po suchu na obvyklém dopravním prostředku, bez naložení výkopku, avšak se složením bez rozhrnutí z horniny tř. 1 až 4 na vzdálenost přes 500 do 1 000 m</t>
  </si>
  <si>
    <t>775.58+167.96+23.68-38.78</t>
  </si>
  <si>
    <t>64.115 "pro zasyp"</t>
  </si>
  <si>
    <t>7.65*2 "ornice"</t>
  </si>
  <si>
    <t>1007.86</t>
  </si>
  <si>
    <t>29</t>
  </si>
  <si>
    <t>162301152</t>
  </si>
  <si>
    <t>Vodorovné přemístění výkopku/sypaniny z hornin tř. 5 až 7 do 1000 m</t>
  </si>
  <si>
    <t>1185283767</t>
  </si>
  <si>
    <t>Vodorovné přemístění výkopku nebo sypaniny po suchu na obvyklém dopravním prostředku, bez naložení výkopku, avšak se složením bez rozhrnutí z horniny tř. 5 až 7 na vzdálenost přes 500 do 1 000 m</t>
  </si>
  <si>
    <t>30</t>
  </si>
  <si>
    <t>Nakládání výkopku z hornin tř. 1 až 4 do 100 m3   deponie</t>
  </si>
  <si>
    <t>710873236</t>
  </si>
  <si>
    <t>7.65 "ornice zpet "</t>
  </si>
  <si>
    <t xml:space="preserve">64.115 "zasyp" </t>
  </si>
  <si>
    <t>71.77</t>
  </si>
  <si>
    <t>31</t>
  </si>
  <si>
    <t>Likvidace přebytečného výkopku/sypaniny hor 1-4 zákon.způsobem, vč. úkonů s tím spojených, např.doprava, poplatky,naložení,složení,atp.</t>
  </si>
  <si>
    <t>711142581</t>
  </si>
  <si>
    <t>1 " vodor.přem.864.33m3+příplat.do 35km+naklád.864.33m3-  uložení+poplat.1728.66t "</t>
  </si>
  <si>
    <t>32</t>
  </si>
  <si>
    <t>1627011R</t>
  </si>
  <si>
    <t>Likvidace přebytečného výkopku/sypaniny ho r5-7 zákon.způsobem, vč. úkonů s tím spojených, např.doprava, poplatky,naložení,složení,atp.</t>
  </si>
  <si>
    <t>366962302</t>
  </si>
  <si>
    <t>1 " vodor.přem.38.78m3+příplat.do 35km+naklád.38.78m3-  uložení+poplt. 77.56t"</t>
  </si>
  <si>
    <t>33</t>
  </si>
  <si>
    <t>171101101</t>
  </si>
  <si>
    <t>Uložení sypaniny z hornin soudržných do násypů zhutněných na 95 % PS</t>
  </si>
  <si>
    <t>1757990522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</si>
  <si>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</si>
  <si>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64.115</t>
  </si>
  <si>
    <t>34</t>
  </si>
  <si>
    <t>174101101</t>
  </si>
  <si>
    <t>Zásyp jam, šachet rýh nebo kolem objektů sypaninou se zhutněním</t>
  </si>
  <si>
    <t>-1302297477</t>
  </si>
  <si>
    <t>Zásyp sypaninou z jakékoliv horniny s uložením výkopku ve vrstvách se zhutněním jam, šachet, rýh nebo kolem objektů v těchto vykopávkách</t>
  </si>
  <si>
    <t>415.8 "dle graf.pr."</t>
  </si>
  <si>
    <t>35</t>
  </si>
  <si>
    <t>583440700</t>
  </si>
  <si>
    <t>štěrkodrť frakce 8-32  - GW - GP dle ČSN 73 1001</t>
  </si>
  <si>
    <t>-509450173</t>
  </si>
  <si>
    <t>415.8*1.89*1.03</t>
  </si>
  <si>
    <t>809.44</t>
  </si>
  <si>
    <t>36</t>
  </si>
  <si>
    <t>-912925952</t>
  </si>
  <si>
    <t>7.65/.15</t>
  </si>
  <si>
    <t>37</t>
  </si>
  <si>
    <t>1082468593</t>
  </si>
  <si>
    <t>Založení trávníku na půdě předem připravené plochy do 1000 m2 výsevem včetně utažení lučního v rovině nebo na svahu do 1:5</t>
  </si>
  <si>
    <t>51</t>
  </si>
  <si>
    <t>38</t>
  </si>
  <si>
    <t>434909548</t>
  </si>
  <si>
    <t>51*0.03*1.03</t>
  </si>
  <si>
    <t>39</t>
  </si>
  <si>
    <t>753914670</t>
  </si>
  <si>
    <t>Zalití rostlin vodou plochy záhonů jednotlivě přes 20 m2  vč.dodáv.vody</t>
  </si>
  <si>
    <t>51*0.01</t>
  </si>
  <si>
    <t>40</t>
  </si>
  <si>
    <t>271532212.</t>
  </si>
  <si>
    <t>Podsyp -loze  pod základové konstrukce se zhutněním z hrubého kameniva frakce 16 až 32 mm</t>
  </si>
  <si>
    <t>794434756</t>
  </si>
  <si>
    <t>Podsyp -loze pod základové konstrukce se zhutněním a urovnáním povrchu z kameniva hrubého, frakce 16 - 32 mm</t>
  </si>
  <si>
    <t>0.3*3.3*17.04*1.1 "pod zelbet.zdi"</t>
  </si>
  <si>
    <t>0.3*3.1*37*1.1</t>
  </si>
  <si>
    <t>0.3*7.4*29.94*1.1 "Uprofil"</t>
  </si>
  <si>
    <t>129.52</t>
  </si>
  <si>
    <t>41</t>
  </si>
  <si>
    <t>27432624R</t>
  </si>
  <si>
    <t>Základové pasy ze ŽB vodostavebního tř. C 30/37 XA2</t>
  </si>
  <si>
    <t>-1970616190</t>
  </si>
  <si>
    <t>(1.33*0.8+(1.33+0.917)*0.5*2.5)*17.04 "pravobr. zed"</t>
  </si>
  <si>
    <t>(1.33+0.917)*0.5*2.5*37 "levobr.zed"</t>
  </si>
  <si>
    <t>169.91</t>
  </si>
  <si>
    <t>42</t>
  </si>
  <si>
    <t>274356021</t>
  </si>
  <si>
    <t>Bednění základových pasů ploch rovinných zřízení</t>
  </si>
  <si>
    <t>-126451694</t>
  </si>
  <si>
    <t>Bednění základů z betonu prostého nebo železového pasů pro plochy rovinné zřízení</t>
  </si>
  <si>
    <t>(0.9117*17.04+1.33*17.04)</t>
  </si>
  <si>
    <t>((0.917+1.33)*0.5*2.5+0.8*1.33)*2 "pravobr.zed"</t>
  </si>
  <si>
    <t>(0.917*37+1.33*37)+(0.917+1.33)*0.5*2.5*2 "levobr.zed"</t>
  </si>
  <si>
    <t>134.7</t>
  </si>
  <si>
    <t>43</t>
  </si>
  <si>
    <t>274356022</t>
  </si>
  <si>
    <t>Bednění základových pasů ploch rovinných odstranění</t>
  </si>
  <si>
    <t>-72764742</t>
  </si>
  <si>
    <t>Bednění základů z betonu prostého nebo železového pasů pro plochy rovinné odstranění</t>
  </si>
  <si>
    <t>44</t>
  </si>
  <si>
    <t>321213345.</t>
  </si>
  <si>
    <t>Zdivo nadzákladové z lomového kamene vodních staveb  s vyspárováním vyzdívání současně při betonáži</t>
  </si>
  <si>
    <t>-100422207</t>
  </si>
  <si>
    <t>Zdivo nadzákladové z lomového kamene vodních staveb přehrad, jezů a plavebních komor, spodní stavby vodních elektráren, odběrných věží a výpustných zařízení, opěrných zdí, šachet, šachtic a ostatních konstrukcí  z lomového kamene lomařsky upraveného s vyspárováním, na cementovou maltu</t>
  </si>
  <si>
    <t>P</t>
  </si>
  <si>
    <t>Poznámka k položce:
vyzdívání současně při betonáži</t>
  </si>
  <si>
    <t>(4.3+3.3)*0.5*17.04*0.3 "pr.br."</t>
  </si>
  <si>
    <t>(3.0*22.47+(3.0+2.6)*0.5*14.50)*0.3 "lev.br."</t>
  </si>
  <si>
    <t>0.8*(17.04+37)*0.3  "ükon.zdi"</t>
  </si>
  <si>
    <t>64.8</t>
  </si>
  <si>
    <t>45</t>
  </si>
  <si>
    <t>334224111.</t>
  </si>
  <si>
    <t>Obklad z lomového kamene zdiva -U profil  kotvený -  tl do 350 mm  počet kotev 10ks/m2</t>
  </si>
  <si>
    <t>1808760242</t>
  </si>
  <si>
    <t>Obklad zdiva U profil  z lomového kamene kotvený na MC s vyspárováním, -  tloušťky do 350 mm  počet kotev 10ks/m2</t>
  </si>
  <si>
    <t>0.3*(3.3+2.6)*0.5*29.94 "Uprofil"</t>
  </si>
  <si>
    <t>0.3*(3.3+2.6)*0.5*15+0.3*(2.6+3.0)*0.5*14.94</t>
  </si>
  <si>
    <t>0.8*(27.93+33.12)*0.3  "ükon.zdi "</t>
  </si>
  <si>
    <t>67</t>
  </si>
  <si>
    <t>46</t>
  </si>
  <si>
    <t>327314218.</t>
  </si>
  <si>
    <t>Opěrné zdi a valy z betonu prostého vodostaveb.-výplnového  tř. C 30/37XA2</t>
  </si>
  <si>
    <t>-240639326</t>
  </si>
  <si>
    <t xml:space="preserve">Opěrné zdi a valy z betonu prostého  vodostaveb.-výplnového (XA) tř. C 30/37 XA2 </t>
  </si>
  <si>
    <t>6.4 "nahon vyrovnani zakl. spary"</t>
  </si>
  <si>
    <t>47</t>
  </si>
  <si>
    <t>327324128.</t>
  </si>
  <si>
    <t>Opěrné zdi a valy ze ŽB vodostavebního tř. C 30/37 XA2 max.průsak 50mm dle ČSN EN 12390-8</t>
  </si>
  <si>
    <t>74196260</t>
  </si>
  <si>
    <t>Opěrné zdi a valy z betonu železového odolný proti agresivnímu prostředí (XA) tř. C 30/37</t>
  </si>
  <si>
    <t>(4.3+3.3)*0.5*(0.4+1.8)*0.5*17.04 "pravobr.zed"</t>
  </si>
  <si>
    <t>(0.4+1.0)*0.5*3.0*22.5+(0.4+1.0)*0.5*(3.0+2.6)*0.5*14.5 "levobr.zed"</t>
  </si>
  <si>
    <t>0.3*6.2*29.94+0.3*(3.3+2.6)*0.5*29.94 "Uprofil"</t>
  </si>
  <si>
    <t>(2.4+2.35)*2*0.2*2.0 "nahon"</t>
  </si>
  <si>
    <t>258.71*1.035</t>
  </si>
  <si>
    <t>267.8</t>
  </si>
  <si>
    <t>48</t>
  </si>
  <si>
    <t>327351211</t>
  </si>
  <si>
    <t>Bednění opěrných zdí a valů svislých i skloněných zřízení</t>
  </si>
  <si>
    <t>-710915753</t>
  </si>
  <si>
    <t>Bednění opěrných zdí a valů svislých i skloněných, výšky do 20 m zřízení</t>
  </si>
  <si>
    <t>(4.3+3.3)*0.5*17.04+3.0*22.47+(3.0+2.6)*0.5*14.5 "pr.+lev.br."</t>
  </si>
  <si>
    <t xml:space="preserve">(3.6+2.9)*0.5*29.94*2 </t>
  </si>
  <si>
    <t>(3.3+2.6)*0.5*29.94</t>
  </si>
  <si>
    <t>(3.3+2.6)*0.5*15+(2.6+3.0)*0.5*14.94</t>
  </si>
  <si>
    <t>2.75*2*2.0+(2.0+2.35)*2*2.0</t>
  </si>
  <si>
    <t>577.2</t>
  </si>
  <si>
    <t>49</t>
  </si>
  <si>
    <t>327351221</t>
  </si>
  <si>
    <t>Bednění opěrných zdí a valů svislých i skloněných odstranění</t>
  </si>
  <si>
    <t>1658843152</t>
  </si>
  <si>
    <t>Bednění opěrných zdí a valů svislých i skloněných, výšky do 20 m odstranění</t>
  </si>
  <si>
    <t>50</t>
  </si>
  <si>
    <t>327351219.</t>
  </si>
  <si>
    <t>Příplatek za vzepření -při bednění-pažení pro beton při současném vyzdívání obklad.zdiva</t>
  </si>
  <si>
    <t>-453001795</t>
  </si>
  <si>
    <t>-část bednění-pažení pro beton při současném vyzdívání obklad.zdiva</t>
  </si>
  <si>
    <t>(4.3+3.3)*0.5*17.04+(3.0+2.6)*0.5*37</t>
  </si>
  <si>
    <t>168.35</t>
  </si>
  <si>
    <t>32735691R</t>
  </si>
  <si>
    <t>Příplatek za zřízení rozepření  -pravobř.přítok</t>
  </si>
  <si>
    <t>-371018135</t>
  </si>
  <si>
    <t>2.0*2.35*2.0</t>
  </si>
  <si>
    <t>52</t>
  </si>
  <si>
    <t>327361006.</t>
  </si>
  <si>
    <t>Výztuž opěrných zdí a valů D 12 mm z betonářské oceli 10 505 vč.základu</t>
  </si>
  <si>
    <t>-1474130329</t>
  </si>
  <si>
    <t>Výztuž opěrných zdí a valů průměru do 12 mm, z oceli 10 505 (R) nebo BSt 500 vč.základu</t>
  </si>
  <si>
    <t>4.3*1.1*17.04 "prava .zed"</t>
  </si>
  <si>
    <t>(7.5+2.0)*1.1*29.94 "Uprofil"</t>
  </si>
  <si>
    <t>130*2 "nahon"</t>
  </si>
  <si>
    <t>653.47*0.001</t>
  </si>
  <si>
    <t>53</t>
  </si>
  <si>
    <t>327361016.</t>
  </si>
  <si>
    <t>Výztuž opěrných zdí a valů D nad 12 mm z betonářské oceli 10 505 vč.základu</t>
  </si>
  <si>
    <t>-817857928</t>
  </si>
  <si>
    <t>Výztuž opěrných zdí a valů průměru přes 12 mm, z oceli 10 505 (R) nebo BSt 500</t>
  </si>
  <si>
    <t>(72+52)*1.1*0.001*29.94 "Uprofil"</t>
  </si>
  <si>
    <t>54</t>
  </si>
  <si>
    <t>327361040.</t>
  </si>
  <si>
    <t>Výztuž opěrných zdí a valů ze svařovaných sítí vč.základu</t>
  </si>
  <si>
    <t>-1510883060</t>
  </si>
  <si>
    <t>Výztuž opěrných zdí a valů ze sítí svařovaných vč.základu</t>
  </si>
  <si>
    <t>(24+24+64)*1.1*17.04 "prava zed"</t>
  </si>
  <si>
    <t>(24+16)*1.1*37 "leva zed"</t>
  </si>
  <si>
    <t>(53*2)*29.94 "Uprofil"</t>
  </si>
  <si>
    <t>6900.968*0.001</t>
  </si>
  <si>
    <t>Vodorovné konstrukce</t>
  </si>
  <si>
    <t>55</t>
  </si>
  <si>
    <t>452318510</t>
  </si>
  <si>
    <t>Zajišťovací práh z betonu prostého se zvýšenými nároky na prostředí</t>
  </si>
  <si>
    <t>-348307164</t>
  </si>
  <si>
    <t>Zajišťovací práh z betonu prostého se zvýšenými nároky na prostředí na dně a ve svahu melioračních kanálů s patkami nebo bez patek</t>
  </si>
  <si>
    <t>Poznámka k položce:
 tř. C 30/37 XA2 max.průsak 50mm dle ČSN EN 12390-8</t>
  </si>
  <si>
    <t>7.37+2.12+2.05+6.05</t>
  </si>
  <si>
    <t>56</t>
  </si>
  <si>
    <t>45797111R</t>
  </si>
  <si>
    <t>Zřízení  a dodáv. vrstvy z geotextilie  500gr/m2</t>
  </si>
  <si>
    <t>-846437783</t>
  </si>
  <si>
    <t>57</t>
  </si>
  <si>
    <t>463212111</t>
  </si>
  <si>
    <t>Rovnanina z lomového kamene upraveného s vyklínováním spár úlomky kamene</t>
  </si>
  <si>
    <t>727524124</t>
  </si>
  <si>
    <t>17.72*0.3*1.1</t>
  </si>
  <si>
    <t>5.85</t>
  </si>
  <si>
    <t>58</t>
  </si>
  <si>
    <t>463212191</t>
  </si>
  <si>
    <t>Příplatek za vypracováni líce rovnaniny</t>
  </si>
  <si>
    <t>-676728236</t>
  </si>
  <si>
    <t>59</t>
  </si>
  <si>
    <t>464511111</t>
  </si>
  <si>
    <t>Pohoz z lomového kamene neupraveného tříděného z terénu  ve dne</t>
  </si>
  <si>
    <t>-490508040</t>
  </si>
  <si>
    <t>Pohoz dna nebo svahů jakékoliv tloušťky z lomového kamene neupraveného tříděného z terénu</t>
  </si>
  <si>
    <t>(0.2+0.3)*0.5*2.5*(17.04+37)*0.8 "80%"</t>
  </si>
  <si>
    <t>(0.2+0.3)*0.5*5*29.94*0.8 "80%"</t>
  </si>
  <si>
    <t>1.2 "prit.</t>
  </si>
  <si>
    <t>60</t>
  </si>
  <si>
    <t>46457111R</t>
  </si>
  <si>
    <t>Pohoz ze štěrkopísku zrno do 63 mm z terénu</t>
  </si>
  <si>
    <t>-247462943</t>
  </si>
  <si>
    <t>Pohoz dna nebo svahů jakékoliv tloušťky ze štěrkopísků, z terénu, frakce do 63 mm</t>
  </si>
  <si>
    <t>56.96*0.2 "20%"</t>
  </si>
  <si>
    <t>11.4</t>
  </si>
  <si>
    <t>61</t>
  </si>
  <si>
    <t>465513328</t>
  </si>
  <si>
    <t>Dlažba z lomového kamene na cementovou maltu s vyspárováním tl 300 mm pro hráze</t>
  </si>
  <si>
    <t>120147437</t>
  </si>
  <si>
    <t>Dlažba z lomového kamene lomařsky upraveného vodorovná nebo ve sklonu na cementovou maltu ze 400 kg cementu na m3 malty, s vyspárováním cementovou maltou MCs tl. 300 mm</t>
  </si>
  <si>
    <t>8.38+3.02+3.0+5.9</t>
  </si>
  <si>
    <t>62</t>
  </si>
  <si>
    <t>45761111R</t>
  </si>
  <si>
    <t xml:space="preserve">Zpevnění dna - zajištění únosnosti   zatlačení lomov.kamene </t>
  </si>
  <si>
    <t>1297438159</t>
  </si>
  <si>
    <t>hmotnost kamene přes 200kg -80% kamene 500kg</t>
  </si>
  <si>
    <t>117.75*0.3</t>
  </si>
  <si>
    <t>35.33</t>
  </si>
  <si>
    <t>Trubní vedení</t>
  </si>
  <si>
    <t>63</t>
  </si>
  <si>
    <t>871228111</t>
  </si>
  <si>
    <t>Kladení drenážního potrubí z tvrdého PVC průměru do 150 mm</t>
  </si>
  <si>
    <t>m</t>
  </si>
  <si>
    <t>1897626280</t>
  </si>
  <si>
    <t>Kladení drenážního potrubí z plastických hmot do připravené rýhy z tvrdého PVC, průměru přes 90 do 150 mm</t>
  </si>
  <si>
    <t>17.04+29.94*2+37+0.8*4</t>
  </si>
  <si>
    <t>64</t>
  </si>
  <si>
    <t>28611223R</t>
  </si>
  <si>
    <t>trubka drenážní flexibilní  DN 100 mm</t>
  </si>
  <si>
    <t>-1404048023</t>
  </si>
  <si>
    <t>Trubky z polyvinylchloridu trubky drenážní drenážnítrubka flexibilní DN 100 mm</t>
  </si>
  <si>
    <t>117.12*1.08</t>
  </si>
  <si>
    <t>126.5</t>
  </si>
  <si>
    <t>65</t>
  </si>
  <si>
    <t>911111111.</t>
  </si>
  <si>
    <t>Osazení  zábradlí ocelového zabetonovaného do připr.otvorů</t>
  </si>
  <si>
    <t>-1514511573</t>
  </si>
  <si>
    <t>Osazení zábradlí ocelového zabetonovaného do připrav.otvorů</t>
  </si>
  <si>
    <t>49.7</t>
  </si>
  <si>
    <t>66</t>
  </si>
  <si>
    <t>931626212</t>
  </si>
  <si>
    <t>Úprava dilatační spáry těžkými asfaltovými pásy</t>
  </si>
  <si>
    <t>97582606</t>
  </si>
  <si>
    <t>Úprava dilatační spáry konstrukcí z prostého nebo železového betonu asfaltová úprava těžkými asfaltovými pásy</t>
  </si>
  <si>
    <t>(0.4+1.8)*0.5*4.3*3+15.12+(0.4+1.0)*0.5*3.0*4</t>
  </si>
  <si>
    <t>37.71*2*1.03</t>
  </si>
  <si>
    <t>78. "dvojita"</t>
  </si>
  <si>
    <t>-1105622557</t>
  </si>
  <si>
    <t>68</t>
  </si>
  <si>
    <t>-81112183</t>
  </si>
  <si>
    <t>69</t>
  </si>
  <si>
    <t>1945250590</t>
  </si>
  <si>
    <t>PSV</t>
  </si>
  <si>
    <t>Práce a dodávky PSV</t>
  </si>
  <si>
    <t>767</t>
  </si>
  <si>
    <t>Konstrukce zámečnické</t>
  </si>
  <si>
    <t>70</t>
  </si>
  <si>
    <t>767161114</t>
  </si>
  <si>
    <t>Montáž zábradlí rovného z trubek do zdi hmotnosti do 30 kg</t>
  </si>
  <si>
    <t>-974928935</t>
  </si>
  <si>
    <t>Montáž zábradlí rovného z trubek nebo tenkostěnných profilů do zdiva, hmotnosti 1 m zábradlí přes 20 do 30 kg</t>
  </si>
  <si>
    <t>71</t>
  </si>
  <si>
    <t>14562180R</t>
  </si>
  <si>
    <t>profil ocelový obdélníkový 80/50/4 mm</t>
  </si>
  <si>
    <t>-1276351747</t>
  </si>
  <si>
    <t>0.352</t>
  </si>
  <si>
    <t>72</t>
  </si>
  <si>
    <t>14562118R</t>
  </si>
  <si>
    <t>profil ocelový obdélníkový 50/30/2,5mm</t>
  </si>
  <si>
    <t>-323669496</t>
  </si>
  <si>
    <t>0.285</t>
  </si>
  <si>
    <t>73</t>
  </si>
  <si>
    <t>14564036R</t>
  </si>
  <si>
    <t>profil ocelový čtvercový 30/30/2,5 mm</t>
  </si>
  <si>
    <t>635513075</t>
  </si>
  <si>
    <t>0.478</t>
  </si>
  <si>
    <t>74</t>
  </si>
  <si>
    <t>76716112R</t>
  </si>
  <si>
    <t>Přirážka za žárové pozinkování zábradlí</t>
  </si>
  <si>
    <t>-1565624715</t>
  </si>
  <si>
    <t>75</t>
  </si>
  <si>
    <t>998767101</t>
  </si>
  <si>
    <t>Přesun hmot tonážní pro zámečnické konstrukce v objektech v do 6 m</t>
  </si>
  <si>
    <t>800440597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</si>
  <si>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</si>
  <si>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</si>
  <si>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</si>
  <si>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76</t>
  </si>
  <si>
    <t>783301313</t>
  </si>
  <si>
    <t>Odmaštění zámečnických konstrukcí ředidlovým odmašťovačem</t>
  </si>
  <si>
    <t>-168117724</t>
  </si>
  <si>
    <t>Příprava podkladu zámečnických konstrukcí před provedením nátěru odmaštění odmašťovačem ředidlovým</t>
  </si>
  <si>
    <t>0.708</t>
  </si>
  <si>
    <t>77</t>
  </si>
  <si>
    <t>783306811</t>
  </si>
  <si>
    <t>Odstranění nátěru ze zámečnických konstrukcí oškrábáním</t>
  </si>
  <si>
    <t>105196145</t>
  </si>
  <si>
    <t>Odstranění nátěrů ze zámečnických konstrukcí oškrábáním</t>
  </si>
  <si>
    <t>0.354*2 "I 200 nosnik"</t>
  </si>
  <si>
    <t>78</t>
  </si>
  <si>
    <t>783317101.</t>
  </si>
  <si>
    <t>Krycí jednonásobný syntetický standardní nátěr zámečnických konstrukcí   2x</t>
  </si>
  <si>
    <t>2015506989</t>
  </si>
  <si>
    <t>Krycí nátěr (email) zámečnických konstrukcí jednonásobný syntetický standardní</t>
  </si>
  <si>
    <t>0.354*2</t>
  </si>
  <si>
    <t>(5*1+(2+4.5)*2)*0.125</t>
  </si>
  <si>
    <t>2.958*2</t>
  </si>
  <si>
    <t>79</t>
  </si>
  <si>
    <t>24623001R</t>
  </si>
  <si>
    <t>Dvousložkový nátěr na ocel. konstrukce bez hygienického atestu na pitnou vodu  s antikorozní ochranou, balení 2 kg</t>
  </si>
  <si>
    <t>balení</t>
  </si>
  <si>
    <t>1860314523</t>
  </si>
  <si>
    <t>3 – Kácení zeleně</t>
  </si>
  <si>
    <t>11220-1101</t>
  </si>
  <si>
    <t>Odstranění pařezů prům. 100- 300 mm (viz TS str.7)</t>
  </si>
  <si>
    <t>ks</t>
  </si>
  <si>
    <t>11220-1102</t>
  </si>
  <si>
    <t>Odstranění pařezů prům. 300-500 mm (viz TS str.7)</t>
  </si>
  <si>
    <t>16230-1421</t>
  </si>
  <si>
    <t>Přemístění pařezů prům.100-300 mm do 5 km</t>
  </si>
  <si>
    <t>16230-1422</t>
  </si>
  <si>
    <t>přemístění pařezů prům.300-500 mm do 5 km</t>
  </si>
  <si>
    <t>16230-1901</t>
  </si>
  <si>
    <t>přemís.pařezů prům.100-300mm-příplatek za dalších 30km</t>
  </si>
  <si>
    <t>16230-1922</t>
  </si>
  <si>
    <t>přemís.pařezů prům.300-500mm-příplatek za dalších 30km</t>
  </si>
  <si>
    <t>11120-1101</t>
  </si>
  <si>
    <t>odstranění křovin a stromů prům.do100mm s odstr.kořenů</t>
  </si>
  <si>
    <t>poplatek za skládku</t>
  </si>
  <si>
    <t>-418058437</t>
  </si>
  <si>
    <t>-1512619708</t>
  </si>
  <si>
    <t>-117094418</t>
  </si>
  <si>
    <t>-1411616321</t>
  </si>
  <si>
    <t>-778436590</t>
  </si>
  <si>
    <t>615783599</t>
  </si>
  <si>
    <t>-1918476</t>
  </si>
  <si>
    <t>4 – Náhradní výsadba</t>
  </si>
  <si>
    <t>práce</t>
  </si>
  <si>
    <t>823-1</t>
  </si>
  <si>
    <t>18310-1115</t>
  </si>
  <si>
    <t>hloubení jamek obj.0,125-0,4 m3</t>
  </si>
  <si>
    <t>18410-2113</t>
  </si>
  <si>
    <t>výsadba stromu s balem 300-400 mm</t>
  </si>
  <si>
    <t>18421-5133</t>
  </si>
  <si>
    <t>ukotvení stromu třemi kůly délky 2,5 m (viz TS str.16)</t>
  </si>
  <si>
    <t>18450-1131</t>
  </si>
  <si>
    <t xml:space="preserve">zhotovení obalu kmene z juty ve dvou vrstvách </t>
  </si>
  <si>
    <t>18491-1421</t>
  </si>
  <si>
    <t>mulčování vysazených rostlin tl.mulče 80-100 mm (viz TZ str.16)</t>
  </si>
  <si>
    <t>18580-2114</t>
  </si>
  <si>
    <t>hnojení stromů um.hnojivem s rozdělením k jedn.stromům (viz TZ str. 16)</t>
  </si>
  <si>
    <t>18580-4311</t>
  </si>
  <si>
    <t>zalití stromů po výsadbě (5 x 25l/ks) (viz TZ str. 16)</t>
  </si>
  <si>
    <t>99823-1311</t>
  </si>
  <si>
    <t>přesun hmot do 5 km</t>
  </si>
  <si>
    <t>materiál (viz TZ str. 16)</t>
  </si>
  <si>
    <t>Quercus robur „Fastigiata“-dub letní Fas. OK 10-12cm, ZB</t>
  </si>
  <si>
    <t xml:space="preserve">Fraxinus excelsior „Atlas“-jasan ztepilý A. OK10-12cm,ZB  </t>
  </si>
  <si>
    <t>Acer platanoides-javor mléč OK 10-12 cm, ZB</t>
  </si>
  <si>
    <t>kůly délky 2,5 m (3ks/strom)</t>
  </si>
  <si>
    <t>latě (3ks/strom)</t>
  </si>
  <si>
    <t>úvaz</t>
  </si>
  <si>
    <t>juta</t>
  </si>
  <si>
    <t>kůra</t>
  </si>
  <si>
    <t>hnojivo Silvamix (5 ks/strom)</t>
  </si>
  <si>
    <t>materiál celkem</t>
  </si>
  <si>
    <t>náhradní výsadba celkem</t>
  </si>
  <si>
    <t>VON - vedlejší a ostatní náklady</t>
  </si>
  <si>
    <t>VON - Vedlejší a ostatní náklady</t>
  </si>
  <si>
    <t>Vedlejší a ostatní náklady</t>
  </si>
  <si>
    <t>01</t>
  </si>
  <si>
    <t>Dokumentace skutečného provedení v 3 paré + 1x el.podoba v a zaměření skutečného provedení stavby-geodetická část dokumentace v 3 paré + 1 x el.podoba rozsahu odpovídajícím právním předpisům (v současnosti 62/2013 ve smyslu 499/06) a pořízení fotodokumentace stavby</t>
  </si>
  <si>
    <t>kč</t>
  </si>
  <si>
    <t>1024</t>
  </si>
  <si>
    <t>1721653096</t>
  </si>
  <si>
    <t>02</t>
  </si>
  <si>
    <t xml:space="preserve">Zajištění a provedení zkoušek,rozborů a atestů nutných pro řádné provedení a dokončení díla, uvedených v projektové dokumentaci včetně předání jejich výsledků objednateli </t>
  </si>
  <si>
    <t>03</t>
  </si>
  <si>
    <t>Aktualizace vyjádření všech správců sítí, která pozbudou platnosti  v období mezi předáním staveniště a vytýčení sítí, vytýčení všech sítí  na stavbě v případě výskytu a koordinace postupu s jejich provozovateli</t>
  </si>
  <si>
    <t>04</t>
  </si>
  <si>
    <t>Vytýčení hranic pozemků a stavby v terénu oprávněným zeměměřičem s protokolem o vytýčení stavby</t>
  </si>
  <si>
    <t>05</t>
  </si>
  <si>
    <t xml:space="preserve">Protokolární předání stavbou dotčených pozemků a komunikací, uvedených do původního stavu a zpět jejich vlastníkům </t>
  </si>
  <si>
    <t>06</t>
  </si>
  <si>
    <t>Inženýrská činnost dodavatele (IČD), kompletační činnost dodavatele včetně dílenské dokumentace, podrobné výkresy výztuže, specifikovaná dle ceníku UNIKA  a dle vyhl MPR.499/06 Sb.  ve smyslu 62/2013 Sb.</t>
  </si>
  <si>
    <t>07</t>
  </si>
  <si>
    <t>Opatření vyplývající z povodňového a havarijního plánu stavby</t>
  </si>
  <si>
    <t>08</t>
  </si>
  <si>
    <t>Pasportizace blízkých sousedních stavebních objektů předaná investorovi před výstavbou ve 3 paré + 1x el.podoba vč. Zajištění u objektů kolem toku, měření studní a jejich kontrola a vyhodnocení se závěřečnou zprávou předanou ve 3 paré+ CD</t>
  </si>
  <si>
    <t>09</t>
  </si>
  <si>
    <t>Zajištění a zabezpečení zařízení staveniště, jeho zřízení a likvidace, včetně přípojek pro potřeby zařízení staveniště, přístupů, ochrany podzemních sítí, mezideponií, skládek a pod a zajištění přístupových cest  pro zajištění odstranění odpadů na skládku vč. uvedení pozemků po stavbě do původního stavu</t>
  </si>
  <si>
    <r>
      <t>Projednání a zajištění zvláštního užívání komunikací a veřejných ploch včetně zajištění dopravního značení, a to v rozsahu nezbytném pro řádné a bezpečné provádění stavb</t>
    </r>
    <r>
      <rPr>
        <sz val="10"/>
        <rFont val="Arial"/>
        <family val="2"/>
      </rPr>
      <t>y vč.nájemného za dopravní značení a nájemné za použití</t>
    </r>
    <r>
      <rPr>
        <sz val="10"/>
        <color indexed="8"/>
        <rFont val="Arial"/>
        <family val="2"/>
      </rPr>
      <t xml:space="preserve"> ploch vlastníků dotčených stavbou </t>
    </r>
  </si>
  <si>
    <t>zkoušky vyluhovatelnosti odpadů z výkopu dle podmínek uložiště (skládky TKO) ve smyslu možnosti ukládání odpadu   zákona č. 294/2005 vč.tabulek 2.1 a 4.1.</t>
  </si>
  <si>
    <t>kordinace se správci sítí při křížení s tokem a mostním objektem  na státní silnici I/6</t>
  </si>
  <si>
    <t>Zajištění a naplnění opatření vyplývající z plánu BOZP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</si>
</sst>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"/>
    <numFmt numFmtId="169" formatCode="0.0"/>
  </numFmts>
  <fonts count="75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i/>
      <sz val="7"/>
      <color indexed="55"/>
      <name val="Trebuchet MS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vertical="center"/>
      <protection/>
    </xf>
    <xf numFmtId="0" fontId="6" fillId="33" borderId="0" xfId="36" applyNumberForma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11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34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" fontId="16" fillId="0" borderId="3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24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36" applyNumberFormat="1" applyFont="1" applyFill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3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" fontId="24" fillId="0" borderId="31" xfId="0" applyNumberFormat="1" applyFont="1" applyBorder="1" applyAlignment="1">
      <alignment vertical="center"/>
    </xf>
    <xf numFmtId="4" fontId="24" fillId="0" borderId="32" xfId="0" applyNumberFormat="1" applyFont="1" applyBorder="1" applyAlignment="1">
      <alignment vertical="center"/>
    </xf>
    <xf numFmtId="166" fontId="24" fillId="0" borderId="32" xfId="0" applyNumberFormat="1" applyFont="1" applyBorder="1" applyAlignment="1">
      <alignment vertical="center"/>
    </xf>
    <xf numFmtId="4" fontId="24" fillId="0" borderId="33" xfId="0" applyNumberFormat="1" applyFont="1" applyBorder="1" applyAlignment="1">
      <alignment vertical="center"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4" fontId="11" fillId="34" borderId="18" xfId="0" applyNumberFormat="1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32" xfId="0" applyFont="1" applyBorder="1" applyAlignment="1">
      <alignment horizontal="left" vertical="center"/>
    </xf>
    <xf numFmtId="0" fontId="25" fillId="0" borderId="32" xfId="0" applyFont="1" applyBorder="1" applyAlignment="1">
      <alignment vertical="center"/>
    </xf>
    <xf numFmtId="4" fontId="25" fillId="0" borderId="32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32" xfId="0" applyFont="1" applyBorder="1" applyAlignment="1">
      <alignment horizontal="left" vertical="center"/>
    </xf>
    <xf numFmtId="0" fontId="26" fillId="0" borderId="32" xfId="0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/>
    </xf>
    <xf numFmtId="166" fontId="28" fillId="0" borderId="22" xfId="0" applyNumberFormat="1" applyFont="1" applyBorder="1" applyAlignment="1">
      <alignment/>
    </xf>
    <xf numFmtId="166" fontId="28" fillId="0" borderId="23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>
      <alignment/>
    </xf>
    <xf numFmtId="0" fontId="30" fillId="0" borderId="30" xfId="0" applyFont="1" applyBorder="1" applyAlignment="1">
      <alignment/>
    </xf>
    <xf numFmtId="0" fontId="30" fillId="0" borderId="0" xfId="0" applyFont="1" applyBorder="1" applyAlignment="1">
      <alignment/>
    </xf>
    <xf numFmtId="166" fontId="30" fillId="0" borderId="0" xfId="0" applyNumberFormat="1" applyFont="1" applyBorder="1" applyAlignment="1">
      <alignment/>
    </xf>
    <xf numFmtId="166" fontId="30" fillId="0" borderId="24" xfId="0" applyNumberFormat="1" applyFont="1" applyBorder="1" applyAlignment="1">
      <alignment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4" fontId="26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13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166" fontId="13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7" fontId="33" fillId="0" borderId="0" xfId="0" applyNumberFormat="1" applyFont="1" applyAlignment="1">
      <alignment vertical="center"/>
    </xf>
    <xf numFmtId="0" fontId="33" fillId="0" borderId="3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167" fontId="33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167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5" fillId="0" borderId="36" xfId="0" applyFont="1" applyBorder="1" applyAlignment="1" applyProtection="1">
      <alignment horizontal="center" vertical="center"/>
      <protection locked="0"/>
    </xf>
    <xf numFmtId="49" fontId="35" fillId="0" borderId="36" xfId="0" applyNumberFormat="1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167" fontId="35" fillId="0" borderId="36" xfId="0" applyNumberFormat="1" applyFont="1" applyBorder="1" applyAlignment="1" applyProtection="1">
      <alignment vertical="center"/>
      <protection locked="0"/>
    </xf>
    <xf numFmtId="4" fontId="35" fillId="0" borderId="36" xfId="0" applyNumberFormat="1" applyFont="1" applyBorder="1" applyAlignment="1" applyProtection="1">
      <alignment vertical="center"/>
      <protection locked="0"/>
    </xf>
    <xf numFmtId="0" fontId="35" fillId="0" borderId="13" xfId="0" applyFont="1" applyBorder="1" applyAlignment="1">
      <alignment vertical="center"/>
    </xf>
    <xf numFmtId="0" fontId="35" fillId="0" borderId="3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3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3" fontId="0" fillId="0" borderId="37" xfId="0" applyNumberFormat="1" applyFont="1" applyBorder="1" applyAlignment="1" applyProtection="1">
      <alignment vertical="center"/>
      <protection locked="0"/>
    </xf>
    <xf numFmtId="1" fontId="0" fillId="0" borderId="37" xfId="0" applyNumberFormat="1" applyFont="1" applyBorder="1" applyAlignment="1" applyProtection="1">
      <alignment vertical="center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3" fontId="33" fillId="0" borderId="37" xfId="0" applyNumberFormat="1" applyFont="1" applyBorder="1" applyAlignment="1">
      <alignment vertical="center"/>
    </xf>
    <xf numFmtId="1" fontId="33" fillId="0" borderId="37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49" fontId="35" fillId="0" borderId="0" xfId="0" applyNumberFormat="1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167" fontId="35" fillId="0" borderId="0" xfId="0" applyNumberFormat="1" applyFont="1" applyBorder="1" applyAlignment="1" applyProtection="1">
      <alignment vertical="center"/>
      <protection locked="0"/>
    </xf>
    <xf numFmtId="4" fontId="35" fillId="0" borderId="0" xfId="0" applyNumberFormat="1" applyFont="1" applyBorder="1" applyAlignment="1" applyProtection="1">
      <alignment vertical="center"/>
      <protection locked="0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8" fontId="0" fillId="0" borderId="37" xfId="0" applyNumberFormat="1" applyFont="1" applyBorder="1" applyAlignment="1" applyProtection="1">
      <alignment vertical="center"/>
      <protection locked="0"/>
    </xf>
    <xf numFmtId="0" fontId="0" fillId="0" borderId="37" xfId="0" applyFont="1" applyBorder="1" applyAlignment="1">
      <alignment horizontal="center" vertical="center"/>
    </xf>
    <xf numFmtId="4" fontId="0" fillId="0" borderId="37" xfId="0" applyNumberFormat="1" applyFont="1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4" fontId="33" fillId="0" borderId="37" xfId="0" applyNumberFormat="1" applyFont="1" applyBorder="1" applyAlignment="1">
      <alignment vertical="center"/>
    </xf>
    <xf numFmtId="169" fontId="0" fillId="0" borderId="37" xfId="0" applyNumberFormat="1" applyFont="1" applyBorder="1" applyAlignment="1" applyProtection="1">
      <alignment vertical="center"/>
      <protection locked="0"/>
    </xf>
    <xf numFmtId="0" fontId="1" fillId="0" borderId="37" xfId="0" applyFont="1" applyBorder="1" applyAlignment="1">
      <alignment/>
    </xf>
    <xf numFmtId="168" fontId="0" fillId="0" borderId="37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4" fontId="25" fillId="0" borderId="0" xfId="0" applyNumberFormat="1" applyFont="1" applyBorder="1" applyAlignment="1">
      <alignment/>
    </xf>
    <xf numFmtId="0" fontId="39" fillId="0" borderId="38" xfId="0" applyNumberFormat="1" applyFont="1" applyFill="1" applyBorder="1" applyAlignment="1" applyProtection="1">
      <alignment horizontal="left" vertical="center" wrapText="1"/>
      <protection/>
    </xf>
    <xf numFmtId="49" fontId="39" fillId="0" borderId="38" xfId="0" applyNumberFormat="1" applyFont="1" applyFill="1" applyBorder="1" applyAlignment="1" applyProtection="1">
      <alignment horizontal="left" vertical="center" wrapText="1"/>
      <protection/>
    </xf>
    <xf numFmtId="0" fontId="39" fillId="0" borderId="38" xfId="0" applyFont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0" fontId="11" fillId="34" borderId="18" xfId="0" applyFont="1" applyFill="1" applyBorder="1" applyAlignment="1">
      <alignment horizontal="left" vertical="center"/>
    </xf>
    <xf numFmtId="4" fontId="11" fillId="34" borderId="2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vertical="center"/>
    </xf>
    <xf numFmtId="0" fontId="5" fillId="33" borderId="0" xfId="36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rad505DA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295275</xdr:colOff>
      <xdr:row>0</xdr:row>
      <xdr:rowOff>276225</xdr:rowOff>
    </xdr:to>
    <xdr:pic>
      <xdr:nvPicPr>
        <xdr:cNvPr id="1" name="rad83E5A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295275</xdr:colOff>
      <xdr:row>0</xdr:row>
      <xdr:rowOff>276225</xdr:rowOff>
    </xdr:to>
    <xdr:pic>
      <xdr:nvPicPr>
        <xdr:cNvPr id="1" name="rad83E5A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295275</xdr:colOff>
      <xdr:row>0</xdr:row>
      <xdr:rowOff>276225</xdr:rowOff>
    </xdr:to>
    <xdr:pic>
      <xdr:nvPicPr>
        <xdr:cNvPr id="1" name="rad83E5A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295275</xdr:colOff>
      <xdr:row>0</xdr:row>
      <xdr:rowOff>276225</xdr:rowOff>
    </xdr:to>
    <xdr:pic>
      <xdr:nvPicPr>
        <xdr:cNvPr id="1" name="radAA617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zoomScale="107" zoomScaleNormal="107" zoomScalePageLayoutView="0" workbookViewId="0" topLeftCell="A40">
      <selection activeCell="AG55" sqref="AG55"/>
    </sheetView>
  </sheetViews>
  <sheetFormatPr defaultColWidth="9.33203125" defaultRowHeight="13.5"/>
  <cols>
    <col min="1" max="1" width="7.16015625" style="1" customWidth="1"/>
    <col min="2" max="2" width="1.5" style="1" customWidth="1"/>
    <col min="3" max="3" width="3.5" style="1" customWidth="1"/>
    <col min="4" max="11" width="2.33203125" style="1" customWidth="1"/>
    <col min="12" max="12" width="5" style="1" customWidth="1"/>
    <col min="13" max="33" width="2.33203125" style="1" customWidth="1"/>
    <col min="34" max="34" width="2.83203125" style="1" customWidth="1"/>
    <col min="35" max="35" width="27.16015625" style="1" customWidth="1"/>
    <col min="36" max="36" width="11.16015625" style="1" customWidth="1"/>
    <col min="37" max="37" width="2.16015625" style="1" customWidth="1"/>
    <col min="38" max="38" width="7.16015625" style="1" customWidth="1"/>
    <col min="39" max="39" width="2.83203125" style="1" customWidth="1"/>
    <col min="40" max="40" width="11.5" style="1" customWidth="1"/>
    <col min="41" max="41" width="6.5" style="1" customWidth="1"/>
    <col min="42" max="42" width="3.5" style="1" customWidth="1"/>
    <col min="43" max="43" width="13.5" style="1" customWidth="1"/>
    <col min="44" max="44" width="11.66015625" style="1" customWidth="1"/>
    <col min="45" max="56" width="0" style="1" hidden="1" customWidth="1"/>
    <col min="57" max="57" width="57" style="1" customWidth="1"/>
    <col min="71" max="91" width="0" style="1" hidden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5</v>
      </c>
      <c r="BU1" s="9" t="s">
        <v>5</v>
      </c>
      <c r="BV1" s="9" t="s">
        <v>6</v>
      </c>
    </row>
    <row r="2" spans="3:72" ht="36.75" customHeight="1">
      <c r="AR2" s="256" t="s">
        <v>7</v>
      </c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0" t="s">
        <v>8</v>
      </c>
      <c r="BT2" s="10" t="s">
        <v>9</v>
      </c>
    </row>
    <row r="3" spans="2:72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ht="36.75" customHeight="1">
      <c r="B4" s="14"/>
      <c r="C4" s="15"/>
      <c r="D4" s="16" t="s">
        <v>11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/>
      <c r="AS4" s="18" t="s">
        <v>12</v>
      </c>
      <c r="BS4" s="10" t="s">
        <v>13</v>
      </c>
    </row>
    <row r="5" spans="2:71" ht="14.25" customHeight="1">
      <c r="B5" s="14"/>
      <c r="C5" s="15"/>
      <c r="D5" s="19" t="s">
        <v>14</v>
      </c>
      <c r="E5" s="15"/>
      <c r="F5" s="15"/>
      <c r="G5" s="15"/>
      <c r="H5" s="15"/>
      <c r="I5" s="15"/>
      <c r="J5" s="15"/>
      <c r="K5" s="257" t="s">
        <v>15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15"/>
      <c r="AQ5" s="17"/>
      <c r="BS5" s="10" t="s">
        <v>8</v>
      </c>
    </row>
    <row r="6" spans="2:71" ht="36.75" customHeight="1">
      <c r="B6" s="14"/>
      <c r="C6" s="15"/>
      <c r="D6" s="21" t="s">
        <v>16</v>
      </c>
      <c r="E6" s="15"/>
      <c r="F6" s="15"/>
      <c r="G6" s="15"/>
      <c r="H6" s="15"/>
      <c r="I6" s="15"/>
      <c r="J6" s="15"/>
      <c r="K6" s="258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15"/>
      <c r="AQ6" s="17"/>
      <c r="BS6" s="10" t="s">
        <v>18</v>
      </c>
    </row>
    <row r="7" spans="2:71" ht="14.25" customHeight="1">
      <c r="B7" s="14"/>
      <c r="C7" s="15"/>
      <c r="D7" s="22" t="s">
        <v>19</v>
      </c>
      <c r="E7" s="15"/>
      <c r="F7" s="15"/>
      <c r="G7" s="15"/>
      <c r="H7" s="15"/>
      <c r="I7" s="15"/>
      <c r="J7" s="15"/>
      <c r="K7" s="20" t="s">
        <v>20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2" t="s">
        <v>21</v>
      </c>
      <c r="AL7" s="15"/>
      <c r="AM7" s="15"/>
      <c r="AN7" s="20"/>
      <c r="AO7" s="15"/>
      <c r="AP7" s="15"/>
      <c r="AQ7" s="17"/>
      <c r="BS7" s="10" t="s">
        <v>22</v>
      </c>
    </row>
    <row r="8" spans="2:71" ht="14.25" customHeight="1">
      <c r="B8" s="14"/>
      <c r="C8" s="15"/>
      <c r="D8" s="22" t="s">
        <v>23</v>
      </c>
      <c r="E8" s="15"/>
      <c r="F8" s="15"/>
      <c r="G8" s="15"/>
      <c r="H8" s="15"/>
      <c r="I8" s="15"/>
      <c r="J8" s="15"/>
      <c r="K8" s="20" t="s">
        <v>24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2" t="s">
        <v>25</v>
      </c>
      <c r="AL8" s="15"/>
      <c r="AM8" s="15"/>
      <c r="AN8" s="20" t="s">
        <v>26</v>
      </c>
      <c r="AO8" s="15"/>
      <c r="AP8" s="15"/>
      <c r="AQ8" s="17"/>
      <c r="BS8" s="10" t="s">
        <v>27</v>
      </c>
    </row>
    <row r="9" spans="2:71" ht="14.2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7"/>
      <c r="BS9" s="10" t="s">
        <v>28</v>
      </c>
    </row>
    <row r="10" spans="2:71" ht="14.25" customHeight="1">
      <c r="B10" s="14"/>
      <c r="C10" s="15"/>
      <c r="D10" s="22" t="s">
        <v>29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2" t="s">
        <v>30</v>
      </c>
      <c r="AL10" s="15"/>
      <c r="AM10" s="15"/>
      <c r="AN10" s="20"/>
      <c r="AO10" s="15"/>
      <c r="AP10" s="15"/>
      <c r="AQ10" s="17"/>
      <c r="BS10" s="10" t="s">
        <v>18</v>
      </c>
    </row>
    <row r="11" spans="2:71" ht="18" customHeight="1">
      <c r="B11" s="14"/>
      <c r="C11" s="15"/>
      <c r="D11" s="15"/>
      <c r="E11" s="20" t="s">
        <v>31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2" t="s">
        <v>32</v>
      </c>
      <c r="AL11" s="15"/>
      <c r="AM11" s="15"/>
      <c r="AN11" s="20"/>
      <c r="AO11" s="15"/>
      <c r="AP11" s="15"/>
      <c r="AQ11" s="17"/>
      <c r="BS11" s="10" t="s">
        <v>18</v>
      </c>
    </row>
    <row r="12" spans="2:71" ht="6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7"/>
      <c r="BS12" s="10" t="s">
        <v>18</v>
      </c>
    </row>
    <row r="13" spans="2:71" ht="14.25" customHeight="1">
      <c r="B13" s="14"/>
      <c r="C13" s="15"/>
      <c r="D13" s="22" t="s">
        <v>33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2" t="s">
        <v>30</v>
      </c>
      <c r="AL13" s="15"/>
      <c r="AM13" s="15"/>
      <c r="AN13" s="20"/>
      <c r="AO13" s="15"/>
      <c r="AP13" s="15"/>
      <c r="AQ13" s="17"/>
      <c r="BS13" s="10" t="s">
        <v>18</v>
      </c>
    </row>
    <row r="14" spans="2:71" ht="15">
      <c r="B14" s="14"/>
      <c r="C14" s="15"/>
      <c r="D14" s="15"/>
      <c r="E14" s="20" t="s">
        <v>34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2" t="s">
        <v>32</v>
      </c>
      <c r="AL14" s="15"/>
      <c r="AM14" s="15"/>
      <c r="AN14" s="20"/>
      <c r="AO14" s="15"/>
      <c r="AP14" s="15"/>
      <c r="AQ14" s="17"/>
      <c r="BS14" s="10" t="s">
        <v>18</v>
      </c>
    </row>
    <row r="15" spans="2:71" ht="6.7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7"/>
      <c r="BS15" s="10" t="s">
        <v>5</v>
      </c>
    </row>
    <row r="16" spans="2:71" ht="14.25" customHeight="1">
      <c r="B16" s="14"/>
      <c r="C16" s="15"/>
      <c r="D16" s="22" t="s">
        <v>35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2" t="s">
        <v>30</v>
      </c>
      <c r="AL16" s="15"/>
      <c r="AM16" s="15"/>
      <c r="AN16" s="20"/>
      <c r="AO16" s="15"/>
      <c r="AP16" s="15"/>
      <c r="AQ16" s="17"/>
      <c r="BS16" s="10" t="s">
        <v>5</v>
      </c>
    </row>
    <row r="17" spans="2:71" ht="18" customHeight="1">
      <c r="B17" s="14"/>
      <c r="C17" s="15"/>
      <c r="D17" s="15"/>
      <c r="E17" s="20" t="s">
        <v>36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2" t="s">
        <v>32</v>
      </c>
      <c r="AL17" s="15"/>
      <c r="AM17" s="15"/>
      <c r="AN17" s="20"/>
      <c r="AO17" s="15"/>
      <c r="AP17" s="15"/>
      <c r="AQ17" s="17"/>
      <c r="BS17" s="10" t="s">
        <v>37</v>
      </c>
    </row>
    <row r="18" spans="2:71" ht="6.7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7"/>
      <c r="BS18" s="10" t="s">
        <v>8</v>
      </c>
    </row>
    <row r="19" spans="2:71" ht="14.25" customHeight="1">
      <c r="B19" s="14"/>
      <c r="C19" s="15"/>
      <c r="D19" s="22" t="s">
        <v>38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7"/>
      <c r="BS19" s="10" t="s">
        <v>8</v>
      </c>
    </row>
    <row r="20" spans="2:71" ht="20.25" customHeight="1">
      <c r="B20" s="14"/>
      <c r="C20" s="15"/>
      <c r="D20" s="15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15"/>
      <c r="AP20" s="15"/>
      <c r="AQ20" s="17"/>
      <c r="BS20" s="10" t="s">
        <v>5</v>
      </c>
    </row>
    <row r="21" spans="2:43" ht="6.7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7"/>
    </row>
    <row r="22" spans="2:43" ht="6.75" customHeight="1">
      <c r="B22" s="14"/>
      <c r="C22" s="1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5"/>
      <c r="AQ22" s="17"/>
    </row>
    <row r="23" spans="2:43" s="24" customFormat="1" ht="25.5" customHeight="1">
      <c r="B23" s="25"/>
      <c r="C23" s="26"/>
      <c r="D23" s="27" t="s">
        <v>39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60">
        <f>ROUND(AG51,2)</f>
        <v>0</v>
      </c>
      <c r="AL23" s="260"/>
      <c r="AM23" s="260"/>
      <c r="AN23" s="260"/>
      <c r="AO23" s="260"/>
      <c r="AP23" s="26"/>
      <c r="AQ23" s="29"/>
    </row>
    <row r="24" spans="2:43" s="24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9"/>
    </row>
    <row r="25" spans="2:43" s="24" customFormat="1" ht="13.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1" t="s">
        <v>40</v>
      </c>
      <c r="M25" s="261"/>
      <c r="N25" s="261"/>
      <c r="O25" s="261"/>
      <c r="P25" s="26"/>
      <c r="Q25" s="26"/>
      <c r="R25" s="26"/>
      <c r="S25" s="26"/>
      <c r="T25" s="26"/>
      <c r="U25" s="26"/>
      <c r="V25" s="26"/>
      <c r="W25" s="261" t="s">
        <v>41</v>
      </c>
      <c r="X25" s="261"/>
      <c r="Y25" s="261"/>
      <c r="Z25" s="261"/>
      <c r="AA25" s="261"/>
      <c r="AB25" s="261"/>
      <c r="AC25" s="261"/>
      <c r="AD25" s="261"/>
      <c r="AE25" s="261"/>
      <c r="AF25" s="26"/>
      <c r="AG25" s="26"/>
      <c r="AH25" s="26"/>
      <c r="AI25" s="26"/>
      <c r="AJ25" s="26"/>
      <c r="AK25" s="261" t="s">
        <v>42</v>
      </c>
      <c r="AL25" s="261"/>
      <c r="AM25" s="261"/>
      <c r="AN25" s="261"/>
      <c r="AO25" s="261"/>
      <c r="AP25" s="26"/>
      <c r="AQ25" s="29"/>
    </row>
    <row r="26" spans="2:43" s="31" customFormat="1" ht="14.25" customHeight="1">
      <c r="B26" s="32"/>
      <c r="C26" s="33"/>
      <c r="D26" s="34" t="s">
        <v>43</v>
      </c>
      <c r="E26" s="33"/>
      <c r="F26" s="34" t="s">
        <v>44</v>
      </c>
      <c r="G26" s="33"/>
      <c r="H26" s="33"/>
      <c r="I26" s="33"/>
      <c r="J26" s="33"/>
      <c r="K26" s="33"/>
      <c r="L26" s="262">
        <v>0.21</v>
      </c>
      <c r="M26" s="262"/>
      <c r="N26" s="262"/>
      <c r="O26" s="262"/>
      <c r="P26" s="33"/>
      <c r="Q26" s="33"/>
      <c r="R26" s="33"/>
      <c r="S26" s="33"/>
      <c r="T26" s="33"/>
      <c r="U26" s="33"/>
      <c r="V26" s="33"/>
      <c r="W26" s="263">
        <f>AK23</f>
        <v>0</v>
      </c>
      <c r="X26" s="263"/>
      <c r="Y26" s="263"/>
      <c r="Z26" s="263"/>
      <c r="AA26" s="263"/>
      <c r="AB26" s="263"/>
      <c r="AC26" s="263"/>
      <c r="AD26" s="263"/>
      <c r="AE26" s="263"/>
      <c r="AF26" s="33"/>
      <c r="AG26" s="33"/>
      <c r="AH26" s="33"/>
      <c r="AI26" s="33"/>
      <c r="AJ26" s="33"/>
      <c r="AK26" s="263">
        <f>0.21*W26</f>
        <v>0</v>
      </c>
      <c r="AL26" s="263"/>
      <c r="AM26" s="263"/>
      <c r="AN26" s="263"/>
      <c r="AO26" s="263"/>
      <c r="AP26" s="33"/>
      <c r="AQ26" s="35"/>
    </row>
    <row r="27" spans="2:43" s="31" customFormat="1" ht="14.25" customHeight="1">
      <c r="B27" s="32"/>
      <c r="C27" s="33"/>
      <c r="D27" s="33"/>
      <c r="E27" s="33"/>
      <c r="F27" s="34" t="s">
        <v>45</v>
      </c>
      <c r="G27" s="33"/>
      <c r="H27" s="33"/>
      <c r="I27" s="33"/>
      <c r="J27" s="33"/>
      <c r="K27" s="33"/>
      <c r="L27" s="262">
        <v>0.15</v>
      </c>
      <c r="M27" s="262"/>
      <c r="N27" s="262"/>
      <c r="O27" s="262"/>
      <c r="P27" s="33"/>
      <c r="Q27" s="33"/>
      <c r="R27" s="33"/>
      <c r="S27" s="33"/>
      <c r="T27" s="33"/>
      <c r="U27" s="33"/>
      <c r="V27" s="33"/>
      <c r="W27" s="263">
        <v>0</v>
      </c>
      <c r="X27" s="263"/>
      <c r="Y27" s="263"/>
      <c r="Z27" s="263"/>
      <c r="AA27" s="263"/>
      <c r="AB27" s="263"/>
      <c r="AC27" s="263"/>
      <c r="AD27" s="263"/>
      <c r="AE27" s="263"/>
      <c r="AF27" s="33"/>
      <c r="AG27" s="33"/>
      <c r="AH27" s="33"/>
      <c r="AI27" s="33"/>
      <c r="AJ27" s="33"/>
      <c r="AK27" s="263">
        <v>0</v>
      </c>
      <c r="AL27" s="263"/>
      <c r="AM27" s="263"/>
      <c r="AN27" s="263"/>
      <c r="AO27" s="263"/>
      <c r="AP27" s="33"/>
      <c r="AQ27" s="35"/>
    </row>
    <row r="28" spans="2:43" s="31" customFormat="1" ht="14.25" customHeight="1" hidden="1">
      <c r="B28" s="32"/>
      <c r="C28" s="33"/>
      <c r="D28" s="33"/>
      <c r="E28" s="33"/>
      <c r="F28" s="34" t="s">
        <v>46</v>
      </c>
      <c r="G28" s="33"/>
      <c r="H28" s="33"/>
      <c r="I28" s="33"/>
      <c r="J28" s="33"/>
      <c r="K28" s="33"/>
      <c r="L28" s="262">
        <v>0.21</v>
      </c>
      <c r="M28" s="262"/>
      <c r="N28" s="262"/>
      <c r="O28" s="262"/>
      <c r="P28" s="33"/>
      <c r="Q28" s="33"/>
      <c r="R28" s="33"/>
      <c r="S28" s="33"/>
      <c r="T28" s="33"/>
      <c r="U28" s="33"/>
      <c r="V28" s="33"/>
      <c r="W28" s="263" t="e">
        <f>ROUND(BB51,2)</f>
        <v>#REF!</v>
      </c>
      <c r="X28" s="263"/>
      <c r="Y28" s="263"/>
      <c r="Z28" s="263"/>
      <c r="AA28" s="263"/>
      <c r="AB28" s="263"/>
      <c r="AC28" s="263"/>
      <c r="AD28" s="263"/>
      <c r="AE28" s="263"/>
      <c r="AF28" s="33"/>
      <c r="AG28" s="33"/>
      <c r="AH28" s="33"/>
      <c r="AI28" s="33"/>
      <c r="AJ28" s="33"/>
      <c r="AK28" s="263">
        <v>0</v>
      </c>
      <c r="AL28" s="263"/>
      <c r="AM28" s="263"/>
      <c r="AN28" s="263"/>
      <c r="AO28" s="263"/>
      <c r="AP28" s="33"/>
      <c r="AQ28" s="35"/>
    </row>
    <row r="29" spans="2:43" s="31" customFormat="1" ht="14.25" customHeight="1" hidden="1">
      <c r="B29" s="32"/>
      <c r="C29" s="33"/>
      <c r="D29" s="33"/>
      <c r="E29" s="33"/>
      <c r="F29" s="34" t="s">
        <v>47</v>
      </c>
      <c r="G29" s="33"/>
      <c r="H29" s="33"/>
      <c r="I29" s="33"/>
      <c r="J29" s="33"/>
      <c r="K29" s="33"/>
      <c r="L29" s="262">
        <v>0.15</v>
      </c>
      <c r="M29" s="262"/>
      <c r="N29" s="262"/>
      <c r="O29" s="262"/>
      <c r="P29" s="33"/>
      <c r="Q29" s="33"/>
      <c r="R29" s="33"/>
      <c r="S29" s="33"/>
      <c r="T29" s="33"/>
      <c r="U29" s="33"/>
      <c r="V29" s="33"/>
      <c r="W29" s="263" t="e">
        <f>ROUND(BC51,2)</f>
        <v>#REF!</v>
      </c>
      <c r="X29" s="263"/>
      <c r="Y29" s="263"/>
      <c r="Z29" s="263"/>
      <c r="AA29" s="263"/>
      <c r="AB29" s="263"/>
      <c r="AC29" s="263"/>
      <c r="AD29" s="263"/>
      <c r="AE29" s="263"/>
      <c r="AF29" s="33"/>
      <c r="AG29" s="33"/>
      <c r="AH29" s="33"/>
      <c r="AI29" s="33"/>
      <c r="AJ29" s="33"/>
      <c r="AK29" s="263">
        <v>0</v>
      </c>
      <c r="AL29" s="263"/>
      <c r="AM29" s="263"/>
      <c r="AN29" s="263"/>
      <c r="AO29" s="263"/>
      <c r="AP29" s="33"/>
      <c r="AQ29" s="35"/>
    </row>
    <row r="30" spans="2:43" s="31" customFormat="1" ht="14.25" customHeight="1" hidden="1">
      <c r="B30" s="32"/>
      <c r="C30" s="33"/>
      <c r="D30" s="33"/>
      <c r="E30" s="33"/>
      <c r="F30" s="34" t="s">
        <v>48</v>
      </c>
      <c r="G30" s="33"/>
      <c r="H30" s="33"/>
      <c r="I30" s="33"/>
      <c r="J30" s="33"/>
      <c r="K30" s="33"/>
      <c r="L30" s="262">
        <v>0</v>
      </c>
      <c r="M30" s="262"/>
      <c r="N30" s="262"/>
      <c r="O30" s="262"/>
      <c r="P30" s="33"/>
      <c r="Q30" s="33"/>
      <c r="R30" s="33"/>
      <c r="S30" s="33"/>
      <c r="T30" s="33"/>
      <c r="U30" s="33"/>
      <c r="V30" s="33"/>
      <c r="W30" s="263" t="e">
        <f>ROUND(BD51,2)</f>
        <v>#REF!</v>
      </c>
      <c r="X30" s="263"/>
      <c r="Y30" s="263"/>
      <c r="Z30" s="263"/>
      <c r="AA30" s="263"/>
      <c r="AB30" s="263"/>
      <c r="AC30" s="263"/>
      <c r="AD30" s="263"/>
      <c r="AE30" s="263"/>
      <c r="AF30" s="33"/>
      <c r="AG30" s="33"/>
      <c r="AH30" s="33"/>
      <c r="AI30" s="33"/>
      <c r="AJ30" s="33"/>
      <c r="AK30" s="263">
        <v>0</v>
      </c>
      <c r="AL30" s="263"/>
      <c r="AM30" s="263"/>
      <c r="AN30" s="263"/>
      <c r="AO30" s="263"/>
      <c r="AP30" s="33"/>
      <c r="AQ30" s="35"/>
    </row>
    <row r="31" spans="2:43" s="24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9"/>
    </row>
    <row r="32" spans="2:43" s="24" customFormat="1" ht="25.5" customHeight="1">
      <c r="B32" s="25"/>
      <c r="C32" s="36"/>
      <c r="D32" s="37" t="s">
        <v>49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 t="s">
        <v>50</v>
      </c>
      <c r="U32" s="38"/>
      <c r="V32" s="38"/>
      <c r="W32" s="38"/>
      <c r="X32" s="264" t="s">
        <v>51</v>
      </c>
      <c r="Y32" s="264"/>
      <c r="Z32" s="264"/>
      <c r="AA32" s="264"/>
      <c r="AB32" s="264"/>
      <c r="AC32" s="38"/>
      <c r="AD32" s="38"/>
      <c r="AE32" s="38"/>
      <c r="AF32" s="38"/>
      <c r="AG32" s="38"/>
      <c r="AH32" s="38"/>
      <c r="AI32" s="38"/>
      <c r="AJ32" s="38"/>
      <c r="AK32" s="265">
        <f>SUM(AK23:AK30)</f>
        <v>0</v>
      </c>
      <c r="AL32" s="265"/>
      <c r="AM32" s="265"/>
      <c r="AN32" s="265"/>
      <c r="AO32" s="265"/>
      <c r="AP32" s="36"/>
      <c r="AQ32" s="40"/>
    </row>
    <row r="33" spans="2:43" s="24" customFormat="1" ht="6.7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9"/>
    </row>
    <row r="34" spans="2:43" s="24" customFormat="1" ht="6.75" customHeight="1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3"/>
    </row>
    <row r="38" spans="2:44" s="24" customFormat="1" ht="6.7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25"/>
    </row>
    <row r="39" spans="2:44" s="24" customFormat="1" ht="36.75" customHeight="1">
      <c r="B39" s="25"/>
      <c r="C39" s="46" t="s">
        <v>52</v>
      </c>
      <c r="AR39" s="25"/>
    </row>
    <row r="40" spans="2:44" s="24" customFormat="1" ht="6.75" customHeight="1">
      <c r="B40" s="25"/>
      <c r="AR40" s="25"/>
    </row>
    <row r="41" spans="2:44" s="47" customFormat="1" ht="14.25" customHeight="1">
      <c r="B41" s="48"/>
      <c r="C41" s="49" t="s">
        <v>14</v>
      </c>
      <c r="L41" s="47" t="str">
        <f>K5</f>
        <v>1472-16</v>
      </c>
      <c r="AR41" s="48"/>
    </row>
    <row r="42" spans="2:44" s="50" customFormat="1" ht="36.75" customHeight="1">
      <c r="B42" s="51"/>
      <c r="C42" s="52" t="s">
        <v>16</v>
      </c>
      <c r="L42" s="266" t="str">
        <f>K6</f>
        <v>LBP Hájevského p., Hořesedly, ř. km 0,000 - 0,28756, rekonstrukce úpravy koryta</v>
      </c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R42" s="51"/>
    </row>
    <row r="43" spans="2:44" s="24" customFormat="1" ht="6.75" customHeight="1">
      <c r="B43" s="25"/>
      <c r="AR43" s="25"/>
    </row>
    <row r="44" spans="2:44" s="24" customFormat="1" ht="15">
      <c r="B44" s="25"/>
      <c r="C44" s="49" t="s">
        <v>23</v>
      </c>
      <c r="L44" s="53" t="str">
        <f>IF(K8="","",K8)</f>
        <v>k.ú. Hořesedly</v>
      </c>
      <c r="AI44" s="49" t="s">
        <v>25</v>
      </c>
      <c r="AM44" s="267" t="str">
        <f>IF(AN8="","",AN8)</f>
        <v>26.5.2016</v>
      </c>
      <c r="AN44" s="267"/>
      <c r="AR44" s="25"/>
    </row>
    <row r="45" spans="2:44" s="24" customFormat="1" ht="6.75" customHeight="1">
      <c r="B45" s="25"/>
      <c r="AR45" s="25"/>
    </row>
    <row r="46" spans="2:56" s="24" customFormat="1" ht="15">
      <c r="B46" s="25"/>
      <c r="C46" s="49" t="s">
        <v>29</v>
      </c>
      <c r="L46" s="47" t="str">
        <f>IF(E11="","",E11)</f>
        <v>Povodí Vltavy, státní podnik </v>
      </c>
      <c r="AI46" s="49" t="s">
        <v>35</v>
      </c>
      <c r="AM46" s="268" t="str">
        <f>IF(E17="","",E17)</f>
        <v>Ing.A.Samek</v>
      </c>
      <c r="AN46" s="268"/>
      <c r="AO46" s="268"/>
      <c r="AP46" s="268"/>
      <c r="AR46" s="25"/>
      <c r="AS46" s="269" t="s">
        <v>53</v>
      </c>
      <c r="AT46" s="269"/>
      <c r="AU46" s="55"/>
      <c r="AV46" s="55"/>
      <c r="AW46" s="55"/>
      <c r="AX46" s="55"/>
      <c r="AY46" s="55"/>
      <c r="AZ46" s="55"/>
      <c r="BA46" s="55"/>
      <c r="BB46" s="55"/>
      <c r="BC46" s="55"/>
      <c r="BD46" s="56"/>
    </row>
    <row r="47" spans="2:56" s="24" customFormat="1" ht="15">
      <c r="B47" s="25"/>
      <c r="C47" s="49" t="s">
        <v>33</v>
      </c>
      <c r="L47" s="47" t="str">
        <f>IF(E14="","",E14)</f>
        <v> </v>
      </c>
      <c r="AR47" s="25"/>
      <c r="AS47" s="269"/>
      <c r="AT47" s="269"/>
      <c r="AU47" s="26"/>
      <c r="AV47" s="26"/>
      <c r="AW47" s="26"/>
      <c r="AX47" s="26"/>
      <c r="AY47" s="26"/>
      <c r="AZ47" s="26"/>
      <c r="BA47" s="26"/>
      <c r="BB47" s="26"/>
      <c r="BC47" s="26"/>
      <c r="BD47" s="57"/>
    </row>
    <row r="48" spans="2:56" s="24" customFormat="1" ht="10.5" customHeight="1">
      <c r="B48" s="25"/>
      <c r="AR48" s="25"/>
      <c r="AS48" s="269"/>
      <c r="AT48" s="269"/>
      <c r="AU48" s="26"/>
      <c r="AV48" s="26"/>
      <c r="AW48" s="26"/>
      <c r="AX48" s="26"/>
      <c r="AY48" s="26"/>
      <c r="AZ48" s="26"/>
      <c r="BA48" s="26"/>
      <c r="BB48" s="26"/>
      <c r="BC48" s="26"/>
      <c r="BD48" s="57"/>
    </row>
    <row r="49" spans="2:56" s="24" customFormat="1" ht="29.25" customHeight="1">
      <c r="B49" s="25"/>
      <c r="C49" s="270" t="s">
        <v>54</v>
      </c>
      <c r="D49" s="270"/>
      <c r="E49" s="270"/>
      <c r="F49" s="270"/>
      <c r="G49" s="270"/>
      <c r="H49" s="38"/>
      <c r="I49" s="271" t="s">
        <v>55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2" t="s">
        <v>56</v>
      </c>
      <c r="AH49" s="272"/>
      <c r="AI49" s="272"/>
      <c r="AJ49" s="272"/>
      <c r="AK49" s="272"/>
      <c r="AL49" s="272"/>
      <c r="AM49" s="272"/>
      <c r="AN49" s="271" t="s">
        <v>57</v>
      </c>
      <c r="AO49" s="271"/>
      <c r="AP49" s="271"/>
      <c r="AQ49" s="58" t="s">
        <v>58</v>
      </c>
      <c r="AR49" s="25"/>
      <c r="AS49" s="59" t="s">
        <v>59</v>
      </c>
      <c r="AT49" s="60" t="s">
        <v>60</v>
      </c>
      <c r="AU49" s="60" t="s">
        <v>61</v>
      </c>
      <c r="AV49" s="60" t="s">
        <v>62</v>
      </c>
      <c r="AW49" s="60" t="s">
        <v>63</v>
      </c>
      <c r="AX49" s="60" t="s">
        <v>64</v>
      </c>
      <c r="AY49" s="60" t="s">
        <v>65</v>
      </c>
      <c r="AZ49" s="60" t="s">
        <v>66</v>
      </c>
      <c r="BA49" s="60" t="s">
        <v>67</v>
      </c>
      <c r="BB49" s="60" t="s">
        <v>68</v>
      </c>
      <c r="BC49" s="60" t="s">
        <v>69</v>
      </c>
      <c r="BD49" s="61" t="s">
        <v>70</v>
      </c>
    </row>
    <row r="50" spans="2:56" s="24" customFormat="1" ht="10.5" customHeight="1">
      <c r="B50" s="25"/>
      <c r="AR50" s="25"/>
      <c r="AS50" s="62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90" s="50" customFormat="1" ht="32.25" customHeight="1">
      <c r="B51" s="51"/>
      <c r="C51" s="63" t="s">
        <v>71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73">
        <f>ROUND(SUM(AG52:AG56),2)</f>
        <v>0</v>
      </c>
      <c r="AH51" s="273"/>
      <c r="AI51" s="273"/>
      <c r="AJ51" s="273"/>
      <c r="AK51" s="273"/>
      <c r="AL51" s="273"/>
      <c r="AM51" s="273"/>
      <c r="AN51" s="274">
        <f>AN52+AN53+AN54+AN55+AN56</f>
        <v>0</v>
      </c>
      <c r="AO51" s="274"/>
      <c r="AP51" s="274"/>
      <c r="AQ51" s="66"/>
      <c r="AR51" s="51"/>
      <c r="AS51" s="67">
        <f>ROUND(SUM(AS52:AS56),2)</f>
        <v>0</v>
      </c>
      <c r="AT51" s="68" t="e">
        <f>ROUND(SUM(AV51:AW51),2)</f>
        <v>#REF!</v>
      </c>
      <c r="AU51" s="69" t="e">
        <f>ROUND(SUM(AU52:AU56),5)</f>
        <v>#REF!</v>
      </c>
      <c r="AV51" s="68" t="e">
        <f>ROUND(AZ51*L26,2)</f>
        <v>#REF!</v>
      </c>
      <c r="AW51" s="68" t="e">
        <f>ROUND(BA51*L27,2)</f>
        <v>#REF!</v>
      </c>
      <c r="AX51" s="68" t="e">
        <f>ROUND(BB51*L26,2)</f>
        <v>#REF!</v>
      </c>
      <c r="AY51" s="68" t="e">
        <f>ROUND(BC51*L27,2)</f>
        <v>#REF!</v>
      </c>
      <c r="AZ51" s="68" t="e">
        <f>ROUND(SUM(AZ52:AZ56),2)</f>
        <v>#REF!</v>
      </c>
      <c r="BA51" s="68" t="e">
        <f>ROUND(SUM(BA52:BA56),2)</f>
        <v>#REF!</v>
      </c>
      <c r="BB51" s="68" t="e">
        <f>ROUND(SUM(BB52:BB56),2)</f>
        <v>#REF!</v>
      </c>
      <c r="BC51" s="68" t="e">
        <f>ROUND(SUM(BC52:BC56),2)</f>
        <v>#REF!</v>
      </c>
      <c r="BD51" s="70" t="e">
        <f>ROUND(SUM(BD52:BD56),2)</f>
        <v>#REF!</v>
      </c>
      <c r="BS51" s="52" t="s">
        <v>72</v>
      </c>
      <c r="BT51" s="52" t="s">
        <v>73</v>
      </c>
      <c r="BU51" s="71" t="s">
        <v>74</v>
      </c>
      <c r="BV51" s="52" t="s">
        <v>75</v>
      </c>
      <c r="BW51" s="52" t="s">
        <v>6</v>
      </c>
      <c r="BX51" s="52" t="s">
        <v>76</v>
      </c>
      <c r="CL51" s="52" t="s">
        <v>20</v>
      </c>
    </row>
    <row r="52" spans="1:91" s="82" customFormat="1" ht="12.75" customHeight="1">
      <c r="A52" s="72" t="s">
        <v>77</v>
      </c>
      <c r="B52" s="73"/>
      <c r="C52" s="74"/>
      <c r="D52" s="275" t="s">
        <v>22</v>
      </c>
      <c r="E52" s="275"/>
      <c r="F52" s="275"/>
      <c r="G52" s="275"/>
      <c r="H52" s="275"/>
      <c r="I52" s="76"/>
      <c r="J52" s="275" t="s">
        <v>78</v>
      </c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6">
        <f>'1 - SO 01a  Rekonstrukce ...'!J27</f>
        <v>0</v>
      </c>
      <c r="AH52" s="276"/>
      <c r="AI52" s="276"/>
      <c r="AJ52" s="276"/>
      <c r="AK52" s="276"/>
      <c r="AL52" s="276"/>
      <c r="AM52" s="276"/>
      <c r="AN52" s="276">
        <f>AG52*1.21</f>
        <v>0</v>
      </c>
      <c r="AO52" s="276"/>
      <c r="AP52" s="276"/>
      <c r="AQ52" s="77" t="s">
        <v>79</v>
      </c>
      <c r="AR52" s="73"/>
      <c r="AS52" s="78">
        <v>0</v>
      </c>
      <c r="AT52" s="79">
        <f>ROUND(SUM(AV52:AW52),2)</f>
        <v>0</v>
      </c>
      <c r="AU52" s="80">
        <f>'1 - SO 01a  Rekonstrukce ...'!P83</f>
        <v>991.3689999999999</v>
      </c>
      <c r="AV52" s="79">
        <f>'1 - SO 01a  Rekonstrukce ...'!J30</f>
        <v>0</v>
      </c>
      <c r="AW52" s="79">
        <f>'1 - SO 01a  Rekonstrukce ...'!J31</f>
        <v>0</v>
      </c>
      <c r="AX52" s="79">
        <f>'1 - SO 01a  Rekonstrukce ...'!J32</f>
        <v>0</v>
      </c>
      <c r="AY52" s="79">
        <f>'1 - SO 01a  Rekonstrukce ...'!J33</f>
        <v>0</v>
      </c>
      <c r="AZ52" s="79">
        <f>'1 - SO 01a  Rekonstrukce ...'!F30</f>
        <v>0</v>
      </c>
      <c r="BA52" s="79">
        <f>'1 - SO 01a  Rekonstrukce ...'!F31</f>
        <v>0</v>
      </c>
      <c r="BB52" s="79">
        <f>'1 - SO 01a  Rekonstrukce ...'!F32</f>
        <v>0</v>
      </c>
      <c r="BC52" s="79">
        <f>'1 - SO 01a  Rekonstrukce ...'!F33</f>
        <v>0</v>
      </c>
      <c r="BD52" s="81">
        <f>'1 - SO 01a  Rekonstrukce ...'!F34</f>
        <v>0</v>
      </c>
      <c r="BT52" s="83" t="s">
        <v>22</v>
      </c>
      <c r="BV52" s="83" t="s">
        <v>75</v>
      </c>
      <c r="BW52" s="83" t="s">
        <v>80</v>
      </c>
      <c r="BX52" s="83" t="s">
        <v>6</v>
      </c>
      <c r="CL52" s="83"/>
      <c r="CM52" s="83" t="s">
        <v>81</v>
      </c>
    </row>
    <row r="53" spans="1:91" s="82" customFormat="1" ht="12.75" customHeight="1">
      <c r="A53" s="72" t="s">
        <v>77</v>
      </c>
      <c r="B53" s="73"/>
      <c r="C53" s="74"/>
      <c r="D53" s="275" t="s">
        <v>81</v>
      </c>
      <c r="E53" s="275"/>
      <c r="F53" s="275"/>
      <c r="G53" s="275"/>
      <c r="H53" s="275"/>
      <c r="I53" s="76"/>
      <c r="J53" s="275" t="s">
        <v>82</v>
      </c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6">
        <f>'2 - SO 01b Rekonstrukce ú..'!J26</f>
        <v>0</v>
      </c>
      <c r="AH53" s="276"/>
      <c r="AI53" s="276"/>
      <c r="AJ53" s="276"/>
      <c r="AK53" s="276"/>
      <c r="AL53" s="276"/>
      <c r="AM53" s="276"/>
      <c r="AN53" s="276">
        <f>AG53*1.21</f>
        <v>0</v>
      </c>
      <c r="AO53" s="276"/>
      <c r="AP53" s="276"/>
      <c r="AQ53" s="77" t="s">
        <v>79</v>
      </c>
      <c r="AR53" s="73"/>
      <c r="AS53" s="78">
        <v>0</v>
      </c>
      <c r="AT53" s="79" t="e">
        <f>ROUND(SUM(AV53:AW53),2)</f>
        <v>#REF!</v>
      </c>
      <c r="AU53" s="80" t="e">
        <f>#REF!</f>
        <v>#REF!</v>
      </c>
      <c r="AV53" s="79" t="e">
        <f>#REF!</f>
        <v>#REF!</v>
      </c>
      <c r="AW53" s="79" t="e">
        <f>#REF!</f>
        <v>#REF!</v>
      </c>
      <c r="AX53" s="79" t="e">
        <f>#REF!</f>
        <v>#REF!</v>
      </c>
      <c r="AY53" s="79" t="e">
        <f>#REF!</f>
        <v>#REF!</v>
      </c>
      <c r="AZ53" s="79" t="e">
        <f>#REF!</f>
        <v>#REF!</v>
      </c>
      <c r="BA53" s="79" t="e">
        <f>#REF!</f>
        <v>#REF!</v>
      </c>
      <c r="BB53" s="79" t="e">
        <f>#REF!</f>
        <v>#REF!</v>
      </c>
      <c r="BC53" s="79" t="e">
        <f>#REF!</f>
        <v>#REF!</v>
      </c>
      <c r="BD53" s="81" t="e">
        <f>#REF!</f>
        <v>#REF!</v>
      </c>
      <c r="BT53" s="83" t="s">
        <v>22</v>
      </c>
      <c r="BV53" s="83" t="s">
        <v>75</v>
      </c>
      <c r="BW53" s="83" t="s">
        <v>83</v>
      </c>
      <c r="BX53" s="83" t="s">
        <v>6</v>
      </c>
      <c r="CL53" s="83"/>
      <c r="CM53" s="83" t="s">
        <v>81</v>
      </c>
    </row>
    <row r="54" spans="1:91" s="82" customFormat="1" ht="27" customHeight="1">
      <c r="A54" s="72"/>
      <c r="B54" s="73"/>
      <c r="C54" s="74"/>
      <c r="D54" s="75">
        <v>3</v>
      </c>
      <c r="E54" s="76"/>
      <c r="F54" s="76"/>
      <c r="G54" s="76"/>
      <c r="H54" s="76"/>
      <c r="I54" s="76"/>
      <c r="J54" s="275" t="s">
        <v>84</v>
      </c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76"/>
      <c r="AF54" s="76"/>
      <c r="AG54" s="276">
        <f>'3- Kácení zeleně '!J27</f>
        <v>0</v>
      </c>
      <c r="AH54" s="276"/>
      <c r="AI54" s="276"/>
      <c r="AJ54" s="276"/>
      <c r="AK54" s="276"/>
      <c r="AL54" s="276"/>
      <c r="AM54" s="276"/>
      <c r="AN54" s="276">
        <f>AG54*1.21</f>
        <v>0</v>
      </c>
      <c r="AO54" s="276"/>
      <c r="AP54" s="276"/>
      <c r="AQ54" s="77" t="s">
        <v>79</v>
      </c>
      <c r="AR54" s="73"/>
      <c r="AS54" s="78"/>
      <c r="AT54" s="79"/>
      <c r="AU54" s="80"/>
      <c r="AV54" s="79"/>
      <c r="AW54" s="79"/>
      <c r="AX54" s="79"/>
      <c r="AY54" s="79"/>
      <c r="AZ54" s="79"/>
      <c r="BA54" s="79"/>
      <c r="BB54" s="79"/>
      <c r="BC54" s="79"/>
      <c r="BD54" s="81"/>
      <c r="BT54" s="83"/>
      <c r="BV54" s="83"/>
      <c r="BW54" s="83"/>
      <c r="BX54" s="83"/>
      <c r="CL54" s="83"/>
      <c r="CM54" s="83"/>
    </row>
    <row r="55" spans="1:91" s="82" customFormat="1" ht="27" customHeight="1">
      <c r="A55" s="72"/>
      <c r="B55" s="73"/>
      <c r="C55" s="74"/>
      <c r="D55" s="75">
        <v>4</v>
      </c>
      <c r="E55" s="76"/>
      <c r="F55" s="76"/>
      <c r="G55" s="76"/>
      <c r="H55" s="76"/>
      <c r="I55" s="76"/>
      <c r="J55" s="275" t="s">
        <v>85</v>
      </c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76"/>
      <c r="AF55" s="76"/>
      <c r="AG55" s="276">
        <f>'4- Náhradní výsadba'!J27</f>
        <v>0</v>
      </c>
      <c r="AH55" s="276"/>
      <c r="AI55" s="276"/>
      <c r="AJ55" s="276"/>
      <c r="AK55" s="276"/>
      <c r="AL55" s="276"/>
      <c r="AM55" s="276"/>
      <c r="AN55" s="276">
        <f>AG55*1.21</f>
        <v>0</v>
      </c>
      <c r="AO55" s="276"/>
      <c r="AP55" s="276"/>
      <c r="AQ55" s="77" t="s">
        <v>79</v>
      </c>
      <c r="AR55" s="73"/>
      <c r="AS55" s="78"/>
      <c r="AT55" s="79"/>
      <c r="AU55" s="80"/>
      <c r="AV55" s="79"/>
      <c r="AW55" s="79"/>
      <c r="AX55" s="79"/>
      <c r="AY55" s="79"/>
      <c r="AZ55" s="79"/>
      <c r="BA55" s="79"/>
      <c r="BB55" s="79"/>
      <c r="BC55" s="79"/>
      <c r="BD55" s="81"/>
      <c r="BT55" s="83"/>
      <c r="BV55" s="83"/>
      <c r="BW55" s="83"/>
      <c r="BX55" s="83"/>
      <c r="CL55" s="83"/>
      <c r="CM55" s="83"/>
    </row>
    <row r="56" spans="1:91" s="82" customFormat="1" ht="27" customHeight="1">
      <c r="A56" s="72" t="s">
        <v>77</v>
      </c>
      <c r="B56" s="73"/>
      <c r="C56" s="74"/>
      <c r="D56" s="275" t="s">
        <v>86</v>
      </c>
      <c r="E56" s="275"/>
      <c r="F56" s="275"/>
      <c r="G56" s="275"/>
      <c r="H56" s="275"/>
      <c r="I56" s="76"/>
      <c r="J56" s="275" t="s">
        <v>87</v>
      </c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6">
        <f>'VON - vedlejší a ostatní ...'!J27</f>
        <v>0</v>
      </c>
      <c r="AH56" s="276"/>
      <c r="AI56" s="276"/>
      <c r="AJ56" s="276"/>
      <c r="AK56" s="276"/>
      <c r="AL56" s="276"/>
      <c r="AM56" s="276"/>
      <c r="AN56" s="276">
        <f>AG56*1.21</f>
        <v>0</v>
      </c>
      <c r="AO56" s="276"/>
      <c r="AP56" s="276"/>
      <c r="AQ56" s="77" t="s">
        <v>86</v>
      </c>
      <c r="AR56" s="73"/>
      <c r="AS56" s="84">
        <v>0</v>
      </c>
      <c r="AT56" s="85">
        <f>ROUND(SUM(AV56:AW56),2)</f>
        <v>0</v>
      </c>
      <c r="AU56" s="86">
        <f>'VON - vedlejší a ostatní ...'!P77</f>
        <v>0</v>
      </c>
      <c r="AV56" s="85">
        <f>'VON - vedlejší a ostatní ...'!J30</f>
        <v>0</v>
      </c>
      <c r="AW56" s="85">
        <f>'VON - vedlejší a ostatní ...'!J31</f>
        <v>0</v>
      </c>
      <c r="AX56" s="85">
        <f>'VON - vedlejší a ostatní ...'!J32</f>
        <v>0</v>
      </c>
      <c r="AY56" s="85">
        <f>'VON - vedlejší a ostatní ...'!J33</f>
        <v>0</v>
      </c>
      <c r="AZ56" s="85">
        <f>'VON - vedlejší a ostatní ...'!F30</f>
        <v>0</v>
      </c>
      <c r="BA56" s="85">
        <f>'VON - vedlejší a ostatní ...'!F31</f>
        <v>0</v>
      </c>
      <c r="BB56" s="85">
        <f>'VON - vedlejší a ostatní ...'!F32</f>
        <v>0</v>
      </c>
      <c r="BC56" s="85">
        <f>'VON - vedlejší a ostatní ...'!F33</f>
        <v>0</v>
      </c>
      <c r="BD56" s="87">
        <f>'VON - vedlejší a ostatní ...'!F34</f>
        <v>0</v>
      </c>
      <c r="BT56" s="83" t="s">
        <v>22</v>
      </c>
      <c r="BV56" s="83" t="s">
        <v>75</v>
      </c>
      <c r="BW56" s="83" t="s">
        <v>88</v>
      </c>
      <c r="BX56" s="83" t="s">
        <v>6</v>
      </c>
      <c r="CL56" s="83"/>
      <c r="CM56" s="83" t="s">
        <v>81</v>
      </c>
    </row>
    <row r="57" spans="2:44" s="24" customFormat="1" ht="30" customHeight="1">
      <c r="B57" s="25"/>
      <c r="AR57" s="25"/>
    </row>
    <row r="58" spans="2:44" s="24" customFormat="1" ht="6.7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25"/>
    </row>
  </sheetData>
  <sheetProtection selectLockedCells="1" selectUnlockedCells="1"/>
  <mergeCells count="53">
    <mergeCell ref="J55:AD55"/>
    <mergeCell ref="AG55:AM55"/>
    <mergeCell ref="AN55:AP55"/>
    <mergeCell ref="D56:H56"/>
    <mergeCell ref="J56:AF56"/>
    <mergeCell ref="AG56:AM56"/>
    <mergeCell ref="AN56:AP56"/>
    <mergeCell ref="D53:H53"/>
    <mergeCell ref="J53:AF53"/>
    <mergeCell ref="AG53:AM53"/>
    <mergeCell ref="AN53:AP53"/>
    <mergeCell ref="J54:AD54"/>
    <mergeCell ref="AG54:AM54"/>
    <mergeCell ref="AN54:AP54"/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R2:BE2"/>
    <mergeCell ref="K5:AO5"/>
    <mergeCell ref="K6:AO6"/>
    <mergeCell ref="E20:AN20"/>
    <mergeCell ref="AK23:AO23"/>
    <mergeCell ref="L25:O25"/>
    <mergeCell ref="W25:AE25"/>
    <mergeCell ref="AK25:AO25"/>
  </mergeCells>
  <hyperlinks>
    <hyperlink ref="K1" location="C2" display="1) Rekapitulace stavby"/>
    <hyperlink ref="W1" location="C51" display="2) Rekapitulace objektů stavby a soupisů prací"/>
    <hyperlink ref="A52" location="1 - SO 01a  Rekonstrukce !...C2" display="/"/>
    <hyperlink ref="A53" location="2 - SO 01b Rekonstrukce ú!...C2" display="/"/>
    <hyperlink ref="A56" location="VON - vedlejší a ostatní !...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zoomScale="107" zoomScaleNormal="107" zoomScalePageLayoutView="0" workbookViewId="0" topLeftCell="A1">
      <selection activeCell="A1" sqref="A1"/>
    </sheetView>
  </sheetViews>
  <sheetFormatPr defaultColWidth="9.33203125" defaultRowHeight="13.5"/>
  <cols>
    <col min="1" max="1" width="7.16015625" style="1" customWidth="1"/>
    <col min="2" max="2" width="1.5" style="1" customWidth="1"/>
    <col min="3" max="3" width="3.5" style="1" customWidth="1"/>
    <col min="4" max="4" width="3.66015625" style="1" customWidth="1"/>
    <col min="5" max="5" width="14.66015625" style="1" customWidth="1"/>
    <col min="6" max="6" width="64.33203125" style="1" customWidth="1"/>
    <col min="7" max="7" width="7.5" style="1" customWidth="1"/>
    <col min="8" max="8" width="9.5" style="1" customWidth="1"/>
    <col min="9" max="9" width="12.66015625" style="1" customWidth="1"/>
    <col min="10" max="10" width="20.16015625" style="1" customWidth="1"/>
    <col min="11" max="11" width="13.33203125" style="1" customWidth="1"/>
    <col min="13" max="21" width="0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0" style="1" hidden="1" customWidth="1"/>
  </cols>
  <sheetData>
    <row r="1" spans="1:70" ht="21.75" customHeight="1">
      <c r="A1" s="88"/>
      <c r="B1" s="3"/>
      <c r="C1" s="3"/>
      <c r="D1" s="4" t="s">
        <v>1</v>
      </c>
      <c r="E1" s="3"/>
      <c r="F1" s="5" t="s">
        <v>89</v>
      </c>
      <c r="G1" s="277" t="s">
        <v>90</v>
      </c>
      <c r="H1" s="277"/>
      <c r="I1" s="3"/>
      <c r="J1" s="5" t="s">
        <v>91</v>
      </c>
      <c r="K1" s="4" t="s">
        <v>92</v>
      </c>
      <c r="L1" s="5" t="s">
        <v>93</v>
      </c>
      <c r="M1" s="5"/>
      <c r="N1" s="5"/>
      <c r="O1" s="5"/>
      <c r="P1" s="5"/>
      <c r="Q1" s="5"/>
      <c r="R1" s="5"/>
      <c r="S1" s="5"/>
      <c r="T1" s="5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256" t="s">
        <v>7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0" t="s">
        <v>80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81</v>
      </c>
    </row>
    <row r="4" spans="2:46" ht="36.75" customHeight="1">
      <c r="B4" s="14"/>
      <c r="C4" s="15"/>
      <c r="D4" s="16" t="s">
        <v>94</v>
      </c>
      <c r="E4" s="15"/>
      <c r="F4" s="15"/>
      <c r="G4" s="15"/>
      <c r="H4" s="15"/>
      <c r="I4" s="15"/>
      <c r="J4" s="15"/>
      <c r="K4" s="17"/>
      <c r="M4" s="18" t="s">
        <v>12</v>
      </c>
      <c r="AT4" s="10" t="s">
        <v>5</v>
      </c>
    </row>
    <row r="5" spans="2:11" ht="6.7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>
      <c r="B6" s="14"/>
      <c r="C6" s="15"/>
      <c r="D6" s="22" t="s">
        <v>16</v>
      </c>
      <c r="E6" s="15"/>
      <c r="F6" s="15"/>
      <c r="G6" s="15"/>
      <c r="H6" s="15"/>
      <c r="I6" s="15"/>
      <c r="J6" s="15"/>
      <c r="K6" s="17"/>
    </row>
    <row r="7" spans="2:11" ht="20.25" customHeight="1">
      <c r="B7" s="14"/>
      <c r="C7" s="15"/>
      <c r="D7" s="15"/>
      <c r="E7" s="278" t="str">
        <f>'Rekapitulace stavby'!K6</f>
        <v>LBP Hájevského p., Hořesedly, ř. km 0,000 - 0,28756, rekonstrukce úpravy koryta</v>
      </c>
      <c r="F7" s="278"/>
      <c r="G7" s="278"/>
      <c r="H7" s="278"/>
      <c r="I7" s="15"/>
      <c r="J7" s="15"/>
      <c r="K7" s="17"/>
    </row>
    <row r="8" spans="2:11" s="24" customFormat="1" ht="15">
      <c r="B8" s="25"/>
      <c r="C8" s="26"/>
      <c r="D8" s="22" t="s">
        <v>95</v>
      </c>
      <c r="E8" s="26"/>
      <c r="F8" s="26"/>
      <c r="G8" s="26"/>
      <c r="H8" s="26"/>
      <c r="I8" s="26"/>
      <c r="J8" s="26"/>
      <c r="K8" s="29"/>
    </row>
    <row r="9" spans="2:11" s="24" customFormat="1" ht="36.75" customHeight="1">
      <c r="B9" s="25"/>
      <c r="C9" s="26"/>
      <c r="D9" s="26"/>
      <c r="E9" s="266" t="s">
        <v>96</v>
      </c>
      <c r="F9" s="266"/>
      <c r="G9" s="266"/>
      <c r="H9" s="266"/>
      <c r="I9" s="26"/>
      <c r="J9" s="26"/>
      <c r="K9" s="29"/>
    </row>
    <row r="10" spans="2:11" s="24" customFormat="1" ht="13.5">
      <c r="B10" s="25"/>
      <c r="C10" s="26"/>
      <c r="D10" s="26"/>
      <c r="E10" s="26"/>
      <c r="F10" s="26"/>
      <c r="G10" s="26"/>
      <c r="H10" s="26"/>
      <c r="I10" s="26"/>
      <c r="J10" s="26"/>
      <c r="K10" s="29"/>
    </row>
    <row r="11" spans="2:11" s="24" customFormat="1" ht="14.25" customHeight="1">
      <c r="B11" s="25"/>
      <c r="C11" s="26"/>
      <c r="D11" s="22" t="s">
        <v>19</v>
      </c>
      <c r="E11" s="26"/>
      <c r="F11" s="20"/>
      <c r="G11" s="26"/>
      <c r="H11" s="26"/>
      <c r="I11" s="22" t="s">
        <v>21</v>
      </c>
      <c r="J11" s="20"/>
      <c r="K11" s="29"/>
    </row>
    <row r="12" spans="2:11" s="24" customFormat="1" ht="14.25" customHeight="1">
      <c r="B12" s="25"/>
      <c r="C12" s="26"/>
      <c r="D12" s="22" t="s">
        <v>23</v>
      </c>
      <c r="E12" s="26"/>
      <c r="F12" s="20" t="s">
        <v>24</v>
      </c>
      <c r="G12" s="26"/>
      <c r="H12" s="26"/>
      <c r="I12" s="22" t="s">
        <v>25</v>
      </c>
      <c r="J12" s="54" t="str">
        <f>'Rekapitulace stavby'!AN8</f>
        <v>26.5.2016</v>
      </c>
      <c r="K12" s="29"/>
    </row>
    <row r="13" spans="2:11" s="24" customFormat="1" ht="10.5" customHeight="1">
      <c r="B13" s="25"/>
      <c r="C13" s="26"/>
      <c r="D13" s="26"/>
      <c r="E13" s="26"/>
      <c r="F13" s="26"/>
      <c r="G13" s="26"/>
      <c r="H13" s="26"/>
      <c r="I13" s="26"/>
      <c r="J13" s="26"/>
      <c r="K13" s="29"/>
    </row>
    <row r="14" spans="2:11" s="24" customFormat="1" ht="14.25" customHeight="1">
      <c r="B14" s="25"/>
      <c r="C14" s="26"/>
      <c r="D14" s="22" t="s">
        <v>29</v>
      </c>
      <c r="E14" s="26"/>
      <c r="F14" s="26"/>
      <c r="G14" s="26"/>
      <c r="H14" s="26"/>
      <c r="I14" s="22" t="s">
        <v>30</v>
      </c>
      <c r="J14" s="20">
        <f>IF('Rekapitulace stavby'!AN10="","",'Rekapitulace stavby'!AN10)</f>
      </c>
      <c r="K14" s="29"/>
    </row>
    <row r="15" spans="2:11" s="24" customFormat="1" ht="18" customHeight="1">
      <c r="B15" s="25"/>
      <c r="C15" s="26"/>
      <c r="D15" s="26"/>
      <c r="E15" s="20" t="str">
        <f>IF('Rekapitulace stavby'!E11="","",'Rekapitulace stavby'!E11)</f>
        <v>Povodí Vltavy, státní podnik </v>
      </c>
      <c r="F15" s="26"/>
      <c r="G15" s="26"/>
      <c r="H15" s="26"/>
      <c r="I15" s="22" t="s">
        <v>32</v>
      </c>
      <c r="J15" s="20">
        <f>IF('Rekapitulace stavby'!AN11="","",'Rekapitulace stavby'!AN11)</f>
      </c>
      <c r="K15" s="29"/>
    </row>
    <row r="16" spans="2:11" s="24" customFormat="1" ht="6.75" customHeight="1">
      <c r="B16" s="25"/>
      <c r="C16" s="26"/>
      <c r="D16" s="26"/>
      <c r="E16" s="26"/>
      <c r="F16" s="26"/>
      <c r="G16" s="26"/>
      <c r="H16" s="26"/>
      <c r="I16" s="26"/>
      <c r="J16" s="26"/>
      <c r="K16" s="29"/>
    </row>
    <row r="17" spans="2:11" s="24" customFormat="1" ht="14.25" customHeight="1">
      <c r="B17" s="25"/>
      <c r="C17" s="26"/>
      <c r="D17" s="22" t="s">
        <v>33</v>
      </c>
      <c r="E17" s="26"/>
      <c r="F17" s="26"/>
      <c r="G17" s="26"/>
      <c r="H17" s="26"/>
      <c r="I17" s="22" t="s">
        <v>30</v>
      </c>
      <c r="J17" s="20">
        <f>IF('Rekapitulace stavby'!AN13="Vyplň údaj","",IF('Rekapitulace stavby'!AN13="","",'Rekapitulace stavby'!AN13))</f>
      </c>
      <c r="K17" s="29"/>
    </row>
    <row r="18" spans="2:11" s="24" customFormat="1" ht="18" customHeight="1">
      <c r="B18" s="25"/>
      <c r="C18" s="26"/>
      <c r="D18" s="26"/>
      <c r="E18" s="20" t="str">
        <f>IF('Rekapitulace stavby'!E14="Vyplň údaj","",IF('Rekapitulace stavby'!E14="","",'Rekapitulace stavby'!E14))</f>
        <v> </v>
      </c>
      <c r="F18" s="26"/>
      <c r="G18" s="26"/>
      <c r="H18" s="26"/>
      <c r="I18" s="22" t="s">
        <v>32</v>
      </c>
      <c r="J18" s="20">
        <f>IF('Rekapitulace stavby'!AN14="Vyplň údaj","",IF('Rekapitulace stavby'!AN14="","",'Rekapitulace stavby'!AN14))</f>
      </c>
      <c r="K18" s="29"/>
    </row>
    <row r="19" spans="2:11" s="24" customFormat="1" ht="6.75" customHeight="1">
      <c r="B19" s="25"/>
      <c r="C19" s="26"/>
      <c r="D19" s="26"/>
      <c r="E19" s="26"/>
      <c r="F19" s="26"/>
      <c r="G19" s="26"/>
      <c r="H19" s="26"/>
      <c r="I19" s="26"/>
      <c r="J19" s="26"/>
      <c r="K19" s="29"/>
    </row>
    <row r="20" spans="2:11" s="24" customFormat="1" ht="14.25" customHeight="1">
      <c r="B20" s="25"/>
      <c r="C20" s="26"/>
      <c r="D20" s="22" t="s">
        <v>35</v>
      </c>
      <c r="E20" s="26"/>
      <c r="F20" s="26"/>
      <c r="G20" s="26"/>
      <c r="H20" s="26"/>
      <c r="I20" s="22" t="s">
        <v>30</v>
      </c>
      <c r="J20" s="20"/>
      <c r="K20" s="29"/>
    </row>
    <row r="21" spans="2:11" s="24" customFormat="1" ht="18" customHeight="1">
      <c r="B21" s="25"/>
      <c r="C21" s="26"/>
      <c r="D21" s="26"/>
      <c r="E21" s="20" t="s">
        <v>36</v>
      </c>
      <c r="F21" s="26"/>
      <c r="G21" s="26"/>
      <c r="H21" s="26"/>
      <c r="I21" s="22" t="s">
        <v>32</v>
      </c>
      <c r="J21" s="20"/>
      <c r="K21" s="29"/>
    </row>
    <row r="22" spans="2:11" s="24" customFormat="1" ht="6.75" customHeight="1">
      <c r="B22" s="25"/>
      <c r="C22" s="26"/>
      <c r="D22" s="26"/>
      <c r="E22" s="26"/>
      <c r="F22" s="26"/>
      <c r="G22" s="26"/>
      <c r="H22" s="26"/>
      <c r="I22" s="26"/>
      <c r="J22" s="26"/>
      <c r="K22" s="29"/>
    </row>
    <row r="23" spans="2:11" s="24" customFormat="1" ht="14.25" customHeight="1">
      <c r="B23" s="25"/>
      <c r="C23" s="26"/>
      <c r="D23" s="22" t="s">
        <v>38</v>
      </c>
      <c r="E23" s="26"/>
      <c r="F23" s="26"/>
      <c r="G23" s="26"/>
      <c r="H23" s="26"/>
      <c r="I23" s="26"/>
      <c r="J23" s="26"/>
      <c r="K23" s="29"/>
    </row>
    <row r="24" spans="2:11" s="89" customFormat="1" ht="20.25" customHeight="1">
      <c r="B24" s="90"/>
      <c r="C24" s="91"/>
      <c r="D24" s="91"/>
      <c r="E24" s="259"/>
      <c r="F24" s="259"/>
      <c r="G24" s="259"/>
      <c r="H24" s="259"/>
      <c r="I24" s="91"/>
      <c r="J24" s="91"/>
      <c r="K24" s="92"/>
    </row>
    <row r="25" spans="2:11" s="24" customFormat="1" ht="6.75" customHeight="1">
      <c r="B25" s="25"/>
      <c r="C25" s="26"/>
      <c r="D25" s="26"/>
      <c r="E25" s="26"/>
      <c r="F25" s="26"/>
      <c r="G25" s="26"/>
      <c r="H25" s="26"/>
      <c r="I25" s="26"/>
      <c r="J25" s="26"/>
      <c r="K25" s="29"/>
    </row>
    <row r="26" spans="2:11" s="24" customFormat="1" ht="6.75" customHeight="1">
      <c r="B26" s="25"/>
      <c r="C26" s="26"/>
      <c r="D26" s="55"/>
      <c r="E26" s="55"/>
      <c r="F26" s="55"/>
      <c r="G26" s="55"/>
      <c r="H26" s="55"/>
      <c r="I26" s="55"/>
      <c r="J26" s="55"/>
      <c r="K26" s="93"/>
    </row>
    <row r="27" spans="2:11" s="24" customFormat="1" ht="24.75" customHeight="1">
      <c r="B27" s="25"/>
      <c r="C27" s="26"/>
      <c r="D27" s="94" t="s">
        <v>39</v>
      </c>
      <c r="E27" s="26"/>
      <c r="F27" s="26"/>
      <c r="G27" s="26"/>
      <c r="H27" s="26"/>
      <c r="I27" s="26"/>
      <c r="J27" s="65">
        <f>ROUND(J83,2)</f>
        <v>0</v>
      </c>
      <c r="K27" s="29"/>
    </row>
    <row r="28" spans="2:11" s="24" customFormat="1" ht="6.75" customHeight="1">
      <c r="B28" s="25"/>
      <c r="C28" s="26"/>
      <c r="D28" s="55"/>
      <c r="E28" s="55"/>
      <c r="F28" s="55"/>
      <c r="G28" s="55"/>
      <c r="H28" s="55"/>
      <c r="I28" s="55"/>
      <c r="J28" s="55"/>
      <c r="K28" s="93"/>
    </row>
    <row r="29" spans="2:11" s="24" customFormat="1" ht="14.25" customHeight="1">
      <c r="B29" s="25"/>
      <c r="C29" s="26"/>
      <c r="D29" s="26"/>
      <c r="E29" s="26"/>
      <c r="F29" s="30" t="s">
        <v>41</v>
      </c>
      <c r="G29" s="26"/>
      <c r="H29" s="26"/>
      <c r="I29" s="30" t="s">
        <v>40</v>
      </c>
      <c r="J29" s="30" t="s">
        <v>42</v>
      </c>
      <c r="K29" s="29"/>
    </row>
    <row r="30" spans="2:11" s="24" customFormat="1" ht="14.25" customHeight="1">
      <c r="B30" s="25"/>
      <c r="C30" s="26"/>
      <c r="D30" s="34" t="s">
        <v>43</v>
      </c>
      <c r="E30" s="34" t="s">
        <v>44</v>
      </c>
      <c r="F30" s="95">
        <f>ROUND(SUM(BE83:BE194),2)</f>
        <v>0</v>
      </c>
      <c r="G30" s="26"/>
      <c r="H30" s="26"/>
      <c r="I30" s="96">
        <v>0.21</v>
      </c>
      <c r="J30" s="95">
        <f>0.21*J27</f>
        <v>0</v>
      </c>
      <c r="K30" s="29"/>
    </row>
    <row r="31" spans="2:11" s="24" customFormat="1" ht="14.25" customHeight="1">
      <c r="B31" s="25"/>
      <c r="C31" s="26"/>
      <c r="D31" s="26"/>
      <c r="E31" s="34" t="s">
        <v>45</v>
      </c>
      <c r="F31" s="95">
        <f>ROUND(SUM(BF83:BF194),2)</f>
        <v>0</v>
      </c>
      <c r="G31" s="26"/>
      <c r="H31" s="26"/>
      <c r="I31" s="96">
        <v>0.15</v>
      </c>
      <c r="J31" s="95">
        <f>ROUND(ROUND((SUM(BF83:BF194)),2)*I31,2)</f>
        <v>0</v>
      </c>
      <c r="K31" s="29"/>
    </row>
    <row r="32" spans="2:11" s="24" customFormat="1" ht="14.25" customHeight="1" hidden="1">
      <c r="B32" s="25"/>
      <c r="C32" s="26"/>
      <c r="D32" s="26"/>
      <c r="E32" s="34" t="s">
        <v>46</v>
      </c>
      <c r="F32" s="95">
        <f>ROUND(SUM(BG83:BG194),2)</f>
        <v>0</v>
      </c>
      <c r="G32" s="26"/>
      <c r="H32" s="26"/>
      <c r="I32" s="96">
        <v>0.21</v>
      </c>
      <c r="J32" s="95">
        <v>0</v>
      </c>
      <c r="K32" s="29"/>
    </row>
    <row r="33" spans="2:11" s="24" customFormat="1" ht="14.25" customHeight="1" hidden="1">
      <c r="B33" s="25"/>
      <c r="C33" s="26"/>
      <c r="D33" s="26"/>
      <c r="E33" s="34" t="s">
        <v>47</v>
      </c>
      <c r="F33" s="95">
        <f>ROUND(SUM(BH83:BH194),2)</f>
        <v>0</v>
      </c>
      <c r="G33" s="26"/>
      <c r="H33" s="26"/>
      <c r="I33" s="96">
        <v>0.15</v>
      </c>
      <c r="J33" s="95">
        <v>0</v>
      </c>
      <c r="K33" s="29"/>
    </row>
    <row r="34" spans="2:11" s="24" customFormat="1" ht="14.25" customHeight="1" hidden="1">
      <c r="B34" s="25"/>
      <c r="C34" s="26"/>
      <c r="D34" s="26"/>
      <c r="E34" s="34" t="s">
        <v>48</v>
      </c>
      <c r="F34" s="95">
        <f>ROUND(SUM(BI83:BI194),2)</f>
        <v>0</v>
      </c>
      <c r="G34" s="26"/>
      <c r="H34" s="26"/>
      <c r="I34" s="96">
        <v>0</v>
      </c>
      <c r="J34" s="95">
        <v>0</v>
      </c>
      <c r="K34" s="29"/>
    </row>
    <row r="35" spans="2:11" s="24" customFormat="1" ht="6.75" customHeight="1">
      <c r="B35" s="25"/>
      <c r="C35" s="26"/>
      <c r="D35" s="26"/>
      <c r="E35" s="26"/>
      <c r="F35" s="26"/>
      <c r="G35" s="26"/>
      <c r="H35" s="26"/>
      <c r="I35" s="26"/>
      <c r="J35" s="26"/>
      <c r="K35" s="29"/>
    </row>
    <row r="36" spans="2:11" s="24" customFormat="1" ht="24.75" customHeight="1">
      <c r="B36" s="25"/>
      <c r="C36" s="36"/>
      <c r="D36" s="37" t="s">
        <v>49</v>
      </c>
      <c r="E36" s="38"/>
      <c r="F36" s="38"/>
      <c r="G36" s="97" t="s">
        <v>50</v>
      </c>
      <c r="H36" s="39" t="s">
        <v>51</v>
      </c>
      <c r="I36" s="38"/>
      <c r="J36" s="98">
        <f>J27+J30</f>
        <v>0</v>
      </c>
      <c r="K36" s="99"/>
    </row>
    <row r="37" spans="2:11" s="24" customFormat="1" ht="14.25" customHeight="1">
      <c r="B37" s="41"/>
      <c r="C37" s="42"/>
      <c r="D37" s="42"/>
      <c r="E37" s="42"/>
      <c r="F37" s="42"/>
      <c r="G37" s="42"/>
      <c r="H37" s="42"/>
      <c r="I37" s="42"/>
      <c r="J37" s="42"/>
      <c r="K37" s="43"/>
    </row>
    <row r="41" spans="2:11" s="24" customFormat="1" ht="6.75" customHeight="1">
      <c r="B41" s="44"/>
      <c r="C41" s="45"/>
      <c r="D41" s="45"/>
      <c r="E41" s="45"/>
      <c r="F41" s="45"/>
      <c r="G41" s="45"/>
      <c r="H41" s="45"/>
      <c r="I41" s="45"/>
      <c r="J41" s="45"/>
      <c r="K41" s="100"/>
    </row>
    <row r="42" spans="2:11" s="24" customFormat="1" ht="36.75" customHeight="1">
      <c r="B42" s="25"/>
      <c r="C42" s="16" t="s">
        <v>97</v>
      </c>
      <c r="D42" s="26"/>
      <c r="E42" s="26"/>
      <c r="F42" s="26"/>
      <c r="G42" s="26"/>
      <c r="H42" s="26"/>
      <c r="I42" s="26"/>
      <c r="J42" s="26"/>
      <c r="K42" s="29"/>
    </row>
    <row r="43" spans="2:11" s="24" customFormat="1" ht="6.75" customHeight="1">
      <c r="B43" s="25"/>
      <c r="C43" s="26"/>
      <c r="D43" s="26"/>
      <c r="E43" s="26"/>
      <c r="F43" s="26"/>
      <c r="G43" s="26"/>
      <c r="H43" s="26"/>
      <c r="I43" s="26"/>
      <c r="J43" s="26"/>
      <c r="K43" s="29"/>
    </row>
    <row r="44" spans="2:11" s="24" customFormat="1" ht="14.25" customHeight="1">
      <c r="B44" s="25"/>
      <c r="C44" s="22" t="s">
        <v>16</v>
      </c>
      <c r="D44" s="26"/>
      <c r="E44" s="26"/>
      <c r="F44" s="26"/>
      <c r="G44" s="26"/>
      <c r="H44" s="26"/>
      <c r="I44" s="26"/>
      <c r="J44" s="26"/>
      <c r="K44" s="29"/>
    </row>
    <row r="45" spans="2:11" s="24" customFormat="1" ht="20.25" customHeight="1">
      <c r="B45" s="25"/>
      <c r="C45" s="26"/>
      <c r="D45" s="26"/>
      <c r="E45" s="278" t="str">
        <f>E7</f>
        <v>LBP Hájevského p., Hořesedly, ř. km 0,000 - 0,28756, rekonstrukce úpravy koryta</v>
      </c>
      <c r="F45" s="278"/>
      <c r="G45" s="278"/>
      <c r="H45" s="278"/>
      <c r="I45" s="26"/>
      <c r="J45" s="26"/>
      <c r="K45" s="29"/>
    </row>
    <row r="46" spans="2:11" s="24" customFormat="1" ht="14.25" customHeight="1">
      <c r="B46" s="25"/>
      <c r="C46" s="22" t="s">
        <v>95</v>
      </c>
      <c r="D46" s="26"/>
      <c r="E46" s="26"/>
      <c r="F46" s="26"/>
      <c r="G46" s="26"/>
      <c r="H46" s="26"/>
      <c r="I46" s="26"/>
      <c r="J46" s="26"/>
      <c r="K46" s="29"/>
    </row>
    <row r="47" spans="2:11" s="24" customFormat="1" ht="21.75" customHeight="1">
      <c r="B47" s="25"/>
      <c r="C47" s="26"/>
      <c r="D47" s="26"/>
      <c r="E47" s="266" t="str">
        <f>E9</f>
        <v>1 - SO 01a  Rekonstrukce úpravy koryta  -oprava</v>
      </c>
      <c r="F47" s="266"/>
      <c r="G47" s="266"/>
      <c r="H47" s="266"/>
      <c r="I47" s="26"/>
      <c r="J47" s="26"/>
      <c r="K47" s="29"/>
    </row>
    <row r="48" spans="2:11" s="24" customFormat="1" ht="6.75" customHeight="1">
      <c r="B48" s="25"/>
      <c r="C48" s="26"/>
      <c r="D48" s="26"/>
      <c r="E48" s="26"/>
      <c r="F48" s="26"/>
      <c r="G48" s="26"/>
      <c r="H48" s="26"/>
      <c r="I48" s="26"/>
      <c r="J48" s="26"/>
      <c r="K48" s="29"/>
    </row>
    <row r="49" spans="2:11" s="24" customFormat="1" ht="18" customHeight="1">
      <c r="B49" s="25"/>
      <c r="C49" s="22" t="s">
        <v>23</v>
      </c>
      <c r="D49" s="26"/>
      <c r="E49" s="26"/>
      <c r="F49" s="20" t="str">
        <f>F12</f>
        <v>k.ú. Hořesedly</v>
      </c>
      <c r="G49" s="26"/>
      <c r="H49" s="26"/>
      <c r="I49" s="22" t="s">
        <v>25</v>
      </c>
      <c r="J49" s="54" t="str">
        <f>IF(J12="","",J12)</f>
        <v>26.5.2016</v>
      </c>
      <c r="K49" s="29"/>
    </row>
    <row r="50" spans="2:11" s="24" customFormat="1" ht="6.75" customHeight="1">
      <c r="B50" s="25"/>
      <c r="C50" s="26"/>
      <c r="D50" s="26"/>
      <c r="E50" s="26"/>
      <c r="F50" s="26"/>
      <c r="G50" s="26"/>
      <c r="H50" s="26"/>
      <c r="I50" s="26"/>
      <c r="J50" s="26"/>
      <c r="K50" s="29"/>
    </row>
    <row r="51" spans="2:11" s="24" customFormat="1" ht="15">
      <c r="B51" s="25"/>
      <c r="C51" s="22" t="s">
        <v>29</v>
      </c>
      <c r="D51" s="26"/>
      <c r="E51" s="26"/>
      <c r="F51" s="20" t="str">
        <f>E15</f>
        <v>Povodí Vltavy, státní podnik </v>
      </c>
      <c r="G51" s="26"/>
      <c r="H51" s="26"/>
      <c r="I51" s="22" t="s">
        <v>35</v>
      </c>
      <c r="J51" s="20" t="str">
        <f>E21</f>
        <v>Ing.A.Samek</v>
      </c>
      <c r="K51" s="29"/>
    </row>
    <row r="52" spans="2:11" s="24" customFormat="1" ht="14.25" customHeight="1">
      <c r="B52" s="25"/>
      <c r="C52" s="22" t="s">
        <v>33</v>
      </c>
      <c r="D52" s="26"/>
      <c r="E52" s="26"/>
      <c r="F52" s="20" t="str">
        <f>IF(E18="","",E18)</f>
        <v> </v>
      </c>
      <c r="G52" s="26"/>
      <c r="H52" s="26"/>
      <c r="I52" s="26"/>
      <c r="J52" s="26"/>
      <c r="K52" s="29"/>
    </row>
    <row r="53" spans="2:11" s="24" customFormat="1" ht="9.75" customHeight="1">
      <c r="B53" s="25"/>
      <c r="C53" s="26"/>
      <c r="D53" s="26"/>
      <c r="E53" s="26"/>
      <c r="F53" s="26"/>
      <c r="G53" s="26"/>
      <c r="H53" s="26"/>
      <c r="I53" s="26"/>
      <c r="J53" s="26"/>
      <c r="K53" s="29"/>
    </row>
    <row r="54" spans="2:11" s="24" customFormat="1" ht="29.25" customHeight="1">
      <c r="B54" s="25"/>
      <c r="C54" s="101" t="s">
        <v>98</v>
      </c>
      <c r="D54" s="36"/>
      <c r="E54" s="36"/>
      <c r="F54" s="36"/>
      <c r="G54" s="36"/>
      <c r="H54" s="36"/>
      <c r="I54" s="36"/>
      <c r="J54" s="102" t="s">
        <v>99</v>
      </c>
      <c r="K54" s="40"/>
    </row>
    <row r="55" spans="2:11" s="24" customFormat="1" ht="9.75" customHeight="1">
      <c r="B55" s="25"/>
      <c r="C55" s="26"/>
      <c r="D55" s="26"/>
      <c r="E55" s="26"/>
      <c r="F55" s="26"/>
      <c r="G55" s="26"/>
      <c r="H55" s="26"/>
      <c r="I55" s="26"/>
      <c r="J55" s="26"/>
      <c r="K55" s="29"/>
    </row>
    <row r="56" spans="2:47" s="24" customFormat="1" ht="29.25" customHeight="1">
      <c r="B56" s="25"/>
      <c r="C56" s="103" t="s">
        <v>100</v>
      </c>
      <c r="D56" s="26"/>
      <c r="E56" s="26"/>
      <c r="F56" s="26"/>
      <c r="G56" s="26"/>
      <c r="H56" s="26"/>
      <c r="I56" s="26"/>
      <c r="J56" s="65">
        <f>J83</f>
        <v>0</v>
      </c>
      <c r="K56" s="29"/>
      <c r="AU56" s="10" t="s">
        <v>101</v>
      </c>
    </row>
    <row r="57" spans="2:11" s="104" customFormat="1" ht="24.75" customHeight="1">
      <c r="B57" s="105"/>
      <c r="C57" s="106"/>
      <c r="D57" s="107" t="s">
        <v>102</v>
      </c>
      <c r="E57" s="108"/>
      <c r="F57" s="108"/>
      <c r="G57" s="108"/>
      <c r="H57" s="108"/>
      <c r="I57" s="108"/>
      <c r="J57" s="109">
        <f>J84</f>
        <v>0</v>
      </c>
      <c r="K57" s="110"/>
    </row>
    <row r="58" spans="2:11" s="111" customFormat="1" ht="19.5" customHeight="1">
      <c r="B58" s="112"/>
      <c r="C58" s="113"/>
      <c r="D58" s="114" t="s">
        <v>103</v>
      </c>
      <c r="E58" s="115"/>
      <c r="F58" s="115"/>
      <c r="G58" s="115"/>
      <c r="H58" s="115"/>
      <c r="I58" s="115"/>
      <c r="J58" s="116">
        <f>J85</f>
        <v>0</v>
      </c>
      <c r="K58" s="117"/>
    </row>
    <row r="59" spans="2:11" s="111" customFormat="1" ht="19.5" customHeight="1">
      <c r="B59" s="112"/>
      <c r="C59" s="113"/>
      <c r="D59" s="114" t="s">
        <v>104</v>
      </c>
      <c r="E59" s="115"/>
      <c r="F59" s="115"/>
      <c r="G59" s="115"/>
      <c r="H59" s="115"/>
      <c r="I59" s="115"/>
      <c r="J59" s="116">
        <f>J137</f>
        <v>0</v>
      </c>
      <c r="K59" s="117"/>
    </row>
    <row r="60" spans="2:11" s="111" customFormat="1" ht="19.5" customHeight="1">
      <c r="B60" s="112"/>
      <c r="C60" s="113"/>
      <c r="D60" s="114" t="s">
        <v>105</v>
      </c>
      <c r="E60" s="115"/>
      <c r="F60" s="115"/>
      <c r="G60" s="115"/>
      <c r="H60" s="115"/>
      <c r="I60" s="115"/>
      <c r="J60" s="116">
        <f>J142</f>
        <v>0</v>
      </c>
      <c r="K60" s="117"/>
    </row>
    <row r="61" spans="2:11" s="111" customFormat="1" ht="19.5" customHeight="1">
      <c r="B61" s="112"/>
      <c r="C61" s="113"/>
      <c r="D61" s="114" t="s">
        <v>106</v>
      </c>
      <c r="E61" s="115"/>
      <c r="F61" s="115"/>
      <c r="G61" s="115"/>
      <c r="H61" s="115"/>
      <c r="I61" s="115"/>
      <c r="J61" s="116">
        <f>J147</f>
        <v>0</v>
      </c>
      <c r="K61" s="117"/>
    </row>
    <row r="62" spans="2:11" s="111" customFormat="1" ht="19.5" customHeight="1">
      <c r="B62" s="112"/>
      <c r="C62" s="113"/>
      <c r="D62" s="114" t="s">
        <v>107</v>
      </c>
      <c r="E62" s="115"/>
      <c r="F62" s="115"/>
      <c r="G62" s="115"/>
      <c r="H62" s="115"/>
      <c r="I62" s="115"/>
      <c r="J62" s="116">
        <f>J168</f>
        <v>0</v>
      </c>
      <c r="K62" s="117"/>
    </row>
    <row r="63" spans="2:11" s="111" customFormat="1" ht="19.5" customHeight="1">
      <c r="B63" s="112"/>
      <c r="C63" s="113"/>
      <c r="D63" s="114" t="s">
        <v>108</v>
      </c>
      <c r="E63" s="115"/>
      <c r="F63" s="115"/>
      <c r="G63" s="115"/>
      <c r="H63" s="115"/>
      <c r="I63" s="115"/>
      <c r="J63" s="116">
        <f>J190</f>
        <v>0</v>
      </c>
      <c r="K63" s="117"/>
    </row>
    <row r="64" spans="2:11" s="24" customFormat="1" ht="21.75" customHeight="1">
      <c r="B64" s="25"/>
      <c r="C64" s="26"/>
      <c r="D64" s="26"/>
      <c r="E64" s="26"/>
      <c r="F64" s="26"/>
      <c r="G64" s="26"/>
      <c r="H64" s="26"/>
      <c r="I64" s="26"/>
      <c r="J64" s="26"/>
      <c r="K64" s="29"/>
    </row>
    <row r="65" spans="2:11" s="24" customFormat="1" ht="6.75" customHeight="1">
      <c r="B65" s="41"/>
      <c r="C65" s="42"/>
      <c r="D65" s="42"/>
      <c r="E65" s="42"/>
      <c r="F65" s="42"/>
      <c r="G65" s="42"/>
      <c r="H65" s="42"/>
      <c r="I65" s="42"/>
      <c r="J65" s="42"/>
      <c r="K65" s="43"/>
    </row>
    <row r="69" spans="2:12" s="24" customFormat="1" ht="6.7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25"/>
    </row>
    <row r="70" spans="2:12" s="24" customFormat="1" ht="36.75" customHeight="1">
      <c r="B70" s="25"/>
      <c r="C70" s="46" t="s">
        <v>109</v>
      </c>
      <c r="L70" s="25"/>
    </row>
    <row r="71" spans="2:12" s="24" customFormat="1" ht="6.75" customHeight="1">
      <c r="B71" s="25"/>
      <c r="L71" s="25"/>
    </row>
    <row r="72" spans="2:12" s="24" customFormat="1" ht="14.25" customHeight="1">
      <c r="B72" s="25"/>
      <c r="C72" s="49" t="s">
        <v>16</v>
      </c>
      <c r="L72" s="25"/>
    </row>
    <row r="73" spans="2:12" s="24" customFormat="1" ht="20.25" customHeight="1">
      <c r="B73" s="25"/>
      <c r="E73" s="278" t="str">
        <f>E7</f>
        <v>LBP Hájevského p., Hořesedly, ř. km 0,000 - 0,28756, rekonstrukce úpravy koryta</v>
      </c>
      <c r="F73" s="278"/>
      <c r="G73" s="278"/>
      <c r="H73" s="278"/>
      <c r="L73" s="25"/>
    </row>
    <row r="74" spans="2:12" s="24" customFormat="1" ht="14.25" customHeight="1">
      <c r="B74" s="25"/>
      <c r="C74" s="49" t="s">
        <v>95</v>
      </c>
      <c r="L74" s="25"/>
    </row>
    <row r="75" spans="2:12" s="24" customFormat="1" ht="21.75" customHeight="1">
      <c r="B75" s="25"/>
      <c r="E75" s="266" t="str">
        <f>E9</f>
        <v>1 - SO 01a  Rekonstrukce úpravy koryta  -oprava</v>
      </c>
      <c r="F75" s="266"/>
      <c r="G75" s="266"/>
      <c r="H75" s="266"/>
      <c r="L75" s="25"/>
    </row>
    <row r="76" spans="2:12" s="24" customFormat="1" ht="6.75" customHeight="1">
      <c r="B76" s="25"/>
      <c r="L76" s="25"/>
    </row>
    <row r="77" spans="2:12" s="24" customFormat="1" ht="18" customHeight="1">
      <c r="B77" s="25"/>
      <c r="C77" s="49" t="s">
        <v>23</v>
      </c>
      <c r="F77" s="118" t="str">
        <f>F12</f>
        <v>k.ú. Hořesedly</v>
      </c>
      <c r="I77" s="49" t="s">
        <v>25</v>
      </c>
      <c r="J77" s="119" t="str">
        <f>IF(J12="","",J12)</f>
        <v>26.5.2016</v>
      </c>
      <c r="L77" s="25"/>
    </row>
    <row r="78" spans="2:12" s="24" customFormat="1" ht="6.75" customHeight="1">
      <c r="B78" s="25"/>
      <c r="L78" s="25"/>
    </row>
    <row r="79" spans="2:12" s="24" customFormat="1" ht="15">
      <c r="B79" s="25"/>
      <c r="C79" s="49" t="s">
        <v>29</v>
      </c>
      <c r="F79" s="118" t="str">
        <f>E15</f>
        <v>Povodí Vltavy, státní podnik </v>
      </c>
      <c r="I79" s="49" t="s">
        <v>35</v>
      </c>
      <c r="J79" s="118" t="str">
        <f>E21</f>
        <v>Ing.A.Samek</v>
      </c>
      <c r="L79" s="25"/>
    </row>
    <row r="80" spans="2:12" s="24" customFormat="1" ht="14.25" customHeight="1">
      <c r="B80" s="25"/>
      <c r="C80" s="49" t="s">
        <v>33</v>
      </c>
      <c r="F80" s="118" t="str">
        <f>IF(E18="","",E18)</f>
        <v> </v>
      </c>
      <c r="L80" s="25"/>
    </row>
    <row r="81" spans="2:12" s="24" customFormat="1" ht="9.75" customHeight="1">
      <c r="B81" s="25"/>
      <c r="L81" s="25"/>
    </row>
    <row r="82" spans="2:20" s="120" customFormat="1" ht="29.25" customHeight="1">
      <c r="B82" s="121"/>
      <c r="C82" s="122" t="s">
        <v>110</v>
      </c>
      <c r="D82" s="123" t="s">
        <v>58</v>
      </c>
      <c r="E82" s="123" t="s">
        <v>54</v>
      </c>
      <c r="F82" s="123" t="s">
        <v>111</v>
      </c>
      <c r="G82" s="123" t="s">
        <v>112</v>
      </c>
      <c r="H82" s="123" t="s">
        <v>113</v>
      </c>
      <c r="I82" s="124" t="s">
        <v>114</v>
      </c>
      <c r="J82" s="123" t="s">
        <v>99</v>
      </c>
      <c r="K82" s="125" t="s">
        <v>115</v>
      </c>
      <c r="L82" s="121"/>
      <c r="M82" s="59" t="s">
        <v>116</v>
      </c>
      <c r="N82" s="60" t="s">
        <v>43</v>
      </c>
      <c r="O82" s="60" t="s">
        <v>117</v>
      </c>
      <c r="P82" s="60" t="s">
        <v>118</v>
      </c>
      <c r="Q82" s="60" t="s">
        <v>119</v>
      </c>
      <c r="R82" s="60" t="s">
        <v>120</v>
      </c>
      <c r="S82" s="60" t="s">
        <v>121</v>
      </c>
      <c r="T82" s="61" t="s">
        <v>122</v>
      </c>
    </row>
    <row r="83" spans="2:63" s="24" customFormat="1" ht="29.25" customHeight="1">
      <c r="B83" s="25"/>
      <c r="C83" s="63" t="s">
        <v>100</v>
      </c>
      <c r="J83" s="126">
        <f>BK83</f>
        <v>0</v>
      </c>
      <c r="L83" s="25"/>
      <c r="M83" s="62"/>
      <c r="N83" s="55"/>
      <c r="O83" s="55"/>
      <c r="P83" s="127">
        <f>P84</f>
        <v>991.3689999999999</v>
      </c>
      <c r="Q83" s="55"/>
      <c r="R83" s="127">
        <f>R84</f>
        <v>5.60200136</v>
      </c>
      <c r="S83" s="55"/>
      <c r="T83" s="128">
        <f>T84</f>
        <v>6.845498</v>
      </c>
      <c r="AT83" s="10" t="s">
        <v>72</v>
      </c>
      <c r="AU83" s="10" t="s">
        <v>101</v>
      </c>
      <c r="BK83" s="129">
        <f>BK84</f>
        <v>0</v>
      </c>
    </row>
    <row r="84" spans="2:63" s="130" customFormat="1" ht="36.75" customHeight="1">
      <c r="B84" s="131"/>
      <c r="D84" s="132" t="s">
        <v>72</v>
      </c>
      <c r="E84" s="133" t="s">
        <v>123</v>
      </c>
      <c r="F84" s="133" t="s">
        <v>124</v>
      </c>
      <c r="J84" s="134">
        <f>BK84</f>
        <v>0</v>
      </c>
      <c r="L84" s="131"/>
      <c r="M84" s="135"/>
      <c r="N84" s="136"/>
      <c r="O84" s="136"/>
      <c r="P84" s="137">
        <f>P85+P137+P142+P147+P168+P190</f>
        <v>991.3689999999999</v>
      </c>
      <c r="Q84" s="136"/>
      <c r="R84" s="137">
        <f>R85+R137+R142+R147+R168+R190</f>
        <v>5.60200136</v>
      </c>
      <c r="S84" s="136"/>
      <c r="T84" s="138">
        <f>T85+T137+T142+T147+T168+T190</f>
        <v>6.845498</v>
      </c>
      <c r="AR84" s="132" t="s">
        <v>22</v>
      </c>
      <c r="AT84" s="139" t="s">
        <v>72</v>
      </c>
      <c r="AU84" s="139" t="s">
        <v>73</v>
      </c>
      <c r="AY84" s="132" t="s">
        <v>125</v>
      </c>
      <c r="BK84" s="140">
        <f>BK85+BK137+BK142+BK147+BK168+BK190</f>
        <v>0</v>
      </c>
    </row>
    <row r="85" spans="2:63" s="130" customFormat="1" ht="19.5" customHeight="1">
      <c r="B85" s="131"/>
      <c r="D85" s="141" t="s">
        <v>72</v>
      </c>
      <c r="E85" s="142" t="s">
        <v>22</v>
      </c>
      <c r="F85" s="142" t="s">
        <v>126</v>
      </c>
      <c r="J85" s="143">
        <f>BK85</f>
        <v>0</v>
      </c>
      <c r="L85" s="131"/>
      <c r="M85" s="135"/>
      <c r="N85" s="136"/>
      <c r="O85" s="136"/>
      <c r="P85" s="137">
        <f>SUM(P86:P136)</f>
        <v>722.317286</v>
      </c>
      <c r="Q85" s="136"/>
      <c r="R85" s="137">
        <f>SUM(R86:R136)</f>
        <v>0.01236</v>
      </c>
      <c r="S85" s="136"/>
      <c r="T85" s="138">
        <f>SUM(T86:T136)</f>
        <v>0</v>
      </c>
      <c r="AR85" s="132" t="s">
        <v>22</v>
      </c>
      <c r="AT85" s="139" t="s">
        <v>72</v>
      </c>
      <c r="AU85" s="139" t="s">
        <v>22</v>
      </c>
      <c r="AY85" s="132" t="s">
        <v>125</v>
      </c>
      <c r="BK85" s="140">
        <f>SUM(BK86:BK136)</f>
        <v>0</v>
      </c>
    </row>
    <row r="86" spans="2:65" s="24" customFormat="1" ht="28.5" customHeight="1">
      <c r="B86" s="144"/>
      <c r="C86" s="145" t="s">
        <v>22</v>
      </c>
      <c r="D86" s="145" t="s">
        <v>127</v>
      </c>
      <c r="E86" s="146" t="s">
        <v>128</v>
      </c>
      <c r="F86" s="147" t="s">
        <v>129</v>
      </c>
      <c r="G86" s="148" t="s">
        <v>130</v>
      </c>
      <c r="H86" s="149">
        <v>0.179</v>
      </c>
      <c r="I86" s="150">
        <v>0</v>
      </c>
      <c r="J86" s="150">
        <f>ROUND(I86*H86,2)</f>
        <v>0</v>
      </c>
      <c r="K86" s="147" t="s">
        <v>131</v>
      </c>
      <c r="L86" s="25"/>
      <c r="M86" s="151"/>
      <c r="N86" s="152" t="s">
        <v>44</v>
      </c>
      <c r="O86" s="153">
        <v>58.444</v>
      </c>
      <c r="P86" s="153">
        <f>O86*H86</f>
        <v>10.461476</v>
      </c>
      <c r="Q86" s="153">
        <v>0</v>
      </c>
      <c r="R86" s="153">
        <f>Q86*H86</f>
        <v>0</v>
      </c>
      <c r="S86" s="153">
        <v>0</v>
      </c>
      <c r="T86" s="154">
        <f>S86*H86</f>
        <v>0</v>
      </c>
      <c r="AR86" s="10" t="s">
        <v>132</v>
      </c>
      <c r="AT86" s="10" t="s">
        <v>127</v>
      </c>
      <c r="AU86" s="10" t="s">
        <v>81</v>
      </c>
      <c r="AY86" s="10" t="s">
        <v>125</v>
      </c>
      <c r="BE86" s="155">
        <f>IF(N86="základní",J86,0)</f>
        <v>0</v>
      </c>
      <c r="BF86" s="155">
        <f>IF(N86="snížená",J86,0)</f>
        <v>0</v>
      </c>
      <c r="BG86" s="155">
        <f>IF(N86="zákl. přenesená",J86,0)</f>
        <v>0</v>
      </c>
      <c r="BH86" s="155">
        <f>IF(N86="sníž. přenesená",J86,0)</f>
        <v>0</v>
      </c>
      <c r="BI86" s="155">
        <f>IF(N86="nulová",J86,0)</f>
        <v>0</v>
      </c>
      <c r="BJ86" s="10" t="s">
        <v>22</v>
      </c>
      <c r="BK86" s="155">
        <f>ROUND(I86*H86,2)</f>
        <v>0</v>
      </c>
      <c r="BL86" s="10" t="s">
        <v>132</v>
      </c>
      <c r="BM86" s="10" t="s">
        <v>133</v>
      </c>
    </row>
    <row r="87" spans="2:47" s="24" customFormat="1" ht="27">
      <c r="B87" s="25"/>
      <c r="D87" s="156" t="s">
        <v>134</v>
      </c>
      <c r="F87" s="157" t="s">
        <v>135</v>
      </c>
      <c r="L87" s="25"/>
      <c r="M87" s="158"/>
      <c r="N87" s="26"/>
      <c r="O87" s="26"/>
      <c r="P87" s="26"/>
      <c r="Q87" s="26"/>
      <c r="R87" s="26"/>
      <c r="S87" s="26"/>
      <c r="T87" s="57"/>
      <c r="AT87" s="10" t="s">
        <v>134</v>
      </c>
      <c r="AU87" s="10" t="s">
        <v>81</v>
      </c>
    </row>
    <row r="88" spans="2:51" s="159" customFormat="1" ht="13.5">
      <c r="B88" s="160"/>
      <c r="D88" s="156" t="s">
        <v>136</v>
      </c>
      <c r="E88" s="161"/>
      <c r="F88" s="162" t="s">
        <v>137</v>
      </c>
      <c r="H88" s="163">
        <v>199.631</v>
      </c>
      <c r="L88" s="160"/>
      <c r="M88" s="164"/>
      <c r="N88" s="165"/>
      <c r="O88" s="165"/>
      <c r="P88" s="165"/>
      <c r="Q88" s="165"/>
      <c r="R88" s="165"/>
      <c r="S88" s="165"/>
      <c r="T88" s="166"/>
      <c r="AT88" s="161" t="s">
        <v>136</v>
      </c>
      <c r="AU88" s="161" t="s">
        <v>81</v>
      </c>
      <c r="AV88" s="159" t="s">
        <v>81</v>
      </c>
      <c r="AW88" s="159" t="s">
        <v>37</v>
      </c>
      <c r="AX88" s="159" t="s">
        <v>73</v>
      </c>
      <c r="AY88" s="161" t="s">
        <v>125</v>
      </c>
    </row>
    <row r="89" spans="2:51" s="159" customFormat="1" ht="13.5">
      <c r="B89" s="160"/>
      <c r="D89" s="156" t="s">
        <v>136</v>
      </c>
      <c r="E89" s="161"/>
      <c r="F89" s="162" t="s">
        <v>138</v>
      </c>
      <c r="H89" s="163">
        <v>1591.335</v>
      </c>
      <c r="L89" s="160"/>
      <c r="M89" s="164"/>
      <c r="N89" s="165"/>
      <c r="O89" s="165"/>
      <c r="P89" s="165"/>
      <c r="Q89" s="165"/>
      <c r="R89" s="165"/>
      <c r="S89" s="165"/>
      <c r="T89" s="166"/>
      <c r="AT89" s="161" t="s">
        <v>136</v>
      </c>
      <c r="AU89" s="161" t="s">
        <v>81</v>
      </c>
      <c r="AV89" s="159" t="s">
        <v>81</v>
      </c>
      <c r="AW89" s="159" t="s">
        <v>37</v>
      </c>
      <c r="AX89" s="159" t="s">
        <v>73</v>
      </c>
      <c r="AY89" s="161" t="s">
        <v>125</v>
      </c>
    </row>
    <row r="90" spans="2:51" s="167" customFormat="1" ht="13.5">
      <c r="B90" s="168"/>
      <c r="D90" s="156" t="s">
        <v>136</v>
      </c>
      <c r="E90" s="169"/>
      <c r="F90" s="170" t="s">
        <v>139</v>
      </c>
      <c r="H90" s="171">
        <v>1790.966</v>
      </c>
      <c r="L90" s="168"/>
      <c r="M90" s="172"/>
      <c r="N90" s="173"/>
      <c r="O90" s="173"/>
      <c r="P90" s="173"/>
      <c r="Q90" s="173"/>
      <c r="R90" s="173"/>
      <c r="S90" s="173"/>
      <c r="T90" s="174"/>
      <c r="AT90" s="169" t="s">
        <v>136</v>
      </c>
      <c r="AU90" s="169" t="s">
        <v>81</v>
      </c>
      <c r="AV90" s="167" t="s">
        <v>132</v>
      </c>
      <c r="AW90" s="167" t="s">
        <v>37</v>
      </c>
      <c r="AX90" s="167" t="s">
        <v>73</v>
      </c>
      <c r="AY90" s="169" t="s">
        <v>125</v>
      </c>
    </row>
    <row r="91" spans="2:51" s="159" customFormat="1" ht="13.5">
      <c r="B91" s="160"/>
      <c r="D91" s="175" t="s">
        <v>136</v>
      </c>
      <c r="E91" s="176"/>
      <c r="F91" s="177" t="s">
        <v>140</v>
      </c>
      <c r="H91" s="178">
        <v>0.179</v>
      </c>
      <c r="L91" s="160"/>
      <c r="M91" s="164"/>
      <c r="N91" s="165"/>
      <c r="O91" s="165"/>
      <c r="P91" s="165"/>
      <c r="Q91" s="165"/>
      <c r="R91" s="165"/>
      <c r="S91" s="165"/>
      <c r="T91" s="166"/>
      <c r="AT91" s="161" t="s">
        <v>136</v>
      </c>
      <c r="AU91" s="161" t="s">
        <v>81</v>
      </c>
      <c r="AV91" s="159" t="s">
        <v>81</v>
      </c>
      <c r="AW91" s="159" t="s">
        <v>37</v>
      </c>
      <c r="AX91" s="159" t="s">
        <v>22</v>
      </c>
      <c r="AY91" s="161" t="s">
        <v>125</v>
      </c>
    </row>
    <row r="92" spans="2:65" s="24" customFormat="1" ht="28.5" customHeight="1">
      <c r="B92" s="144"/>
      <c r="C92" s="145" t="s">
        <v>81</v>
      </c>
      <c r="D92" s="145" t="s">
        <v>127</v>
      </c>
      <c r="E92" s="146" t="s">
        <v>141</v>
      </c>
      <c r="F92" s="147" t="s">
        <v>142</v>
      </c>
      <c r="G92" s="148" t="s">
        <v>143</v>
      </c>
      <c r="H92" s="149">
        <v>1</v>
      </c>
      <c r="I92" s="150">
        <v>0</v>
      </c>
      <c r="J92" s="150">
        <f>ROUND(I92*H92,2)</f>
        <v>0</v>
      </c>
      <c r="K92" s="147" t="s">
        <v>131</v>
      </c>
      <c r="L92" s="25"/>
      <c r="M92" s="151"/>
      <c r="N92" s="152" t="s">
        <v>44</v>
      </c>
      <c r="O92" s="153">
        <v>0.2</v>
      </c>
      <c r="P92" s="153">
        <f>O92*H92</f>
        <v>0.2</v>
      </c>
      <c r="Q92" s="153">
        <v>0</v>
      </c>
      <c r="R92" s="153">
        <f>Q92*H92</f>
        <v>0</v>
      </c>
      <c r="S92" s="153">
        <v>0</v>
      </c>
      <c r="T92" s="154">
        <f>S92*H92</f>
        <v>0</v>
      </c>
      <c r="AR92" s="10" t="s">
        <v>132</v>
      </c>
      <c r="AT92" s="10" t="s">
        <v>127</v>
      </c>
      <c r="AU92" s="10" t="s">
        <v>81</v>
      </c>
      <c r="AY92" s="10" t="s">
        <v>125</v>
      </c>
      <c r="BE92" s="155">
        <f>IF(N92="základní",J92,0)</f>
        <v>0</v>
      </c>
      <c r="BF92" s="155">
        <f>IF(N92="snížená",J92,0)</f>
        <v>0</v>
      </c>
      <c r="BG92" s="155">
        <f>IF(N92="zákl. přenesená",J92,0)</f>
        <v>0</v>
      </c>
      <c r="BH92" s="155">
        <f>IF(N92="sníž. přenesená",J92,0)</f>
        <v>0</v>
      </c>
      <c r="BI92" s="155">
        <f>IF(N92="nulová",J92,0)</f>
        <v>0</v>
      </c>
      <c r="BJ92" s="10" t="s">
        <v>22</v>
      </c>
      <c r="BK92" s="155">
        <f>ROUND(I92*H92,2)</f>
        <v>0</v>
      </c>
      <c r="BL92" s="10" t="s">
        <v>132</v>
      </c>
      <c r="BM92" s="10" t="s">
        <v>144</v>
      </c>
    </row>
    <row r="93" spans="2:47" s="24" customFormat="1" ht="27">
      <c r="B93" s="25"/>
      <c r="D93" s="156" t="s">
        <v>134</v>
      </c>
      <c r="F93" s="157" t="s">
        <v>145</v>
      </c>
      <c r="L93" s="25"/>
      <c r="M93" s="158"/>
      <c r="N93" s="26"/>
      <c r="O93" s="26"/>
      <c r="P93" s="26"/>
      <c r="Q93" s="26"/>
      <c r="R93" s="26"/>
      <c r="S93" s="26"/>
      <c r="T93" s="57"/>
      <c r="AT93" s="10" t="s">
        <v>134</v>
      </c>
      <c r="AU93" s="10" t="s">
        <v>81</v>
      </c>
    </row>
    <row r="94" spans="2:51" s="159" customFormat="1" ht="13.5">
      <c r="B94" s="160"/>
      <c r="D94" s="156" t="s">
        <v>136</v>
      </c>
      <c r="E94" s="161"/>
      <c r="F94" s="162" t="s">
        <v>146</v>
      </c>
      <c r="H94" s="163">
        <v>1</v>
      </c>
      <c r="L94" s="160"/>
      <c r="M94" s="164"/>
      <c r="N94" s="165"/>
      <c r="O94" s="165"/>
      <c r="P94" s="165"/>
      <c r="Q94" s="165"/>
      <c r="R94" s="165"/>
      <c r="S94" s="165"/>
      <c r="T94" s="166"/>
      <c r="AT94" s="161" t="s">
        <v>136</v>
      </c>
      <c r="AU94" s="161" t="s">
        <v>81</v>
      </c>
      <c r="AV94" s="159" t="s">
        <v>81</v>
      </c>
      <c r="AW94" s="159" t="s">
        <v>37</v>
      </c>
      <c r="AX94" s="159" t="s">
        <v>73</v>
      </c>
      <c r="AY94" s="161" t="s">
        <v>125</v>
      </c>
    </row>
    <row r="95" spans="2:51" s="167" customFormat="1" ht="13.5">
      <c r="B95" s="168"/>
      <c r="D95" s="175" t="s">
        <v>136</v>
      </c>
      <c r="E95" s="179"/>
      <c r="F95" s="180" t="s">
        <v>139</v>
      </c>
      <c r="H95" s="181">
        <v>1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136</v>
      </c>
      <c r="AU95" s="169" t="s">
        <v>81</v>
      </c>
      <c r="AV95" s="167" t="s">
        <v>132</v>
      </c>
      <c r="AW95" s="167" t="s">
        <v>37</v>
      </c>
      <c r="AX95" s="167" t="s">
        <v>22</v>
      </c>
      <c r="AY95" s="169" t="s">
        <v>125</v>
      </c>
    </row>
    <row r="96" spans="2:65" s="24" customFormat="1" ht="28.5" customHeight="1">
      <c r="B96" s="144"/>
      <c r="C96" s="145" t="s">
        <v>147</v>
      </c>
      <c r="D96" s="145" t="s">
        <v>127</v>
      </c>
      <c r="E96" s="146" t="s">
        <v>148</v>
      </c>
      <c r="F96" s="147" t="s">
        <v>149</v>
      </c>
      <c r="G96" s="148" t="s">
        <v>150</v>
      </c>
      <c r="H96" s="149">
        <v>1</v>
      </c>
      <c r="I96" s="150">
        <v>0</v>
      </c>
      <c r="J96" s="150">
        <f>ROUND(I96*H96,2)</f>
        <v>0</v>
      </c>
      <c r="K96" s="147" t="s">
        <v>151</v>
      </c>
      <c r="L96" s="25"/>
      <c r="M96" s="151"/>
      <c r="N96" s="152" t="s">
        <v>44</v>
      </c>
      <c r="O96" s="153">
        <v>0.703</v>
      </c>
      <c r="P96" s="153">
        <f>O96*H96</f>
        <v>0.703</v>
      </c>
      <c r="Q96" s="153">
        <v>0.00868</v>
      </c>
      <c r="R96" s="153">
        <f>Q96*H96</f>
        <v>0.00868</v>
      </c>
      <c r="S96" s="153">
        <v>0</v>
      </c>
      <c r="T96" s="154">
        <f>S96*H96</f>
        <v>0</v>
      </c>
      <c r="AR96" s="10" t="s">
        <v>132</v>
      </c>
      <c r="AT96" s="10" t="s">
        <v>127</v>
      </c>
      <c r="AU96" s="10" t="s">
        <v>81</v>
      </c>
      <c r="AY96" s="10" t="s">
        <v>125</v>
      </c>
      <c r="BE96" s="155">
        <f>IF(N96="základní",J96,0)</f>
        <v>0</v>
      </c>
      <c r="BF96" s="155">
        <f>IF(N96="snížená",J96,0)</f>
        <v>0</v>
      </c>
      <c r="BG96" s="155">
        <f>IF(N96="zákl. přenesená",J96,0)</f>
        <v>0</v>
      </c>
      <c r="BH96" s="155">
        <f>IF(N96="sníž. přenesená",J96,0)</f>
        <v>0</v>
      </c>
      <c r="BI96" s="155">
        <f>IF(N96="nulová",J96,0)</f>
        <v>0</v>
      </c>
      <c r="BJ96" s="10" t="s">
        <v>22</v>
      </c>
      <c r="BK96" s="155">
        <f>ROUND(I96*H96,2)</f>
        <v>0</v>
      </c>
      <c r="BL96" s="10" t="s">
        <v>132</v>
      </c>
      <c r="BM96" s="10" t="s">
        <v>152</v>
      </c>
    </row>
    <row r="97" spans="2:47" s="24" customFormat="1" ht="27">
      <c r="B97" s="25"/>
      <c r="D97" s="175" t="s">
        <v>134</v>
      </c>
      <c r="F97" s="182" t="s">
        <v>149</v>
      </c>
      <c r="L97" s="25"/>
      <c r="M97" s="158"/>
      <c r="N97" s="26"/>
      <c r="O97" s="26"/>
      <c r="P97" s="26"/>
      <c r="Q97" s="26"/>
      <c r="R97" s="26"/>
      <c r="S97" s="26"/>
      <c r="T97" s="57"/>
      <c r="AT97" s="10" t="s">
        <v>134</v>
      </c>
      <c r="AU97" s="10" t="s">
        <v>81</v>
      </c>
    </row>
    <row r="98" spans="2:65" s="24" customFormat="1" ht="20.25" customHeight="1">
      <c r="B98" s="144"/>
      <c r="C98" s="145" t="s">
        <v>132</v>
      </c>
      <c r="D98" s="145" t="s">
        <v>127</v>
      </c>
      <c r="E98" s="146" t="s">
        <v>153</v>
      </c>
      <c r="F98" s="147" t="s">
        <v>154</v>
      </c>
      <c r="G98" s="148" t="s">
        <v>155</v>
      </c>
      <c r="H98" s="149">
        <v>12.25</v>
      </c>
      <c r="I98" s="150">
        <v>0</v>
      </c>
      <c r="J98" s="150">
        <f>ROUND(I98*H98,2)</f>
        <v>0</v>
      </c>
      <c r="K98" s="147" t="s">
        <v>151</v>
      </c>
      <c r="L98" s="25"/>
      <c r="M98" s="151"/>
      <c r="N98" s="152" t="s">
        <v>44</v>
      </c>
      <c r="O98" s="153">
        <v>1.548</v>
      </c>
      <c r="P98" s="153">
        <f>O98*H98</f>
        <v>18.963</v>
      </c>
      <c r="Q98" s="153">
        <v>0</v>
      </c>
      <c r="R98" s="153">
        <f>Q98*H98</f>
        <v>0</v>
      </c>
      <c r="S98" s="153">
        <v>0</v>
      </c>
      <c r="T98" s="154">
        <f>S98*H98</f>
        <v>0</v>
      </c>
      <c r="AR98" s="10" t="s">
        <v>132</v>
      </c>
      <c r="AT98" s="10" t="s">
        <v>127</v>
      </c>
      <c r="AU98" s="10" t="s">
        <v>81</v>
      </c>
      <c r="AY98" s="10" t="s">
        <v>125</v>
      </c>
      <c r="BE98" s="155">
        <f>IF(N98="základní",J98,0)</f>
        <v>0</v>
      </c>
      <c r="BF98" s="155">
        <f>IF(N98="snížená",J98,0)</f>
        <v>0</v>
      </c>
      <c r="BG98" s="155">
        <f>IF(N98="zákl. přenesená",J98,0)</f>
        <v>0</v>
      </c>
      <c r="BH98" s="155">
        <f>IF(N98="sníž. přenesená",J98,0)</f>
        <v>0</v>
      </c>
      <c r="BI98" s="155">
        <f>IF(N98="nulová",J98,0)</f>
        <v>0</v>
      </c>
      <c r="BJ98" s="10" t="s">
        <v>22</v>
      </c>
      <c r="BK98" s="155">
        <f>ROUND(I98*H98,2)</f>
        <v>0</v>
      </c>
      <c r="BL98" s="10" t="s">
        <v>132</v>
      </c>
      <c r="BM98" s="10" t="s">
        <v>156</v>
      </c>
    </row>
    <row r="99" spans="2:47" s="24" customFormat="1" ht="13.5">
      <c r="B99" s="25"/>
      <c r="D99" s="175" t="s">
        <v>134</v>
      </c>
      <c r="F99" s="182" t="s">
        <v>154</v>
      </c>
      <c r="L99" s="25"/>
      <c r="M99" s="158"/>
      <c r="N99" s="26"/>
      <c r="O99" s="26"/>
      <c r="P99" s="26"/>
      <c r="Q99" s="26"/>
      <c r="R99" s="26"/>
      <c r="S99" s="26"/>
      <c r="T99" s="57"/>
      <c r="AT99" s="10" t="s">
        <v>134</v>
      </c>
      <c r="AU99" s="10" t="s">
        <v>81</v>
      </c>
    </row>
    <row r="100" spans="2:65" s="24" customFormat="1" ht="20.25" customHeight="1">
      <c r="B100" s="144"/>
      <c r="C100" s="145" t="s">
        <v>157</v>
      </c>
      <c r="D100" s="145" t="s">
        <v>127</v>
      </c>
      <c r="E100" s="146" t="s">
        <v>158</v>
      </c>
      <c r="F100" s="147" t="s">
        <v>159</v>
      </c>
      <c r="G100" s="148" t="s">
        <v>160</v>
      </c>
      <c r="H100" s="149">
        <v>17.85</v>
      </c>
      <c r="I100" s="150">
        <v>0</v>
      </c>
      <c r="J100" s="150">
        <f>ROUND(I100*H100,2)</f>
        <v>0</v>
      </c>
      <c r="K100" s="147" t="s">
        <v>131</v>
      </c>
      <c r="L100" s="25"/>
      <c r="M100" s="151"/>
      <c r="N100" s="152" t="s">
        <v>44</v>
      </c>
      <c r="O100" s="153">
        <v>0.097</v>
      </c>
      <c r="P100" s="153">
        <f>O100*H100</f>
        <v>1.7314500000000002</v>
      </c>
      <c r="Q100" s="153">
        <v>0</v>
      </c>
      <c r="R100" s="153">
        <f>Q100*H100</f>
        <v>0</v>
      </c>
      <c r="S100" s="153">
        <v>0</v>
      </c>
      <c r="T100" s="154">
        <f>S100*H100</f>
        <v>0</v>
      </c>
      <c r="AR100" s="10" t="s">
        <v>132</v>
      </c>
      <c r="AT100" s="10" t="s">
        <v>127</v>
      </c>
      <c r="AU100" s="10" t="s">
        <v>81</v>
      </c>
      <c r="AY100" s="10" t="s">
        <v>125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10" t="s">
        <v>22</v>
      </c>
      <c r="BK100" s="155">
        <f>ROUND(I100*H100,2)</f>
        <v>0</v>
      </c>
      <c r="BL100" s="10" t="s">
        <v>132</v>
      </c>
      <c r="BM100" s="10" t="s">
        <v>161</v>
      </c>
    </row>
    <row r="101" spans="2:47" s="24" customFormat="1" ht="27">
      <c r="B101" s="25"/>
      <c r="D101" s="156" t="s">
        <v>134</v>
      </c>
      <c r="F101" s="157" t="s">
        <v>162</v>
      </c>
      <c r="L101" s="25"/>
      <c r="M101" s="158"/>
      <c r="N101" s="26"/>
      <c r="O101" s="26"/>
      <c r="P101" s="26"/>
      <c r="Q101" s="26"/>
      <c r="R101" s="26"/>
      <c r="S101" s="26"/>
      <c r="T101" s="57"/>
      <c r="AT101" s="10" t="s">
        <v>134</v>
      </c>
      <c r="AU101" s="10" t="s">
        <v>81</v>
      </c>
    </row>
    <row r="102" spans="2:51" s="159" customFormat="1" ht="13.5">
      <c r="B102" s="160"/>
      <c r="D102" s="156" t="s">
        <v>136</v>
      </c>
      <c r="E102" s="161"/>
      <c r="F102" s="162" t="s">
        <v>163</v>
      </c>
      <c r="H102" s="163">
        <v>17.847</v>
      </c>
      <c r="L102" s="160"/>
      <c r="M102" s="164"/>
      <c r="N102" s="165"/>
      <c r="O102" s="165"/>
      <c r="P102" s="165"/>
      <c r="Q102" s="165"/>
      <c r="R102" s="165"/>
      <c r="S102" s="165"/>
      <c r="T102" s="166"/>
      <c r="AT102" s="161" t="s">
        <v>136</v>
      </c>
      <c r="AU102" s="161" t="s">
        <v>81</v>
      </c>
      <c r="AV102" s="159" t="s">
        <v>81</v>
      </c>
      <c r="AW102" s="159" t="s">
        <v>37</v>
      </c>
      <c r="AX102" s="159" t="s">
        <v>73</v>
      </c>
      <c r="AY102" s="161" t="s">
        <v>125</v>
      </c>
    </row>
    <row r="103" spans="2:51" s="167" customFormat="1" ht="13.5">
      <c r="B103" s="168"/>
      <c r="D103" s="156" t="s">
        <v>136</v>
      </c>
      <c r="E103" s="169"/>
      <c r="F103" s="170" t="s">
        <v>139</v>
      </c>
      <c r="H103" s="171">
        <v>17.847</v>
      </c>
      <c r="L103" s="168"/>
      <c r="M103" s="172"/>
      <c r="N103" s="173"/>
      <c r="O103" s="173"/>
      <c r="P103" s="173"/>
      <c r="Q103" s="173"/>
      <c r="R103" s="173"/>
      <c r="S103" s="173"/>
      <c r="T103" s="174"/>
      <c r="AT103" s="169" t="s">
        <v>136</v>
      </c>
      <c r="AU103" s="169" t="s">
        <v>81</v>
      </c>
      <c r="AV103" s="167" t="s">
        <v>132</v>
      </c>
      <c r="AW103" s="167" t="s">
        <v>37</v>
      </c>
      <c r="AX103" s="167" t="s">
        <v>73</v>
      </c>
      <c r="AY103" s="169" t="s">
        <v>125</v>
      </c>
    </row>
    <row r="104" spans="2:51" s="159" customFormat="1" ht="13.5">
      <c r="B104" s="160"/>
      <c r="D104" s="175" t="s">
        <v>136</v>
      </c>
      <c r="E104" s="176"/>
      <c r="F104" s="177" t="s">
        <v>164</v>
      </c>
      <c r="H104" s="178">
        <v>17.85</v>
      </c>
      <c r="L104" s="160"/>
      <c r="M104" s="164"/>
      <c r="N104" s="165"/>
      <c r="O104" s="165"/>
      <c r="P104" s="165"/>
      <c r="Q104" s="165"/>
      <c r="R104" s="165"/>
      <c r="S104" s="165"/>
      <c r="T104" s="166"/>
      <c r="AT104" s="161" t="s">
        <v>136</v>
      </c>
      <c r="AU104" s="161" t="s">
        <v>81</v>
      </c>
      <c r="AV104" s="159" t="s">
        <v>81</v>
      </c>
      <c r="AW104" s="159" t="s">
        <v>37</v>
      </c>
      <c r="AX104" s="159" t="s">
        <v>22</v>
      </c>
      <c r="AY104" s="161" t="s">
        <v>125</v>
      </c>
    </row>
    <row r="105" spans="2:65" s="24" customFormat="1" ht="20.25" customHeight="1">
      <c r="B105" s="144"/>
      <c r="C105" s="145" t="s">
        <v>165</v>
      </c>
      <c r="D105" s="145" t="s">
        <v>127</v>
      </c>
      <c r="E105" s="146" t="s">
        <v>166</v>
      </c>
      <c r="F105" s="147" t="s">
        <v>167</v>
      </c>
      <c r="G105" s="148" t="s">
        <v>160</v>
      </c>
      <c r="H105" s="149">
        <v>353.36</v>
      </c>
      <c r="I105" s="150">
        <v>0</v>
      </c>
      <c r="J105" s="150">
        <f>ROUND(I105*H105,2)</f>
        <v>0</v>
      </c>
      <c r="K105" s="147" t="s">
        <v>131</v>
      </c>
      <c r="L105" s="25"/>
      <c r="M105" s="151"/>
      <c r="N105" s="152" t="s">
        <v>44</v>
      </c>
      <c r="O105" s="153">
        <v>1.809</v>
      </c>
      <c r="P105" s="153">
        <f>O105*H105</f>
        <v>639.22824</v>
      </c>
      <c r="Q105" s="153">
        <v>0</v>
      </c>
      <c r="R105" s="153">
        <f>Q105*H105</f>
        <v>0</v>
      </c>
      <c r="S105" s="153">
        <v>0</v>
      </c>
      <c r="T105" s="154">
        <f>S105*H105</f>
        <v>0</v>
      </c>
      <c r="AR105" s="10" t="s">
        <v>132</v>
      </c>
      <c r="AT105" s="10" t="s">
        <v>127</v>
      </c>
      <c r="AU105" s="10" t="s">
        <v>81</v>
      </c>
      <c r="AY105" s="10" t="s">
        <v>125</v>
      </c>
      <c r="BE105" s="155">
        <f>IF(N105="základní",J105,0)</f>
        <v>0</v>
      </c>
      <c r="BF105" s="155">
        <f>IF(N105="snížená",J105,0)</f>
        <v>0</v>
      </c>
      <c r="BG105" s="155">
        <f>IF(N105="zákl. přenesená",J105,0)</f>
        <v>0</v>
      </c>
      <c r="BH105" s="155">
        <f>IF(N105="sníž. přenesená",J105,0)</f>
        <v>0</v>
      </c>
      <c r="BI105" s="155">
        <f>IF(N105="nulová",J105,0)</f>
        <v>0</v>
      </c>
      <c r="BJ105" s="10" t="s">
        <v>22</v>
      </c>
      <c r="BK105" s="155">
        <f>ROUND(I105*H105,2)</f>
        <v>0</v>
      </c>
      <c r="BL105" s="10" t="s">
        <v>132</v>
      </c>
      <c r="BM105" s="10" t="s">
        <v>168</v>
      </c>
    </row>
    <row r="106" spans="2:47" s="24" customFormat="1" ht="40.5">
      <c r="B106" s="25"/>
      <c r="D106" s="156" t="s">
        <v>134</v>
      </c>
      <c r="F106" s="157" t="s">
        <v>169</v>
      </c>
      <c r="L106" s="25"/>
      <c r="M106" s="158"/>
      <c r="N106" s="26"/>
      <c r="O106" s="26"/>
      <c r="P106" s="26"/>
      <c r="Q106" s="26"/>
      <c r="R106" s="26"/>
      <c r="S106" s="26"/>
      <c r="T106" s="57"/>
      <c r="AT106" s="10" t="s">
        <v>134</v>
      </c>
      <c r="AU106" s="10" t="s">
        <v>81</v>
      </c>
    </row>
    <row r="107" spans="2:51" s="159" customFormat="1" ht="13.5">
      <c r="B107" s="160"/>
      <c r="D107" s="156" t="s">
        <v>136</v>
      </c>
      <c r="E107" s="161"/>
      <c r="F107" s="162" t="s">
        <v>170</v>
      </c>
      <c r="H107" s="163">
        <v>25.469</v>
      </c>
      <c r="L107" s="160"/>
      <c r="M107" s="164"/>
      <c r="N107" s="165"/>
      <c r="O107" s="165"/>
      <c r="P107" s="165"/>
      <c r="Q107" s="165"/>
      <c r="R107" s="165"/>
      <c r="S107" s="165"/>
      <c r="T107" s="166"/>
      <c r="AT107" s="161" t="s">
        <v>136</v>
      </c>
      <c r="AU107" s="161" t="s">
        <v>81</v>
      </c>
      <c r="AV107" s="159" t="s">
        <v>81</v>
      </c>
      <c r="AW107" s="159" t="s">
        <v>37</v>
      </c>
      <c r="AX107" s="159" t="s">
        <v>73</v>
      </c>
      <c r="AY107" s="161" t="s">
        <v>125</v>
      </c>
    </row>
    <row r="108" spans="2:51" s="159" customFormat="1" ht="13.5">
      <c r="B108" s="160"/>
      <c r="D108" s="156" t="s">
        <v>136</v>
      </c>
      <c r="E108" s="161"/>
      <c r="F108" s="162" t="s">
        <v>171</v>
      </c>
      <c r="H108" s="163">
        <v>327.9</v>
      </c>
      <c r="L108" s="160"/>
      <c r="M108" s="164"/>
      <c r="N108" s="165"/>
      <c r="O108" s="165"/>
      <c r="P108" s="165"/>
      <c r="Q108" s="165"/>
      <c r="R108" s="165"/>
      <c r="S108" s="165"/>
      <c r="T108" s="166"/>
      <c r="AT108" s="161" t="s">
        <v>136</v>
      </c>
      <c r="AU108" s="161" t="s">
        <v>81</v>
      </c>
      <c r="AV108" s="159" t="s">
        <v>81</v>
      </c>
      <c r="AW108" s="159" t="s">
        <v>37</v>
      </c>
      <c r="AX108" s="159" t="s">
        <v>73</v>
      </c>
      <c r="AY108" s="161" t="s">
        <v>125</v>
      </c>
    </row>
    <row r="109" spans="2:51" s="167" customFormat="1" ht="13.5">
      <c r="B109" s="168"/>
      <c r="D109" s="156" t="s">
        <v>136</v>
      </c>
      <c r="E109" s="169"/>
      <c r="F109" s="170" t="s">
        <v>139</v>
      </c>
      <c r="H109" s="171">
        <v>353.369</v>
      </c>
      <c r="L109" s="168"/>
      <c r="M109" s="172"/>
      <c r="N109" s="173"/>
      <c r="O109" s="173"/>
      <c r="P109" s="173"/>
      <c r="Q109" s="173"/>
      <c r="R109" s="173"/>
      <c r="S109" s="173"/>
      <c r="T109" s="174"/>
      <c r="AT109" s="169" t="s">
        <v>136</v>
      </c>
      <c r="AU109" s="169" t="s">
        <v>81</v>
      </c>
      <c r="AV109" s="167" t="s">
        <v>132</v>
      </c>
      <c r="AW109" s="167" t="s">
        <v>37</v>
      </c>
      <c r="AX109" s="167" t="s">
        <v>73</v>
      </c>
      <c r="AY109" s="169" t="s">
        <v>125</v>
      </c>
    </row>
    <row r="110" spans="2:51" s="159" customFormat="1" ht="13.5">
      <c r="B110" s="160"/>
      <c r="D110" s="175" t="s">
        <v>136</v>
      </c>
      <c r="E110" s="176"/>
      <c r="F110" s="177" t="s">
        <v>172</v>
      </c>
      <c r="H110" s="178">
        <v>353.36</v>
      </c>
      <c r="L110" s="160"/>
      <c r="M110" s="164"/>
      <c r="N110" s="165"/>
      <c r="O110" s="165"/>
      <c r="P110" s="165"/>
      <c r="Q110" s="165"/>
      <c r="R110" s="165"/>
      <c r="S110" s="165"/>
      <c r="T110" s="166"/>
      <c r="AT110" s="161" t="s">
        <v>136</v>
      </c>
      <c r="AU110" s="161" t="s">
        <v>81</v>
      </c>
      <c r="AV110" s="159" t="s">
        <v>81</v>
      </c>
      <c r="AW110" s="159" t="s">
        <v>37</v>
      </c>
      <c r="AX110" s="159" t="s">
        <v>22</v>
      </c>
      <c r="AY110" s="161" t="s">
        <v>125</v>
      </c>
    </row>
    <row r="111" spans="2:65" s="24" customFormat="1" ht="28.5" customHeight="1">
      <c r="B111" s="144"/>
      <c r="C111" s="145" t="s">
        <v>173</v>
      </c>
      <c r="D111" s="145" t="s">
        <v>127</v>
      </c>
      <c r="E111" s="146" t="s">
        <v>174</v>
      </c>
      <c r="F111" s="147" t="s">
        <v>175</v>
      </c>
      <c r="G111" s="148" t="s">
        <v>160</v>
      </c>
      <c r="H111" s="149">
        <v>389.06</v>
      </c>
      <c r="I111" s="150">
        <v>0</v>
      </c>
      <c r="J111" s="150">
        <f>ROUND(I111*H111,2)</f>
        <v>0</v>
      </c>
      <c r="K111" s="147" t="s">
        <v>131</v>
      </c>
      <c r="L111" s="25"/>
      <c r="M111" s="151"/>
      <c r="N111" s="152" t="s">
        <v>44</v>
      </c>
      <c r="O111" s="153">
        <v>0.046</v>
      </c>
      <c r="P111" s="153">
        <f>O111*H111</f>
        <v>17.89676</v>
      </c>
      <c r="Q111" s="153">
        <v>0</v>
      </c>
      <c r="R111" s="153">
        <f>Q111*H111</f>
        <v>0</v>
      </c>
      <c r="S111" s="153">
        <v>0</v>
      </c>
      <c r="T111" s="154">
        <f>S111*H111</f>
        <v>0</v>
      </c>
      <c r="AR111" s="10" t="s">
        <v>132</v>
      </c>
      <c r="AT111" s="10" t="s">
        <v>127</v>
      </c>
      <c r="AU111" s="10" t="s">
        <v>81</v>
      </c>
      <c r="AY111" s="10" t="s">
        <v>125</v>
      </c>
      <c r="BE111" s="155">
        <f>IF(N111="základní",J111,0)</f>
        <v>0</v>
      </c>
      <c r="BF111" s="155">
        <f>IF(N111="snížená",J111,0)</f>
        <v>0</v>
      </c>
      <c r="BG111" s="155">
        <f>IF(N111="zákl. přenesená",J111,0)</f>
        <v>0</v>
      </c>
      <c r="BH111" s="155">
        <f>IF(N111="sníž. přenesená",J111,0)</f>
        <v>0</v>
      </c>
      <c r="BI111" s="155">
        <f>IF(N111="nulová",J111,0)</f>
        <v>0</v>
      </c>
      <c r="BJ111" s="10" t="s">
        <v>22</v>
      </c>
      <c r="BK111" s="155">
        <f>ROUND(I111*H111,2)</f>
        <v>0</v>
      </c>
      <c r="BL111" s="10" t="s">
        <v>132</v>
      </c>
      <c r="BM111" s="10" t="s">
        <v>176</v>
      </c>
    </row>
    <row r="112" spans="2:51" s="159" customFormat="1" ht="13.5">
      <c r="B112" s="160"/>
      <c r="D112" s="156" t="s">
        <v>136</v>
      </c>
      <c r="E112" s="161"/>
      <c r="F112" s="162" t="s">
        <v>172</v>
      </c>
      <c r="H112" s="163">
        <v>353.36</v>
      </c>
      <c r="L112" s="160"/>
      <c r="M112" s="164"/>
      <c r="N112" s="165"/>
      <c r="O112" s="165"/>
      <c r="P112" s="165"/>
      <c r="Q112" s="165"/>
      <c r="R112" s="165"/>
      <c r="S112" s="165"/>
      <c r="T112" s="166"/>
      <c r="AT112" s="161" t="s">
        <v>136</v>
      </c>
      <c r="AU112" s="161" t="s">
        <v>81</v>
      </c>
      <c r="AV112" s="159" t="s">
        <v>81</v>
      </c>
      <c r="AW112" s="159" t="s">
        <v>37</v>
      </c>
      <c r="AX112" s="159" t="s">
        <v>73</v>
      </c>
      <c r="AY112" s="161" t="s">
        <v>125</v>
      </c>
    </row>
    <row r="113" spans="2:51" s="159" customFormat="1" ht="13.5">
      <c r="B113" s="160"/>
      <c r="D113" s="156" t="s">
        <v>136</v>
      </c>
      <c r="E113" s="161"/>
      <c r="F113" s="162" t="s">
        <v>177</v>
      </c>
      <c r="H113" s="163">
        <v>35.7</v>
      </c>
      <c r="L113" s="160"/>
      <c r="M113" s="164"/>
      <c r="N113" s="165"/>
      <c r="O113" s="165"/>
      <c r="P113" s="165"/>
      <c r="Q113" s="165"/>
      <c r="R113" s="165"/>
      <c r="S113" s="165"/>
      <c r="T113" s="166"/>
      <c r="AT113" s="161" t="s">
        <v>136</v>
      </c>
      <c r="AU113" s="161" t="s">
        <v>81</v>
      </c>
      <c r="AV113" s="159" t="s">
        <v>81</v>
      </c>
      <c r="AW113" s="159" t="s">
        <v>37</v>
      </c>
      <c r="AX113" s="159" t="s">
        <v>73</v>
      </c>
      <c r="AY113" s="161" t="s">
        <v>125</v>
      </c>
    </row>
    <row r="114" spans="2:51" s="167" customFormat="1" ht="13.5">
      <c r="B114" s="168"/>
      <c r="D114" s="175" t="s">
        <v>136</v>
      </c>
      <c r="E114" s="179"/>
      <c r="F114" s="180" t="s">
        <v>139</v>
      </c>
      <c r="H114" s="181">
        <v>389.06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136</v>
      </c>
      <c r="AU114" s="169" t="s">
        <v>81</v>
      </c>
      <c r="AV114" s="167" t="s">
        <v>132</v>
      </c>
      <c r="AW114" s="167" t="s">
        <v>37</v>
      </c>
      <c r="AX114" s="167" t="s">
        <v>22</v>
      </c>
      <c r="AY114" s="169" t="s">
        <v>125</v>
      </c>
    </row>
    <row r="115" spans="2:65" s="24" customFormat="1" ht="20.25" customHeight="1">
      <c r="B115" s="144"/>
      <c r="C115" s="145">
        <v>8</v>
      </c>
      <c r="D115" s="145" t="s">
        <v>127</v>
      </c>
      <c r="E115" s="146" t="s">
        <v>178</v>
      </c>
      <c r="F115" s="147" t="s">
        <v>179</v>
      </c>
      <c r="G115" s="148" t="s">
        <v>160</v>
      </c>
      <c r="H115" s="149">
        <v>17.85</v>
      </c>
      <c r="I115" s="150">
        <v>0</v>
      </c>
      <c r="J115" s="150">
        <f>ROUND(I115*H115,2)</f>
        <v>0</v>
      </c>
      <c r="K115" s="147" t="s">
        <v>131</v>
      </c>
      <c r="L115" s="25"/>
      <c r="M115" s="151"/>
      <c r="N115" s="152" t="s">
        <v>44</v>
      </c>
      <c r="O115" s="153">
        <v>0.652</v>
      </c>
      <c r="P115" s="153">
        <f>O115*H115</f>
        <v>11.638200000000001</v>
      </c>
      <c r="Q115" s="153">
        <v>0</v>
      </c>
      <c r="R115" s="153">
        <f>Q115*H115</f>
        <v>0</v>
      </c>
      <c r="S115" s="153">
        <v>0</v>
      </c>
      <c r="T115" s="154">
        <f>S115*H115</f>
        <v>0</v>
      </c>
      <c r="AR115" s="10" t="s">
        <v>132</v>
      </c>
      <c r="AT115" s="10" t="s">
        <v>127</v>
      </c>
      <c r="AU115" s="10" t="s">
        <v>81</v>
      </c>
      <c r="AY115" s="10" t="s">
        <v>125</v>
      </c>
      <c r="BE115" s="155">
        <f>IF(N115="základní",J115,0)</f>
        <v>0</v>
      </c>
      <c r="BF115" s="155">
        <f>IF(N115="snížená",J115,0)</f>
        <v>0</v>
      </c>
      <c r="BG115" s="155">
        <f>IF(N115="zákl. přenesená",J115,0)</f>
        <v>0</v>
      </c>
      <c r="BH115" s="155">
        <f>IF(N115="sníž. přenesená",J115,0)</f>
        <v>0</v>
      </c>
      <c r="BI115" s="155">
        <f>IF(N115="nulová",J115,0)</f>
        <v>0</v>
      </c>
      <c r="BJ115" s="10" t="s">
        <v>22</v>
      </c>
      <c r="BK115" s="155">
        <f>ROUND(I115*H115,2)</f>
        <v>0</v>
      </c>
      <c r="BL115" s="10" t="s">
        <v>132</v>
      </c>
      <c r="BM115" s="10" t="s">
        <v>180</v>
      </c>
    </row>
    <row r="116" spans="2:47" s="24" customFormat="1" ht="27">
      <c r="B116" s="25"/>
      <c r="D116" s="156" t="s">
        <v>134</v>
      </c>
      <c r="F116" s="157" t="s">
        <v>181</v>
      </c>
      <c r="L116" s="25"/>
      <c r="M116" s="158"/>
      <c r="N116" s="26"/>
      <c r="O116" s="26"/>
      <c r="P116" s="26"/>
      <c r="Q116" s="26"/>
      <c r="R116" s="26"/>
      <c r="S116" s="26"/>
      <c r="T116" s="57"/>
      <c r="AT116" s="10" t="s">
        <v>134</v>
      </c>
      <c r="AU116" s="10" t="s">
        <v>81</v>
      </c>
    </row>
    <row r="117" spans="2:51" s="159" customFormat="1" ht="13.5">
      <c r="B117" s="160"/>
      <c r="D117" s="175" t="s">
        <v>136</v>
      </c>
      <c r="E117" s="176"/>
      <c r="F117" s="177" t="s">
        <v>164</v>
      </c>
      <c r="H117" s="178">
        <v>17.85</v>
      </c>
      <c r="L117" s="160"/>
      <c r="M117" s="164"/>
      <c r="N117" s="165"/>
      <c r="O117" s="165"/>
      <c r="P117" s="165"/>
      <c r="Q117" s="165"/>
      <c r="R117" s="165"/>
      <c r="S117" s="165"/>
      <c r="T117" s="166"/>
      <c r="AT117" s="161" t="s">
        <v>136</v>
      </c>
      <c r="AU117" s="161" t="s">
        <v>81</v>
      </c>
      <c r="AV117" s="159" t="s">
        <v>81</v>
      </c>
      <c r="AW117" s="159" t="s">
        <v>37</v>
      </c>
      <c r="AX117" s="159" t="s">
        <v>22</v>
      </c>
      <c r="AY117" s="161" t="s">
        <v>125</v>
      </c>
    </row>
    <row r="118" spans="2:65" s="24" customFormat="1" ht="27">
      <c r="B118" s="144"/>
      <c r="C118" s="145" t="s">
        <v>182</v>
      </c>
      <c r="D118" s="145" t="s">
        <v>127</v>
      </c>
      <c r="E118" s="146" t="s">
        <v>183</v>
      </c>
      <c r="F118" s="147" t="s">
        <v>184</v>
      </c>
      <c r="G118" s="148" t="s">
        <v>143</v>
      </c>
      <c r="H118" s="149">
        <v>1</v>
      </c>
      <c r="I118" s="150">
        <v>0</v>
      </c>
      <c r="J118" s="150">
        <f>ROUND(I118*H118,2)</f>
        <v>0</v>
      </c>
      <c r="K118" s="147" t="s">
        <v>151</v>
      </c>
      <c r="L118" s="25"/>
      <c r="M118" s="151"/>
      <c r="N118" s="152" t="s">
        <v>44</v>
      </c>
      <c r="O118" s="153">
        <v>0.097</v>
      </c>
      <c r="P118" s="153">
        <f>O118*H118</f>
        <v>0.097</v>
      </c>
      <c r="Q118" s="153">
        <v>0</v>
      </c>
      <c r="R118" s="153">
        <f>Q118*H118</f>
        <v>0</v>
      </c>
      <c r="S118" s="153">
        <v>0</v>
      </c>
      <c r="T118" s="154">
        <f>S118*H118</f>
        <v>0</v>
      </c>
      <c r="AR118" s="10" t="s">
        <v>132</v>
      </c>
      <c r="AT118" s="10" t="s">
        <v>127</v>
      </c>
      <c r="AU118" s="10" t="s">
        <v>81</v>
      </c>
      <c r="AY118" s="10" t="s">
        <v>125</v>
      </c>
      <c r="BE118" s="155">
        <f>IF(N118="základní",J118,0)</f>
        <v>0</v>
      </c>
      <c r="BF118" s="155">
        <f>IF(N118="snížená",J118,0)</f>
        <v>0</v>
      </c>
      <c r="BG118" s="155">
        <f>IF(N118="zákl. přenesená",J118,0)</f>
        <v>0</v>
      </c>
      <c r="BH118" s="155">
        <f>IF(N118="sníž. přenesená",J118,0)</f>
        <v>0</v>
      </c>
      <c r="BI118" s="155">
        <f>IF(N118="nulová",J118,0)</f>
        <v>0</v>
      </c>
      <c r="BJ118" s="10" t="s">
        <v>22</v>
      </c>
      <c r="BK118" s="155">
        <f>ROUND(I118*H118,2)</f>
        <v>0</v>
      </c>
      <c r="BL118" s="10" t="s">
        <v>132</v>
      </c>
      <c r="BM118" s="10" t="s">
        <v>185</v>
      </c>
    </row>
    <row r="119" spans="2:47" s="24" customFormat="1" ht="27">
      <c r="B119" s="25"/>
      <c r="D119" s="156" t="s">
        <v>134</v>
      </c>
      <c r="F119" s="157" t="s">
        <v>184</v>
      </c>
      <c r="L119" s="25"/>
      <c r="M119" s="158"/>
      <c r="N119" s="26"/>
      <c r="O119" s="26"/>
      <c r="P119" s="26"/>
      <c r="Q119" s="26"/>
      <c r="R119" s="26"/>
      <c r="S119" s="26"/>
      <c r="T119" s="57"/>
      <c r="AT119" s="10" t="s">
        <v>134</v>
      </c>
      <c r="AU119" s="10" t="s">
        <v>81</v>
      </c>
    </row>
    <row r="120" spans="2:47" s="24" customFormat="1" ht="27">
      <c r="B120" s="25"/>
      <c r="C120" s="159"/>
      <c r="D120" s="156" t="s">
        <v>136</v>
      </c>
      <c r="E120" s="161"/>
      <c r="F120" s="162" t="s">
        <v>186</v>
      </c>
      <c r="L120" s="25"/>
      <c r="M120" s="158"/>
      <c r="N120" s="26"/>
      <c r="O120" s="26"/>
      <c r="P120" s="26"/>
      <c r="Q120" s="26"/>
      <c r="R120" s="26"/>
      <c r="S120" s="26"/>
      <c r="T120" s="57"/>
      <c r="AT120" s="10"/>
      <c r="AU120" s="10"/>
    </row>
    <row r="121" spans="2:51" s="159" customFormat="1" ht="13.5">
      <c r="B121" s="160"/>
      <c r="D121" s="156" t="s">
        <v>136</v>
      </c>
      <c r="E121" s="161"/>
      <c r="F121" s="162"/>
      <c r="H121" s="163"/>
      <c r="L121" s="160"/>
      <c r="M121" s="164"/>
      <c r="N121" s="165"/>
      <c r="O121" s="165"/>
      <c r="P121" s="165"/>
      <c r="Q121" s="165"/>
      <c r="R121" s="165"/>
      <c r="S121" s="165"/>
      <c r="T121" s="166"/>
      <c r="AT121" s="161" t="s">
        <v>136</v>
      </c>
      <c r="AU121" s="161" t="s">
        <v>81</v>
      </c>
      <c r="AV121" s="159" t="s">
        <v>81</v>
      </c>
      <c r="AW121" s="159" t="s">
        <v>37</v>
      </c>
      <c r="AX121" s="159" t="s">
        <v>73</v>
      </c>
      <c r="AY121" s="161" t="s">
        <v>125</v>
      </c>
    </row>
    <row r="122" spans="2:51" s="167" customFormat="1" ht="13.5">
      <c r="B122" s="168"/>
      <c r="D122" s="175" t="s">
        <v>136</v>
      </c>
      <c r="E122" s="179"/>
      <c r="F122" s="180" t="s">
        <v>139</v>
      </c>
      <c r="H122" s="181">
        <v>353.36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136</v>
      </c>
      <c r="AU122" s="169" t="s">
        <v>81</v>
      </c>
      <c r="AV122" s="167" t="s">
        <v>132</v>
      </c>
      <c r="AW122" s="167" t="s">
        <v>37</v>
      </c>
      <c r="AX122" s="167" t="s">
        <v>22</v>
      </c>
      <c r="AY122" s="169" t="s">
        <v>125</v>
      </c>
    </row>
    <row r="123" spans="2:65" s="24" customFormat="1" ht="28.5" customHeight="1">
      <c r="B123" s="144"/>
      <c r="C123" s="145">
        <v>10</v>
      </c>
      <c r="D123" s="145" t="s">
        <v>127</v>
      </c>
      <c r="E123" s="146" t="s">
        <v>187</v>
      </c>
      <c r="F123" s="147" t="s">
        <v>188</v>
      </c>
      <c r="G123" s="148" t="s">
        <v>155</v>
      </c>
      <c r="H123" s="149">
        <v>3.68</v>
      </c>
      <c r="I123" s="150">
        <v>0</v>
      </c>
      <c r="J123" s="150">
        <f>ROUND(I123*H123,2)</f>
        <v>0</v>
      </c>
      <c r="K123" s="147" t="s">
        <v>131</v>
      </c>
      <c r="L123" s="25"/>
      <c r="M123" s="151"/>
      <c r="N123" s="152" t="s">
        <v>44</v>
      </c>
      <c r="O123" s="153">
        <v>0.007</v>
      </c>
      <c r="P123" s="153">
        <f>O123*H123</f>
        <v>0.02576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AR123" s="10" t="s">
        <v>132</v>
      </c>
      <c r="AT123" s="10" t="s">
        <v>127</v>
      </c>
      <c r="AU123" s="10" t="s">
        <v>81</v>
      </c>
      <c r="AY123" s="10" t="s">
        <v>125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0" t="s">
        <v>22</v>
      </c>
      <c r="BK123" s="155">
        <f>ROUND(I123*H123,2)</f>
        <v>0</v>
      </c>
      <c r="BL123" s="10" t="s">
        <v>132</v>
      </c>
      <c r="BM123" s="10" t="s">
        <v>189</v>
      </c>
    </row>
    <row r="124" spans="2:65" s="24" customFormat="1" ht="20.25" customHeight="1">
      <c r="B124" s="144"/>
      <c r="C124" s="183">
        <v>11</v>
      </c>
      <c r="D124" s="183" t="s">
        <v>190</v>
      </c>
      <c r="E124" s="184" t="s">
        <v>191</v>
      </c>
      <c r="F124" s="185" t="s">
        <v>192</v>
      </c>
      <c r="G124" s="186" t="s">
        <v>193</v>
      </c>
      <c r="H124" s="187">
        <v>3.68</v>
      </c>
      <c r="I124" s="188">
        <v>0</v>
      </c>
      <c r="J124" s="188">
        <f>ROUND(I124*H124,2)</f>
        <v>0</v>
      </c>
      <c r="K124" s="185" t="s">
        <v>131</v>
      </c>
      <c r="L124" s="189"/>
      <c r="M124" s="190"/>
      <c r="N124" s="191" t="s">
        <v>44</v>
      </c>
      <c r="O124" s="153">
        <v>0</v>
      </c>
      <c r="P124" s="153">
        <f>O124*H124</f>
        <v>0</v>
      </c>
      <c r="Q124" s="153">
        <v>0.001</v>
      </c>
      <c r="R124" s="153">
        <f>Q124*H124</f>
        <v>0.00368</v>
      </c>
      <c r="S124" s="153">
        <v>0</v>
      </c>
      <c r="T124" s="154">
        <f>S124*H124</f>
        <v>0</v>
      </c>
      <c r="AR124" s="10" t="s">
        <v>194</v>
      </c>
      <c r="AT124" s="10" t="s">
        <v>190</v>
      </c>
      <c r="AU124" s="10" t="s">
        <v>81</v>
      </c>
      <c r="AY124" s="10" t="s">
        <v>125</v>
      </c>
      <c r="BE124" s="155">
        <f>IF(N124="základní",J124,0)</f>
        <v>0</v>
      </c>
      <c r="BF124" s="155">
        <f>IF(N124="snížená",J124,0)</f>
        <v>0</v>
      </c>
      <c r="BG124" s="155">
        <f>IF(N124="zákl. přenesená",J124,0)</f>
        <v>0</v>
      </c>
      <c r="BH124" s="155">
        <f>IF(N124="sníž. přenesená",J124,0)</f>
        <v>0</v>
      </c>
      <c r="BI124" s="155">
        <f>IF(N124="nulová",J124,0)</f>
        <v>0</v>
      </c>
      <c r="BJ124" s="10" t="s">
        <v>22</v>
      </c>
      <c r="BK124" s="155">
        <f>ROUND(I124*H124,2)</f>
        <v>0</v>
      </c>
      <c r="BL124" s="10" t="s">
        <v>132</v>
      </c>
      <c r="BM124" s="10" t="s">
        <v>195</v>
      </c>
    </row>
    <row r="125" spans="2:47" s="24" customFormat="1" ht="13.5">
      <c r="B125" s="25"/>
      <c r="D125" s="156" t="s">
        <v>134</v>
      </c>
      <c r="F125" s="157" t="s">
        <v>196</v>
      </c>
      <c r="L125" s="25"/>
      <c r="M125" s="158"/>
      <c r="N125" s="26"/>
      <c r="O125" s="26"/>
      <c r="P125" s="26"/>
      <c r="Q125" s="26"/>
      <c r="R125" s="26"/>
      <c r="S125" s="26"/>
      <c r="T125" s="57"/>
      <c r="AT125" s="10" t="s">
        <v>134</v>
      </c>
      <c r="AU125" s="10" t="s">
        <v>81</v>
      </c>
    </row>
    <row r="126" spans="2:51" s="159" customFormat="1" ht="13.5">
      <c r="B126" s="160"/>
      <c r="D126" s="156" t="s">
        <v>136</v>
      </c>
      <c r="E126" s="161"/>
      <c r="F126" s="162" t="s">
        <v>197</v>
      </c>
      <c r="H126" s="163">
        <v>3.677</v>
      </c>
      <c r="L126" s="160"/>
      <c r="M126" s="164"/>
      <c r="N126" s="165"/>
      <c r="O126" s="165"/>
      <c r="P126" s="165"/>
      <c r="Q126" s="165"/>
      <c r="R126" s="165"/>
      <c r="S126" s="165"/>
      <c r="T126" s="166"/>
      <c r="AT126" s="161" t="s">
        <v>136</v>
      </c>
      <c r="AU126" s="161" t="s">
        <v>81</v>
      </c>
      <c r="AV126" s="159" t="s">
        <v>81</v>
      </c>
      <c r="AW126" s="159" t="s">
        <v>37</v>
      </c>
      <c r="AX126" s="159" t="s">
        <v>73</v>
      </c>
      <c r="AY126" s="161" t="s">
        <v>125</v>
      </c>
    </row>
    <row r="127" spans="2:51" s="167" customFormat="1" ht="13.5">
      <c r="B127" s="168"/>
      <c r="D127" s="156" t="s">
        <v>136</v>
      </c>
      <c r="E127" s="169"/>
      <c r="F127" s="170" t="s">
        <v>139</v>
      </c>
      <c r="H127" s="171">
        <v>3.677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136</v>
      </c>
      <c r="AU127" s="169" t="s">
        <v>81</v>
      </c>
      <c r="AV127" s="167" t="s">
        <v>132</v>
      </c>
      <c r="AW127" s="167" t="s">
        <v>37</v>
      </c>
      <c r="AX127" s="167" t="s">
        <v>73</v>
      </c>
      <c r="AY127" s="169" t="s">
        <v>125</v>
      </c>
    </row>
    <row r="128" spans="2:51" s="159" customFormat="1" ht="13.5">
      <c r="B128" s="160"/>
      <c r="D128" s="175" t="s">
        <v>136</v>
      </c>
      <c r="E128" s="176"/>
      <c r="F128" s="177" t="s">
        <v>198</v>
      </c>
      <c r="H128" s="178">
        <v>3.68</v>
      </c>
      <c r="L128" s="160"/>
      <c r="M128" s="164"/>
      <c r="N128" s="165"/>
      <c r="O128" s="165"/>
      <c r="P128" s="165"/>
      <c r="Q128" s="165"/>
      <c r="R128" s="165"/>
      <c r="S128" s="165"/>
      <c r="T128" s="166"/>
      <c r="AT128" s="161" t="s">
        <v>136</v>
      </c>
      <c r="AU128" s="161" t="s">
        <v>81</v>
      </c>
      <c r="AV128" s="159" t="s">
        <v>81</v>
      </c>
      <c r="AW128" s="159" t="s">
        <v>37</v>
      </c>
      <c r="AX128" s="159" t="s">
        <v>22</v>
      </c>
      <c r="AY128" s="161" t="s">
        <v>125</v>
      </c>
    </row>
    <row r="129" spans="2:65" s="24" customFormat="1" ht="28.5" customHeight="1">
      <c r="B129" s="144"/>
      <c r="C129" s="145">
        <v>12</v>
      </c>
      <c r="D129" s="145" t="s">
        <v>127</v>
      </c>
      <c r="E129" s="146" t="s">
        <v>199</v>
      </c>
      <c r="F129" s="147" t="s">
        <v>200</v>
      </c>
      <c r="G129" s="148" t="s">
        <v>155</v>
      </c>
      <c r="H129" s="149">
        <v>119</v>
      </c>
      <c r="I129" s="150">
        <v>0</v>
      </c>
      <c r="J129" s="150">
        <f>ROUND(I129*H129,2)</f>
        <v>0</v>
      </c>
      <c r="K129" s="147" t="s">
        <v>131</v>
      </c>
      <c r="L129" s="25"/>
      <c r="M129" s="151"/>
      <c r="N129" s="152" t="s">
        <v>44</v>
      </c>
      <c r="O129" s="153">
        <v>0.177</v>
      </c>
      <c r="P129" s="153">
        <f>O129*H129</f>
        <v>21.063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0" t="s">
        <v>132</v>
      </c>
      <c r="AT129" s="10" t="s">
        <v>127</v>
      </c>
      <c r="AU129" s="10" t="s">
        <v>81</v>
      </c>
      <c r="AY129" s="10" t="s">
        <v>125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0" t="s">
        <v>22</v>
      </c>
      <c r="BK129" s="155">
        <f>ROUND(I129*H129,2)</f>
        <v>0</v>
      </c>
      <c r="BL129" s="10" t="s">
        <v>132</v>
      </c>
      <c r="BM129" s="10" t="s">
        <v>201</v>
      </c>
    </row>
    <row r="130" spans="2:47" s="24" customFormat="1" ht="27">
      <c r="B130" s="25"/>
      <c r="D130" s="156" t="s">
        <v>134</v>
      </c>
      <c r="F130" s="157" t="s">
        <v>202</v>
      </c>
      <c r="L130" s="25"/>
      <c r="M130" s="158"/>
      <c r="N130" s="26"/>
      <c r="O130" s="26"/>
      <c r="P130" s="26"/>
      <c r="Q130" s="26"/>
      <c r="R130" s="26"/>
      <c r="S130" s="26"/>
      <c r="T130" s="57"/>
      <c r="AT130" s="10" t="s">
        <v>134</v>
      </c>
      <c r="AU130" s="10" t="s">
        <v>81</v>
      </c>
    </row>
    <row r="131" spans="2:51" s="159" customFormat="1" ht="13.5">
      <c r="B131" s="160"/>
      <c r="D131" s="156" t="s">
        <v>136</v>
      </c>
      <c r="E131" s="161"/>
      <c r="F131" s="162" t="s">
        <v>203</v>
      </c>
      <c r="H131" s="163">
        <v>119</v>
      </c>
      <c r="L131" s="160"/>
      <c r="M131" s="164"/>
      <c r="N131" s="165"/>
      <c r="O131" s="165"/>
      <c r="P131" s="165"/>
      <c r="Q131" s="165"/>
      <c r="R131" s="165"/>
      <c r="S131" s="165"/>
      <c r="T131" s="166"/>
      <c r="AT131" s="161" t="s">
        <v>136</v>
      </c>
      <c r="AU131" s="161" t="s">
        <v>81</v>
      </c>
      <c r="AV131" s="159" t="s">
        <v>81</v>
      </c>
      <c r="AW131" s="159" t="s">
        <v>37</v>
      </c>
      <c r="AX131" s="159" t="s">
        <v>73</v>
      </c>
      <c r="AY131" s="161" t="s">
        <v>125</v>
      </c>
    </row>
    <row r="132" spans="2:51" s="167" customFormat="1" ht="13.5">
      <c r="B132" s="168"/>
      <c r="D132" s="175" t="s">
        <v>136</v>
      </c>
      <c r="E132" s="179"/>
      <c r="F132" s="180" t="s">
        <v>139</v>
      </c>
      <c r="H132" s="181">
        <v>119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136</v>
      </c>
      <c r="AU132" s="169" t="s">
        <v>81</v>
      </c>
      <c r="AV132" s="167" t="s">
        <v>132</v>
      </c>
      <c r="AW132" s="167" t="s">
        <v>37</v>
      </c>
      <c r="AX132" s="167" t="s">
        <v>22</v>
      </c>
      <c r="AY132" s="169" t="s">
        <v>125</v>
      </c>
    </row>
    <row r="133" spans="2:65" s="24" customFormat="1" ht="20.25" customHeight="1">
      <c r="B133" s="144"/>
      <c r="C133" s="145">
        <v>13</v>
      </c>
      <c r="D133" s="145" t="s">
        <v>127</v>
      </c>
      <c r="E133" s="146" t="s">
        <v>204</v>
      </c>
      <c r="F133" s="147" t="s">
        <v>205</v>
      </c>
      <c r="G133" s="148" t="s">
        <v>160</v>
      </c>
      <c r="H133" s="149">
        <v>1.19</v>
      </c>
      <c r="I133" s="150">
        <v>0</v>
      </c>
      <c r="J133" s="150">
        <f>ROUND(I133*H133,2)</f>
        <v>0</v>
      </c>
      <c r="K133" s="147" t="s">
        <v>131</v>
      </c>
      <c r="L133" s="25"/>
      <c r="M133" s="151"/>
      <c r="N133" s="152" t="s">
        <v>44</v>
      </c>
      <c r="O133" s="153">
        <v>0.26</v>
      </c>
      <c r="P133" s="153">
        <f>O133*H133</f>
        <v>0.3094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0" t="s">
        <v>132</v>
      </c>
      <c r="AT133" s="10" t="s">
        <v>127</v>
      </c>
      <c r="AU133" s="10" t="s">
        <v>81</v>
      </c>
      <c r="AY133" s="10" t="s">
        <v>125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0" t="s">
        <v>22</v>
      </c>
      <c r="BK133" s="155">
        <f>ROUND(I133*H133,2)</f>
        <v>0</v>
      </c>
      <c r="BL133" s="10" t="s">
        <v>132</v>
      </c>
      <c r="BM133" s="10" t="s">
        <v>206</v>
      </c>
    </row>
    <row r="134" spans="2:47" s="24" customFormat="1" ht="13.5">
      <c r="B134" s="25"/>
      <c r="D134" s="156" t="s">
        <v>134</v>
      </c>
      <c r="F134" s="157" t="s">
        <v>207</v>
      </c>
      <c r="L134" s="25"/>
      <c r="M134" s="158"/>
      <c r="N134" s="26"/>
      <c r="O134" s="26"/>
      <c r="P134" s="26"/>
      <c r="Q134" s="26"/>
      <c r="R134" s="26"/>
      <c r="S134" s="26"/>
      <c r="T134" s="57"/>
      <c r="AT134" s="10" t="s">
        <v>134</v>
      </c>
      <c r="AU134" s="10" t="s">
        <v>81</v>
      </c>
    </row>
    <row r="135" spans="2:51" s="159" customFormat="1" ht="13.5">
      <c r="B135" s="160"/>
      <c r="D135" s="156" t="s">
        <v>136</v>
      </c>
      <c r="E135" s="161"/>
      <c r="F135" s="162" t="s">
        <v>208</v>
      </c>
      <c r="H135" s="163">
        <v>1.19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136</v>
      </c>
      <c r="AU135" s="161" t="s">
        <v>81</v>
      </c>
      <c r="AV135" s="159" t="s">
        <v>81</v>
      </c>
      <c r="AW135" s="159" t="s">
        <v>37</v>
      </c>
      <c r="AX135" s="159" t="s">
        <v>73</v>
      </c>
      <c r="AY135" s="161" t="s">
        <v>125</v>
      </c>
    </row>
    <row r="136" spans="2:51" s="167" customFormat="1" ht="13.5">
      <c r="B136" s="168"/>
      <c r="D136" s="156" t="s">
        <v>136</v>
      </c>
      <c r="E136" s="169"/>
      <c r="F136" s="170" t="s">
        <v>139</v>
      </c>
      <c r="H136" s="171">
        <v>1.19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136</v>
      </c>
      <c r="AU136" s="169" t="s">
        <v>81</v>
      </c>
      <c r="AV136" s="167" t="s">
        <v>132</v>
      </c>
      <c r="AW136" s="167" t="s">
        <v>37</v>
      </c>
      <c r="AX136" s="167" t="s">
        <v>22</v>
      </c>
      <c r="AY136" s="169" t="s">
        <v>125</v>
      </c>
    </row>
    <row r="137" spans="2:63" s="130" customFormat="1" ht="29.25" customHeight="1">
      <c r="B137" s="131"/>
      <c r="D137" s="141" t="s">
        <v>72</v>
      </c>
      <c r="E137" s="142" t="s">
        <v>81</v>
      </c>
      <c r="F137" s="142" t="s">
        <v>209</v>
      </c>
      <c r="J137" s="143">
        <f>BK137</f>
        <v>0</v>
      </c>
      <c r="L137" s="131"/>
      <c r="M137" s="135"/>
      <c r="N137" s="136"/>
      <c r="O137" s="136"/>
      <c r="P137" s="137">
        <f>SUM(P138:P141)</f>
        <v>4.946256</v>
      </c>
      <c r="Q137" s="136"/>
      <c r="R137" s="137">
        <f>SUM(R138:R141)</f>
        <v>0</v>
      </c>
      <c r="S137" s="136"/>
      <c r="T137" s="138">
        <f>SUM(T138:T141)</f>
        <v>0</v>
      </c>
      <c r="AR137" s="132" t="s">
        <v>22</v>
      </c>
      <c r="AT137" s="139" t="s">
        <v>72</v>
      </c>
      <c r="AU137" s="139" t="s">
        <v>22</v>
      </c>
      <c r="AY137" s="132" t="s">
        <v>125</v>
      </c>
      <c r="BK137" s="140">
        <f>SUM(BK138:BK141)</f>
        <v>0</v>
      </c>
    </row>
    <row r="138" spans="2:65" s="24" customFormat="1" ht="20.25" customHeight="1">
      <c r="B138" s="144"/>
      <c r="C138" s="145">
        <v>14</v>
      </c>
      <c r="D138" s="145" t="s">
        <v>127</v>
      </c>
      <c r="E138" s="146" t="s">
        <v>210</v>
      </c>
      <c r="F138" s="147" t="s">
        <v>211</v>
      </c>
      <c r="G138" s="148" t="s">
        <v>155</v>
      </c>
      <c r="H138" s="149">
        <v>9.814</v>
      </c>
      <c r="I138" s="150">
        <v>0</v>
      </c>
      <c r="J138" s="150">
        <f>ROUND(I138*H138,2)</f>
        <v>0</v>
      </c>
      <c r="K138" s="147" t="s">
        <v>151</v>
      </c>
      <c r="L138" s="25"/>
      <c r="M138" s="151"/>
      <c r="N138" s="152" t="s">
        <v>44</v>
      </c>
      <c r="O138" s="153">
        <v>0.504</v>
      </c>
      <c r="P138" s="153">
        <f>O138*H138</f>
        <v>4.946256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0" t="s">
        <v>132</v>
      </c>
      <c r="AT138" s="10" t="s">
        <v>127</v>
      </c>
      <c r="AU138" s="10" t="s">
        <v>81</v>
      </c>
      <c r="AY138" s="10" t="s">
        <v>125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0" t="s">
        <v>22</v>
      </c>
      <c r="BK138" s="155">
        <f>ROUND(I138*H138,2)</f>
        <v>0</v>
      </c>
      <c r="BL138" s="10" t="s">
        <v>132</v>
      </c>
      <c r="BM138" s="10" t="s">
        <v>212</v>
      </c>
    </row>
    <row r="139" spans="2:47" s="24" customFormat="1" ht="13.5">
      <c r="B139" s="25"/>
      <c r="D139" s="156" t="s">
        <v>134</v>
      </c>
      <c r="F139" s="157" t="s">
        <v>211</v>
      </c>
      <c r="L139" s="25"/>
      <c r="M139" s="158"/>
      <c r="N139" s="26"/>
      <c r="O139" s="26"/>
      <c r="P139" s="26"/>
      <c r="Q139" s="26"/>
      <c r="R139" s="26"/>
      <c r="S139" s="26"/>
      <c r="T139" s="57"/>
      <c r="AT139" s="10" t="s">
        <v>134</v>
      </c>
      <c r="AU139" s="10" t="s">
        <v>81</v>
      </c>
    </row>
    <row r="140" spans="2:51" s="159" customFormat="1" ht="13.5">
      <c r="B140" s="160"/>
      <c r="D140" s="156" t="s">
        <v>136</v>
      </c>
      <c r="E140" s="161"/>
      <c r="F140" s="162" t="s">
        <v>213</v>
      </c>
      <c r="H140" s="163">
        <v>9.814</v>
      </c>
      <c r="L140" s="160"/>
      <c r="M140" s="164"/>
      <c r="N140" s="165"/>
      <c r="O140" s="165"/>
      <c r="P140" s="165"/>
      <c r="Q140" s="165"/>
      <c r="R140" s="165"/>
      <c r="S140" s="165"/>
      <c r="T140" s="166"/>
      <c r="AT140" s="161" t="s">
        <v>136</v>
      </c>
      <c r="AU140" s="161" t="s">
        <v>81</v>
      </c>
      <c r="AV140" s="159" t="s">
        <v>81</v>
      </c>
      <c r="AW140" s="159" t="s">
        <v>37</v>
      </c>
      <c r="AX140" s="159" t="s">
        <v>22</v>
      </c>
      <c r="AY140" s="161" t="s">
        <v>125</v>
      </c>
    </row>
    <row r="141" spans="2:51" s="167" customFormat="1" ht="13.5">
      <c r="B141" s="168"/>
      <c r="D141" s="156" t="s">
        <v>136</v>
      </c>
      <c r="E141" s="169"/>
      <c r="F141" s="170" t="s">
        <v>139</v>
      </c>
      <c r="H141" s="171">
        <v>9.814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136</v>
      </c>
      <c r="AU141" s="169" t="s">
        <v>81</v>
      </c>
      <c r="AV141" s="167" t="s">
        <v>132</v>
      </c>
      <c r="AW141" s="167" t="s">
        <v>37</v>
      </c>
      <c r="AX141" s="167" t="s">
        <v>73</v>
      </c>
      <c r="AY141" s="169" t="s">
        <v>125</v>
      </c>
    </row>
    <row r="142" spans="2:63" s="130" customFormat="1" ht="29.25" customHeight="1">
      <c r="B142" s="131"/>
      <c r="D142" s="141" t="s">
        <v>72</v>
      </c>
      <c r="E142" s="142" t="s">
        <v>147</v>
      </c>
      <c r="F142" s="142" t="s">
        <v>214</v>
      </c>
      <c r="J142" s="143">
        <f>BK142</f>
        <v>0</v>
      </c>
      <c r="L142" s="131"/>
      <c r="M142" s="135"/>
      <c r="N142" s="136"/>
      <c r="O142" s="136"/>
      <c r="P142" s="137">
        <f>SUM(P143:P146)</f>
        <v>0.36652799999999996</v>
      </c>
      <c r="Q142" s="136"/>
      <c r="R142" s="137">
        <f>SUM(R143:R146)</f>
        <v>0</v>
      </c>
      <c r="S142" s="136"/>
      <c r="T142" s="138">
        <f>SUM(T143:T146)</f>
        <v>0.167808</v>
      </c>
      <c r="AR142" s="132" t="s">
        <v>22</v>
      </c>
      <c r="AT142" s="139" t="s">
        <v>72</v>
      </c>
      <c r="AU142" s="139" t="s">
        <v>22</v>
      </c>
      <c r="AY142" s="132" t="s">
        <v>125</v>
      </c>
      <c r="BK142" s="140">
        <f>SUM(BK143:BK146)</f>
        <v>0</v>
      </c>
    </row>
    <row r="143" spans="2:65" s="24" customFormat="1" ht="20.25" customHeight="1">
      <c r="B143" s="144"/>
      <c r="C143" s="145">
        <v>15</v>
      </c>
      <c r="D143" s="145" t="s">
        <v>127</v>
      </c>
      <c r="E143" s="146" t="s">
        <v>215</v>
      </c>
      <c r="F143" s="147" t="s">
        <v>216</v>
      </c>
      <c r="G143" s="148" t="s">
        <v>155</v>
      </c>
      <c r="H143" s="149">
        <v>1.472</v>
      </c>
      <c r="I143" s="150">
        <v>0</v>
      </c>
      <c r="J143" s="150">
        <f>ROUND(I143*H143,2)</f>
        <v>0</v>
      </c>
      <c r="K143" s="147" t="s">
        <v>151</v>
      </c>
      <c r="L143" s="25"/>
      <c r="M143" s="151"/>
      <c r="N143" s="152" t="s">
        <v>44</v>
      </c>
      <c r="O143" s="153">
        <v>0.249</v>
      </c>
      <c r="P143" s="153">
        <f>O143*H143</f>
        <v>0.36652799999999996</v>
      </c>
      <c r="Q143" s="153">
        <v>0</v>
      </c>
      <c r="R143" s="153">
        <f>Q143*H143</f>
        <v>0</v>
      </c>
      <c r="S143" s="153">
        <v>0.114</v>
      </c>
      <c r="T143" s="154">
        <f>S143*H143</f>
        <v>0.167808</v>
      </c>
      <c r="AR143" s="10" t="s">
        <v>132</v>
      </c>
      <c r="AT143" s="10" t="s">
        <v>127</v>
      </c>
      <c r="AU143" s="10" t="s">
        <v>81</v>
      </c>
      <c r="AY143" s="10" t="s">
        <v>125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0" t="s">
        <v>22</v>
      </c>
      <c r="BK143" s="155">
        <f>ROUND(I143*H143,2)</f>
        <v>0</v>
      </c>
      <c r="BL143" s="10" t="s">
        <v>132</v>
      </c>
      <c r="BM143" s="10" t="s">
        <v>217</v>
      </c>
    </row>
    <row r="144" spans="2:47" s="24" customFormat="1" ht="13.5">
      <c r="B144" s="25"/>
      <c r="D144" s="156" t="s">
        <v>134</v>
      </c>
      <c r="F144" s="157" t="s">
        <v>216</v>
      </c>
      <c r="L144" s="25"/>
      <c r="M144" s="158"/>
      <c r="N144" s="26"/>
      <c r="O144" s="26"/>
      <c r="P144" s="26"/>
      <c r="Q144" s="26"/>
      <c r="R144" s="26"/>
      <c r="S144" s="26"/>
      <c r="T144" s="57"/>
      <c r="AT144" s="10" t="s">
        <v>134</v>
      </c>
      <c r="AU144" s="10" t="s">
        <v>81</v>
      </c>
    </row>
    <row r="145" spans="2:51" s="159" customFormat="1" ht="13.5">
      <c r="B145" s="160"/>
      <c r="D145" s="156" t="s">
        <v>136</v>
      </c>
      <c r="E145" s="161"/>
      <c r="F145" s="162" t="s">
        <v>218</v>
      </c>
      <c r="H145" s="163">
        <v>1.472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136</v>
      </c>
      <c r="AU145" s="161" t="s">
        <v>81</v>
      </c>
      <c r="AV145" s="159" t="s">
        <v>81</v>
      </c>
      <c r="AW145" s="159" t="s">
        <v>37</v>
      </c>
      <c r="AX145" s="159" t="s">
        <v>22</v>
      </c>
      <c r="AY145" s="161" t="s">
        <v>125</v>
      </c>
    </row>
    <row r="146" spans="2:51" s="167" customFormat="1" ht="13.5">
      <c r="B146" s="168"/>
      <c r="D146" s="156" t="s">
        <v>136</v>
      </c>
      <c r="E146" s="169"/>
      <c r="F146" s="170" t="s">
        <v>139</v>
      </c>
      <c r="H146" s="171">
        <v>1.472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136</v>
      </c>
      <c r="AU146" s="169" t="s">
        <v>81</v>
      </c>
      <c r="AV146" s="167" t="s">
        <v>132</v>
      </c>
      <c r="AW146" s="167" t="s">
        <v>37</v>
      </c>
      <c r="AX146" s="167" t="s">
        <v>73</v>
      </c>
      <c r="AY146" s="169" t="s">
        <v>125</v>
      </c>
    </row>
    <row r="147" spans="2:63" s="130" customFormat="1" ht="29.25" customHeight="1">
      <c r="B147" s="131"/>
      <c r="D147" s="141" t="s">
        <v>72</v>
      </c>
      <c r="E147" s="142" t="s">
        <v>165</v>
      </c>
      <c r="F147" s="142" t="s">
        <v>219</v>
      </c>
      <c r="J147" s="143">
        <f>BK147</f>
        <v>0</v>
      </c>
      <c r="L147" s="131"/>
      <c r="M147" s="135"/>
      <c r="N147" s="136"/>
      <c r="O147" s="136"/>
      <c r="P147" s="137">
        <f>SUM(P148:P167)</f>
        <v>121.21362599999999</v>
      </c>
      <c r="Q147" s="136"/>
      <c r="R147" s="137">
        <f>SUM(R148:R167)</f>
        <v>5.58964136</v>
      </c>
      <c r="S147" s="136"/>
      <c r="T147" s="138">
        <f>SUM(T148:T167)</f>
        <v>0</v>
      </c>
      <c r="AR147" s="132" t="s">
        <v>22</v>
      </c>
      <c r="AT147" s="139" t="s">
        <v>72</v>
      </c>
      <c r="AU147" s="139" t="s">
        <v>22</v>
      </c>
      <c r="AY147" s="132" t="s">
        <v>125</v>
      </c>
      <c r="BK147" s="140">
        <f>SUM(BK148:BK167)</f>
        <v>0</v>
      </c>
    </row>
    <row r="148" spans="2:65" s="24" customFormat="1" ht="20.25" customHeight="1">
      <c r="B148" s="144"/>
      <c r="C148" s="145">
        <v>16</v>
      </c>
      <c r="D148" s="145" t="s">
        <v>127</v>
      </c>
      <c r="E148" s="146" t="s">
        <v>220</v>
      </c>
      <c r="F148" s="147" t="s">
        <v>221</v>
      </c>
      <c r="G148" s="148" t="s">
        <v>155</v>
      </c>
      <c r="H148" s="149">
        <v>9.814</v>
      </c>
      <c r="I148" s="150">
        <v>0</v>
      </c>
      <c r="J148" s="150">
        <f>ROUND(I148*H148,2)</f>
        <v>0</v>
      </c>
      <c r="K148" s="147" t="s">
        <v>151</v>
      </c>
      <c r="L148" s="25"/>
      <c r="M148" s="151"/>
      <c r="N148" s="152" t="s">
        <v>44</v>
      </c>
      <c r="O148" s="153">
        <v>0.48</v>
      </c>
      <c r="P148" s="153">
        <f>O148*H148</f>
        <v>4.71072</v>
      </c>
      <c r="Q148" s="153">
        <v>0.03212</v>
      </c>
      <c r="R148" s="153">
        <f>Q148*H148</f>
        <v>0.31522568</v>
      </c>
      <c r="S148" s="153">
        <v>0</v>
      </c>
      <c r="T148" s="154">
        <f>S148*H148</f>
        <v>0</v>
      </c>
      <c r="AR148" s="10" t="s">
        <v>132</v>
      </c>
      <c r="AT148" s="10" t="s">
        <v>127</v>
      </c>
      <c r="AU148" s="10" t="s">
        <v>81</v>
      </c>
      <c r="AY148" s="10" t="s">
        <v>125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0" t="s">
        <v>22</v>
      </c>
      <c r="BK148" s="155">
        <f>ROUND(I148*H148,2)</f>
        <v>0</v>
      </c>
      <c r="BL148" s="10" t="s">
        <v>132</v>
      </c>
      <c r="BM148" s="10" t="s">
        <v>222</v>
      </c>
    </row>
    <row r="149" spans="2:47" s="24" customFormat="1" ht="13.5">
      <c r="B149" s="25"/>
      <c r="D149" s="156" t="s">
        <v>134</v>
      </c>
      <c r="F149" s="157" t="s">
        <v>221</v>
      </c>
      <c r="L149" s="25"/>
      <c r="M149" s="158"/>
      <c r="N149" s="26"/>
      <c r="O149" s="26"/>
      <c r="P149" s="26"/>
      <c r="Q149" s="26"/>
      <c r="R149" s="26"/>
      <c r="S149" s="26"/>
      <c r="T149" s="57"/>
      <c r="AT149" s="10" t="s">
        <v>134</v>
      </c>
      <c r="AU149" s="10" t="s">
        <v>81</v>
      </c>
    </row>
    <row r="150" spans="2:51" s="159" customFormat="1" ht="13.5">
      <c r="B150" s="160"/>
      <c r="D150" s="175" t="s">
        <v>136</v>
      </c>
      <c r="E150" s="176"/>
      <c r="F150" s="177" t="s">
        <v>223</v>
      </c>
      <c r="H150" s="178">
        <v>9.814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136</v>
      </c>
      <c r="AU150" s="161" t="s">
        <v>81</v>
      </c>
      <c r="AV150" s="159" t="s">
        <v>81</v>
      </c>
      <c r="AW150" s="159" t="s">
        <v>37</v>
      </c>
      <c r="AX150" s="159" t="s">
        <v>22</v>
      </c>
      <c r="AY150" s="161" t="s">
        <v>125</v>
      </c>
    </row>
    <row r="151" spans="2:65" s="24" customFormat="1" ht="20.25" customHeight="1">
      <c r="B151" s="144"/>
      <c r="C151" s="145">
        <v>17</v>
      </c>
      <c r="D151" s="145" t="s">
        <v>127</v>
      </c>
      <c r="E151" s="146" t="s">
        <v>224</v>
      </c>
      <c r="F151" s="147" t="s">
        <v>225</v>
      </c>
      <c r="G151" s="148" t="s">
        <v>155</v>
      </c>
      <c r="H151" s="149">
        <v>9.814</v>
      </c>
      <c r="I151" s="150">
        <v>0</v>
      </c>
      <c r="J151" s="150">
        <f>ROUND(I151*H151,2)</f>
        <v>0</v>
      </c>
      <c r="K151" s="147" t="s">
        <v>151</v>
      </c>
      <c r="L151" s="25"/>
      <c r="M151" s="151"/>
      <c r="N151" s="152" t="s">
        <v>44</v>
      </c>
      <c r="O151" s="153">
        <v>0.289</v>
      </c>
      <c r="P151" s="153">
        <f>O151*H151</f>
        <v>2.8362459999999996</v>
      </c>
      <c r="Q151" s="153">
        <v>0.03212</v>
      </c>
      <c r="R151" s="153">
        <f>Q151*H151</f>
        <v>0.31522568</v>
      </c>
      <c r="S151" s="153">
        <v>0</v>
      </c>
      <c r="T151" s="154">
        <f>S151*H151</f>
        <v>0</v>
      </c>
      <c r="AR151" s="10" t="s">
        <v>132</v>
      </c>
      <c r="AT151" s="10" t="s">
        <v>127</v>
      </c>
      <c r="AU151" s="10" t="s">
        <v>81</v>
      </c>
      <c r="AY151" s="10" t="s">
        <v>125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0" t="s">
        <v>22</v>
      </c>
      <c r="BK151" s="155">
        <f>ROUND(I151*H151,2)</f>
        <v>0</v>
      </c>
      <c r="BL151" s="10" t="s">
        <v>132</v>
      </c>
      <c r="BM151" s="10" t="s">
        <v>226</v>
      </c>
    </row>
    <row r="152" spans="2:47" s="24" customFormat="1" ht="13.5">
      <c r="B152" s="25"/>
      <c r="D152" s="175" t="s">
        <v>134</v>
      </c>
      <c r="F152" s="182" t="s">
        <v>225</v>
      </c>
      <c r="L152" s="25"/>
      <c r="M152" s="158"/>
      <c r="N152" s="26"/>
      <c r="O152" s="26"/>
      <c r="P152" s="26"/>
      <c r="Q152" s="26"/>
      <c r="R152" s="26"/>
      <c r="S152" s="26"/>
      <c r="T152" s="57"/>
      <c r="AT152" s="10" t="s">
        <v>134</v>
      </c>
      <c r="AU152" s="10" t="s">
        <v>81</v>
      </c>
    </row>
    <row r="153" spans="2:65" s="24" customFormat="1" ht="20.25" customHeight="1">
      <c r="B153" s="144"/>
      <c r="C153" s="183">
        <v>18</v>
      </c>
      <c r="D153" s="183" t="s">
        <v>190</v>
      </c>
      <c r="E153" s="184" t="s">
        <v>227</v>
      </c>
      <c r="F153" s="185" t="s">
        <v>228</v>
      </c>
      <c r="G153" s="186" t="s">
        <v>193</v>
      </c>
      <c r="H153" s="187">
        <v>10.8</v>
      </c>
      <c r="I153" s="188">
        <v>0</v>
      </c>
      <c r="J153" s="188">
        <f>ROUND(I153*H153,2)</f>
        <v>0</v>
      </c>
      <c r="K153" s="185" t="s">
        <v>151</v>
      </c>
      <c r="L153" s="189"/>
      <c r="M153" s="190"/>
      <c r="N153" s="191" t="s">
        <v>44</v>
      </c>
      <c r="O153" s="153">
        <v>0</v>
      </c>
      <c r="P153" s="153">
        <f>O153*H153</f>
        <v>0</v>
      </c>
      <c r="Q153" s="153">
        <v>0.001</v>
      </c>
      <c r="R153" s="153">
        <f>Q153*H153</f>
        <v>0.0108</v>
      </c>
      <c r="S153" s="153">
        <v>0</v>
      </c>
      <c r="T153" s="154">
        <f>S153*H153</f>
        <v>0</v>
      </c>
      <c r="AR153" s="10" t="s">
        <v>194</v>
      </c>
      <c r="AT153" s="10" t="s">
        <v>190</v>
      </c>
      <c r="AU153" s="10" t="s">
        <v>81</v>
      </c>
      <c r="AY153" s="10" t="s">
        <v>125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0" t="s">
        <v>22</v>
      </c>
      <c r="BK153" s="155">
        <f>ROUND(I153*H153,2)</f>
        <v>0</v>
      </c>
      <c r="BL153" s="10" t="s">
        <v>132</v>
      </c>
      <c r="BM153" s="10" t="s">
        <v>229</v>
      </c>
    </row>
    <row r="154" spans="2:47" s="24" customFormat="1" ht="13.5">
      <c r="B154" s="25"/>
      <c r="D154" s="175" t="s">
        <v>134</v>
      </c>
      <c r="F154" s="182" t="s">
        <v>228</v>
      </c>
      <c r="L154" s="25"/>
      <c r="M154" s="158"/>
      <c r="N154" s="26"/>
      <c r="O154" s="26"/>
      <c r="P154" s="26"/>
      <c r="Q154" s="26"/>
      <c r="R154" s="26"/>
      <c r="S154" s="26"/>
      <c r="T154" s="57"/>
      <c r="AT154" s="10" t="s">
        <v>134</v>
      </c>
      <c r="AU154" s="10" t="s">
        <v>81</v>
      </c>
    </row>
    <row r="155" spans="2:65" s="24" customFormat="1" ht="20.25" customHeight="1">
      <c r="B155" s="144"/>
      <c r="C155" s="183">
        <v>19</v>
      </c>
      <c r="D155" s="183" t="s">
        <v>190</v>
      </c>
      <c r="E155" s="184" t="s">
        <v>230</v>
      </c>
      <c r="F155" s="185" t="s">
        <v>231</v>
      </c>
      <c r="G155" s="186" t="s">
        <v>193</v>
      </c>
      <c r="H155" s="187">
        <v>17.67</v>
      </c>
      <c r="I155" s="188">
        <v>0</v>
      </c>
      <c r="J155" s="188">
        <f>ROUND(I155*H155,2)</f>
        <v>0</v>
      </c>
      <c r="K155" s="185" t="s">
        <v>151</v>
      </c>
      <c r="L155" s="189"/>
      <c r="M155" s="190"/>
      <c r="N155" s="191" t="s">
        <v>44</v>
      </c>
      <c r="O155" s="153">
        <v>0</v>
      </c>
      <c r="P155" s="153">
        <f>O155*H155</f>
        <v>0</v>
      </c>
      <c r="Q155" s="153">
        <v>0.001</v>
      </c>
      <c r="R155" s="153">
        <f>Q155*H155</f>
        <v>0.01767</v>
      </c>
      <c r="S155" s="153">
        <v>0</v>
      </c>
      <c r="T155" s="154">
        <f>S155*H155</f>
        <v>0</v>
      </c>
      <c r="AR155" s="10" t="s">
        <v>194</v>
      </c>
      <c r="AT155" s="10" t="s">
        <v>190</v>
      </c>
      <c r="AU155" s="10" t="s">
        <v>81</v>
      </c>
      <c r="AY155" s="10" t="s">
        <v>125</v>
      </c>
      <c r="BE155" s="155">
        <f>IF(N155="základní",J155,0)</f>
        <v>0</v>
      </c>
      <c r="BF155" s="155">
        <f>IF(N155="snížená",J155,0)</f>
        <v>0</v>
      </c>
      <c r="BG155" s="155">
        <f>IF(N155="zákl. přenesená",J155,0)</f>
        <v>0</v>
      </c>
      <c r="BH155" s="155">
        <f>IF(N155="sníž. přenesená",J155,0)</f>
        <v>0</v>
      </c>
      <c r="BI155" s="155">
        <f>IF(N155="nulová",J155,0)</f>
        <v>0</v>
      </c>
      <c r="BJ155" s="10" t="s">
        <v>22</v>
      </c>
      <c r="BK155" s="155">
        <f>ROUND(I155*H155,2)</f>
        <v>0</v>
      </c>
      <c r="BL155" s="10" t="s">
        <v>132</v>
      </c>
      <c r="BM155" s="10" t="s">
        <v>232</v>
      </c>
    </row>
    <row r="156" spans="2:47" s="24" customFormat="1" ht="13.5">
      <c r="B156" s="25"/>
      <c r="D156" s="175" t="s">
        <v>134</v>
      </c>
      <c r="F156" s="182" t="s">
        <v>231</v>
      </c>
      <c r="L156" s="25"/>
      <c r="M156" s="158"/>
      <c r="N156" s="26"/>
      <c r="O156" s="26"/>
      <c r="P156" s="26"/>
      <c r="Q156" s="26"/>
      <c r="R156" s="26"/>
      <c r="S156" s="26"/>
      <c r="T156" s="57"/>
      <c r="AT156" s="10" t="s">
        <v>134</v>
      </c>
      <c r="AU156" s="10" t="s">
        <v>81</v>
      </c>
    </row>
    <row r="157" spans="2:65" s="24" customFormat="1" ht="20.25" customHeight="1">
      <c r="B157" s="144"/>
      <c r="C157" s="183">
        <v>20</v>
      </c>
      <c r="D157" s="183" t="s">
        <v>190</v>
      </c>
      <c r="E157" s="184" t="s">
        <v>233</v>
      </c>
      <c r="F157" s="185" t="s">
        <v>234</v>
      </c>
      <c r="G157" s="186" t="s">
        <v>193</v>
      </c>
      <c r="H157" s="187">
        <v>17.17</v>
      </c>
      <c r="I157" s="188">
        <v>0</v>
      </c>
      <c r="J157" s="188">
        <f>ROUND(I157*H157,2)</f>
        <v>0</v>
      </c>
      <c r="K157" s="185" t="s">
        <v>151</v>
      </c>
      <c r="L157" s="189"/>
      <c r="M157" s="190"/>
      <c r="N157" s="191" t="s">
        <v>44</v>
      </c>
      <c r="O157" s="153">
        <v>0</v>
      </c>
      <c r="P157" s="153">
        <f>O157*H157</f>
        <v>0</v>
      </c>
      <c r="Q157" s="153">
        <v>0.001</v>
      </c>
      <c r="R157" s="153">
        <f>Q157*H157</f>
        <v>0.01717</v>
      </c>
      <c r="S157" s="153">
        <v>0</v>
      </c>
      <c r="T157" s="154">
        <f>S157*H157</f>
        <v>0</v>
      </c>
      <c r="AR157" s="10" t="s">
        <v>194</v>
      </c>
      <c r="AT157" s="10" t="s">
        <v>190</v>
      </c>
      <c r="AU157" s="10" t="s">
        <v>81</v>
      </c>
      <c r="AY157" s="10" t="s">
        <v>125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0" t="s">
        <v>22</v>
      </c>
      <c r="BK157" s="155">
        <f>ROUND(I157*H157,2)</f>
        <v>0</v>
      </c>
      <c r="BL157" s="10" t="s">
        <v>132</v>
      </c>
      <c r="BM157" s="10" t="s">
        <v>235</v>
      </c>
    </row>
    <row r="158" spans="2:47" s="24" customFormat="1" ht="13.5">
      <c r="B158" s="25"/>
      <c r="D158" s="175" t="s">
        <v>134</v>
      </c>
      <c r="F158" s="182" t="s">
        <v>234</v>
      </c>
      <c r="L158" s="25"/>
      <c r="M158" s="158"/>
      <c r="N158" s="26"/>
      <c r="O158" s="26"/>
      <c r="P158" s="26"/>
      <c r="Q158" s="26"/>
      <c r="R158" s="26"/>
      <c r="S158" s="26"/>
      <c r="T158" s="57"/>
      <c r="AT158" s="10" t="s">
        <v>134</v>
      </c>
      <c r="AU158" s="10" t="s">
        <v>81</v>
      </c>
    </row>
    <row r="159" spans="2:65" s="24" customFormat="1" ht="28.5" customHeight="1">
      <c r="B159" s="144"/>
      <c r="C159" s="145">
        <v>21</v>
      </c>
      <c r="D159" s="145" t="s">
        <v>127</v>
      </c>
      <c r="E159" s="146" t="s">
        <v>236</v>
      </c>
      <c r="F159" s="147" t="s">
        <v>237</v>
      </c>
      <c r="G159" s="148" t="s">
        <v>155</v>
      </c>
      <c r="H159" s="149">
        <v>34.43</v>
      </c>
      <c r="I159" s="150">
        <v>0</v>
      </c>
      <c r="J159" s="150">
        <f>ROUND(I159*H159,2)</f>
        <v>0</v>
      </c>
      <c r="K159" s="147" t="s">
        <v>131</v>
      </c>
      <c r="L159" s="25"/>
      <c r="M159" s="151"/>
      <c r="N159" s="152" t="s">
        <v>44</v>
      </c>
      <c r="O159" s="153">
        <v>2.03</v>
      </c>
      <c r="P159" s="153">
        <f>O159*H159</f>
        <v>69.8929</v>
      </c>
      <c r="Q159" s="153">
        <v>0.057</v>
      </c>
      <c r="R159" s="153">
        <f>Q159*H159</f>
        <v>1.96251</v>
      </c>
      <c r="S159" s="153">
        <v>0</v>
      </c>
      <c r="T159" s="154">
        <f>S159*H159</f>
        <v>0</v>
      </c>
      <c r="AR159" s="10" t="s">
        <v>132</v>
      </c>
      <c r="AT159" s="10" t="s">
        <v>127</v>
      </c>
      <c r="AU159" s="10" t="s">
        <v>81</v>
      </c>
      <c r="AY159" s="10" t="s">
        <v>125</v>
      </c>
      <c r="BE159" s="155">
        <f>IF(N159="základní",J159,0)</f>
        <v>0</v>
      </c>
      <c r="BF159" s="155">
        <f>IF(N159="snížená",J159,0)</f>
        <v>0</v>
      </c>
      <c r="BG159" s="155">
        <f>IF(N159="zákl. přenesená",J159,0)</f>
        <v>0</v>
      </c>
      <c r="BH159" s="155">
        <f>IF(N159="sníž. přenesená",J159,0)</f>
        <v>0</v>
      </c>
      <c r="BI159" s="155">
        <f>IF(N159="nulová",J159,0)</f>
        <v>0</v>
      </c>
      <c r="BJ159" s="10" t="s">
        <v>22</v>
      </c>
      <c r="BK159" s="155">
        <f>ROUND(I159*H159,2)</f>
        <v>0</v>
      </c>
      <c r="BL159" s="10" t="s">
        <v>132</v>
      </c>
      <c r="BM159" s="10" t="s">
        <v>238</v>
      </c>
    </row>
    <row r="160" spans="2:47" s="24" customFormat="1" ht="40.5">
      <c r="B160" s="25"/>
      <c r="D160" s="156" t="s">
        <v>134</v>
      </c>
      <c r="F160" s="157" t="s">
        <v>239</v>
      </c>
      <c r="L160" s="25"/>
      <c r="M160" s="158"/>
      <c r="N160" s="26"/>
      <c r="O160" s="26"/>
      <c r="P160" s="26"/>
      <c r="Q160" s="26"/>
      <c r="R160" s="26"/>
      <c r="S160" s="26"/>
      <c r="T160" s="57"/>
      <c r="AT160" s="10" t="s">
        <v>134</v>
      </c>
      <c r="AU160" s="10" t="s">
        <v>81</v>
      </c>
    </row>
    <row r="161" spans="2:51" s="159" customFormat="1" ht="13.5">
      <c r="B161" s="160"/>
      <c r="D161" s="156" t="s">
        <v>136</v>
      </c>
      <c r="E161" s="161"/>
      <c r="F161" s="162" t="s">
        <v>240</v>
      </c>
      <c r="H161" s="163">
        <v>34.43</v>
      </c>
      <c r="L161" s="160"/>
      <c r="M161" s="164"/>
      <c r="N161" s="165"/>
      <c r="O161" s="165"/>
      <c r="P161" s="165"/>
      <c r="Q161" s="165"/>
      <c r="R161" s="165"/>
      <c r="S161" s="165"/>
      <c r="T161" s="166"/>
      <c r="AT161" s="161" t="s">
        <v>136</v>
      </c>
      <c r="AU161" s="161" t="s">
        <v>81</v>
      </c>
      <c r="AV161" s="159" t="s">
        <v>81</v>
      </c>
      <c r="AW161" s="159" t="s">
        <v>37</v>
      </c>
      <c r="AX161" s="159" t="s">
        <v>73</v>
      </c>
      <c r="AY161" s="161" t="s">
        <v>125</v>
      </c>
    </row>
    <row r="162" spans="2:51" s="167" customFormat="1" ht="13.5">
      <c r="B162" s="168"/>
      <c r="D162" s="175" t="s">
        <v>136</v>
      </c>
      <c r="E162" s="179"/>
      <c r="F162" s="180" t="s">
        <v>139</v>
      </c>
      <c r="H162" s="181">
        <v>34.43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136</v>
      </c>
      <c r="AU162" s="169" t="s">
        <v>81</v>
      </c>
      <c r="AV162" s="167" t="s">
        <v>132</v>
      </c>
      <c r="AW162" s="167" t="s">
        <v>37</v>
      </c>
      <c r="AX162" s="167" t="s">
        <v>22</v>
      </c>
      <c r="AY162" s="169" t="s">
        <v>125</v>
      </c>
    </row>
    <row r="163" spans="2:65" s="24" customFormat="1" ht="28.5" customHeight="1">
      <c r="B163" s="144"/>
      <c r="C163" s="145">
        <v>22</v>
      </c>
      <c r="D163" s="145" t="s">
        <v>127</v>
      </c>
      <c r="E163" s="146" t="s">
        <v>241</v>
      </c>
      <c r="F163" s="147" t="s">
        <v>242</v>
      </c>
      <c r="G163" s="148" t="s">
        <v>155</v>
      </c>
      <c r="H163" s="149">
        <v>122.96</v>
      </c>
      <c r="I163" s="150">
        <v>0</v>
      </c>
      <c r="J163" s="150">
        <f>ROUND(I163*H163,2)</f>
        <v>0</v>
      </c>
      <c r="K163" s="147" t="s">
        <v>131</v>
      </c>
      <c r="L163" s="25"/>
      <c r="M163" s="151"/>
      <c r="N163" s="152" t="s">
        <v>44</v>
      </c>
      <c r="O163" s="153">
        <v>0.356</v>
      </c>
      <c r="P163" s="153">
        <f>O163*H163</f>
        <v>43.773759999999996</v>
      </c>
      <c r="Q163" s="153">
        <v>0.024</v>
      </c>
      <c r="R163" s="153">
        <f>Q163*H163</f>
        <v>2.95104</v>
      </c>
      <c r="S163" s="153">
        <v>0</v>
      </c>
      <c r="T163" s="154">
        <f>S163*H163</f>
        <v>0</v>
      </c>
      <c r="AR163" s="10" t="s">
        <v>132</v>
      </c>
      <c r="AT163" s="10" t="s">
        <v>127</v>
      </c>
      <c r="AU163" s="10" t="s">
        <v>81</v>
      </c>
      <c r="AY163" s="10" t="s">
        <v>125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0" t="s">
        <v>22</v>
      </c>
      <c r="BK163" s="155">
        <f>ROUND(I163*H163,2)</f>
        <v>0</v>
      </c>
      <c r="BL163" s="10" t="s">
        <v>132</v>
      </c>
      <c r="BM163" s="10" t="s">
        <v>243</v>
      </c>
    </row>
    <row r="164" spans="2:47" s="24" customFormat="1" ht="27">
      <c r="B164" s="25"/>
      <c r="D164" s="156" t="s">
        <v>134</v>
      </c>
      <c r="F164" s="157" t="s">
        <v>244</v>
      </c>
      <c r="L164" s="25"/>
      <c r="M164" s="158"/>
      <c r="N164" s="26"/>
      <c r="O164" s="26"/>
      <c r="P164" s="26"/>
      <c r="Q164" s="26"/>
      <c r="R164" s="26"/>
      <c r="S164" s="26"/>
      <c r="T164" s="57"/>
      <c r="AT164" s="10" t="s">
        <v>134</v>
      </c>
      <c r="AU164" s="10" t="s">
        <v>81</v>
      </c>
    </row>
    <row r="165" spans="2:51" s="159" customFormat="1" ht="13.5">
      <c r="B165" s="160"/>
      <c r="D165" s="156" t="s">
        <v>136</v>
      </c>
      <c r="E165" s="161"/>
      <c r="F165" s="162" t="s">
        <v>245</v>
      </c>
      <c r="H165" s="163">
        <v>122.963</v>
      </c>
      <c r="L165" s="160"/>
      <c r="M165" s="164"/>
      <c r="N165" s="165"/>
      <c r="O165" s="165"/>
      <c r="P165" s="165"/>
      <c r="Q165" s="165"/>
      <c r="R165" s="165"/>
      <c r="S165" s="165"/>
      <c r="T165" s="166"/>
      <c r="AT165" s="161" t="s">
        <v>136</v>
      </c>
      <c r="AU165" s="161" t="s">
        <v>81</v>
      </c>
      <c r="AV165" s="159" t="s">
        <v>81</v>
      </c>
      <c r="AW165" s="159" t="s">
        <v>37</v>
      </c>
      <c r="AX165" s="159" t="s">
        <v>73</v>
      </c>
      <c r="AY165" s="161" t="s">
        <v>125</v>
      </c>
    </row>
    <row r="166" spans="2:51" s="167" customFormat="1" ht="13.5">
      <c r="B166" s="168"/>
      <c r="D166" s="156" t="s">
        <v>136</v>
      </c>
      <c r="E166" s="169"/>
      <c r="F166" s="170" t="s">
        <v>139</v>
      </c>
      <c r="H166" s="171">
        <v>122.963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136</v>
      </c>
      <c r="AU166" s="169" t="s">
        <v>81</v>
      </c>
      <c r="AV166" s="167" t="s">
        <v>132</v>
      </c>
      <c r="AW166" s="167" t="s">
        <v>37</v>
      </c>
      <c r="AX166" s="167" t="s">
        <v>73</v>
      </c>
      <c r="AY166" s="169" t="s">
        <v>125</v>
      </c>
    </row>
    <row r="167" spans="2:51" s="159" customFormat="1" ht="13.5">
      <c r="B167" s="160"/>
      <c r="D167" s="156" t="s">
        <v>136</v>
      </c>
      <c r="E167" s="161"/>
      <c r="F167" s="162" t="s">
        <v>246</v>
      </c>
      <c r="H167" s="163">
        <v>122.96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136</v>
      </c>
      <c r="AU167" s="161" t="s">
        <v>81</v>
      </c>
      <c r="AV167" s="159" t="s">
        <v>81</v>
      </c>
      <c r="AW167" s="159" t="s">
        <v>37</v>
      </c>
      <c r="AX167" s="159" t="s">
        <v>22</v>
      </c>
      <c r="AY167" s="161" t="s">
        <v>125</v>
      </c>
    </row>
    <row r="168" spans="2:63" s="130" customFormat="1" ht="29.25" customHeight="1">
      <c r="B168" s="131"/>
      <c r="D168" s="141" t="s">
        <v>72</v>
      </c>
      <c r="E168" s="142" t="s">
        <v>182</v>
      </c>
      <c r="F168" s="142" t="s">
        <v>247</v>
      </c>
      <c r="J168" s="143">
        <f>BK168</f>
        <v>0</v>
      </c>
      <c r="L168" s="131"/>
      <c r="M168" s="135"/>
      <c r="N168" s="136"/>
      <c r="O168" s="136"/>
      <c r="P168" s="137">
        <f>SUM(P169:P189)</f>
        <v>140.52539</v>
      </c>
      <c r="Q168" s="136"/>
      <c r="R168" s="137">
        <f>SUM(R169:R189)</f>
        <v>0</v>
      </c>
      <c r="S168" s="136"/>
      <c r="T168" s="138">
        <f>SUM(T169:T189)</f>
        <v>6.67769</v>
      </c>
      <c r="AR168" s="132" t="s">
        <v>22</v>
      </c>
      <c r="AT168" s="139" t="s">
        <v>72</v>
      </c>
      <c r="AU168" s="139" t="s">
        <v>22</v>
      </c>
      <c r="AY168" s="132" t="s">
        <v>125</v>
      </c>
      <c r="BK168" s="140">
        <f>SUM(BK169:BK189)</f>
        <v>0</v>
      </c>
    </row>
    <row r="169" spans="2:65" s="24" customFormat="1" ht="20.25" customHeight="1">
      <c r="B169" s="144"/>
      <c r="C169" s="145">
        <v>23</v>
      </c>
      <c r="D169" s="145" t="s">
        <v>127</v>
      </c>
      <c r="E169" s="146" t="s">
        <v>248</v>
      </c>
      <c r="F169" s="147" t="s">
        <v>249</v>
      </c>
      <c r="G169" s="148" t="s">
        <v>155</v>
      </c>
      <c r="H169" s="149">
        <v>122.96</v>
      </c>
      <c r="I169" s="150">
        <v>0</v>
      </c>
      <c r="J169" s="150">
        <f>ROUND(I169*H169,2)</f>
        <v>0</v>
      </c>
      <c r="K169" s="147" t="s">
        <v>131</v>
      </c>
      <c r="L169" s="25"/>
      <c r="M169" s="151"/>
      <c r="N169" s="152" t="s">
        <v>44</v>
      </c>
      <c r="O169" s="153">
        <v>0.073</v>
      </c>
      <c r="P169" s="153">
        <f>O169*H169</f>
        <v>8.97608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AR169" s="10" t="s">
        <v>132</v>
      </c>
      <c r="AT169" s="10" t="s">
        <v>127</v>
      </c>
      <c r="AU169" s="10" t="s">
        <v>81</v>
      </c>
      <c r="AY169" s="10" t="s">
        <v>125</v>
      </c>
      <c r="BE169" s="155">
        <f>IF(N169="základní",J169,0)</f>
        <v>0</v>
      </c>
      <c r="BF169" s="155">
        <f>IF(N169="snížená",J169,0)</f>
        <v>0</v>
      </c>
      <c r="BG169" s="155">
        <f>IF(N169="zákl. přenesená",J169,0)</f>
        <v>0</v>
      </c>
      <c r="BH169" s="155">
        <f>IF(N169="sníž. přenesená",J169,0)</f>
        <v>0</v>
      </c>
      <c r="BI169" s="155">
        <f>IF(N169="nulová",J169,0)</f>
        <v>0</v>
      </c>
      <c r="BJ169" s="10" t="s">
        <v>22</v>
      </c>
      <c r="BK169" s="155">
        <f>ROUND(I169*H169,2)</f>
        <v>0</v>
      </c>
      <c r="BL169" s="10" t="s">
        <v>132</v>
      </c>
      <c r="BM169" s="10" t="s">
        <v>250</v>
      </c>
    </row>
    <row r="170" spans="2:47" s="24" customFormat="1" ht="54">
      <c r="B170" s="25"/>
      <c r="D170" s="156" t="s">
        <v>134</v>
      </c>
      <c r="F170" s="157" t="s">
        <v>251</v>
      </c>
      <c r="L170" s="25"/>
      <c r="M170" s="158"/>
      <c r="N170" s="26"/>
      <c r="O170" s="26"/>
      <c r="P170" s="26"/>
      <c r="Q170" s="26"/>
      <c r="R170" s="26"/>
      <c r="S170" s="26"/>
      <c r="T170" s="57"/>
      <c r="AT170" s="10" t="s">
        <v>134</v>
      </c>
      <c r="AU170" s="10" t="s">
        <v>81</v>
      </c>
    </row>
    <row r="171" spans="2:51" s="159" customFormat="1" ht="13.5">
      <c r="B171" s="160"/>
      <c r="D171" s="156" t="s">
        <v>136</v>
      </c>
      <c r="E171" s="161"/>
      <c r="F171" s="162" t="s">
        <v>246</v>
      </c>
      <c r="H171" s="163">
        <v>122.96</v>
      </c>
      <c r="L171" s="160"/>
      <c r="M171" s="164"/>
      <c r="N171" s="165"/>
      <c r="O171" s="165"/>
      <c r="P171" s="165"/>
      <c r="Q171" s="165"/>
      <c r="R171" s="165"/>
      <c r="S171" s="165"/>
      <c r="T171" s="166"/>
      <c r="AT171" s="161" t="s">
        <v>136</v>
      </c>
      <c r="AU171" s="161" t="s">
        <v>81</v>
      </c>
      <c r="AV171" s="159" t="s">
        <v>81</v>
      </c>
      <c r="AW171" s="159" t="s">
        <v>37</v>
      </c>
      <c r="AX171" s="159" t="s">
        <v>73</v>
      </c>
      <c r="AY171" s="161" t="s">
        <v>125</v>
      </c>
    </row>
    <row r="172" spans="2:51" s="167" customFormat="1" ht="13.5">
      <c r="B172" s="168"/>
      <c r="D172" s="175" t="s">
        <v>136</v>
      </c>
      <c r="E172" s="179"/>
      <c r="F172" s="180" t="s">
        <v>139</v>
      </c>
      <c r="H172" s="181">
        <v>122.96</v>
      </c>
      <c r="L172" s="168"/>
      <c r="M172" s="172"/>
      <c r="N172" s="173"/>
      <c r="O172" s="173"/>
      <c r="P172" s="173"/>
      <c r="Q172" s="173"/>
      <c r="R172" s="173"/>
      <c r="S172" s="173"/>
      <c r="T172" s="174"/>
      <c r="AT172" s="169" t="s">
        <v>136</v>
      </c>
      <c r="AU172" s="169" t="s">
        <v>81</v>
      </c>
      <c r="AV172" s="167" t="s">
        <v>132</v>
      </c>
      <c r="AW172" s="167" t="s">
        <v>37</v>
      </c>
      <c r="AX172" s="167" t="s">
        <v>22</v>
      </c>
      <c r="AY172" s="169" t="s">
        <v>125</v>
      </c>
    </row>
    <row r="173" spans="2:65" s="24" customFormat="1" ht="20.25" customHeight="1">
      <c r="B173" s="144"/>
      <c r="C173" s="145">
        <v>24</v>
      </c>
      <c r="D173" s="145" t="s">
        <v>127</v>
      </c>
      <c r="E173" s="146" t="s">
        <v>252</v>
      </c>
      <c r="F173" s="147" t="s">
        <v>253</v>
      </c>
      <c r="G173" s="148" t="s">
        <v>155</v>
      </c>
      <c r="H173" s="149">
        <v>34.43</v>
      </c>
      <c r="I173" s="150">
        <v>0</v>
      </c>
      <c r="J173" s="150">
        <f>ROUND(I173*H173,2)</f>
        <v>0</v>
      </c>
      <c r="K173" s="147" t="s">
        <v>131</v>
      </c>
      <c r="L173" s="25"/>
      <c r="M173" s="151"/>
      <c r="N173" s="152" t="s">
        <v>44</v>
      </c>
      <c r="O173" s="153">
        <v>0.621</v>
      </c>
      <c r="P173" s="153">
        <f>O173*H173</f>
        <v>21.38103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AR173" s="10" t="s">
        <v>132</v>
      </c>
      <c r="AT173" s="10" t="s">
        <v>127</v>
      </c>
      <c r="AU173" s="10" t="s">
        <v>81</v>
      </c>
      <c r="AY173" s="10" t="s">
        <v>125</v>
      </c>
      <c r="BE173" s="155">
        <f>IF(N173="základní",J173,0)</f>
        <v>0</v>
      </c>
      <c r="BF173" s="155">
        <f>IF(N173="snížená",J173,0)</f>
        <v>0</v>
      </c>
      <c r="BG173" s="155">
        <f>IF(N173="zákl. přenesená",J173,0)</f>
        <v>0</v>
      </c>
      <c r="BH173" s="155">
        <f>IF(N173="sníž. přenesená",J173,0)</f>
        <v>0</v>
      </c>
      <c r="BI173" s="155">
        <f>IF(N173="nulová",J173,0)</f>
        <v>0</v>
      </c>
      <c r="BJ173" s="10" t="s">
        <v>22</v>
      </c>
      <c r="BK173" s="155">
        <f>ROUND(I173*H173,2)</f>
        <v>0</v>
      </c>
      <c r="BL173" s="10" t="s">
        <v>132</v>
      </c>
      <c r="BM173" s="10" t="s">
        <v>254</v>
      </c>
    </row>
    <row r="174" spans="2:47" s="24" customFormat="1" ht="54">
      <c r="B174" s="25"/>
      <c r="D174" s="156" t="s">
        <v>134</v>
      </c>
      <c r="F174" s="157" t="s">
        <v>255</v>
      </c>
      <c r="L174" s="25"/>
      <c r="M174" s="158"/>
      <c r="N174" s="26"/>
      <c r="O174" s="26"/>
      <c r="P174" s="26"/>
      <c r="Q174" s="26"/>
      <c r="R174" s="26"/>
      <c r="S174" s="26"/>
      <c r="T174" s="57"/>
      <c r="AT174" s="10" t="s">
        <v>134</v>
      </c>
      <c r="AU174" s="10" t="s">
        <v>81</v>
      </c>
    </row>
    <row r="175" spans="2:51" s="159" customFormat="1" ht="13.5">
      <c r="B175" s="160"/>
      <c r="D175" s="175" t="s">
        <v>136</v>
      </c>
      <c r="E175" s="176"/>
      <c r="F175" s="177" t="s">
        <v>256</v>
      </c>
      <c r="H175" s="178">
        <v>34.43</v>
      </c>
      <c r="L175" s="160"/>
      <c r="M175" s="164"/>
      <c r="N175" s="165"/>
      <c r="O175" s="165"/>
      <c r="P175" s="165"/>
      <c r="Q175" s="165"/>
      <c r="R175" s="165"/>
      <c r="S175" s="165"/>
      <c r="T175" s="166"/>
      <c r="AT175" s="161" t="s">
        <v>136</v>
      </c>
      <c r="AU175" s="161" t="s">
        <v>81</v>
      </c>
      <c r="AV175" s="159" t="s">
        <v>81</v>
      </c>
      <c r="AW175" s="159" t="s">
        <v>37</v>
      </c>
      <c r="AX175" s="159" t="s">
        <v>22</v>
      </c>
      <c r="AY175" s="161" t="s">
        <v>125</v>
      </c>
    </row>
    <row r="176" spans="2:65" s="24" customFormat="1" ht="20.25" customHeight="1">
      <c r="B176" s="144"/>
      <c r="C176" s="145">
        <v>25</v>
      </c>
      <c r="D176" s="145" t="s">
        <v>127</v>
      </c>
      <c r="E176" s="146" t="s">
        <v>257</v>
      </c>
      <c r="F176" s="147" t="s">
        <v>258</v>
      </c>
      <c r="G176" s="148" t="s">
        <v>155</v>
      </c>
      <c r="H176" s="149">
        <v>122.96</v>
      </c>
      <c r="I176" s="150">
        <v>0</v>
      </c>
      <c r="J176" s="150">
        <f>ROUND(I176*H176,2)</f>
        <v>0</v>
      </c>
      <c r="K176" s="147" t="s">
        <v>131</v>
      </c>
      <c r="L176" s="25"/>
      <c r="M176" s="151"/>
      <c r="N176" s="152" t="s">
        <v>44</v>
      </c>
      <c r="O176" s="153">
        <v>0.517</v>
      </c>
      <c r="P176" s="153">
        <f>O176*H176</f>
        <v>63.570319999999995</v>
      </c>
      <c r="Q176" s="153">
        <v>0</v>
      </c>
      <c r="R176" s="153">
        <f>Q176*H176</f>
        <v>0</v>
      </c>
      <c r="S176" s="153">
        <v>0.023</v>
      </c>
      <c r="T176" s="154">
        <f>S176*H176</f>
        <v>2.82808</v>
      </c>
      <c r="AR176" s="10" t="s">
        <v>132</v>
      </c>
      <c r="AT176" s="10" t="s">
        <v>127</v>
      </c>
      <c r="AU176" s="10" t="s">
        <v>81</v>
      </c>
      <c r="AY176" s="10" t="s">
        <v>125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0" t="s">
        <v>22</v>
      </c>
      <c r="BK176" s="155">
        <f>ROUND(I176*H176,2)</f>
        <v>0</v>
      </c>
      <c r="BL176" s="10" t="s">
        <v>132</v>
      </c>
      <c r="BM176" s="10" t="s">
        <v>259</v>
      </c>
    </row>
    <row r="177" spans="2:47" s="24" customFormat="1" ht="40.5">
      <c r="B177" s="25"/>
      <c r="D177" s="175" t="s">
        <v>134</v>
      </c>
      <c r="F177" s="182" t="s">
        <v>260</v>
      </c>
      <c r="L177" s="25"/>
      <c r="M177" s="158"/>
      <c r="N177" s="26"/>
      <c r="O177" s="26"/>
      <c r="P177" s="26"/>
      <c r="Q177" s="26"/>
      <c r="R177" s="26"/>
      <c r="S177" s="26"/>
      <c r="T177" s="57"/>
      <c r="AT177" s="10" t="s">
        <v>134</v>
      </c>
      <c r="AU177" s="10" t="s">
        <v>81</v>
      </c>
    </row>
    <row r="178" spans="2:65" s="24" customFormat="1" ht="28.5" customHeight="1">
      <c r="B178" s="144"/>
      <c r="C178" s="145">
        <v>26</v>
      </c>
      <c r="D178" s="145" t="s">
        <v>127</v>
      </c>
      <c r="E178" s="146" t="s">
        <v>261</v>
      </c>
      <c r="F178" s="147" t="s">
        <v>262</v>
      </c>
      <c r="G178" s="148" t="s">
        <v>155</v>
      </c>
      <c r="H178" s="149">
        <v>34.43</v>
      </c>
      <c r="I178" s="150">
        <v>0</v>
      </c>
      <c r="J178" s="150">
        <f>ROUND(I178*H178,2)</f>
        <v>0</v>
      </c>
      <c r="K178" s="147" t="s">
        <v>131</v>
      </c>
      <c r="L178" s="25"/>
      <c r="M178" s="151"/>
      <c r="N178" s="152" t="s">
        <v>44</v>
      </c>
      <c r="O178" s="153">
        <v>1.08</v>
      </c>
      <c r="P178" s="153">
        <f>O178*H178</f>
        <v>37.184400000000004</v>
      </c>
      <c r="Q178" s="153">
        <v>0</v>
      </c>
      <c r="R178" s="153">
        <f>Q178*H178</f>
        <v>0</v>
      </c>
      <c r="S178" s="153">
        <v>0.027</v>
      </c>
      <c r="T178" s="154">
        <f>S178*H178</f>
        <v>0.9296099999999999</v>
      </c>
      <c r="AR178" s="10" t="s">
        <v>132</v>
      </c>
      <c r="AT178" s="10" t="s">
        <v>127</v>
      </c>
      <c r="AU178" s="10" t="s">
        <v>81</v>
      </c>
      <c r="AY178" s="10" t="s">
        <v>125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0" t="s">
        <v>22</v>
      </c>
      <c r="BK178" s="155">
        <f>ROUND(I178*H178,2)</f>
        <v>0</v>
      </c>
      <c r="BL178" s="10" t="s">
        <v>132</v>
      </c>
      <c r="BM178" s="10" t="s">
        <v>263</v>
      </c>
    </row>
    <row r="179" spans="2:47" s="24" customFormat="1" ht="54">
      <c r="B179" s="25"/>
      <c r="D179" s="175" t="s">
        <v>134</v>
      </c>
      <c r="F179" s="182" t="s">
        <v>264</v>
      </c>
      <c r="L179" s="25"/>
      <c r="M179" s="158"/>
      <c r="N179" s="26"/>
      <c r="O179" s="26"/>
      <c r="P179" s="26"/>
      <c r="Q179" s="26"/>
      <c r="R179" s="26"/>
      <c r="S179" s="26"/>
      <c r="T179" s="57"/>
      <c r="AT179" s="10" t="s">
        <v>134</v>
      </c>
      <c r="AU179" s="10" t="s">
        <v>81</v>
      </c>
    </row>
    <row r="180" spans="2:65" s="24" customFormat="1" ht="20.25" customHeight="1">
      <c r="B180" s="144"/>
      <c r="C180" s="145">
        <v>27</v>
      </c>
      <c r="D180" s="145" t="s">
        <v>127</v>
      </c>
      <c r="E180" s="146" t="s">
        <v>265</v>
      </c>
      <c r="F180" s="147" t="s">
        <v>266</v>
      </c>
      <c r="G180" s="148" t="s">
        <v>160</v>
      </c>
      <c r="H180" s="149">
        <v>1.46</v>
      </c>
      <c r="I180" s="150">
        <v>0</v>
      </c>
      <c r="J180" s="150">
        <f>ROUND(I180*H180,2)</f>
        <v>0</v>
      </c>
      <c r="K180" s="147" t="s">
        <v>131</v>
      </c>
      <c r="L180" s="25"/>
      <c r="M180" s="151"/>
      <c r="N180" s="152" t="s">
        <v>44</v>
      </c>
      <c r="O180" s="153">
        <v>6.436</v>
      </c>
      <c r="P180" s="153">
        <f>O180*H180</f>
        <v>9.39656</v>
      </c>
      <c r="Q180" s="153">
        <v>0</v>
      </c>
      <c r="R180" s="153">
        <f>Q180*H180</f>
        <v>0</v>
      </c>
      <c r="S180" s="153">
        <v>2</v>
      </c>
      <c r="T180" s="154">
        <f>S180*H180</f>
        <v>2.92</v>
      </c>
      <c r="AR180" s="10" t="s">
        <v>132</v>
      </c>
      <c r="AT180" s="10" t="s">
        <v>127</v>
      </c>
      <c r="AU180" s="10" t="s">
        <v>81</v>
      </c>
      <c r="AY180" s="10" t="s">
        <v>125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0" t="s">
        <v>22</v>
      </c>
      <c r="BK180" s="155">
        <f>ROUND(I180*H180,2)</f>
        <v>0</v>
      </c>
      <c r="BL180" s="10" t="s">
        <v>132</v>
      </c>
      <c r="BM180" s="10" t="s">
        <v>267</v>
      </c>
    </row>
    <row r="181" spans="2:47" s="24" customFormat="1" ht="13.5">
      <c r="B181" s="25"/>
      <c r="D181" s="156" t="s">
        <v>134</v>
      </c>
      <c r="F181" s="157" t="s">
        <v>268</v>
      </c>
      <c r="L181" s="25"/>
      <c r="M181" s="158"/>
      <c r="N181" s="26"/>
      <c r="O181" s="26"/>
      <c r="P181" s="26"/>
      <c r="Q181" s="26"/>
      <c r="R181" s="26"/>
      <c r="S181" s="26"/>
      <c r="T181" s="57"/>
      <c r="AT181" s="10" t="s">
        <v>134</v>
      </c>
      <c r="AU181" s="10" t="s">
        <v>81</v>
      </c>
    </row>
    <row r="182" spans="2:51" s="159" customFormat="1" ht="13.5">
      <c r="B182" s="160"/>
      <c r="D182" s="156" t="s">
        <v>136</v>
      </c>
      <c r="E182" s="161"/>
      <c r="F182" s="162" t="s">
        <v>269</v>
      </c>
      <c r="H182" s="163">
        <v>0.54</v>
      </c>
      <c r="L182" s="160"/>
      <c r="M182" s="164"/>
      <c r="N182" s="165"/>
      <c r="O182" s="165"/>
      <c r="P182" s="165"/>
      <c r="Q182" s="165"/>
      <c r="R182" s="165"/>
      <c r="S182" s="165"/>
      <c r="T182" s="166"/>
      <c r="AT182" s="161" t="s">
        <v>136</v>
      </c>
      <c r="AU182" s="161" t="s">
        <v>81</v>
      </c>
      <c r="AV182" s="159" t="s">
        <v>81</v>
      </c>
      <c r="AW182" s="159" t="s">
        <v>37</v>
      </c>
      <c r="AX182" s="159" t="s">
        <v>73</v>
      </c>
      <c r="AY182" s="161" t="s">
        <v>125</v>
      </c>
    </row>
    <row r="183" spans="2:51" s="159" customFormat="1" ht="13.5">
      <c r="B183" s="160"/>
      <c r="D183" s="156" t="s">
        <v>136</v>
      </c>
      <c r="E183" s="161"/>
      <c r="F183" s="162" t="s">
        <v>270</v>
      </c>
      <c r="H183" s="163">
        <v>0.92</v>
      </c>
      <c r="L183" s="160"/>
      <c r="M183" s="164"/>
      <c r="N183" s="165"/>
      <c r="O183" s="165"/>
      <c r="P183" s="165"/>
      <c r="Q183" s="165"/>
      <c r="R183" s="165"/>
      <c r="S183" s="165"/>
      <c r="T183" s="166"/>
      <c r="AT183" s="161" t="s">
        <v>136</v>
      </c>
      <c r="AU183" s="161" t="s">
        <v>81</v>
      </c>
      <c r="AV183" s="159" t="s">
        <v>81</v>
      </c>
      <c r="AW183" s="159" t="s">
        <v>37</v>
      </c>
      <c r="AX183" s="159" t="s">
        <v>73</v>
      </c>
      <c r="AY183" s="161" t="s">
        <v>125</v>
      </c>
    </row>
    <row r="184" spans="2:51" s="167" customFormat="1" ht="13.5">
      <c r="B184" s="168"/>
      <c r="D184" s="175" t="s">
        <v>136</v>
      </c>
      <c r="E184" s="179"/>
      <c r="F184" s="180" t="s">
        <v>139</v>
      </c>
      <c r="H184" s="181">
        <v>1.46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136</v>
      </c>
      <c r="AU184" s="169" t="s">
        <v>81</v>
      </c>
      <c r="AV184" s="167" t="s">
        <v>132</v>
      </c>
      <c r="AW184" s="167" t="s">
        <v>37</v>
      </c>
      <c r="AX184" s="167" t="s">
        <v>22</v>
      </c>
      <c r="AY184" s="169" t="s">
        <v>125</v>
      </c>
    </row>
    <row r="185" spans="2:65" s="24" customFormat="1" ht="27">
      <c r="B185" s="144"/>
      <c r="C185" s="145">
        <v>28</v>
      </c>
      <c r="D185" s="145" t="s">
        <v>127</v>
      </c>
      <c r="E185" s="146" t="s">
        <v>271</v>
      </c>
      <c r="F185" s="147" t="s">
        <v>272</v>
      </c>
      <c r="G185" s="148" t="s">
        <v>143</v>
      </c>
      <c r="H185" s="149">
        <v>1</v>
      </c>
      <c r="I185" s="150">
        <v>0</v>
      </c>
      <c r="J185" s="150">
        <f>ROUND(I185*H185,2)</f>
        <v>0</v>
      </c>
      <c r="K185" s="147" t="s">
        <v>151</v>
      </c>
      <c r="L185" s="25"/>
      <c r="M185" s="151"/>
      <c r="N185" s="152" t="s">
        <v>44</v>
      </c>
      <c r="O185" s="153">
        <v>0.017</v>
      </c>
      <c r="P185" s="153">
        <f>O185*H185</f>
        <v>0.017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AR185" s="10" t="s">
        <v>132</v>
      </c>
      <c r="AT185" s="10" t="s">
        <v>127</v>
      </c>
      <c r="AU185" s="10" t="s">
        <v>81</v>
      </c>
      <c r="AY185" s="10" t="s">
        <v>125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0" t="s">
        <v>22</v>
      </c>
      <c r="BK185" s="155">
        <f>ROUND(I185*H185,2)</f>
        <v>0</v>
      </c>
      <c r="BL185" s="10" t="s">
        <v>132</v>
      </c>
      <c r="BM185" s="10" t="s">
        <v>273</v>
      </c>
    </row>
    <row r="186" spans="2:47" s="24" customFormat="1" ht="27">
      <c r="B186" s="25"/>
      <c r="D186" s="156" t="s">
        <v>134</v>
      </c>
      <c r="F186" s="157" t="s">
        <v>272</v>
      </c>
      <c r="L186" s="25"/>
      <c r="M186" s="158"/>
      <c r="N186" s="26"/>
      <c r="O186" s="26"/>
      <c r="P186" s="26"/>
      <c r="Q186" s="26"/>
      <c r="R186" s="26"/>
      <c r="S186" s="26"/>
      <c r="T186" s="57"/>
      <c r="AT186" s="10" t="s">
        <v>134</v>
      </c>
      <c r="AU186" s="10" t="s">
        <v>81</v>
      </c>
    </row>
    <row r="187" spans="2:51" s="159" customFormat="1" ht="13.5">
      <c r="B187" s="160"/>
      <c r="D187" s="156" t="s">
        <v>136</v>
      </c>
      <c r="E187" s="161"/>
      <c r="F187" s="162" t="s">
        <v>274</v>
      </c>
      <c r="H187" s="163">
        <v>1</v>
      </c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136</v>
      </c>
      <c r="AU187" s="161" t="s">
        <v>81</v>
      </c>
      <c r="AV187" s="159" t="s">
        <v>81</v>
      </c>
      <c r="AW187" s="159" t="s">
        <v>37</v>
      </c>
      <c r="AX187" s="159" t="s">
        <v>73</v>
      </c>
      <c r="AY187" s="161" t="s">
        <v>125</v>
      </c>
    </row>
    <row r="188" spans="2:51" s="167" customFormat="1" ht="13.5">
      <c r="B188" s="168"/>
      <c r="D188" s="175" t="s">
        <v>136</v>
      </c>
      <c r="E188" s="179"/>
      <c r="F188" s="180" t="s">
        <v>139</v>
      </c>
      <c r="H188" s="181">
        <v>1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136</v>
      </c>
      <c r="AU188" s="169" t="s">
        <v>81</v>
      </c>
      <c r="AV188" s="167" t="s">
        <v>132</v>
      </c>
      <c r="AW188" s="167" t="s">
        <v>37</v>
      </c>
      <c r="AX188" s="167" t="s">
        <v>22</v>
      </c>
      <c r="AY188" s="169" t="s">
        <v>125</v>
      </c>
    </row>
    <row r="189" spans="2:47" s="24" customFormat="1" ht="13.5">
      <c r="B189" s="25"/>
      <c r="D189" s="156" t="s">
        <v>134</v>
      </c>
      <c r="F189" s="157"/>
      <c r="L189" s="25"/>
      <c r="M189" s="158"/>
      <c r="N189" s="26"/>
      <c r="O189" s="26"/>
      <c r="P189" s="26"/>
      <c r="Q189" s="26"/>
      <c r="R189" s="26"/>
      <c r="S189" s="26"/>
      <c r="T189" s="57"/>
      <c r="AT189" s="10" t="s">
        <v>134</v>
      </c>
      <c r="AU189" s="10" t="s">
        <v>81</v>
      </c>
    </row>
    <row r="190" spans="2:63" s="130" customFormat="1" ht="29.25" customHeight="1">
      <c r="B190" s="131"/>
      <c r="D190" s="141" t="s">
        <v>72</v>
      </c>
      <c r="E190" s="142" t="s">
        <v>275</v>
      </c>
      <c r="F190" s="142" t="s">
        <v>276</v>
      </c>
      <c r="J190" s="143">
        <f>BK190</f>
        <v>0</v>
      </c>
      <c r="L190" s="131"/>
      <c r="M190" s="135"/>
      <c r="N190" s="136"/>
      <c r="O190" s="136"/>
      <c r="P190" s="137">
        <f>SUM(P191:P194)</f>
        <v>1.9999140000000002</v>
      </c>
      <c r="Q190" s="136"/>
      <c r="R190" s="137">
        <f>SUM(R191:R194)</f>
        <v>0</v>
      </c>
      <c r="S190" s="136"/>
      <c r="T190" s="138">
        <f>SUM(T191:T194)</f>
        <v>0</v>
      </c>
      <c r="AR190" s="132" t="s">
        <v>22</v>
      </c>
      <c r="AT190" s="139" t="s">
        <v>72</v>
      </c>
      <c r="AU190" s="139" t="s">
        <v>22</v>
      </c>
      <c r="AY190" s="132" t="s">
        <v>125</v>
      </c>
      <c r="BK190" s="140">
        <f>SUM(BK191:BK194)</f>
        <v>0</v>
      </c>
    </row>
    <row r="191" spans="2:65" s="24" customFormat="1" ht="20.25" customHeight="1">
      <c r="B191" s="144"/>
      <c r="C191" s="145">
        <v>29</v>
      </c>
      <c r="D191" s="145" t="s">
        <v>127</v>
      </c>
      <c r="E191" s="146" t="s">
        <v>277</v>
      </c>
      <c r="F191" s="147" t="s">
        <v>278</v>
      </c>
      <c r="G191" s="148" t="s">
        <v>279</v>
      </c>
      <c r="H191" s="149">
        <v>5.602</v>
      </c>
      <c r="I191" s="150">
        <v>0</v>
      </c>
      <c r="J191" s="150">
        <f>ROUND(I191*H191,2)</f>
        <v>0</v>
      </c>
      <c r="K191" s="147" t="s">
        <v>131</v>
      </c>
      <c r="L191" s="25"/>
      <c r="M191" s="151"/>
      <c r="N191" s="152" t="s">
        <v>44</v>
      </c>
      <c r="O191" s="153">
        <v>0.338</v>
      </c>
      <c r="P191" s="153">
        <f>O191*H191</f>
        <v>1.8934760000000002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AR191" s="10" t="s">
        <v>132</v>
      </c>
      <c r="AT191" s="10" t="s">
        <v>127</v>
      </c>
      <c r="AU191" s="10" t="s">
        <v>81</v>
      </c>
      <c r="AY191" s="10" t="s">
        <v>125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0" t="s">
        <v>22</v>
      </c>
      <c r="BK191" s="155">
        <f>ROUND(I191*H191,2)</f>
        <v>0</v>
      </c>
      <c r="BL191" s="10" t="s">
        <v>132</v>
      </c>
      <c r="BM191" s="10" t="s">
        <v>280</v>
      </c>
    </row>
    <row r="192" spans="2:47" s="24" customFormat="1" ht="27">
      <c r="B192" s="25"/>
      <c r="D192" s="175" t="s">
        <v>134</v>
      </c>
      <c r="F192" s="182" t="s">
        <v>281</v>
      </c>
      <c r="L192" s="25"/>
      <c r="M192" s="158"/>
      <c r="N192" s="26"/>
      <c r="O192" s="26"/>
      <c r="P192" s="26"/>
      <c r="Q192" s="26"/>
      <c r="R192" s="26"/>
      <c r="S192" s="26"/>
      <c r="T192" s="57"/>
      <c r="AT192" s="10" t="s">
        <v>134</v>
      </c>
      <c r="AU192" s="10" t="s">
        <v>81</v>
      </c>
    </row>
    <row r="193" spans="2:65" s="24" customFormat="1" ht="28.5" customHeight="1">
      <c r="B193" s="144"/>
      <c r="C193" s="145">
        <v>30</v>
      </c>
      <c r="D193" s="145" t="s">
        <v>127</v>
      </c>
      <c r="E193" s="146" t="s">
        <v>282</v>
      </c>
      <c r="F193" s="147" t="s">
        <v>283</v>
      </c>
      <c r="G193" s="148" t="s">
        <v>279</v>
      </c>
      <c r="H193" s="149">
        <v>5.602</v>
      </c>
      <c r="I193" s="150">
        <v>0</v>
      </c>
      <c r="J193" s="150">
        <f>ROUND(I193*H193,2)</f>
        <v>0</v>
      </c>
      <c r="K193" s="147" t="s">
        <v>131</v>
      </c>
      <c r="L193" s="25"/>
      <c r="M193" s="151"/>
      <c r="N193" s="152" t="s">
        <v>44</v>
      </c>
      <c r="O193" s="153">
        <v>0.019</v>
      </c>
      <c r="P193" s="153">
        <f>O193*H193</f>
        <v>0.106438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AR193" s="10" t="s">
        <v>132</v>
      </c>
      <c r="AT193" s="10" t="s">
        <v>127</v>
      </c>
      <c r="AU193" s="10" t="s">
        <v>81</v>
      </c>
      <c r="AY193" s="10" t="s">
        <v>125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0" t="s">
        <v>22</v>
      </c>
      <c r="BK193" s="155">
        <f>ROUND(I193*H193,2)</f>
        <v>0</v>
      </c>
      <c r="BL193" s="10" t="s">
        <v>132</v>
      </c>
      <c r="BM193" s="10" t="s">
        <v>284</v>
      </c>
    </row>
    <row r="194" spans="2:47" s="24" customFormat="1" ht="27">
      <c r="B194" s="25"/>
      <c r="D194" s="156" t="s">
        <v>134</v>
      </c>
      <c r="F194" s="157" t="s">
        <v>285</v>
      </c>
      <c r="L194" s="25"/>
      <c r="M194" s="192"/>
      <c r="N194" s="193"/>
      <c r="O194" s="193"/>
      <c r="P194" s="193"/>
      <c r="Q194" s="193"/>
      <c r="R194" s="193"/>
      <c r="S194" s="193"/>
      <c r="T194" s="194"/>
      <c r="AT194" s="10" t="s">
        <v>134</v>
      </c>
      <c r="AU194" s="10" t="s">
        <v>81</v>
      </c>
    </row>
    <row r="195" spans="2:12" s="24" customFormat="1" ht="6.75" customHeight="1">
      <c r="B195" s="41"/>
      <c r="C195" s="42"/>
      <c r="D195" s="42"/>
      <c r="E195" s="42"/>
      <c r="F195" s="42"/>
      <c r="G195" s="42"/>
      <c r="H195" s="42"/>
      <c r="I195" s="42"/>
      <c r="J195" s="42"/>
      <c r="K195" s="42"/>
      <c r="L195" s="25"/>
    </row>
    <row r="196" ht="13.5">
      <c r="AT196" s="195"/>
    </row>
  </sheetData>
  <sheetProtection selectLockedCells="1" selectUnlockedCells="1"/>
  <autoFilter ref="C82:K82"/>
  <mergeCells count="9">
    <mergeCell ref="E47:H47"/>
    <mergeCell ref="E73:H73"/>
    <mergeCell ref="E75:H75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2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M458"/>
  <sheetViews>
    <sheetView showGridLines="0" zoomScale="107" zoomScaleNormal="107" zoomScalePageLayoutView="0" workbookViewId="0" topLeftCell="A82">
      <selection activeCell="A39" sqref="A39"/>
    </sheetView>
  </sheetViews>
  <sheetFormatPr defaultColWidth="9.33203125" defaultRowHeight="13.5"/>
  <cols>
    <col min="1" max="1" width="7.16015625" style="1" customWidth="1"/>
    <col min="2" max="2" width="1.5" style="1" customWidth="1"/>
    <col min="3" max="3" width="3.5" style="1" customWidth="1"/>
    <col min="4" max="4" width="43.16015625" style="1" customWidth="1"/>
    <col min="5" max="5" width="14.66015625" style="1" customWidth="1"/>
    <col min="6" max="6" width="64.33203125" style="1" customWidth="1"/>
    <col min="7" max="7" width="7.5" style="1" customWidth="1"/>
    <col min="8" max="8" width="9.5" style="1" customWidth="1"/>
    <col min="9" max="9" width="10.83203125" style="1" customWidth="1"/>
    <col min="10" max="10" width="20.16015625" style="1" customWidth="1"/>
    <col min="11" max="11" width="13.33203125" style="1" customWidth="1"/>
    <col min="13" max="21" width="0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0" style="1" hidden="1" customWidth="1"/>
  </cols>
  <sheetData>
    <row r="1" spans="12:46" ht="36.75" customHeight="1"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AT1" s="10" t="s">
        <v>83</v>
      </c>
    </row>
    <row r="2" spans="2:46" ht="6.75" customHeight="1">
      <c r="B2" s="11"/>
      <c r="C2" s="12"/>
      <c r="D2" s="12"/>
      <c r="E2" s="12"/>
      <c r="F2" s="12"/>
      <c r="G2" s="12"/>
      <c r="H2" s="12"/>
      <c r="I2" s="12"/>
      <c r="J2" s="12"/>
      <c r="K2" s="13"/>
      <c r="AT2" s="10" t="s">
        <v>81</v>
      </c>
    </row>
    <row r="3" spans="2:46" ht="36.75" customHeight="1">
      <c r="B3" s="14"/>
      <c r="C3" s="15"/>
      <c r="D3" s="16" t="s">
        <v>94</v>
      </c>
      <c r="E3" s="15"/>
      <c r="F3" s="15"/>
      <c r="G3" s="15"/>
      <c r="H3" s="15"/>
      <c r="I3" s="15"/>
      <c r="J3" s="15"/>
      <c r="K3" s="17"/>
      <c r="M3" s="18" t="s">
        <v>12</v>
      </c>
      <c r="AT3" s="10" t="s">
        <v>5</v>
      </c>
    </row>
    <row r="4" spans="2:11" ht="6.75" customHeight="1">
      <c r="B4" s="14"/>
      <c r="C4" s="15"/>
      <c r="D4" s="15"/>
      <c r="E4" s="15"/>
      <c r="F4" s="15"/>
      <c r="G4" s="15"/>
      <c r="H4" s="15"/>
      <c r="I4" s="15"/>
      <c r="J4" s="15"/>
      <c r="K4" s="17"/>
    </row>
    <row r="5" spans="2:11" ht="15">
      <c r="B5" s="14"/>
      <c r="C5" s="15"/>
      <c r="D5" s="22" t="s">
        <v>16</v>
      </c>
      <c r="E5" s="15"/>
      <c r="F5" s="15"/>
      <c r="G5" s="15"/>
      <c r="H5" s="15"/>
      <c r="I5" s="15"/>
      <c r="J5" s="15"/>
      <c r="K5" s="17"/>
    </row>
    <row r="6" spans="2:11" ht="20.25" customHeight="1">
      <c r="B6" s="14"/>
      <c r="C6" s="15"/>
      <c r="D6" s="15"/>
      <c r="E6" s="278" t="str">
        <f>'Rekapitulace stavby'!K6</f>
        <v>LBP Hájevského p., Hořesedly, ř. km 0,000 - 0,28756, rekonstrukce úpravy koryta</v>
      </c>
      <c r="F6" s="278"/>
      <c r="G6" s="278"/>
      <c r="H6" s="278"/>
      <c r="I6" s="15"/>
      <c r="J6" s="15"/>
      <c r="K6" s="17"/>
    </row>
    <row r="7" spans="2:11" s="24" customFormat="1" ht="15">
      <c r="B7" s="25"/>
      <c r="C7" s="26"/>
      <c r="D7" s="22" t="s">
        <v>95</v>
      </c>
      <c r="E7" s="26"/>
      <c r="F7" s="26"/>
      <c r="G7" s="26"/>
      <c r="H7" s="26"/>
      <c r="I7" s="26"/>
      <c r="J7" s="26"/>
      <c r="K7" s="29"/>
    </row>
    <row r="8" spans="2:11" s="24" customFormat="1" ht="36.75" customHeight="1">
      <c r="B8" s="25"/>
      <c r="C8" s="26"/>
      <c r="D8" s="26"/>
      <c r="E8" s="266" t="s">
        <v>286</v>
      </c>
      <c r="F8" s="266"/>
      <c r="G8" s="266"/>
      <c r="H8" s="266"/>
      <c r="I8" s="26"/>
      <c r="J8" s="26"/>
      <c r="K8" s="29"/>
    </row>
    <row r="9" spans="2:11" s="24" customFormat="1" ht="13.5">
      <c r="B9" s="25"/>
      <c r="C9" s="26"/>
      <c r="D9" s="26"/>
      <c r="E9" s="26"/>
      <c r="F9" s="26"/>
      <c r="G9" s="26"/>
      <c r="H9" s="26"/>
      <c r="I9" s="26"/>
      <c r="J9" s="26"/>
      <c r="K9" s="29"/>
    </row>
    <row r="10" spans="2:11" s="24" customFormat="1" ht="14.25" customHeight="1">
      <c r="B10" s="25"/>
      <c r="C10" s="26"/>
      <c r="D10" s="22" t="s">
        <v>19</v>
      </c>
      <c r="E10" s="26"/>
      <c r="F10" s="20"/>
      <c r="G10" s="26"/>
      <c r="H10" s="26"/>
      <c r="I10" s="22" t="s">
        <v>21</v>
      </c>
      <c r="J10" s="20"/>
      <c r="K10" s="29"/>
    </row>
    <row r="11" spans="2:11" s="24" customFormat="1" ht="14.25" customHeight="1">
      <c r="B11" s="25"/>
      <c r="C11" s="26"/>
      <c r="D11" s="22" t="s">
        <v>23</v>
      </c>
      <c r="E11" s="26"/>
      <c r="F11" s="20" t="s">
        <v>24</v>
      </c>
      <c r="G11" s="26"/>
      <c r="H11" s="26"/>
      <c r="I11" s="22" t="s">
        <v>25</v>
      </c>
      <c r="J11" s="54" t="str">
        <f>'Rekapitulace stavby'!AN8</f>
        <v>26.5.2016</v>
      </c>
      <c r="K11" s="29"/>
    </row>
    <row r="12" spans="2:11" s="24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9"/>
    </row>
    <row r="13" spans="2:11" s="24" customFormat="1" ht="14.25" customHeight="1">
      <c r="B13" s="25"/>
      <c r="C13" s="26"/>
      <c r="D13" s="22" t="s">
        <v>29</v>
      </c>
      <c r="E13" s="26"/>
      <c r="F13" s="26"/>
      <c r="G13" s="26"/>
      <c r="H13" s="26"/>
      <c r="I13" s="22" t="s">
        <v>30</v>
      </c>
      <c r="J13" s="20">
        <f>IF('Rekapitulace stavby'!AN10="","",'Rekapitulace stavby'!AN10)</f>
      </c>
      <c r="K13" s="29"/>
    </row>
    <row r="14" spans="2:11" s="24" customFormat="1" ht="18" customHeight="1">
      <c r="B14" s="25"/>
      <c r="C14" s="26"/>
      <c r="D14" s="26"/>
      <c r="E14" s="20" t="str">
        <f>IF('Rekapitulace stavby'!E11="","",'Rekapitulace stavby'!E11)</f>
        <v>Povodí Vltavy, státní podnik </v>
      </c>
      <c r="F14" s="26"/>
      <c r="G14" s="26"/>
      <c r="H14" s="26"/>
      <c r="I14" s="22" t="s">
        <v>32</v>
      </c>
      <c r="J14" s="20">
        <f>IF('Rekapitulace stavby'!AN11="","",'Rekapitulace stavby'!AN11)</f>
      </c>
      <c r="K14" s="29"/>
    </row>
    <row r="15" spans="2:11" s="24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9"/>
    </row>
    <row r="16" spans="2:11" s="24" customFormat="1" ht="14.25" customHeight="1">
      <c r="B16" s="25"/>
      <c r="C16" s="26"/>
      <c r="D16" s="22" t="s">
        <v>33</v>
      </c>
      <c r="E16" s="26"/>
      <c r="F16" s="26"/>
      <c r="G16" s="26"/>
      <c r="H16" s="26"/>
      <c r="I16" s="22" t="s">
        <v>30</v>
      </c>
      <c r="J16" s="20">
        <f>IF('Rekapitulace stavby'!AN13="Vyplň údaj","",IF('Rekapitulace stavby'!AN13="","",'Rekapitulace stavby'!AN13))</f>
      </c>
      <c r="K16" s="29"/>
    </row>
    <row r="17" spans="2:11" s="24" customFormat="1" ht="18" customHeight="1">
      <c r="B17" s="25"/>
      <c r="C17" s="26"/>
      <c r="D17" s="26"/>
      <c r="E17" s="20" t="str">
        <f>IF('Rekapitulace stavby'!E14="Vyplň údaj","",IF('Rekapitulace stavby'!E14="","",'Rekapitulace stavby'!E14))</f>
        <v> </v>
      </c>
      <c r="F17" s="26"/>
      <c r="G17" s="26"/>
      <c r="H17" s="26"/>
      <c r="I17" s="22" t="s">
        <v>32</v>
      </c>
      <c r="J17" s="20">
        <f>IF('Rekapitulace stavby'!AN14="Vyplň údaj","",IF('Rekapitulace stavby'!AN14="","",'Rekapitulace stavby'!AN14))</f>
      </c>
      <c r="K17" s="29"/>
    </row>
    <row r="18" spans="2:11" s="24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9"/>
    </row>
    <row r="19" spans="2:11" s="24" customFormat="1" ht="14.25" customHeight="1">
      <c r="B19" s="25"/>
      <c r="C19" s="26"/>
      <c r="D19" s="22" t="s">
        <v>35</v>
      </c>
      <c r="E19" s="26"/>
      <c r="F19" s="26"/>
      <c r="G19" s="26"/>
      <c r="H19" s="26"/>
      <c r="I19" s="22" t="s">
        <v>30</v>
      </c>
      <c r="J19" s="20"/>
      <c r="K19" s="29"/>
    </row>
    <row r="20" spans="2:11" s="24" customFormat="1" ht="18" customHeight="1">
      <c r="B20" s="25"/>
      <c r="C20" s="26"/>
      <c r="D20" s="26"/>
      <c r="E20" s="20" t="s">
        <v>36</v>
      </c>
      <c r="F20" s="26"/>
      <c r="G20" s="26"/>
      <c r="H20" s="26"/>
      <c r="I20" s="22" t="s">
        <v>32</v>
      </c>
      <c r="J20" s="20"/>
      <c r="K20" s="29"/>
    </row>
    <row r="21" spans="2:11" s="24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9"/>
    </row>
    <row r="22" spans="2:11" s="24" customFormat="1" ht="14.25" customHeight="1">
      <c r="B22" s="25"/>
      <c r="C22" s="26"/>
      <c r="D22" s="22" t="s">
        <v>38</v>
      </c>
      <c r="E22" s="26"/>
      <c r="F22" s="26"/>
      <c r="G22" s="26"/>
      <c r="H22" s="26"/>
      <c r="I22" s="26"/>
      <c r="J22" s="26"/>
      <c r="K22" s="29"/>
    </row>
    <row r="23" spans="2:11" s="89" customFormat="1" ht="20.25" customHeight="1">
      <c r="B23" s="90"/>
      <c r="C23" s="91"/>
      <c r="D23" s="91"/>
      <c r="E23" s="259"/>
      <c r="F23" s="259"/>
      <c r="G23" s="259"/>
      <c r="H23" s="259"/>
      <c r="I23" s="91"/>
      <c r="J23" s="91"/>
      <c r="K23" s="92"/>
    </row>
    <row r="24" spans="2:11" s="24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9"/>
    </row>
    <row r="25" spans="2:11" s="24" customFormat="1" ht="6.75" customHeight="1">
      <c r="B25" s="25"/>
      <c r="C25" s="26"/>
      <c r="D25" s="55"/>
      <c r="E25" s="55"/>
      <c r="F25" s="55"/>
      <c r="G25" s="55"/>
      <c r="H25" s="55"/>
      <c r="I25" s="55"/>
      <c r="J25" s="55"/>
      <c r="K25" s="93"/>
    </row>
    <row r="26" spans="2:11" s="24" customFormat="1" ht="24.75" customHeight="1">
      <c r="B26" s="25"/>
      <c r="C26" s="26"/>
      <c r="D26" s="94" t="s">
        <v>39</v>
      </c>
      <c r="E26" s="26"/>
      <c r="F26" s="26"/>
      <c r="G26" s="26"/>
      <c r="H26" s="26"/>
      <c r="I26" s="26"/>
      <c r="J26" s="65">
        <f>ROUND(J86,2)</f>
        <v>0</v>
      </c>
      <c r="K26" s="29"/>
    </row>
    <row r="27" spans="2:11" s="24" customFormat="1" ht="6.75" customHeight="1">
      <c r="B27" s="25"/>
      <c r="C27" s="26"/>
      <c r="D27" s="55"/>
      <c r="E27" s="55"/>
      <c r="F27" s="55"/>
      <c r="G27" s="55"/>
      <c r="H27" s="55"/>
      <c r="I27" s="55"/>
      <c r="J27" s="55"/>
      <c r="K27" s="93"/>
    </row>
    <row r="28" spans="2:11" s="24" customFormat="1" ht="14.25" customHeight="1">
      <c r="B28" s="25"/>
      <c r="C28" s="26"/>
      <c r="D28" s="26"/>
      <c r="E28" s="26"/>
      <c r="F28" s="30" t="s">
        <v>41</v>
      </c>
      <c r="G28" s="26"/>
      <c r="H28" s="26"/>
      <c r="I28" s="30" t="s">
        <v>40</v>
      </c>
      <c r="J28" s="30" t="s">
        <v>42</v>
      </c>
      <c r="K28" s="29"/>
    </row>
    <row r="29" spans="2:11" s="24" customFormat="1" ht="14.25" customHeight="1">
      <c r="B29" s="25"/>
      <c r="C29" s="26"/>
      <c r="D29" s="34" t="s">
        <v>43</v>
      </c>
      <c r="E29" s="34" t="s">
        <v>44</v>
      </c>
      <c r="F29" s="95">
        <f>ROUND(SUM(BE86:BE456),2)</f>
        <v>0</v>
      </c>
      <c r="G29" s="26"/>
      <c r="H29" s="26"/>
      <c r="I29" s="96">
        <v>0.21</v>
      </c>
      <c r="J29" s="95">
        <f>ROUND(ROUND((SUM(BE86:BE456)),2)*I29,2)</f>
        <v>0</v>
      </c>
      <c r="K29" s="29"/>
    </row>
    <row r="30" spans="2:11" s="24" customFormat="1" ht="14.25" customHeight="1">
      <c r="B30" s="25"/>
      <c r="C30" s="26"/>
      <c r="D30" s="26"/>
      <c r="E30" s="34" t="s">
        <v>45</v>
      </c>
      <c r="F30" s="95">
        <f>ROUND(SUM(BF86:BF456),2)</f>
        <v>0</v>
      </c>
      <c r="G30" s="26"/>
      <c r="H30" s="26"/>
      <c r="I30" s="96">
        <v>0.15</v>
      </c>
      <c r="J30" s="95">
        <f>ROUND(ROUND((SUM(BF86:BF456)),2)*I30,2)</f>
        <v>0</v>
      </c>
      <c r="K30" s="29"/>
    </row>
    <row r="31" spans="2:11" s="24" customFormat="1" ht="14.25" customHeight="1" hidden="1">
      <c r="B31" s="25"/>
      <c r="C31" s="26"/>
      <c r="D31" s="26"/>
      <c r="E31" s="34" t="s">
        <v>46</v>
      </c>
      <c r="F31" s="95">
        <f>ROUND(SUM(BG86:BG456),2)</f>
        <v>0</v>
      </c>
      <c r="G31" s="26"/>
      <c r="H31" s="26"/>
      <c r="I31" s="96">
        <v>0.21</v>
      </c>
      <c r="J31" s="95">
        <v>0</v>
      </c>
      <c r="K31" s="29"/>
    </row>
    <row r="32" spans="2:11" s="24" customFormat="1" ht="14.25" customHeight="1" hidden="1">
      <c r="B32" s="25"/>
      <c r="C32" s="26"/>
      <c r="D32" s="26"/>
      <c r="E32" s="34" t="s">
        <v>47</v>
      </c>
      <c r="F32" s="95">
        <f>ROUND(SUM(BH86:BH456),2)</f>
        <v>0</v>
      </c>
      <c r="G32" s="26"/>
      <c r="H32" s="26"/>
      <c r="I32" s="96">
        <v>0.15</v>
      </c>
      <c r="J32" s="95">
        <v>0</v>
      </c>
      <c r="K32" s="29"/>
    </row>
    <row r="33" spans="2:11" s="24" customFormat="1" ht="14.25" customHeight="1" hidden="1">
      <c r="B33" s="25"/>
      <c r="C33" s="26"/>
      <c r="D33" s="26"/>
      <c r="E33" s="34" t="s">
        <v>48</v>
      </c>
      <c r="F33" s="95">
        <f>ROUND(SUM(BI86:BI456),2)</f>
        <v>0</v>
      </c>
      <c r="G33" s="26"/>
      <c r="H33" s="26"/>
      <c r="I33" s="96">
        <v>0</v>
      </c>
      <c r="J33" s="95">
        <v>0</v>
      </c>
      <c r="K33" s="29"/>
    </row>
    <row r="34" spans="2:11" s="24" customFormat="1" ht="6.75" customHeight="1">
      <c r="B34" s="25"/>
      <c r="C34" s="26"/>
      <c r="D34" s="26"/>
      <c r="E34" s="26"/>
      <c r="F34" s="26"/>
      <c r="G34" s="26"/>
      <c r="H34" s="26"/>
      <c r="I34" s="26"/>
      <c r="J34" s="26"/>
      <c r="K34" s="29"/>
    </row>
    <row r="35" spans="2:11" s="24" customFormat="1" ht="24.75" customHeight="1">
      <c r="B35" s="25"/>
      <c r="C35" s="36"/>
      <c r="D35" s="37" t="s">
        <v>49</v>
      </c>
      <c r="E35" s="38"/>
      <c r="F35" s="38"/>
      <c r="G35" s="97" t="s">
        <v>50</v>
      </c>
      <c r="H35" s="39" t="s">
        <v>51</v>
      </c>
      <c r="I35" s="38"/>
      <c r="J35" s="98">
        <f>SUM(J26:J33)</f>
        <v>0</v>
      </c>
      <c r="K35" s="99"/>
    </row>
    <row r="36" spans="2:11" s="24" customFormat="1" ht="14.25" customHeight="1">
      <c r="B36" s="41"/>
      <c r="C36" s="42"/>
      <c r="D36" s="42"/>
      <c r="E36" s="42"/>
      <c r="F36" s="42"/>
      <c r="G36" s="42"/>
      <c r="H36" s="42"/>
      <c r="I36" s="42"/>
      <c r="J36" s="42"/>
      <c r="K36" s="43"/>
    </row>
    <row r="40" spans="2:11" s="24" customFormat="1" ht="6.75" customHeight="1">
      <c r="B40" s="44"/>
      <c r="C40" s="45"/>
      <c r="D40" s="45"/>
      <c r="E40" s="45"/>
      <c r="F40" s="45"/>
      <c r="G40" s="45"/>
      <c r="H40" s="45"/>
      <c r="I40" s="45"/>
      <c r="J40" s="45"/>
      <c r="K40" s="100"/>
    </row>
    <row r="41" spans="2:11" s="24" customFormat="1" ht="36.75" customHeight="1">
      <c r="B41" s="25"/>
      <c r="C41" s="16" t="s">
        <v>97</v>
      </c>
      <c r="D41" s="26"/>
      <c r="E41" s="26"/>
      <c r="F41" s="26"/>
      <c r="G41" s="26"/>
      <c r="H41" s="26"/>
      <c r="I41" s="26"/>
      <c r="J41" s="26"/>
      <c r="K41" s="29"/>
    </row>
    <row r="42" spans="2:11" s="24" customFormat="1" ht="6.75" customHeight="1">
      <c r="B42" s="25"/>
      <c r="C42" s="26"/>
      <c r="D42" s="26"/>
      <c r="E42" s="26"/>
      <c r="F42" s="26"/>
      <c r="G42" s="26"/>
      <c r="H42" s="26"/>
      <c r="I42" s="26"/>
      <c r="J42" s="26"/>
      <c r="K42" s="29"/>
    </row>
    <row r="43" spans="2:11" s="24" customFormat="1" ht="14.25" customHeight="1">
      <c r="B43" s="25"/>
      <c r="C43" s="22" t="s">
        <v>16</v>
      </c>
      <c r="D43" s="26"/>
      <c r="E43" s="26"/>
      <c r="F43" s="26"/>
      <c r="G43" s="26"/>
      <c r="H43" s="26"/>
      <c r="I43" s="26"/>
      <c r="J43" s="26"/>
      <c r="K43" s="29"/>
    </row>
    <row r="44" spans="2:11" s="24" customFormat="1" ht="20.25" customHeight="1">
      <c r="B44" s="25"/>
      <c r="C44" s="26"/>
      <c r="D44" s="26"/>
      <c r="E44" s="278" t="str">
        <f>E6</f>
        <v>LBP Hájevského p., Hořesedly, ř. km 0,000 - 0,28756, rekonstrukce úpravy koryta</v>
      </c>
      <c r="F44" s="278"/>
      <c r="G44" s="278"/>
      <c r="H44" s="278"/>
      <c r="I44" s="26"/>
      <c r="J44" s="26"/>
      <c r="K44" s="29"/>
    </row>
    <row r="45" spans="2:11" s="24" customFormat="1" ht="14.25" customHeight="1">
      <c r="B45" s="25"/>
      <c r="C45" s="22" t="s">
        <v>95</v>
      </c>
      <c r="D45" s="26"/>
      <c r="E45" s="26"/>
      <c r="F45" s="26"/>
      <c r="G45" s="26"/>
      <c r="H45" s="26"/>
      <c r="I45" s="26"/>
      <c r="J45" s="26"/>
      <c r="K45" s="29"/>
    </row>
    <row r="46" spans="2:11" s="24" customFormat="1" ht="21.75" customHeight="1">
      <c r="B46" s="25"/>
      <c r="C46" s="26"/>
      <c r="D46" s="26"/>
      <c r="E46" s="266" t="str">
        <f>E8</f>
        <v>2 - SO 01b Rekonstrukce úpravy koryta  investice</v>
      </c>
      <c r="F46" s="266"/>
      <c r="G46" s="266"/>
      <c r="H46" s="266"/>
      <c r="I46" s="26"/>
      <c r="J46" s="26"/>
      <c r="K46" s="29"/>
    </row>
    <row r="47" spans="2:11" s="24" customFormat="1" ht="6.75" customHeight="1">
      <c r="B47" s="25"/>
      <c r="C47" s="26"/>
      <c r="D47" s="26"/>
      <c r="E47" s="26"/>
      <c r="F47" s="26"/>
      <c r="G47" s="26"/>
      <c r="H47" s="26"/>
      <c r="I47" s="26"/>
      <c r="J47" s="26"/>
      <c r="K47" s="29"/>
    </row>
    <row r="48" spans="2:11" s="24" customFormat="1" ht="18" customHeight="1">
      <c r="B48" s="25"/>
      <c r="C48" s="22" t="s">
        <v>23</v>
      </c>
      <c r="D48" s="26"/>
      <c r="E48" s="26"/>
      <c r="F48" s="20" t="str">
        <f>F11</f>
        <v>k.ú. Hořesedly</v>
      </c>
      <c r="G48" s="26"/>
      <c r="H48" s="26"/>
      <c r="I48" s="22" t="s">
        <v>25</v>
      </c>
      <c r="J48" s="54" t="str">
        <f>IF(J11="","",J11)</f>
        <v>26.5.2016</v>
      </c>
      <c r="K48" s="29"/>
    </row>
    <row r="49" spans="2:11" s="24" customFormat="1" ht="6.75" customHeight="1">
      <c r="B49" s="25"/>
      <c r="C49" s="26"/>
      <c r="D49" s="26"/>
      <c r="E49" s="26"/>
      <c r="F49" s="26"/>
      <c r="G49" s="26"/>
      <c r="H49" s="26"/>
      <c r="I49" s="26"/>
      <c r="J49" s="26"/>
      <c r="K49" s="29"/>
    </row>
    <row r="50" spans="2:11" s="24" customFormat="1" ht="15">
      <c r="B50" s="25"/>
      <c r="C50" s="22" t="s">
        <v>29</v>
      </c>
      <c r="D50" s="26"/>
      <c r="E50" s="26"/>
      <c r="F50" s="20" t="str">
        <f>E14</f>
        <v>Povodí Vltavy, státní podnik </v>
      </c>
      <c r="G50" s="26"/>
      <c r="H50" s="26"/>
      <c r="I50" s="22" t="s">
        <v>35</v>
      </c>
      <c r="J50" s="20" t="str">
        <f>E20</f>
        <v>Ing.A.Samek</v>
      </c>
      <c r="K50" s="29"/>
    </row>
    <row r="51" spans="2:11" s="24" customFormat="1" ht="14.25" customHeight="1">
      <c r="B51" s="25"/>
      <c r="C51" s="22" t="s">
        <v>33</v>
      </c>
      <c r="D51" s="26"/>
      <c r="E51" s="26"/>
      <c r="F51" s="20" t="str">
        <f>IF(E17="","",E17)</f>
        <v> </v>
      </c>
      <c r="G51" s="26"/>
      <c r="H51" s="26"/>
      <c r="I51" s="26"/>
      <c r="J51" s="26"/>
      <c r="K51" s="29"/>
    </row>
    <row r="52" spans="2:11" s="24" customFormat="1" ht="9.75" customHeight="1">
      <c r="B52" s="25"/>
      <c r="C52" s="26"/>
      <c r="D52" s="26"/>
      <c r="E52" s="26"/>
      <c r="F52" s="26"/>
      <c r="G52" s="26"/>
      <c r="H52" s="26"/>
      <c r="I52" s="26"/>
      <c r="J52" s="26"/>
      <c r="K52" s="29"/>
    </row>
    <row r="53" spans="2:11" s="24" customFormat="1" ht="29.25" customHeight="1">
      <c r="B53" s="25"/>
      <c r="C53" s="101" t="s">
        <v>98</v>
      </c>
      <c r="D53" s="36"/>
      <c r="E53" s="36"/>
      <c r="F53" s="36"/>
      <c r="G53" s="36"/>
      <c r="H53" s="36"/>
      <c r="I53" s="36"/>
      <c r="J53" s="102" t="s">
        <v>99</v>
      </c>
      <c r="K53" s="40"/>
    </row>
    <row r="54" spans="2:11" s="24" customFormat="1" ht="9.75" customHeight="1">
      <c r="B54" s="25"/>
      <c r="C54" s="26"/>
      <c r="D54" s="26"/>
      <c r="E54" s="26"/>
      <c r="F54" s="26"/>
      <c r="G54" s="26"/>
      <c r="H54" s="26"/>
      <c r="I54" s="26"/>
      <c r="J54" s="26"/>
      <c r="K54" s="29"/>
    </row>
    <row r="55" spans="2:47" s="24" customFormat="1" ht="29.25" customHeight="1">
      <c r="B55" s="25"/>
      <c r="C55" s="103" t="s">
        <v>100</v>
      </c>
      <c r="D55" s="26"/>
      <c r="E55" s="26"/>
      <c r="F55" s="26"/>
      <c r="G55" s="26"/>
      <c r="H55" s="26"/>
      <c r="I55" s="26"/>
      <c r="J55" s="65">
        <f>J86</f>
        <v>0</v>
      </c>
      <c r="K55" s="29"/>
      <c r="AU55" s="10" t="s">
        <v>101</v>
      </c>
    </row>
    <row r="56" spans="2:11" s="104" customFormat="1" ht="24.75" customHeight="1">
      <c r="B56" s="105"/>
      <c r="C56" s="106"/>
      <c r="D56" s="107" t="s">
        <v>102</v>
      </c>
      <c r="E56" s="108"/>
      <c r="F56" s="108"/>
      <c r="G56" s="108"/>
      <c r="H56" s="108"/>
      <c r="I56" s="108"/>
      <c r="J56" s="109">
        <f>J87</f>
        <v>0</v>
      </c>
      <c r="K56" s="110"/>
    </row>
    <row r="57" spans="2:11" s="111" customFormat="1" ht="19.5" customHeight="1">
      <c r="B57" s="112"/>
      <c r="C57" s="113"/>
      <c r="D57" s="114" t="s">
        <v>103</v>
      </c>
      <c r="E57" s="115"/>
      <c r="F57" s="115"/>
      <c r="G57" s="115"/>
      <c r="H57" s="115"/>
      <c r="I57" s="115"/>
      <c r="J57" s="116">
        <f>J88</f>
        <v>0</v>
      </c>
      <c r="K57" s="117"/>
    </row>
    <row r="58" spans="2:11" s="111" customFormat="1" ht="19.5" customHeight="1">
      <c r="B58" s="112"/>
      <c r="C58" s="113"/>
      <c r="D58" s="114" t="s">
        <v>104</v>
      </c>
      <c r="E58" s="115"/>
      <c r="F58" s="115"/>
      <c r="G58" s="115"/>
      <c r="H58" s="115"/>
      <c r="I58" s="115"/>
      <c r="J58" s="116">
        <f>J265</f>
        <v>0</v>
      </c>
      <c r="K58" s="117"/>
    </row>
    <row r="59" spans="2:11" s="111" customFormat="1" ht="19.5" customHeight="1">
      <c r="B59" s="112"/>
      <c r="C59" s="113"/>
      <c r="D59" s="114" t="s">
        <v>105</v>
      </c>
      <c r="E59" s="115"/>
      <c r="F59" s="115"/>
      <c r="G59" s="115"/>
      <c r="H59" s="115"/>
      <c r="I59" s="115"/>
      <c r="J59" s="116">
        <f>J289</f>
        <v>0</v>
      </c>
      <c r="K59" s="117"/>
    </row>
    <row r="60" spans="2:11" s="111" customFormat="1" ht="19.5" customHeight="1">
      <c r="B60" s="112"/>
      <c r="C60" s="113"/>
      <c r="D60" s="114" t="s">
        <v>287</v>
      </c>
      <c r="E60" s="115"/>
      <c r="F60" s="115"/>
      <c r="G60" s="115"/>
      <c r="H60" s="115"/>
      <c r="I60" s="115"/>
      <c r="J60" s="116">
        <f>J362</f>
        <v>0</v>
      </c>
      <c r="K60" s="117"/>
    </row>
    <row r="61" spans="2:11" s="111" customFormat="1" ht="19.5" customHeight="1">
      <c r="B61" s="112"/>
      <c r="C61" s="113"/>
      <c r="D61" s="114" t="s">
        <v>288</v>
      </c>
      <c r="E61" s="115"/>
      <c r="F61" s="115"/>
      <c r="G61" s="115"/>
      <c r="H61" s="115"/>
      <c r="I61" s="115"/>
      <c r="J61" s="116">
        <f>J395</f>
        <v>0</v>
      </c>
      <c r="K61" s="117"/>
    </row>
    <row r="62" spans="2:11" s="111" customFormat="1" ht="19.5" customHeight="1">
      <c r="B62" s="112"/>
      <c r="C62" s="113"/>
      <c r="D62" s="114" t="s">
        <v>107</v>
      </c>
      <c r="E62" s="115"/>
      <c r="F62" s="115"/>
      <c r="G62" s="115"/>
      <c r="H62" s="115"/>
      <c r="I62" s="115"/>
      <c r="J62" s="116">
        <f>J405</f>
        <v>0</v>
      </c>
      <c r="K62" s="117"/>
    </row>
    <row r="63" spans="2:11" s="111" customFormat="1" ht="19.5" customHeight="1">
      <c r="B63" s="112"/>
      <c r="C63" s="113"/>
      <c r="D63" s="114" t="s">
        <v>108</v>
      </c>
      <c r="E63" s="115"/>
      <c r="F63" s="115"/>
      <c r="G63" s="115"/>
      <c r="H63" s="115"/>
      <c r="I63" s="115"/>
      <c r="J63" s="116">
        <f>J417</f>
        <v>0</v>
      </c>
      <c r="K63" s="117"/>
    </row>
    <row r="64" spans="2:11" s="104" customFormat="1" ht="24.75" customHeight="1">
      <c r="B64" s="105"/>
      <c r="C64" s="106"/>
      <c r="D64" s="107" t="s">
        <v>289</v>
      </c>
      <c r="E64" s="108"/>
      <c r="F64" s="108"/>
      <c r="G64" s="108"/>
      <c r="H64" s="108"/>
      <c r="I64" s="108"/>
      <c r="J64" s="109">
        <f>J422</f>
        <v>0</v>
      </c>
      <c r="K64" s="110"/>
    </row>
    <row r="65" spans="2:11" s="111" customFormat="1" ht="19.5" customHeight="1">
      <c r="B65" s="112"/>
      <c r="C65" s="113"/>
      <c r="D65" s="114" t="s">
        <v>290</v>
      </c>
      <c r="E65" s="115"/>
      <c r="F65" s="115"/>
      <c r="G65" s="115"/>
      <c r="H65" s="115"/>
      <c r="I65" s="115"/>
      <c r="J65" s="116">
        <f>J423</f>
        <v>0</v>
      </c>
      <c r="K65" s="117"/>
    </row>
    <row r="66" spans="2:11" s="111" customFormat="1" ht="19.5" customHeight="1">
      <c r="B66" s="112"/>
      <c r="C66" s="113"/>
      <c r="D66" s="114" t="s">
        <v>291</v>
      </c>
      <c r="E66" s="115"/>
      <c r="F66" s="115"/>
      <c r="G66" s="115"/>
      <c r="H66" s="115"/>
      <c r="I66" s="115"/>
      <c r="J66" s="116">
        <f>J441</f>
        <v>0</v>
      </c>
      <c r="K66" s="117"/>
    </row>
    <row r="67" spans="2:11" s="24" customFormat="1" ht="21.75" customHeight="1">
      <c r="B67" s="25"/>
      <c r="C67" s="26"/>
      <c r="D67" s="26"/>
      <c r="E67" s="26"/>
      <c r="F67" s="26"/>
      <c r="G67" s="26"/>
      <c r="H67" s="26"/>
      <c r="I67" s="26"/>
      <c r="J67" s="26"/>
      <c r="K67" s="29"/>
    </row>
    <row r="68" spans="2:11" s="24" customFormat="1" ht="6.75" customHeight="1">
      <c r="B68" s="41"/>
      <c r="C68" s="42"/>
      <c r="D68" s="42"/>
      <c r="E68" s="42"/>
      <c r="F68" s="42"/>
      <c r="G68" s="42"/>
      <c r="H68" s="42"/>
      <c r="I68" s="42"/>
      <c r="J68" s="42"/>
      <c r="K68" s="43"/>
    </row>
    <row r="72" spans="2:12" s="24" customFormat="1" ht="6.75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25"/>
    </row>
    <row r="73" spans="2:12" s="24" customFormat="1" ht="36.75" customHeight="1">
      <c r="B73" s="25"/>
      <c r="C73" s="46" t="s">
        <v>109</v>
      </c>
      <c r="L73" s="25"/>
    </row>
    <row r="74" spans="2:12" s="24" customFormat="1" ht="6.75" customHeight="1">
      <c r="B74" s="25"/>
      <c r="L74" s="25"/>
    </row>
    <row r="75" spans="2:12" s="24" customFormat="1" ht="14.25" customHeight="1">
      <c r="B75" s="25"/>
      <c r="C75" s="49" t="s">
        <v>16</v>
      </c>
      <c r="L75" s="25"/>
    </row>
    <row r="76" spans="2:12" s="24" customFormat="1" ht="20.25" customHeight="1">
      <c r="B76" s="25"/>
      <c r="E76" s="278" t="str">
        <f>E6</f>
        <v>LBP Hájevského p., Hořesedly, ř. km 0,000 - 0,28756, rekonstrukce úpravy koryta</v>
      </c>
      <c r="F76" s="278"/>
      <c r="G76" s="278"/>
      <c r="H76" s="278"/>
      <c r="L76" s="25"/>
    </row>
    <row r="77" spans="2:12" s="24" customFormat="1" ht="14.25" customHeight="1">
      <c r="B77" s="25"/>
      <c r="C77" s="49" t="s">
        <v>95</v>
      </c>
      <c r="L77" s="25"/>
    </row>
    <row r="78" spans="2:12" s="24" customFormat="1" ht="21.75" customHeight="1">
      <c r="B78" s="25"/>
      <c r="E78" s="266" t="str">
        <f>E8</f>
        <v>2 - SO 01b Rekonstrukce úpravy koryta  investice</v>
      </c>
      <c r="F78" s="266"/>
      <c r="G78" s="266"/>
      <c r="H78" s="266"/>
      <c r="L78" s="25"/>
    </row>
    <row r="79" spans="2:12" s="24" customFormat="1" ht="6.75" customHeight="1">
      <c r="B79" s="25"/>
      <c r="L79" s="25"/>
    </row>
    <row r="80" spans="2:12" s="24" customFormat="1" ht="18" customHeight="1">
      <c r="B80" s="25"/>
      <c r="C80" s="49" t="s">
        <v>23</v>
      </c>
      <c r="F80" s="118" t="str">
        <f>F11</f>
        <v>k.ú. Hořesedly</v>
      </c>
      <c r="I80" s="49" t="s">
        <v>25</v>
      </c>
      <c r="J80" s="119" t="str">
        <f>IF(J11="","",J11)</f>
        <v>26.5.2016</v>
      </c>
      <c r="L80" s="25"/>
    </row>
    <row r="81" spans="2:12" s="24" customFormat="1" ht="6.75" customHeight="1">
      <c r="B81" s="25"/>
      <c r="L81" s="25"/>
    </row>
    <row r="82" spans="2:12" s="24" customFormat="1" ht="15">
      <c r="B82" s="25"/>
      <c r="C82" s="49" t="s">
        <v>29</v>
      </c>
      <c r="F82" s="118" t="str">
        <f>E14</f>
        <v>Povodí Vltavy, státní podnik </v>
      </c>
      <c r="I82" s="49" t="s">
        <v>35</v>
      </c>
      <c r="J82" s="118" t="str">
        <f>E20</f>
        <v>Ing.A.Samek</v>
      </c>
      <c r="L82" s="25"/>
    </row>
    <row r="83" spans="2:12" s="24" customFormat="1" ht="14.25" customHeight="1">
      <c r="B83" s="25"/>
      <c r="C83" s="49" t="s">
        <v>33</v>
      </c>
      <c r="F83" s="118" t="str">
        <f>IF(E17="","",E17)</f>
        <v> </v>
      </c>
      <c r="L83" s="25"/>
    </row>
    <row r="84" spans="2:12" s="24" customFormat="1" ht="9.75" customHeight="1">
      <c r="B84" s="25"/>
      <c r="L84" s="25"/>
    </row>
    <row r="85" spans="2:20" s="120" customFormat="1" ht="29.25" customHeight="1">
      <c r="B85" s="121"/>
      <c r="C85" s="122" t="s">
        <v>110</v>
      </c>
      <c r="D85" s="123" t="s">
        <v>58</v>
      </c>
      <c r="E85" s="123" t="s">
        <v>54</v>
      </c>
      <c r="F85" s="123" t="s">
        <v>111</v>
      </c>
      <c r="G85" s="123" t="s">
        <v>112</v>
      </c>
      <c r="H85" s="123" t="s">
        <v>113</v>
      </c>
      <c r="I85" s="124" t="s">
        <v>114</v>
      </c>
      <c r="J85" s="123" t="s">
        <v>99</v>
      </c>
      <c r="K85" s="125" t="s">
        <v>115</v>
      </c>
      <c r="L85" s="121"/>
      <c r="M85" s="59" t="s">
        <v>116</v>
      </c>
      <c r="N85" s="60" t="s">
        <v>43</v>
      </c>
      <c r="O85" s="60" t="s">
        <v>117</v>
      </c>
      <c r="P85" s="60" t="s">
        <v>118</v>
      </c>
      <c r="Q85" s="60" t="s">
        <v>119</v>
      </c>
      <c r="R85" s="60" t="s">
        <v>120</v>
      </c>
      <c r="S85" s="60" t="s">
        <v>121</v>
      </c>
      <c r="T85" s="61" t="s">
        <v>122</v>
      </c>
    </row>
    <row r="86" spans="2:63" s="24" customFormat="1" ht="29.25" customHeight="1">
      <c r="B86" s="25"/>
      <c r="C86" s="63" t="s">
        <v>100</v>
      </c>
      <c r="J86" s="126">
        <f>BK86</f>
        <v>0</v>
      </c>
      <c r="L86" s="25"/>
      <c r="M86" s="62"/>
      <c r="N86" s="55"/>
      <c r="O86" s="55"/>
      <c r="P86" s="127">
        <f>P87+P422</f>
        <v>8035.016029</v>
      </c>
      <c r="Q86" s="55"/>
      <c r="R86" s="127">
        <f>R87+R422</f>
        <v>2789.1863364099995</v>
      </c>
      <c r="S86" s="55"/>
      <c r="T86" s="128">
        <f>T87+T422</f>
        <v>0</v>
      </c>
      <c r="AT86" s="10" t="s">
        <v>72</v>
      </c>
      <c r="AU86" s="10" t="s">
        <v>101</v>
      </c>
      <c r="BK86" s="129">
        <f>BK87+BK422</f>
        <v>0</v>
      </c>
    </row>
    <row r="87" spans="2:63" s="130" customFormat="1" ht="36.75" customHeight="1">
      <c r="B87" s="131"/>
      <c r="D87" s="132" t="s">
        <v>72</v>
      </c>
      <c r="E87" s="133" t="s">
        <v>123</v>
      </c>
      <c r="F87" s="133" t="s">
        <v>124</v>
      </c>
      <c r="J87" s="134">
        <f>BK87</f>
        <v>0</v>
      </c>
      <c r="L87" s="131"/>
      <c r="M87" s="135"/>
      <c r="N87" s="136"/>
      <c r="O87" s="136"/>
      <c r="P87" s="137">
        <f>P88+P265+P289+P362+P395+P405+P417</f>
        <v>7975.61719</v>
      </c>
      <c r="Q87" s="136"/>
      <c r="R87" s="137">
        <f>R88+R265+R289+R362+R395+R405+R417</f>
        <v>2788.0639678899997</v>
      </c>
      <c r="S87" s="136"/>
      <c r="T87" s="138">
        <f>T88+T265+T289+T362+T395+T405+T417</f>
        <v>0</v>
      </c>
      <c r="AR87" s="132" t="s">
        <v>22</v>
      </c>
      <c r="AT87" s="139" t="s">
        <v>72</v>
      </c>
      <c r="AU87" s="139" t="s">
        <v>73</v>
      </c>
      <c r="AY87" s="132" t="s">
        <v>125</v>
      </c>
      <c r="BK87" s="140">
        <f>BK88+BK265+BK289+BK362+BK395+BK405+BK417</f>
        <v>0</v>
      </c>
    </row>
    <row r="88" spans="2:63" s="130" customFormat="1" ht="19.5" customHeight="1">
      <c r="B88" s="131"/>
      <c r="D88" s="141" t="s">
        <v>72</v>
      </c>
      <c r="E88" s="142" t="s">
        <v>22</v>
      </c>
      <c r="F88" s="142" t="s">
        <v>126</v>
      </c>
      <c r="J88" s="143">
        <f>BK88</f>
        <v>0</v>
      </c>
      <c r="L88" s="131"/>
      <c r="M88" s="135"/>
      <c r="N88" s="136"/>
      <c r="O88" s="136"/>
      <c r="P88" s="137">
        <f>SUM(P89:P264)</f>
        <v>2643.731564999999</v>
      </c>
      <c r="Q88" s="136"/>
      <c r="R88" s="137">
        <f>SUM(R89:R264)</f>
        <v>810.1011966000001</v>
      </c>
      <c r="S88" s="136"/>
      <c r="T88" s="138">
        <f>SUM(T89:T264)</f>
        <v>0</v>
      </c>
      <c r="AR88" s="132" t="s">
        <v>22</v>
      </c>
      <c r="AT88" s="139" t="s">
        <v>72</v>
      </c>
      <c r="AU88" s="139" t="s">
        <v>22</v>
      </c>
      <c r="AY88" s="132" t="s">
        <v>125</v>
      </c>
      <c r="BK88" s="140">
        <f>SUM(BK89:BK264)</f>
        <v>0</v>
      </c>
    </row>
    <row r="89" spans="2:65" s="24" customFormat="1" ht="20.25" customHeight="1">
      <c r="B89" s="144"/>
      <c r="C89" s="145" t="s">
        <v>22</v>
      </c>
      <c r="D89" s="145" t="s">
        <v>127</v>
      </c>
      <c r="E89" s="146" t="s">
        <v>292</v>
      </c>
      <c r="F89" s="147" t="s">
        <v>293</v>
      </c>
      <c r="G89" s="148" t="s">
        <v>130</v>
      </c>
      <c r="H89" s="149">
        <v>0.052</v>
      </c>
      <c r="I89" s="150">
        <v>0</v>
      </c>
      <c r="J89" s="150">
        <f>ROUND(I89*H89,2)</f>
        <v>0</v>
      </c>
      <c r="K89" s="147" t="s">
        <v>131</v>
      </c>
      <c r="L89" s="25"/>
      <c r="M89" s="151"/>
      <c r="N89" s="152" t="s">
        <v>44</v>
      </c>
      <c r="O89" s="153">
        <v>111</v>
      </c>
      <c r="P89" s="153">
        <f>O89*H89</f>
        <v>5.771999999999999</v>
      </c>
      <c r="Q89" s="153">
        <v>0</v>
      </c>
      <c r="R89" s="153">
        <f>Q89*H89</f>
        <v>0</v>
      </c>
      <c r="S89" s="153">
        <v>0</v>
      </c>
      <c r="T89" s="154">
        <f>S89*H89</f>
        <v>0</v>
      </c>
      <c r="AR89" s="10" t="s">
        <v>132</v>
      </c>
      <c r="AT89" s="10" t="s">
        <v>127</v>
      </c>
      <c r="AU89" s="10" t="s">
        <v>81</v>
      </c>
      <c r="AY89" s="10" t="s">
        <v>125</v>
      </c>
      <c r="BE89" s="155">
        <f>IF(N89="základní",J89,0)</f>
        <v>0</v>
      </c>
      <c r="BF89" s="155">
        <f>IF(N89="snížená",J89,0)</f>
        <v>0</v>
      </c>
      <c r="BG89" s="155">
        <f>IF(N89="zákl. přenesená",J89,0)</f>
        <v>0</v>
      </c>
      <c r="BH89" s="155">
        <f>IF(N89="sníž. přenesená",J89,0)</f>
        <v>0</v>
      </c>
      <c r="BI89" s="155">
        <f>IF(N89="nulová",J89,0)</f>
        <v>0</v>
      </c>
      <c r="BJ89" s="10" t="s">
        <v>22</v>
      </c>
      <c r="BK89" s="155">
        <f>ROUND(I89*H89,2)</f>
        <v>0</v>
      </c>
      <c r="BL89" s="10" t="s">
        <v>132</v>
      </c>
      <c r="BM89" s="10" t="s">
        <v>294</v>
      </c>
    </row>
    <row r="90" spans="2:51" s="159" customFormat="1" ht="13.5">
      <c r="B90" s="160"/>
      <c r="D90" s="156" t="s">
        <v>136</v>
      </c>
      <c r="E90" s="161"/>
      <c r="F90" s="162" t="s">
        <v>295</v>
      </c>
      <c r="H90" s="163">
        <v>524.875</v>
      </c>
      <c r="L90" s="160"/>
      <c r="M90" s="164"/>
      <c r="N90" s="165"/>
      <c r="O90" s="165"/>
      <c r="P90" s="165"/>
      <c r="Q90" s="165"/>
      <c r="R90" s="165"/>
      <c r="S90" s="165"/>
      <c r="T90" s="166"/>
      <c r="AT90" s="161" t="s">
        <v>136</v>
      </c>
      <c r="AU90" s="161" t="s">
        <v>81</v>
      </c>
      <c r="AV90" s="159" t="s">
        <v>81</v>
      </c>
      <c r="AW90" s="159" t="s">
        <v>37</v>
      </c>
      <c r="AX90" s="159" t="s">
        <v>73</v>
      </c>
      <c r="AY90" s="161" t="s">
        <v>125</v>
      </c>
    </row>
    <row r="91" spans="2:51" s="167" customFormat="1" ht="13.5">
      <c r="B91" s="168"/>
      <c r="D91" s="156" t="s">
        <v>136</v>
      </c>
      <c r="E91" s="169"/>
      <c r="F91" s="170" t="s">
        <v>139</v>
      </c>
      <c r="H91" s="171">
        <v>524.875</v>
      </c>
      <c r="L91" s="168"/>
      <c r="M91" s="172"/>
      <c r="N91" s="173"/>
      <c r="O91" s="173"/>
      <c r="P91" s="173"/>
      <c r="Q91" s="173"/>
      <c r="R91" s="173"/>
      <c r="S91" s="173"/>
      <c r="T91" s="174"/>
      <c r="AT91" s="169" t="s">
        <v>136</v>
      </c>
      <c r="AU91" s="169" t="s">
        <v>81</v>
      </c>
      <c r="AV91" s="167" t="s">
        <v>132</v>
      </c>
      <c r="AW91" s="167" t="s">
        <v>37</v>
      </c>
      <c r="AX91" s="167" t="s">
        <v>73</v>
      </c>
      <c r="AY91" s="169" t="s">
        <v>125</v>
      </c>
    </row>
    <row r="92" spans="2:51" s="159" customFormat="1" ht="13.5">
      <c r="B92" s="160"/>
      <c r="D92" s="175" t="s">
        <v>136</v>
      </c>
      <c r="E92" s="176"/>
      <c r="F92" s="177" t="s">
        <v>296</v>
      </c>
      <c r="H92" s="178">
        <v>0.052</v>
      </c>
      <c r="L92" s="160"/>
      <c r="M92" s="164"/>
      <c r="N92" s="165"/>
      <c r="O92" s="165"/>
      <c r="P92" s="165"/>
      <c r="Q92" s="165"/>
      <c r="R92" s="165"/>
      <c r="S92" s="165"/>
      <c r="T92" s="166"/>
      <c r="AT92" s="161" t="s">
        <v>136</v>
      </c>
      <c r="AU92" s="161" t="s">
        <v>81</v>
      </c>
      <c r="AV92" s="159" t="s">
        <v>81</v>
      </c>
      <c r="AW92" s="159" t="s">
        <v>37</v>
      </c>
      <c r="AX92" s="159" t="s">
        <v>22</v>
      </c>
      <c r="AY92" s="161" t="s">
        <v>125</v>
      </c>
    </row>
    <row r="93" spans="2:65" s="24" customFormat="1" ht="28.5" customHeight="1">
      <c r="B93" s="144"/>
      <c r="C93" s="145" t="s">
        <v>81</v>
      </c>
      <c r="D93" s="145" t="s">
        <v>127</v>
      </c>
      <c r="E93" s="146" t="s">
        <v>297</v>
      </c>
      <c r="F93" s="147" t="s">
        <v>298</v>
      </c>
      <c r="G93" s="148" t="s">
        <v>160</v>
      </c>
      <c r="H93" s="149">
        <v>125.97</v>
      </c>
      <c r="I93" s="150">
        <v>0</v>
      </c>
      <c r="J93" s="150">
        <f>ROUND(I93*H93,2)</f>
        <v>0</v>
      </c>
      <c r="K93" s="147" t="s">
        <v>131</v>
      </c>
      <c r="L93" s="25"/>
      <c r="M93" s="151"/>
      <c r="N93" s="152" t="s">
        <v>44</v>
      </c>
      <c r="O93" s="153">
        <v>3.925</v>
      </c>
      <c r="P93" s="153">
        <f>O93*H93</f>
        <v>494.43224999999995</v>
      </c>
      <c r="Q93" s="153">
        <v>0</v>
      </c>
      <c r="R93" s="153">
        <f>Q93*H93</f>
        <v>0</v>
      </c>
      <c r="S93" s="153">
        <v>0</v>
      </c>
      <c r="T93" s="154">
        <f>S93*H93</f>
        <v>0</v>
      </c>
      <c r="AR93" s="10" t="s">
        <v>132</v>
      </c>
      <c r="AT93" s="10" t="s">
        <v>127</v>
      </c>
      <c r="AU93" s="10" t="s">
        <v>81</v>
      </c>
      <c r="AY93" s="10" t="s">
        <v>125</v>
      </c>
      <c r="BE93" s="155">
        <f>IF(N93="základní",J93,0)</f>
        <v>0</v>
      </c>
      <c r="BF93" s="155">
        <f>IF(N93="snížená",J93,0)</f>
        <v>0</v>
      </c>
      <c r="BG93" s="155">
        <f>IF(N93="zákl. přenesená",J93,0)</f>
        <v>0</v>
      </c>
      <c r="BH93" s="155">
        <f>IF(N93="sníž. přenesená",J93,0)</f>
        <v>0</v>
      </c>
      <c r="BI93" s="155">
        <f>IF(N93="nulová",J93,0)</f>
        <v>0</v>
      </c>
      <c r="BJ93" s="10" t="s">
        <v>22</v>
      </c>
      <c r="BK93" s="155">
        <f>ROUND(I93*H93,2)</f>
        <v>0</v>
      </c>
      <c r="BL93" s="10" t="s">
        <v>132</v>
      </c>
      <c r="BM93" s="10" t="s">
        <v>299</v>
      </c>
    </row>
    <row r="94" spans="2:47" s="24" customFormat="1" ht="40.5">
      <c r="B94" s="25"/>
      <c r="D94" s="156" t="s">
        <v>134</v>
      </c>
      <c r="F94" s="157" t="s">
        <v>300</v>
      </c>
      <c r="L94" s="25"/>
      <c r="M94" s="158"/>
      <c r="N94" s="26"/>
      <c r="O94" s="26"/>
      <c r="P94" s="26"/>
      <c r="Q94" s="26"/>
      <c r="R94" s="26"/>
      <c r="S94" s="26"/>
      <c r="T94" s="57"/>
      <c r="AT94" s="10" t="s">
        <v>134</v>
      </c>
      <c r="AU94" s="10" t="s">
        <v>81</v>
      </c>
    </row>
    <row r="95" spans="2:51" s="159" customFormat="1" ht="13.5">
      <c r="B95" s="160"/>
      <c r="D95" s="156" t="s">
        <v>136</v>
      </c>
      <c r="E95" s="161"/>
      <c r="F95" s="162" t="s">
        <v>301</v>
      </c>
      <c r="H95" s="163">
        <v>125.97</v>
      </c>
      <c r="L95" s="160"/>
      <c r="M95" s="164"/>
      <c r="N95" s="165"/>
      <c r="O95" s="165"/>
      <c r="P95" s="165"/>
      <c r="Q95" s="165"/>
      <c r="R95" s="165"/>
      <c r="S95" s="165"/>
      <c r="T95" s="166"/>
      <c r="AT95" s="161" t="s">
        <v>136</v>
      </c>
      <c r="AU95" s="161" t="s">
        <v>81</v>
      </c>
      <c r="AV95" s="159" t="s">
        <v>81</v>
      </c>
      <c r="AW95" s="159" t="s">
        <v>37</v>
      </c>
      <c r="AX95" s="159" t="s">
        <v>73</v>
      </c>
      <c r="AY95" s="161" t="s">
        <v>125</v>
      </c>
    </row>
    <row r="96" spans="2:51" s="167" customFormat="1" ht="13.5">
      <c r="B96" s="168"/>
      <c r="D96" s="175" t="s">
        <v>136</v>
      </c>
      <c r="E96" s="179"/>
      <c r="F96" s="180" t="s">
        <v>139</v>
      </c>
      <c r="H96" s="181">
        <v>125.97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136</v>
      </c>
      <c r="AU96" s="169" t="s">
        <v>81</v>
      </c>
      <c r="AV96" s="167" t="s">
        <v>132</v>
      </c>
      <c r="AW96" s="167" t="s">
        <v>37</v>
      </c>
      <c r="AX96" s="167" t="s">
        <v>22</v>
      </c>
      <c r="AY96" s="169" t="s">
        <v>125</v>
      </c>
    </row>
    <row r="97" spans="2:65" s="24" customFormat="1" ht="28.5" customHeight="1">
      <c r="B97" s="144"/>
      <c r="C97" s="145" t="s">
        <v>147</v>
      </c>
      <c r="D97" s="145" t="s">
        <v>127</v>
      </c>
      <c r="E97" s="146" t="s">
        <v>141</v>
      </c>
      <c r="F97" s="147" t="s">
        <v>302</v>
      </c>
      <c r="G97" s="148" t="s">
        <v>143</v>
      </c>
      <c r="H97" s="149">
        <v>1</v>
      </c>
      <c r="I97" s="150">
        <v>0</v>
      </c>
      <c r="J97" s="150">
        <f>ROUND(I97*H97,2)</f>
        <v>0</v>
      </c>
      <c r="K97" s="147" t="s">
        <v>151</v>
      </c>
      <c r="L97" s="25"/>
      <c r="M97" s="151"/>
      <c r="N97" s="152" t="s">
        <v>44</v>
      </c>
      <c r="O97" s="153">
        <v>0.2</v>
      </c>
      <c r="P97" s="153">
        <f>O97*H97</f>
        <v>0.2</v>
      </c>
      <c r="Q97" s="153">
        <v>0</v>
      </c>
      <c r="R97" s="153">
        <f>Q97*H97</f>
        <v>0</v>
      </c>
      <c r="S97" s="153">
        <v>0</v>
      </c>
      <c r="T97" s="154">
        <f>S97*H97</f>
        <v>0</v>
      </c>
      <c r="AR97" s="10" t="s">
        <v>132</v>
      </c>
      <c r="AT97" s="10" t="s">
        <v>127</v>
      </c>
      <c r="AU97" s="10" t="s">
        <v>81</v>
      </c>
      <c r="AY97" s="10" t="s">
        <v>125</v>
      </c>
      <c r="BE97" s="155">
        <f>IF(N97="základní",J97,0)</f>
        <v>0</v>
      </c>
      <c r="BF97" s="155">
        <f>IF(N97="snížená",J97,0)</f>
        <v>0</v>
      </c>
      <c r="BG97" s="155">
        <f>IF(N97="zákl. přenesená",J97,0)</f>
        <v>0</v>
      </c>
      <c r="BH97" s="155">
        <f>IF(N97="sníž. přenesená",J97,0)</f>
        <v>0</v>
      </c>
      <c r="BI97" s="155">
        <f>IF(N97="nulová",J97,0)</f>
        <v>0</v>
      </c>
      <c r="BJ97" s="10" t="s">
        <v>22</v>
      </c>
      <c r="BK97" s="155">
        <f>ROUND(I97*H97,2)</f>
        <v>0</v>
      </c>
      <c r="BL97" s="10" t="s">
        <v>132</v>
      </c>
      <c r="BM97" s="10" t="s">
        <v>303</v>
      </c>
    </row>
    <row r="98" spans="2:47" s="24" customFormat="1" ht="27">
      <c r="B98" s="25"/>
      <c r="D98" s="156" t="s">
        <v>134</v>
      </c>
      <c r="F98" s="157" t="s">
        <v>145</v>
      </c>
      <c r="L98" s="25"/>
      <c r="M98" s="158"/>
      <c r="N98" s="26"/>
      <c r="O98" s="26"/>
      <c r="P98" s="26"/>
      <c r="Q98" s="26"/>
      <c r="R98" s="26"/>
      <c r="S98" s="26"/>
      <c r="T98" s="57"/>
      <c r="AT98" s="10" t="s">
        <v>134</v>
      </c>
      <c r="AU98" s="10" t="s">
        <v>81</v>
      </c>
    </row>
    <row r="99" spans="2:51" s="159" customFormat="1" ht="13.5">
      <c r="B99" s="160"/>
      <c r="D99" s="156" t="s">
        <v>136</v>
      </c>
      <c r="E99" s="161"/>
      <c r="F99" s="162" t="s">
        <v>146</v>
      </c>
      <c r="H99" s="163">
        <v>1</v>
      </c>
      <c r="L99" s="160"/>
      <c r="M99" s="164"/>
      <c r="N99" s="165"/>
      <c r="O99" s="165"/>
      <c r="P99" s="165"/>
      <c r="Q99" s="165"/>
      <c r="R99" s="165"/>
      <c r="S99" s="165"/>
      <c r="T99" s="166"/>
      <c r="AT99" s="161" t="s">
        <v>136</v>
      </c>
      <c r="AU99" s="161" t="s">
        <v>81</v>
      </c>
      <c r="AV99" s="159" t="s">
        <v>81</v>
      </c>
      <c r="AW99" s="159" t="s">
        <v>37</v>
      </c>
      <c r="AX99" s="159" t="s">
        <v>73</v>
      </c>
      <c r="AY99" s="161" t="s">
        <v>125</v>
      </c>
    </row>
    <row r="100" spans="2:51" s="167" customFormat="1" ht="13.5">
      <c r="B100" s="168"/>
      <c r="D100" s="175" t="s">
        <v>136</v>
      </c>
      <c r="E100" s="179"/>
      <c r="F100" s="180" t="s">
        <v>139</v>
      </c>
      <c r="H100" s="181">
        <v>1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136</v>
      </c>
      <c r="AU100" s="169" t="s">
        <v>81</v>
      </c>
      <c r="AV100" s="167" t="s">
        <v>132</v>
      </c>
      <c r="AW100" s="167" t="s">
        <v>37</v>
      </c>
      <c r="AX100" s="167" t="s">
        <v>22</v>
      </c>
      <c r="AY100" s="169" t="s">
        <v>125</v>
      </c>
    </row>
    <row r="101" spans="2:65" s="24" customFormat="1" ht="28.5" customHeight="1">
      <c r="B101" s="144"/>
      <c r="C101" s="145" t="s">
        <v>132</v>
      </c>
      <c r="D101" s="145" t="s">
        <v>127</v>
      </c>
      <c r="E101" s="146" t="s">
        <v>148</v>
      </c>
      <c r="F101" s="147" t="s">
        <v>149</v>
      </c>
      <c r="G101" s="148" t="s">
        <v>150</v>
      </c>
      <c r="H101" s="149">
        <v>1</v>
      </c>
      <c r="I101" s="150">
        <v>0</v>
      </c>
      <c r="J101" s="150">
        <f>ROUND(I101*H101,2)</f>
        <v>0</v>
      </c>
      <c r="K101" s="147" t="s">
        <v>151</v>
      </c>
      <c r="L101" s="25"/>
      <c r="M101" s="151"/>
      <c r="N101" s="152" t="s">
        <v>44</v>
      </c>
      <c r="O101" s="153">
        <v>0.703</v>
      </c>
      <c r="P101" s="153">
        <f>O101*H101</f>
        <v>0.703</v>
      </c>
      <c r="Q101" s="153">
        <v>0.00868</v>
      </c>
      <c r="R101" s="153">
        <f>Q101*H101</f>
        <v>0.00868</v>
      </c>
      <c r="S101" s="153">
        <v>0</v>
      </c>
      <c r="T101" s="154">
        <f>S101*H101</f>
        <v>0</v>
      </c>
      <c r="AR101" s="10" t="s">
        <v>132</v>
      </c>
      <c r="AT101" s="10" t="s">
        <v>127</v>
      </c>
      <c r="AU101" s="10" t="s">
        <v>81</v>
      </c>
      <c r="AY101" s="10" t="s">
        <v>125</v>
      </c>
      <c r="BE101" s="155">
        <f>IF(N101="základní",J101,0)</f>
        <v>0</v>
      </c>
      <c r="BF101" s="155">
        <f>IF(N101="snížená",J101,0)</f>
        <v>0</v>
      </c>
      <c r="BG101" s="155">
        <f>IF(N101="zákl. přenesená",J101,0)</f>
        <v>0</v>
      </c>
      <c r="BH101" s="155">
        <f>IF(N101="sníž. přenesená",J101,0)</f>
        <v>0</v>
      </c>
      <c r="BI101" s="155">
        <f>IF(N101="nulová",J101,0)</f>
        <v>0</v>
      </c>
      <c r="BJ101" s="10" t="s">
        <v>22</v>
      </c>
      <c r="BK101" s="155">
        <f>ROUND(I101*H101,2)</f>
        <v>0</v>
      </c>
      <c r="BL101" s="10" t="s">
        <v>132</v>
      </c>
      <c r="BM101" s="10" t="s">
        <v>304</v>
      </c>
    </row>
    <row r="102" spans="2:47" s="24" customFormat="1" ht="27">
      <c r="B102" s="25"/>
      <c r="D102" s="175" t="s">
        <v>134</v>
      </c>
      <c r="F102" s="182" t="s">
        <v>149</v>
      </c>
      <c r="L102" s="25"/>
      <c r="M102" s="158"/>
      <c r="N102" s="26"/>
      <c r="O102" s="26"/>
      <c r="P102" s="26"/>
      <c r="Q102" s="26"/>
      <c r="R102" s="26"/>
      <c r="S102" s="26"/>
      <c r="T102" s="57"/>
      <c r="AT102" s="10" t="s">
        <v>134</v>
      </c>
      <c r="AU102" s="10" t="s">
        <v>81</v>
      </c>
    </row>
    <row r="103" spans="2:65" s="24" customFormat="1" ht="28.5" customHeight="1">
      <c r="B103" s="144"/>
      <c r="C103" s="145" t="s">
        <v>157</v>
      </c>
      <c r="D103" s="145" t="s">
        <v>127</v>
      </c>
      <c r="E103" s="146" t="s">
        <v>305</v>
      </c>
      <c r="F103" s="147" t="s">
        <v>306</v>
      </c>
      <c r="G103" s="148" t="s">
        <v>160</v>
      </c>
      <c r="H103" s="149">
        <v>91.49</v>
      </c>
      <c r="I103" s="150">
        <v>0</v>
      </c>
      <c r="J103" s="150">
        <f>ROUND(I103*H103,2)</f>
        <v>0</v>
      </c>
      <c r="K103" s="147" t="s">
        <v>131</v>
      </c>
      <c r="L103" s="25"/>
      <c r="M103" s="151"/>
      <c r="N103" s="152" t="s">
        <v>44</v>
      </c>
      <c r="O103" s="153">
        <v>5.341</v>
      </c>
      <c r="P103" s="153">
        <f>O103*H103</f>
        <v>488.64808999999997</v>
      </c>
      <c r="Q103" s="153">
        <v>0</v>
      </c>
      <c r="R103" s="153">
        <f>Q103*H103</f>
        <v>0</v>
      </c>
      <c r="S103" s="153">
        <v>0</v>
      </c>
      <c r="T103" s="154">
        <f>S103*H103</f>
        <v>0</v>
      </c>
      <c r="AR103" s="10" t="s">
        <v>132</v>
      </c>
      <c r="AT103" s="10" t="s">
        <v>127</v>
      </c>
      <c r="AU103" s="10" t="s">
        <v>81</v>
      </c>
      <c r="AY103" s="10" t="s">
        <v>125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10" t="s">
        <v>22</v>
      </c>
      <c r="BK103" s="155">
        <f>ROUND(I103*H103,2)</f>
        <v>0</v>
      </c>
      <c r="BL103" s="10" t="s">
        <v>132</v>
      </c>
      <c r="BM103" s="10" t="s">
        <v>307</v>
      </c>
    </row>
    <row r="104" spans="2:47" s="24" customFormat="1" ht="54">
      <c r="B104" s="25"/>
      <c r="D104" s="156" t="s">
        <v>134</v>
      </c>
      <c r="F104" s="157" t="s">
        <v>308</v>
      </c>
      <c r="L104" s="25"/>
      <c r="M104" s="158"/>
      <c r="N104" s="26"/>
      <c r="O104" s="26"/>
      <c r="P104" s="26"/>
      <c r="Q104" s="26"/>
      <c r="R104" s="26"/>
      <c r="S104" s="26"/>
      <c r="T104" s="57"/>
      <c r="AT104" s="10" t="s">
        <v>134</v>
      </c>
      <c r="AU104" s="10" t="s">
        <v>81</v>
      </c>
    </row>
    <row r="105" spans="2:51" s="159" customFormat="1" ht="13.5">
      <c r="B105" s="160"/>
      <c r="D105" s="156" t="s">
        <v>136</v>
      </c>
      <c r="E105" s="161"/>
      <c r="F105" s="162" t="s">
        <v>309</v>
      </c>
      <c r="H105" s="163">
        <v>91.488</v>
      </c>
      <c r="L105" s="160"/>
      <c r="M105" s="164"/>
      <c r="N105" s="165"/>
      <c r="O105" s="165"/>
      <c r="P105" s="165"/>
      <c r="Q105" s="165"/>
      <c r="R105" s="165"/>
      <c r="S105" s="165"/>
      <c r="T105" s="166"/>
      <c r="AT105" s="161" t="s">
        <v>136</v>
      </c>
      <c r="AU105" s="161" t="s">
        <v>81</v>
      </c>
      <c r="AV105" s="159" t="s">
        <v>81</v>
      </c>
      <c r="AW105" s="159" t="s">
        <v>37</v>
      </c>
      <c r="AX105" s="159" t="s">
        <v>73</v>
      </c>
      <c r="AY105" s="161" t="s">
        <v>125</v>
      </c>
    </row>
    <row r="106" spans="2:51" s="196" customFormat="1" ht="13.5">
      <c r="B106" s="197"/>
      <c r="D106" s="156" t="s">
        <v>136</v>
      </c>
      <c r="E106" s="198"/>
      <c r="F106" s="199" t="s">
        <v>310</v>
      </c>
      <c r="H106" s="198"/>
      <c r="L106" s="197"/>
      <c r="M106" s="200"/>
      <c r="N106" s="201"/>
      <c r="O106" s="201"/>
      <c r="P106" s="201"/>
      <c r="Q106" s="201"/>
      <c r="R106" s="201"/>
      <c r="S106" s="201"/>
      <c r="T106" s="202"/>
      <c r="AT106" s="198" t="s">
        <v>136</v>
      </c>
      <c r="AU106" s="198" t="s">
        <v>81</v>
      </c>
      <c r="AV106" s="196" t="s">
        <v>22</v>
      </c>
      <c r="AW106" s="196" t="s">
        <v>37</v>
      </c>
      <c r="AX106" s="196" t="s">
        <v>73</v>
      </c>
      <c r="AY106" s="198" t="s">
        <v>125</v>
      </c>
    </row>
    <row r="107" spans="2:51" s="167" customFormat="1" ht="13.5">
      <c r="B107" s="168"/>
      <c r="D107" s="156" t="s">
        <v>136</v>
      </c>
      <c r="E107" s="169"/>
      <c r="F107" s="170" t="s">
        <v>139</v>
      </c>
      <c r="H107" s="171">
        <v>91.488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136</v>
      </c>
      <c r="AU107" s="169" t="s">
        <v>81</v>
      </c>
      <c r="AV107" s="167" t="s">
        <v>132</v>
      </c>
      <c r="AW107" s="167" t="s">
        <v>37</v>
      </c>
      <c r="AX107" s="167" t="s">
        <v>73</v>
      </c>
      <c r="AY107" s="169" t="s">
        <v>125</v>
      </c>
    </row>
    <row r="108" spans="2:51" s="159" customFormat="1" ht="13.5">
      <c r="B108" s="160"/>
      <c r="D108" s="175" t="s">
        <v>136</v>
      </c>
      <c r="E108" s="176"/>
      <c r="F108" s="177" t="s">
        <v>311</v>
      </c>
      <c r="H108" s="178">
        <v>91.49</v>
      </c>
      <c r="L108" s="160"/>
      <c r="M108" s="164"/>
      <c r="N108" s="165"/>
      <c r="O108" s="165"/>
      <c r="P108" s="165"/>
      <c r="Q108" s="165"/>
      <c r="R108" s="165"/>
      <c r="S108" s="165"/>
      <c r="T108" s="166"/>
      <c r="AT108" s="161" t="s">
        <v>136</v>
      </c>
      <c r="AU108" s="161" t="s">
        <v>81</v>
      </c>
      <c r="AV108" s="159" t="s">
        <v>81</v>
      </c>
      <c r="AW108" s="159" t="s">
        <v>37</v>
      </c>
      <c r="AX108" s="159" t="s">
        <v>22</v>
      </c>
      <c r="AY108" s="161" t="s">
        <v>125</v>
      </c>
    </row>
    <row r="109" spans="2:65" s="24" customFormat="1" ht="20.25" customHeight="1">
      <c r="B109" s="144"/>
      <c r="C109" s="145" t="s">
        <v>165</v>
      </c>
      <c r="D109" s="145" t="s">
        <v>127</v>
      </c>
      <c r="E109" s="146" t="s">
        <v>158</v>
      </c>
      <c r="F109" s="147" t="s">
        <v>159</v>
      </c>
      <c r="G109" s="148" t="s">
        <v>160</v>
      </c>
      <c r="H109" s="149">
        <v>7.65</v>
      </c>
      <c r="I109" s="150">
        <v>0</v>
      </c>
      <c r="J109" s="150">
        <f>ROUND(I109*H109,2)</f>
        <v>0</v>
      </c>
      <c r="K109" s="147" t="s">
        <v>131</v>
      </c>
      <c r="L109" s="25"/>
      <c r="M109" s="151"/>
      <c r="N109" s="152" t="s">
        <v>44</v>
      </c>
      <c r="O109" s="153">
        <v>0.097</v>
      </c>
      <c r="P109" s="153">
        <f>O109*H109</f>
        <v>0.7420500000000001</v>
      </c>
      <c r="Q109" s="153">
        <v>0</v>
      </c>
      <c r="R109" s="153">
        <f>Q109*H109</f>
        <v>0</v>
      </c>
      <c r="S109" s="153">
        <v>0</v>
      </c>
      <c r="T109" s="154">
        <f>S109*H109</f>
        <v>0</v>
      </c>
      <c r="AR109" s="10" t="s">
        <v>132</v>
      </c>
      <c r="AT109" s="10" t="s">
        <v>127</v>
      </c>
      <c r="AU109" s="10" t="s">
        <v>81</v>
      </c>
      <c r="AY109" s="10" t="s">
        <v>125</v>
      </c>
      <c r="BE109" s="155">
        <f>IF(N109="základní",J109,0)</f>
        <v>0</v>
      </c>
      <c r="BF109" s="155">
        <f>IF(N109="snížená",J109,0)</f>
        <v>0</v>
      </c>
      <c r="BG109" s="155">
        <f>IF(N109="zákl. přenesená",J109,0)</f>
        <v>0</v>
      </c>
      <c r="BH109" s="155">
        <f>IF(N109="sníž. přenesená",J109,0)</f>
        <v>0</v>
      </c>
      <c r="BI109" s="155">
        <f>IF(N109="nulová",J109,0)</f>
        <v>0</v>
      </c>
      <c r="BJ109" s="10" t="s">
        <v>22</v>
      </c>
      <c r="BK109" s="155">
        <f>ROUND(I109*H109,2)</f>
        <v>0</v>
      </c>
      <c r="BL109" s="10" t="s">
        <v>132</v>
      </c>
      <c r="BM109" s="10" t="s">
        <v>312</v>
      </c>
    </row>
    <row r="110" spans="2:47" s="24" customFormat="1" ht="27">
      <c r="B110" s="25"/>
      <c r="D110" s="156" t="s">
        <v>134</v>
      </c>
      <c r="F110" s="157" t="s">
        <v>162</v>
      </c>
      <c r="L110" s="25"/>
      <c r="M110" s="158"/>
      <c r="N110" s="26"/>
      <c r="O110" s="26"/>
      <c r="P110" s="26"/>
      <c r="Q110" s="26"/>
      <c r="R110" s="26"/>
      <c r="S110" s="26"/>
      <c r="T110" s="57"/>
      <c r="AT110" s="10" t="s">
        <v>134</v>
      </c>
      <c r="AU110" s="10" t="s">
        <v>81</v>
      </c>
    </row>
    <row r="111" spans="2:51" s="159" customFormat="1" ht="13.5">
      <c r="B111" s="160"/>
      <c r="D111" s="156" t="s">
        <v>136</v>
      </c>
      <c r="E111" s="161"/>
      <c r="F111" s="162" t="s">
        <v>313</v>
      </c>
      <c r="H111" s="163">
        <v>7.649</v>
      </c>
      <c r="L111" s="160"/>
      <c r="M111" s="164"/>
      <c r="N111" s="165"/>
      <c r="O111" s="165"/>
      <c r="P111" s="165"/>
      <c r="Q111" s="165"/>
      <c r="R111" s="165"/>
      <c r="S111" s="165"/>
      <c r="T111" s="166"/>
      <c r="AT111" s="161" t="s">
        <v>136</v>
      </c>
      <c r="AU111" s="161" t="s">
        <v>81</v>
      </c>
      <c r="AV111" s="159" t="s">
        <v>81</v>
      </c>
      <c r="AW111" s="159" t="s">
        <v>37</v>
      </c>
      <c r="AX111" s="159" t="s">
        <v>73</v>
      </c>
      <c r="AY111" s="161" t="s">
        <v>125</v>
      </c>
    </row>
    <row r="112" spans="2:51" s="167" customFormat="1" ht="13.5">
      <c r="B112" s="168"/>
      <c r="D112" s="156" t="s">
        <v>136</v>
      </c>
      <c r="E112" s="169"/>
      <c r="F112" s="170" t="s">
        <v>139</v>
      </c>
      <c r="H112" s="171">
        <v>7.649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136</v>
      </c>
      <c r="AU112" s="169" t="s">
        <v>81</v>
      </c>
      <c r="AV112" s="167" t="s">
        <v>132</v>
      </c>
      <c r="AW112" s="167" t="s">
        <v>37</v>
      </c>
      <c r="AX112" s="167" t="s">
        <v>73</v>
      </c>
      <c r="AY112" s="169" t="s">
        <v>125</v>
      </c>
    </row>
    <row r="113" spans="2:51" s="159" customFormat="1" ht="13.5">
      <c r="B113" s="160"/>
      <c r="D113" s="175" t="s">
        <v>136</v>
      </c>
      <c r="E113" s="176"/>
      <c r="F113" s="177" t="s">
        <v>314</v>
      </c>
      <c r="H113" s="178">
        <v>7.65</v>
      </c>
      <c r="L113" s="160"/>
      <c r="M113" s="164"/>
      <c r="N113" s="165"/>
      <c r="O113" s="165"/>
      <c r="P113" s="165"/>
      <c r="Q113" s="165"/>
      <c r="R113" s="165"/>
      <c r="S113" s="165"/>
      <c r="T113" s="166"/>
      <c r="AT113" s="161" t="s">
        <v>136</v>
      </c>
      <c r="AU113" s="161" t="s">
        <v>81</v>
      </c>
      <c r="AV113" s="159" t="s">
        <v>81</v>
      </c>
      <c r="AW113" s="159" t="s">
        <v>37</v>
      </c>
      <c r="AX113" s="159" t="s">
        <v>22</v>
      </c>
      <c r="AY113" s="161" t="s">
        <v>125</v>
      </c>
    </row>
    <row r="114" spans="2:65" s="24" customFormat="1" ht="20.25" customHeight="1">
      <c r="B114" s="144"/>
      <c r="C114" s="145" t="s">
        <v>173</v>
      </c>
      <c r="D114" s="145" t="s">
        <v>127</v>
      </c>
      <c r="E114" s="146" t="s">
        <v>315</v>
      </c>
      <c r="F114" s="147" t="s">
        <v>316</v>
      </c>
      <c r="G114" s="148" t="s">
        <v>160</v>
      </c>
      <c r="H114" s="149">
        <v>310.23</v>
      </c>
      <c r="I114" s="150">
        <v>0</v>
      </c>
      <c r="J114" s="150">
        <f>ROUND(I114*H114,2)</f>
        <v>0</v>
      </c>
      <c r="K114" s="147" t="s">
        <v>131</v>
      </c>
      <c r="L114" s="25"/>
      <c r="M114" s="151"/>
      <c r="N114" s="152" t="s">
        <v>44</v>
      </c>
      <c r="O114" s="153">
        <v>0.529</v>
      </c>
      <c r="P114" s="153">
        <f>O114*H114</f>
        <v>164.11167</v>
      </c>
      <c r="Q114" s="153">
        <v>0</v>
      </c>
      <c r="R114" s="153">
        <f>Q114*H114</f>
        <v>0</v>
      </c>
      <c r="S114" s="153">
        <v>0</v>
      </c>
      <c r="T114" s="154">
        <f>S114*H114</f>
        <v>0</v>
      </c>
      <c r="AR114" s="10" t="s">
        <v>132</v>
      </c>
      <c r="AT114" s="10" t="s">
        <v>127</v>
      </c>
      <c r="AU114" s="10" t="s">
        <v>81</v>
      </c>
      <c r="AY114" s="10" t="s">
        <v>125</v>
      </c>
      <c r="BE114" s="155">
        <f>IF(N114="základní",J114,0)</f>
        <v>0</v>
      </c>
      <c r="BF114" s="155">
        <f>IF(N114="snížená",J114,0)</f>
        <v>0</v>
      </c>
      <c r="BG114" s="155">
        <f>IF(N114="zákl. přenesená",J114,0)</f>
        <v>0</v>
      </c>
      <c r="BH114" s="155">
        <f>IF(N114="sníž. přenesená",J114,0)</f>
        <v>0</v>
      </c>
      <c r="BI114" s="155">
        <f>IF(N114="nulová",J114,0)</f>
        <v>0</v>
      </c>
      <c r="BJ114" s="10" t="s">
        <v>22</v>
      </c>
      <c r="BK114" s="155">
        <f>ROUND(I114*H114,2)</f>
        <v>0</v>
      </c>
      <c r="BL114" s="10" t="s">
        <v>132</v>
      </c>
      <c r="BM114" s="10" t="s">
        <v>317</v>
      </c>
    </row>
    <row r="115" spans="2:47" s="24" customFormat="1" ht="27">
      <c r="B115" s="25"/>
      <c r="D115" s="156" t="s">
        <v>134</v>
      </c>
      <c r="F115" s="157" t="s">
        <v>318</v>
      </c>
      <c r="L115" s="25"/>
      <c r="M115" s="158"/>
      <c r="N115" s="26"/>
      <c r="O115" s="26"/>
      <c r="P115" s="26"/>
      <c r="Q115" s="26"/>
      <c r="R115" s="26"/>
      <c r="S115" s="26"/>
      <c r="T115" s="57"/>
      <c r="AT115" s="10" t="s">
        <v>134</v>
      </c>
      <c r="AU115" s="10" t="s">
        <v>81</v>
      </c>
    </row>
    <row r="116" spans="2:51" s="159" customFormat="1" ht="13.5">
      <c r="B116" s="160"/>
      <c r="D116" s="156" t="s">
        <v>136</v>
      </c>
      <c r="E116" s="161"/>
      <c r="F116" s="162" t="s">
        <v>319</v>
      </c>
      <c r="H116" s="163">
        <v>84.361</v>
      </c>
      <c r="L116" s="160"/>
      <c r="M116" s="164"/>
      <c r="N116" s="165"/>
      <c r="O116" s="165"/>
      <c r="P116" s="165"/>
      <c r="Q116" s="165"/>
      <c r="R116" s="165"/>
      <c r="S116" s="165"/>
      <c r="T116" s="166"/>
      <c r="AT116" s="161" t="s">
        <v>136</v>
      </c>
      <c r="AU116" s="161" t="s">
        <v>81</v>
      </c>
      <c r="AV116" s="159" t="s">
        <v>81</v>
      </c>
      <c r="AW116" s="159" t="s">
        <v>37</v>
      </c>
      <c r="AX116" s="159" t="s">
        <v>73</v>
      </c>
      <c r="AY116" s="161" t="s">
        <v>125</v>
      </c>
    </row>
    <row r="117" spans="2:51" s="203" customFormat="1" ht="13.5">
      <c r="B117" s="204"/>
      <c r="D117" s="156" t="s">
        <v>136</v>
      </c>
      <c r="E117" s="205"/>
      <c r="F117" s="206" t="s">
        <v>320</v>
      </c>
      <c r="H117" s="207">
        <v>84.361</v>
      </c>
      <c r="L117" s="204"/>
      <c r="M117" s="208"/>
      <c r="N117" s="209"/>
      <c r="O117" s="209"/>
      <c r="P117" s="209"/>
      <c r="Q117" s="209"/>
      <c r="R117" s="209"/>
      <c r="S117" s="209"/>
      <c r="T117" s="210"/>
      <c r="AT117" s="205" t="s">
        <v>136</v>
      </c>
      <c r="AU117" s="205" t="s">
        <v>81</v>
      </c>
      <c r="AV117" s="203" t="s">
        <v>147</v>
      </c>
      <c r="AW117" s="203" t="s">
        <v>37</v>
      </c>
      <c r="AX117" s="203" t="s">
        <v>73</v>
      </c>
      <c r="AY117" s="205" t="s">
        <v>125</v>
      </c>
    </row>
    <row r="118" spans="2:51" s="196" customFormat="1" ht="13.5">
      <c r="B118" s="197"/>
      <c r="D118" s="156" t="s">
        <v>136</v>
      </c>
      <c r="E118" s="198"/>
      <c r="F118" s="199" t="s">
        <v>321</v>
      </c>
      <c r="H118" s="198"/>
      <c r="L118" s="197"/>
      <c r="M118" s="200"/>
      <c r="N118" s="201"/>
      <c r="O118" s="201"/>
      <c r="P118" s="201"/>
      <c r="Q118" s="201"/>
      <c r="R118" s="201"/>
      <c r="S118" s="201"/>
      <c r="T118" s="202"/>
      <c r="AT118" s="198" t="s">
        <v>136</v>
      </c>
      <c r="AU118" s="198" t="s">
        <v>81</v>
      </c>
      <c r="AV118" s="196" t="s">
        <v>22</v>
      </c>
      <c r="AW118" s="196" t="s">
        <v>37</v>
      </c>
      <c r="AX118" s="196" t="s">
        <v>73</v>
      </c>
      <c r="AY118" s="198" t="s">
        <v>125</v>
      </c>
    </row>
    <row r="119" spans="2:51" s="196" customFormat="1" ht="13.5">
      <c r="B119" s="197"/>
      <c r="D119" s="156" t="s">
        <v>136</v>
      </c>
      <c r="E119" s="198"/>
      <c r="F119" s="199" t="s">
        <v>322</v>
      </c>
      <c r="H119" s="198"/>
      <c r="L119" s="197"/>
      <c r="M119" s="200"/>
      <c r="N119" s="201"/>
      <c r="O119" s="201"/>
      <c r="P119" s="201"/>
      <c r="Q119" s="201"/>
      <c r="R119" s="201"/>
      <c r="S119" s="201"/>
      <c r="T119" s="202"/>
      <c r="AT119" s="198" t="s">
        <v>136</v>
      </c>
      <c r="AU119" s="198" t="s">
        <v>81</v>
      </c>
      <c r="AV119" s="196" t="s">
        <v>22</v>
      </c>
      <c r="AW119" s="196" t="s">
        <v>37</v>
      </c>
      <c r="AX119" s="196" t="s">
        <v>73</v>
      </c>
      <c r="AY119" s="198" t="s">
        <v>125</v>
      </c>
    </row>
    <row r="120" spans="2:51" s="196" customFormat="1" ht="13.5">
      <c r="B120" s="197"/>
      <c r="D120" s="156" t="s">
        <v>136</v>
      </c>
      <c r="E120" s="198"/>
      <c r="F120" s="199" t="s">
        <v>323</v>
      </c>
      <c r="H120" s="198"/>
      <c r="L120" s="197"/>
      <c r="M120" s="200"/>
      <c r="N120" s="201"/>
      <c r="O120" s="201"/>
      <c r="P120" s="201"/>
      <c r="Q120" s="201"/>
      <c r="R120" s="201"/>
      <c r="S120" s="201"/>
      <c r="T120" s="202"/>
      <c r="AT120" s="198" t="s">
        <v>136</v>
      </c>
      <c r="AU120" s="198" t="s">
        <v>81</v>
      </c>
      <c r="AV120" s="196" t="s">
        <v>22</v>
      </c>
      <c r="AW120" s="196" t="s">
        <v>37</v>
      </c>
      <c r="AX120" s="196" t="s">
        <v>73</v>
      </c>
      <c r="AY120" s="198" t="s">
        <v>125</v>
      </c>
    </row>
    <row r="121" spans="2:51" s="159" customFormat="1" ht="13.5">
      <c r="B121" s="160"/>
      <c r="D121" s="156" t="s">
        <v>136</v>
      </c>
      <c r="E121" s="161"/>
      <c r="F121" s="162" t="s">
        <v>324</v>
      </c>
      <c r="H121" s="163">
        <v>188.622</v>
      </c>
      <c r="L121" s="160"/>
      <c r="M121" s="164"/>
      <c r="N121" s="165"/>
      <c r="O121" s="165"/>
      <c r="P121" s="165"/>
      <c r="Q121" s="165"/>
      <c r="R121" s="165"/>
      <c r="S121" s="165"/>
      <c r="T121" s="166"/>
      <c r="AT121" s="161" t="s">
        <v>136</v>
      </c>
      <c r="AU121" s="161" t="s">
        <v>81</v>
      </c>
      <c r="AV121" s="159" t="s">
        <v>81</v>
      </c>
      <c r="AW121" s="159" t="s">
        <v>37</v>
      </c>
      <c r="AX121" s="159" t="s">
        <v>73</v>
      </c>
      <c r="AY121" s="161" t="s">
        <v>125</v>
      </c>
    </row>
    <row r="122" spans="2:51" s="159" customFormat="1" ht="13.5">
      <c r="B122" s="160"/>
      <c r="D122" s="156" t="s">
        <v>136</v>
      </c>
      <c r="E122" s="161"/>
      <c r="F122" s="162" t="s">
        <v>325</v>
      </c>
      <c r="H122" s="163">
        <v>177.918</v>
      </c>
      <c r="L122" s="160"/>
      <c r="M122" s="164"/>
      <c r="N122" s="165"/>
      <c r="O122" s="165"/>
      <c r="P122" s="165"/>
      <c r="Q122" s="165"/>
      <c r="R122" s="165"/>
      <c r="S122" s="165"/>
      <c r="T122" s="166"/>
      <c r="AT122" s="161" t="s">
        <v>136</v>
      </c>
      <c r="AU122" s="161" t="s">
        <v>81</v>
      </c>
      <c r="AV122" s="159" t="s">
        <v>81</v>
      </c>
      <c r="AW122" s="159" t="s">
        <v>37</v>
      </c>
      <c r="AX122" s="159" t="s">
        <v>73</v>
      </c>
      <c r="AY122" s="161" t="s">
        <v>125</v>
      </c>
    </row>
    <row r="123" spans="2:51" s="203" customFormat="1" ht="13.5">
      <c r="B123" s="204"/>
      <c r="D123" s="156" t="s">
        <v>136</v>
      </c>
      <c r="E123" s="205"/>
      <c r="F123" s="206" t="s">
        <v>326</v>
      </c>
      <c r="H123" s="207">
        <v>366.54</v>
      </c>
      <c r="L123" s="204"/>
      <c r="M123" s="208"/>
      <c r="N123" s="209"/>
      <c r="O123" s="209"/>
      <c r="P123" s="209"/>
      <c r="Q123" s="209"/>
      <c r="R123" s="209"/>
      <c r="S123" s="209"/>
      <c r="T123" s="210"/>
      <c r="AT123" s="205" t="s">
        <v>136</v>
      </c>
      <c r="AU123" s="205" t="s">
        <v>81</v>
      </c>
      <c r="AV123" s="203" t="s">
        <v>147</v>
      </c>
      <c r="AW123" s="203" t="s">
        <v>37</v>
      </c>
      <c r="AX123" s="203" t="s">
        <v>73</v>
      </c>
      <c r="AY123" s="205" t="s">
        <v>125</v>
      </c>
    </row>
    <row r="124" spans="2:51" s="159" customFormat="1" ht="13.5">
      <c r="B124" s="160"/>
      <c r="D124" s="156" t="s">
        <v>136</v>
      </c>
      <c r="E124" s="161"/>
      <c r="F124" s="162" t="s">
        <v>327</v>
      </c>
      <c r="H124" s="163">
        <v>324.675</v>
      </c>
      <c r="L124" s="160"/>
      <c r="M124" s="164"/>
      <c r="N124" s="165"/>
      <c r="O124" s="165"/>
      <c r="P124" s="165"/>
      <c r="Q124" s="165"/>
      <c r="R124" s="165"/>
      <c r="S124" s="165"/>
      <c r="T124" s="166"/>
      <c r="AT124" s="161" t="s">
        <v>136</v>
      </c>
      <c r="AU124" s="161" t="s">
        <v>81</v>
      </c>
      <c r="AV124" s="159" t="s">
        <v>81</v>
      </c>
      <c r="AW124" s="159" t="s">
        <v>37</v>
      </c>
      <c r="AX124" s="159" t="s">
        <v>73</v>
      </c>
      <c r="AY124" s="161" t="s">
        <v>125</v>
      </c>
    </row>
    <row r="125" spans="2:51" s="203" customFormat="1" ht="13.5">
      <c r="B125" s="204"/>
      <c r="D125" s="156" t="s">
        <v>136</v>
      </c>
      <c r="E125" s="205"/>
      <c r="F125" s="206" t="s">
        <v>320</v>
      </c>
      <c r="H125" s="207">
        <v>324.675</v>
      </c>
      <c r="L125" s="204"/>
      <c r="M125" s="208"/>
      <c r="N125" s="209"/>
      <c r="O125" s="209"/>
      <c r="P125" s="209"/>
      <c r="Q125" s="209"/>
      <c r="R125" s="209"/>
      <c r="S125" s="209"/>
      <c r="T125" s="210"/>
      <c r="AT125" s="205" t="s">
        <v>136</v>
      </c>
      <c r="AU125" s="205" t="s">
        <v>81</v>
      </c>
      <c r="AV125" s="203" t="s">
        <v>147</v>
      </c>
      <c r="AW125" s="203" t="s">
        <v>37</v>
      </c>
      <c r="AX125" s="203" t="s">
        <v>73</v>
      </c>
      <c r="AY125" s="205" t="s">
        <v>125</v>
      </c>
    </row>
    <row r="126" spans="2:51" s="167" customFormat="1" ht="13.5">
      <c r="B126" s="168"/>
      <c r="D126" s="156" t="s">
        <v>136</v>
      </c>
      <c r="E126" s="169"/>
      <c r="F126" s="170" t="s">
        <v>139</v>
      </c>
      <c r="H126" s="171">
        <v>775.576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136</v>
      </c>
      <c r="AU126" s="169" t="s">
        <v>81</v>
      </c>
      <c r="AV126" s="167" t="s">
        <v>132</v>
      </c>
      <c r="AW126" s="167" t="s">
        <v>37</v>
      </c>
      <c r="AX126" s="167" t="s">
        <v>73</v>
      </c>
      <c r="AY126" s="169" t="s">
        <v>125</v>
      </c>
    </row>
    <row r="127" spans="2:51" s="159" customFormat="1" ht="13.5">
      <c r="B127" s="160"/>
      <c r="D127" s="156" t="s">
        <v>136</v>
      </c>
      <c r="E127" s="161"/>
      <c r="F127" s="162" t="s">
        <v>328</v>
      </c>
      <c r="H127" s="163">
        <v>310.232</v>
      </c>
      <c r="L127" s="160"/>
      <c r="M127" s="164"/>
      <c r="N127" s="165"/>
      <c r="O127" s="165"/>
      <c r="P127" s="165"/>
      <c r="Q127" s="165"/>
      <c r="R127" s="165"/>
      <c r="S127" s="165"/>
      <c r="T127" s="166"/>
      <c r="AT127" s="161" t="s">
        <v>136</v>
      </c>
      <c r="AU127" s="161" t="s">
        <v>81</v>
      </c>
      <c r="AV127" s="159" t="s">
        <v>81</v>
      </c>
      <c r="AW127" s="159" t="s">
        <v>37</v>
      </c>
      <c r="AX127" s="159" t="s">
        <v>73</v>
      </c>
      <c r="AY127" s="161" t="s">
        <v>125</v>
      </c>
    </row>
    <row r="128" spans="2:51" s="159" customFormat="1" ht="13.5">
      <c r="B128" s="160"/>
      <c r="D128" s="175" t="s">
        <v>136</v>
      </c>
      <c r="E128" s="176"/>
      <c r="F128" s="177" t="s">
        <v>329</v>
      </c>
      <c r="H128" s="178">
        <v>310.23</v>
      </c>
      <c r="L128" s="160"/>
      <c r="M128" s="164"/>
      <c r="N128" s="165"/>
      <c r="O128" s="165"/>
      <c r="P128" s="165"/>
      <c r="Q128" s="165"/>
      <c r="R128" s="165"/>
      <c r="S128" s="165"/>
      <c r="T128" s="166"/>
      <c r="AT128" s="161" t="s">
        <v>136</v>
      </c>
      <c r="AU128" s="161" t="s">
        <v>81</v>
      </c>
      <c r="AV128" s="159" t="s">
        <v>81</v>
      </c>
      <c r="AW128" s="159" t="s">
        <v>37</v>
      </c>
      <c r="AX128" s="159" t="s">
        <v>22</v>
      </c>
      <c r="AY128" s="161" t="s">
        <v>125</v>
      </c>
    </row>
    <row r="129" spans="2:65" s="24" customFormat="1" ht="20.25" customHeight="1">
      <c r="B129" s="144"/>
      <c r="C129" s="145" t="s">
        <v>194</v>
      </c>
      <c r="D129" s="145" t="s">
        <v>127</v>
      </c>
      <c r="E129" s="146" t="s">
        <v>330</v>
      </c>
      <c r="F129" s="147" t="s">
        <v>331</v>
      </c>
      <c r="G129" s="148" t="s">
        <v>160</v>
      </c>
      <c r="H129" s="149">
        <v>155.12</v>
      </c>
      <c r="I129" s="150">
        <v>0</v>
      </c>
      <c r="J129" s="150">
        <f>ROUND(I129*H129,2)</f>
        <v>0</v>
      </c>
      <c r="K129" s="147" t="s">
        <v>131</v>
      </c>
      <c r="L129" s="25"/>
      <c r="M129" s="151"/>
      <c r="N129" s="152" t="s">
        <v>44</v>
      </c>
      <c r="O129" s="153">
        <v>0.034</v>
      </c>
      <c r="P129" s="153">
        <f>O129*H129</f>
        <v>5.2740800000000005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0" t="s">
        <v>132</v>
      </c>
      <c r="AT129" s="10" t="s">
        <v>127</v>
      </c>
      <c r="AU129" s="10" t="s">
        <v>81</v>
      </c>
      <c r="AY129" s="10" t="s">
        <v>125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0" t="s">
        <v>22</v>
      </c>
      <c r="BK129" s="155">
        <f>ROUND(I129*H129,2)</f>
        <v>0</v>
      </c>
      <c r="BL129" s="10" t="s">
        <v>132</v>
      </c>
      <c r="BM129" s="10" t="s">
        <v>332</v>
      </c>
    </row>
    <row r="130" spans="2:47" s="24" customFormat="1" ht="40.5">
      <c r="B130" s="25"/>
      <c r="D130" s="156" t="s">
        <v>134</v>
      </c>
      <c r="F130" s="157" t="s">
        <v>333</v>
      </c>
      <c r="L130" s="25"/>
      <c r="M130" s="158"/>
      <c r="N130" s="26"/>
      <c r="O130" s="26"/>
      <c r="P130" s="26"/>
      <c r="Q130" s="26"/>
      <c r="R130" s="26"/>
      <c r="S130" s="26"/>
      <c r="T130" s="57"/>
      <c r="AT130" s="10" t="s">
        <v>134</v>
      </c>
      <c r="AU130" s="10" t="s">
        <v>81</v>
      </c>
    </row>
    <row r="131" spans="2:51" s="159" customFormat="1" ht="13.5">
      <c r="B131" s="160"/>
      <c r="D131" s="156" t="s">
        <v>136</v>
      </c>
      <c r="E131" s="161"/>
      <c r="F131" s="162" t="s">
        <v>334</v>
      </c>
      <c r="H131" s="163">
        <v>155.115</v>
      </c>
      <c r="L131" s="160"/>
      <c r="M131" s="164"/>
      <c r="N131" s="165"/>
      <c r="O131" s="165"/>
      <c r="P131" s="165"/>
      <c r="Q131" s="165"/>
      <c r="R131" s="165"/>
      <c r="S131" s="165"/>
      <c r="T131" s="166"/>
      <c r="AT131" s="161" t="s">
        <v>136</v>
      </c>
      <c r="AU131" s="161" t="s">
        <v>81</v>
      </c>
      <c r="AV131" s="159" t="s">
        <v>81</v>
      </c>
      <c r="AW131" s="159" t="s">
        <v>37</v>
      </c>
      <c r="AX131" s="159" t="s">
        <v>73</v>
      </c>
      <c r="AY131" s="161" t="s">
        <v>125</v>
      </c>
    </row>
    <row r="132" spans="2:51" s="167" customFormat="1" ht="13.5">
      <c r="B132" s="168"/>
      <c r="D132" s="156" t="s">
        <v>136</v>
      </c>
      <c r="E132" s="169"/>
      <c r="F132" s="170" t="s">
        <v>139</v>
      </c>
      <c r="H132" s="171">
        <v>155.115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136</v>
      </c>
      <c r="AU132" s="169" t="s">
        <v>81</v>
      </c>
      <c r="AV132" s="167" t="s">
        <v>132</v>
      </c>
      <c r="AW132" s="167" t="s">
        <v>37</v>
      </c>
      <c r="AX132" s="167" t="s">
        <v>73</v>
      </c>
      <c r="AY132" s="169" t="s">
        <v>125</v>
      </c>
    </row>
    <row r="133" spans="2:51" s="159" customFormat="1" ht="13.5">
      <c r="B133" s="160"/>
      <c r="D133" s="175" t="s">
        <v>136</v>
      </c>
      <c r="E133" s="176"/>
      <c r="F133" s="177" t="s">
        <v>335</v>
      </c>
      <c r="H133" s="178">
        <v>155.12</v>
      </c>
      <c r="L133" s="160"/>
      <c r="M133" s="164"/>
      <c r="N133" s="165"/>
      <c r="O133" s="165"/>
      <c r="P133" s="165"/>
      <c r="Q133" s="165"/>
      <c r="R133" s="165"/>
      <c r="S133" s="165"/>
      <c r="T133" s="166"/>
      <c r="AT133" s="161" t="s">
        <v>136</v>
      </c>
      <c r="AU133" s="161" t="s">
        <v>81</v>
      </c>
      <c r="AV133" s="159" t="s">
        <v>81</v>
      </c>
      <c r="AW133" s="159" t="s">
        <v>37</v>
      </c>
      <c r="AX133" s="159" t="s">
        <v>22</v>
      </c>
      <c r="AY133" s="161" t="s">
        <v>125</v>
      </c>
    </row>
    <row r="134" spans="2:65" s="24" customFormat="1" ht="20.25" customHeight="1">
      <c r="B134" s="144"/>
      <c r="C134" s="145" t="s">
        <v>182</v>
      </c>
      <c r="D134" s="145" t="s">
        <v>127</v>
      </c>
      <c r="E134" s="146" t="s">
        <v>336</v>
      </c>
      <c r="F134" s="147" t="s">
        <v>337</v>
      </c>
      <c r="G134" s="148" t="s">
        <v>160</v>
      </c>
      <c r="H134" s="149">
        <v>426.57</v>
      </c>
      <c r="I134" s="150">
        <v>0</v>
      </c>
      <c r="J134" s="150">
        <f>ROUND(I134*H134,2)</f>
        <v>0</v>
      </c>
      <c r="K134" s="147" t="s">
        <v>131</v>
      </c>
      <c r="L134" s="25"/>
      <c r="M134" s="151"/>
      <c r="N134" s="152" t="s">
        <v>44</v>
      </c>
      <c r="O134" s="153">
        <v>0.797</v>
      </c>
      <c r="P134" s="153">
        <f>O134*H134</f>
        <v>339.97629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0" t="s">
        <v>132</v>
      </c>
      <c r="AT134" s="10" t="s">
        <v>127</v>
      </c>
      <c r="AU134" s="10" t="s">
        <v>81</v>
      </c>
      <c r="AY134" s="10" t="s">
        <v>125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0" t="s">
        <v>22</v>
      </c>
      <c r="BK134" s="155">
        <f>ROUND(I134*H134,2)</f>
        <v>0</v>
      </c>
      <c r="BL134" s="10" t="s">
        <v>132</v>
      </c>
      <c r="BM134" s="10" t="s">
        <v>338</v>
      </c>
    </row>
    <row r="135" spans="2:47" s="24" customFormat="1" ht="27">
      <c r="B135" s="25"/>
      <c r="D135" s="156" t="s">
        <v>134</v>
      </c>
      <c r="F135" s="157" t="s">
        <v>339</v>
      </c>
      <c r="L135" s="25"/>
      <c r="M135" s="158"/>
      <c r="N135" s="26"/>
      <c r="O135" s="26"/>
      <c r="P135" s="26"/>
      <c r="Q135" s="26"/>
      <c r="R135" s="26"/>
      <c r="S135" s="26"/>
      <c r="T135" s="57"/>
      <c r="AT135" s="10" t="s">
        <v>134</v>
      </c>
      <c r="AU135" s="10" t="s">
        <v>81</v>
      </c>
    </row>
    <row r="136" spans="2:51" s="159" customFormat="1" ht="13.5">
      <c r="B136" s="160"/>
      <c r="D136" s="156" t="s">
        <v>136</v>
      </c>
      <c r="E136" s="161"/>
      <c r="F136" s="162" t="s">
        <v>340</v>
      </c>
      <c r="H136" s="163">
        <v>426.569</v>
      </c>
      <c r="L136" s="160"/>
      <c r="M136" s="164"/>
      <c r="N136" s="165"/>
      <c r="O136" s="165"/>
      <c r="P136" s="165"/>
      <c r="Q136" s="165"/>
      <c r="R136" s="165"/>
      <c r="S136" s="165"/>
      <c r="T136" s="166"/>
      <c r="AT136" s="161" t="s">
        <v>136</v>
      </c>
      <c r="AU136" s="161" t="s">
        <v>81</v>
      </c>
      <c r="AV136" s="159" t="s">
        <v>81</v>
      </c>
      <c r="AW136" s="159" t="s">
        <v>37</v>
      </c>
      <c r="AX136" s="159" t="s">
        <v>73</v>
      </c>
      <c r="AY136" s="161" t="s">
        <v>125</v>
      </c>
    </row>
    <row r="137" spans="2:51" s="167" customFormat="1" ht="13.5">
      <c r="B137" s="168"/>
      <c r="D137" s="156" t="s">
        <v>136</v>
      </c>
      <c r="E137" s="169"/>
      <c r="F137" s="170" t="s">
        <v>139</v>
      </c>
      <c r="H137" s="171">
        <v>426.569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136</v>
      </c>
      <c r="AU137" s="169" t="s">
        <v>81</v>
      </c>
      <c r="AV137" s="167" t="s">
        <v>132</v>
      </c>
      <c r="AW137" s="167" t="s">
        <v>37</v>
      </c>
      <c r="AX137" s="167" t="s">
        <v>73</v>
      </c>
      <c r="AY137" s="169" t="s">
        <v>125</v>
      </c>
    </row>
    <row r="138" spans="2:51" s="159" customFormat="1" ht="13.5">
      <c r="B138" s="160"/>
      <c r="D138" s="175" t="s">
        <v>136</v>
      </c>
      <c r="E138" s="176"/>
      <c r="F138" s="177" t="s">
        <v>341</v>
      </c>
      <c r="H138" s="178">
        <v>426.57</v>
      </c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136</v>
      </c>
      <c r="AU138" s="161" t="s">
        <v>81</v>
      </c>
      <c r="AV138" s="159" t="s">
        <v>81</v>
      </c>
      <c r="AW138" s="159" t="s">
        <v>37</v>
      </c>
      <c r="AX138" s="159" t="s">
        <v>22</v>
      </c>
      <c r="AY138" s="161" t="s">
        <v>125</v>
      </c>
    </row>
    <row r="139" spans="2:65" s="24" customFormat="1" ht="20.25" customHeight="1">
      <c r="B139" s="144"/>
      <c r="C139" s="145" t="s">
        <v>27</v>
      </c>
      <c r="D139" s="145" t="s">
        <v>127</v>
      </c>
      <c r="E139" s="146" t="s">
        <v>342</v>
      </c>
      <c r="F139" s="147" t="s">
        <v>343</v>
      </c>
      <c r="G139" s="148" t="s">
        <v>160</v>
      </c>
      <c r="H139" s="149">
        <v>213.29</v>
      </c>
      <c r="I139" s="150">
        <v>0</v>
      </c>
      <c r="J139" s="150">
        <f>ROUND(I139*H139,2)</f>
        <v>0</v>
      </c>
      <c r="K139" s="147" t="s">
        <v>131</v>
      </c>
      <c r="L139" s="25"/>
      <c r="M139" s="151"/>
      <c r="N139" s="152" t="s">
        <v>44</v>
      </c>
      <c r="O139" s="153">
        <v>0.059</v>
      </c>
      <c r="P139" s="153">
        <f>O139*H139</f>
        <v>12.584109999999999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0" t="s">
        <v>132</v>
      </c>
      <c r="AT139" s="10" t="s">
        <v>127</v>
      </c>
      <c r="AU139" s="10" t="s">
        <v>81</v>
      </c>
      <c r="AY139" s="10" t="s">
        <v>125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0" t="s">
        <v>22</v>
      </c>
      <c r="BK139" s="155">
        <f>ROUND(I139*H139,2)</f>
        <v>0</v>
      </c>
      <c r="BL139" s="10" t="s">
        <v>132</v>
      </c>
      <c r="BM139" s="10" t="s">
        <v>344</v>
      </c>
    </row>
    <row r="140" spans="2:47" s="24" customFormat="1" ht="40.5">
      <c r="B140" s="25"/>
      <c r="D140" s="156" t="s">
        <v>134</v>
      </c>
      <c r="F140" s="157" t="s">
        <v>345</v>
      </c>
      <c r="L140" s="25"/>
      <c r="M140" s="158"/>
      <c r="N140" s="26"/>
      <c r="O140" s="26"/>
      <c r="P140" s="26"/>
      <c r="Q140" s="26"/>
      <c r="R140" s="26"/>
      <c r="S140" s="26"/>
      <c r="T140" s="57"/>
      <c r="AT140" s="10" t="s">
        <v>134</v>
      </c>
      <c r="AU140" s="10" t="s">
        <v>81</v>
      </c>
    </row>
    <row r="141" spans="2:51" s="159" customFormat="1" ht="13.5">
      <c r="B141" s="160"/>
      <c r="D141" s="156" t="s">
        <v>136</v>
      </c>
      <c r="E141" s="161"/>
      <c r="F141" s="162" t="s">
        <v>346</v>
      </c>
      <c r="H141" s="163">
        <v>213.285</v>
      </c>
      <c r="L141" s="160"/>
      <c r="M141" s="164"/>
      <c r="N141" s="165"/>
      <c r="O141" s="165"/>
      <c r="P141" s="165"/>
      <c r="Q141" s="165"/>
      <c r="R141" s="165"/>
      <c r="S141" s="165"/>
      <c r="T141" s="166"/>
      <c r="AT141" s="161" t="s">
        <v>136</v>
      </c>
      <c r="AU141" s="161" t="s">
        <v>81</v>
      </c>
      <c r="AV141" s="159" t="s">
        <v>81</v>
      </c>
      <c r="AW141" s="159" t="s">
        <v>37</v>
      </c>
      <c r="AX141" s="159" t="s">
        <v>73</v>
      </c>
      <c r="AY141" s="161" t="s">
        <v>125</v>
      </c>
    </row>
    <row r="142" spans="2:51" s="167" customFormat="1" ht="13.5">
      <c r="B142" s="168"/>
      <c r="D142" s="156" t="s">
        <v>136</v>
      </c>
      <c r="E142" s="169"/>
      <c r="F142" s="170" t="s">
        <v>139</v>
      </c>
      <c r="H142" s="171">
        <v>213.285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136</v>
      </c>
      <c r="AU142" s="169" t="s">
        <v>81</v>
      </c>
      <c r="AV142" s="167" t="s">
        <v>132</v>
      </c>
      <c r="AW142" s="167" t="s">
        <v>37</v>
      </c>
      <c r="AX142" s="167" t="s">
        <v>73</v>
      </c>
      <c r="AY142" s="169" t="s">
        <v>125</v>
      </c>
    </row>
    <row r="143" spans="2:51" s="159" customFormat="1" ht="13.5">
      <c r="B143" s="160"/>
      <c r="D143" s="175" t="s">
        <v>136</v>
      </c>
      <c r="E143" s="176"/>
      <c r="F143" s="177" t="s">
        <v>347</v>
      </c>
      <c r="H143" s="178">
        <v>213.29</v>
      </c>
      <c r="L143" s="160"/>
      <c r="M143" s="164"/>
      <c r="N143" s="165"/>
      <c r="O143" s="165"/>
      <c r="P143" s="165"/>
      <c r="Q143" s="165"/>
      <c r="R143" s="165"/>
      <c r="S143" s="165"/>
      <c r="T143" s="166"/>
      <c r="AT143" s="161" t="s">
        <v>136</v>
      </c>
      <c r="AU143" s="161" t="s">
        <v>81</v>
      </c>
      <c r="AV143" s="159" t="s">
        <v>81</v>
      </c>
      <c r="AW143" s="159" t="s">
        <v>37</v>
      </c>
      <c r="AX143" s="159" t="s">
        <v>22</v>
      </c>
      <c r="AY143" s="161" t="s">
        <v>125</v>
      </c>
    </row>
    <row r="144" spans="2:65" s="24" customFormat="1" ht="20.25" customHeight="1">
      <c r="B144" s="144"/>
      <c r="C144" s="145" t="s">
        <v>348</v>
      </c>
      <c r="D144" s="145" t="s">
        <v>127</v>
      </c>
      <c r="E144" s="146" t="s">
        <v>349</v>
      </c>
      <c r="F144" s="147" t="s">
        <v>350</v>
      </c>
      <c r="G144" s="148" t="s">
        <v>160</v>
      </c>
      <c r="H144" s="149">
        <v>38.78</v>
      </c>
      <c r="I144" s="150">
        <v>0</v>
      </c>
      <c r="J144" s="150">
        <f>ROUND(I144*H144,2)</f>
        <v>0</v>
      </c>
      <c r="K144" s="147" t="s">
        <v>131</v>
      </c>
      <c r="L144" s="25"/>
      <c r="M144" s="151"/>
      <c r="N144" s="152" t="s">
        <v>44</v>
      </c>
      <c r="O144" s="153">
        <v>0.71</v>
      </c>
      <c r="P144" s="153">
        <f>O144*H144</f>
        <v>27.5338</v>
      </c>
      <c r="Q144" s="153">
        <v>0.00042</v>
      </c>
      <c r="R144" s="153">
        <f>Q144*H144</f>
        <v>0.016287600000000003</v>
      </c>
      <c r="S144" s="153">
        <v>0</v>
      </c>
      <c r="T144" s="154">
        <f>S144*H144</f>
        <v>0</v>
      </c>
      <c r="AR144" s="10" t="s">
        <v>132</v>
      </c>
      <c r="AT144" s="10" t="s">
        <v>127</v>
      </c>
      <c r="AU144" s="10" t="s">
        <v>81</v>
      </c>
      <c r="AY144" s="10" t="s">
        <v>125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0" t="s">
        <v>22</v>
      </c>
      <c r="BK144" s="155">
        <f>ROUND(I144*H144,2)</f>
        <v>0</v>
      </c>
      <c r="BL144" s="10" t="s">
        <v>132</v>
      </c>
      <c r="BM144" s="10" t="s">
        <v>351</v>
      </c>
    </row>
    <row r="145" spans="2:47" s="24" customFormat="1" ht="27">
      <c r="B145" s="25"/>
      <c r="D145" s="156" t="s">
        <v>134</v>
      </c>
      <c r="F145" s="157" t="s">
        <v>352</v>
      </c>
      <c r="L145" s="25"/>
      <c r="M145" s="158"/>
      <c r="N145" s="26"/>
      <c r="O145" s="26"/>
      <c r="P145" s="26"/>
      <c r="Q145" s="26"/>
      <c r="R145" s="26"/>
      <c r="S145" s="26"/>
      <c r="T145" s="57"/>
      <c r="AT145" s="10" t="s">
        <v>134</v>
      </c>
      <c r="AU145" s="10" t="s">
        <v>81</v>
      </c>
    </row>
    <row r="146" spans="2:51" s="159" customFormat="1" ht="13.5">
      <c r="B146" s="160"/>
      <c r="D146" s="156" t="s">
        <v>136</v>
      </c>
      <c r="E146" s="161"/>
      <c r="F146" s="162" t="s">
        <v>353</v>
      </c>
      <c r="H146" s="163">
        <v>38.779</v>
      </c>
      <c r="L146" s="160"/>
      <c r="M146" s="164"/>
      <c r="N146" s="165"/>
      <c r="O146" s="165"/>
      <c r="P146" s="165"/>
      <c r="Q146" s="165"/>
      <c r="R146" s="165"/>
      <c r="S146" s="165"/>
      <c r="T146" s="166"/>
      <c r="AT146" s="161" t="s">
        <v>136</v>
      </c>
      <c r="AU146" s="161" t="s">
        <v>81</v>
      </c>
      <c r="AV146" s="159" t="s">
        <v>81</v>
      </c>
      <c r="AW146" s="159" t="s">
        <v>37</v>
      </c>
      <c r="AX146" s="159" t="s">
        <v>73</v>
      </c>
      <c r="AY146" s="161" t="s">
        <v>125</v>
      </c>
    </row>
    <row r="147" spans="2:51" s="167" customFormat="1" ht="13.5">
      <c r="B147" s="168"/>
      <c r="D147" s="156" t="s">
        <v>136</v>
      </c>
      <c r="E147" s="169"/>
      <c r="F147" s="170" t="s">
        <v>139</v>
      </c>
      <c r="H147" s="171">
        <v>38.779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136</v>
      </c>
      <c r="AU147" s="169" t="s">
        <v>81</v>
      </c>
      <c r="AV147" s="167" t="s">
        <v>132</v>
      </c>
      <c r="AW147" s="167" t="s">
        <v>37</v>
      </c>
      <c r="AX147" s="167" t="s">
        <v>73</v>
      </c>
      <c r="AY147" s="169" t="s">
        <v>125</v>
      </c>
    </row>
    <row r="148" spans="2:51" s="159" customFormat="1" ht="13.5">
      <c r="B148" s="160"/>
      <c r="D148" s="175" t="s">
        <v>136</v>
      </c>
      <c r="E148" s="176"/>
      <c r="F148" s="177" t="s">
        <v>354</v>
      </c>
      <c r="H148" s="178">
        <v>38.78</v>
      </c>
      <c r="L148" s="160"/>
      <c r="M148" s="164"/>
      <c r="N148" s="165"/>
      <c r="O148" s="165"/>
      <c r="P148" s="165"/>
      <c r="Q148" s="165"/>
      <c r="R148" s="165"/>
      <c r="S148" s="165"/>
      <c r="T148" s="166"/>
      <c r="AT148" s="161" t="s">
        <v>136</v>
      </c>
      <c r="AU148" s="161" t="s">
        <v>81</v>
      </c>
      <c r="AV148" s="159" t="s">
        <v>81</v>
      </c>
      <c r="AW148" s="159" t="s">
        <v>37</v>
      </c>
      <c r="AX148" s="159" t="s">
        <v>22</v>
      </c>
      <c r="AY148" s="161" t="s">
        <v>125</v>
      </c>
    </row>
    <row r="149" spans="2:65" s="24" customFormat="1" ht="20.25" customHeight="1">
      <c r="B149" s="144"/>
      <c r="C149" s="145" t="s">
        <v>355</v>
      </c>
      <c r="D149" s="145" t="s">
        <v>127</v>
      </c>
      <c r="E149" s="146" t="s">
        <v>166</v>
      </c>
      <c r="F149" s="147" t="s">
        <v>167</v>
      </c>
      <c r="G149" s="148" t="s">
        <v>160</v>
      </c>
      <c r="H149" s="149">
        <v>167.96</v>
      </c>
      <c r="I149" s="150">
        <v>0</v>
      </c>
      <c r="J149" s="150">
        <f>ROUND(I149*H149,2)</f>
        <v>0</v>
      </c>
      <c r="K149" s="147" t="s">
        <v>131</v>
      </c>
      <c r="L149" s="25"/>
      <c r="M149" s="151"/>
      <c r="N149" s="152" t="s">
        <v>44</v>
      </c>
      <c r="O149" s="153">
        <v>1.809</v>
      </c>
      <c r="P149" s="153">
        <f>O149*H149</f>
        <v>303.83964000000003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AR149" s="10" t="s">
        <v>132</v>
      </c>
      <c r="AT149" s="10" t="s">
        <v>127</v>
      </c>
      <c r="AU149" s="10" t="s">
        <v>81</v>
      </c>
      <c r="AY149" s="10" t="s">
        <v>125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0" t="s">
        <v>22</v>
      </c>
      <c r="BK149" s="155">
        <f>ROUND(I149*H149,2)</f>
        <v>0</v>
      </c>
      <c r="BL149" s="10" t="s">
        <v>132</v>
      </c>
      <c r="BM149" s="10" t="s">
        <v>356</v>
      </c>
    </row>
    <row r="150" spans="2:47" s="24" customFormat="1" ht="40.5">
      <c r="B150" s="25"/>
      <c r="D150" s="156" t="s">
        <v>134</v>
      </c>
      <c r="F150" s="157" t="s">
        <v>169</v>
      </c>
      <c r="L150" s="25"/>
      <c r="M150" s="158"/>
      <c r="N150" s="26"/>
      <c r="O150" s="26"/>
      <c r="P150" s="26"/>
      <c r="Q150" s="26"/>
      <c r="R150" s="26"/>
      <c r="S150" s="26"/>
      <c r="T150" s="57"/>
      <c r="AT150" s="10" t="s">
        <v>134</v>
      </c>
      <c r="AU150" s="10" t="s">
        <v>81</v>
      </c>
    </row>
    <row r="151" spans="2:51" s="159" customFormat="1" ht="13.5">
      <c r="B151" s="160"/>
      <c r="D151" s="156" t="s">
        <v>136</v>
      </c>
      <c r="E151" s="161"/>
      <c r="F151" s="162" t="s">
        <v>357</v>
      </c>
      <c r="H151" s="163">
        <v>167.96</v>
      </c>
      <c r="L151" s="160"/>
      <c r="M151" s="164"/>
      <c r="N151" s="165"/>
      <c r="O151" s="165"/>
      <c r="P151" s="165"/>
      <c r="Q151" s="165"/>
      <c r="R151" s="165"/>
      <c r="S151" s="165"/>
      <c r="T151" s="166"/>
      <c r="AT151" s="161" t="s">
        <v>136</v>
      </c>
      <c r="AU151" s="161" t="s">
        <v>81</v>
      </c>
      <c r="AV151" s="159" t="s">
        <v>81</v>
      </c>
      <c r="AW151" s="159" t="s">
        <v>37</v>
      </c>
      <c r="AX151" s="159" t="s">
        <v>73</v>
      </c>
      <c r="AY151" s="161" t="s">
        <v>125</v>
      </c>
    </row>
    <row r="152" spans="2:51" s="167" customFormat="1" ht="13.5">
      <c r="B152" s="168"/>
      <c r="D152" s="175" t="s">
        <v>136</v>
      </c>
      <c r="E152" s="179"/>
      <c r="F152" s="180" t="s">
        <v>139</v>
      </c>
      <c r="H152" s="181">
        <v>167.96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136</v>
      </c>
      <c r="AU152" s="169" t="s">
        <v>81</v>
      </c>
      <c r="AV152" s="167" t="s">
        <v>132</v>
      </c>
      <c r="AW152" s="167" t="s">
        <v>37</v>
      </c>
      <c r="AX152" s="167" t="s">
        <v>22</v>
      </c>
      <c r="AY152" s="169" t="s">
        <v>125</v>
      </c>
    </row>
    <row r="153" spans="2:65" s="24" customFormat="1" ht="20.25" customHeight="1">
      <c r="B153" s="144"/>
      <c r="C153" s="145" t="s">
        <v>358</v>
      </c>
      <c r="D153" s="145" t="s">
        <v>127</v>
      </c>
      <c r="E153" s="146" t="s">
        <v>359</v>
      </c>
      <c r="F153" s="147" t="s">
        <v>360</v>
      </c>
      <c r="G153" s="148" t="s">
        <v>160</v>
      </c>
      <c r="H153" s="149">
        <v>9.47</v>
      </c>
      <c r="I153" s="150">
        <v>0</v>
      </c>
      <c r="J153" s="150">
        <f>ROUND(I153*H153,2)</f>
        <v>0</v>
      </c>
      <c r="K153" s="147" t="s">
        <v>131</v>
      </c>
      <c r="L153" s="25"/>
      <c r="M153" s="151"/>
      <c r="N153" s="152" t="s">
        <v>44</v>
      </c>
      <c r="O153" s="153">
        <v>2.32</v>
      </c>
      <c r="P153" s="153">
        <f>O153*H153</f>
        <v>21.9704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0" t="s">
        <v>132</v>
      </c>
      <c r="AT153" s="10" t="s">
        <v>127</v>
      </c>
      <c r="AU153" s="10" t="s">
        <v>81</v>
      </c>
      <c r="AY153" s="10" t="s">
        <v>125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0" t="s">
        <v>22</v>
      </c>
      <c r="BK153" s="155">
        <f>ROUND(I153*H153,2)</f>
        <v>0</v>
      </c>
      <c r="BL153" s="10" t="s">
        <v>132</v>
      </c>
      <c r="BM153" s="10" t="s">
        <v>361</v>
      </c>
    </row>
    <row r="154" spans="2:47" s="24" customFormat="1" ht="27">
      <c r="B154" s="25"/>
      <c r="D154" s="156" t="s">
        <v>134</v>
      </c>
      <c r="F154" s="157" t="s">
        <v>362</v>
      </c>
      <c r="L154" s="25"/>
      <c r="M154" s="158"/>
      <c r="N154" s="26"/>
      <c r="O154" s="26"/>
      <c r="P154" s="26"/>
      <c r="Q154" s="26"/>
      <c r="R154" s="26"/>
      <c r="S154" s="26"/>
      <c r="T154" s="57"/>
      <c r="AT154" s="10" t="s">
        <v>134</v>
      </c>
      <c r="AU154" s="10" t="s">
        <v>81</v>
      </c>
    </row>
    <row r="155" spans="2:51" s="159" customFormat="1" ht="13.5">
      <c r="B155" s="160"/>
      <c r="D155" s="156" t="s">
        <v>136</v>
      </c>
      <c r="E155" s="161"/>
      <c r="F155" s="162" t="s">
        <v>363</v>
      </c>
      <c r="H155" s="163">
        <v>14.96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136</v>
      </c>
      <c r="AU155" s="161" t="s">
        <v>81</v>
      </c>
      <c r="AV155" s="159" t="s">
        <v>81</v>
      </c>
      <c r="AW155" s="159" t="s">
        <v>37</v>
      </c>
      <c r="AX155" s="159" t="s">
        <v>73</v>
      </c>
      <c r="AY155" s="161" t="s">
        <v>125</v>
      </c>
    </row>
    <row r="156" spans="2:51" s="159" customFormat="1" ht="13.5">
      <c r="B156" s="160"/>
      <c r="D156" s="156" t="s">
        <v>136</v>
      </c>
      <c r="E156" s="161"/>
      <c r="F156" s="162" t="s">
        <v>364</v>
      </c>
      <c r="H156" s="163">
        <v>8.72</v>
      </c>
      <c r="L156" s="160"/>
      <c r="M156" s="164"/>
      <c r="N156" s="165"/>
      <c r="O156" s="165"/>
      <c r="P156" s="165"/>
      <c r="Q156" s="165"/>
      <c r="R156" s="165"/>
      <c r="S156" s="165"/>
      <c r="T156" s="166"/>
      <c r="AT156" s="161" t="s">
        <v>136</v>
      </c>
      <c r="AU156" s="161" t="s">
        <v>81</v>
      </c>
      <c r="AV156" s="159" t="s">
        <v>81</v>
      </c>
      <c r="AW156" s="159" t="s">
        <v>37</v>
      </c>
      <c r="AX156" s="159" t="s">
        <v>73</v>
      </c>
      <c r="AY156" s="161" t="s">
        <v>125</v>
      </c>
    </row>
    <row r="157" spans="2:51" s="167" customFormat="1" ht="13.5">
      <c r="B157" s="168"/>
      <c r="D157" s="156" t="s">
        <v>136</v>
      </c>
      <c r="E157" s="169"/>
      <c r="F157" s="170" t="s">
        <v>139</v>
      </c>
      <c r="H157" s="171">
        <v>23.68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136</v>
      </c>
      <c r="AU157" s="169" t="s">
        <v>81</v>
      </c>
      <c r="AV157" s="167" t="s">
        <v>132</v>
      </c>
      <c r="AW157" s="167" t="s">
        <v>37</v>
      </c>
      <c r="AX157" s="167" t="s">
        <v>73</v>
      </c>
      <c r="AY157" s="169" t="s">
        <v>125</v>
      </c>
    </row>
    <row r="158" spans="2:51" s="159" customFormat="1" ht="13.5">
      <c r="B158" s="160"/>
      <c r="D158" s="156" t="s">
        <v>136</v>
      </c>
      <c r="E158" s="161"/>
      <c r="F158" s="162" t="s">
        <v>365</v>
      </c>
      <c r="H158" s="163">
        <v>9.472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136</v>
      </c>
      <c r="AU158" s="161" t="s">
        <v>81</v>
      </c>
      <c r="AV158" s="159" t="s">
        <v>81</v>
      </c>
      <c r="AW158" s="159" t="s">
        <v>37</v>
      </c>
      <c r="AX158" s="159" t="s">
        <v>73</v>
      </c>
      <c r="AY158" s="161" t="s">
        <v>125</v>
      </c>
    </row>
    <row r="159" spans="2:51" s="159" customFormat="1" ht="13.5">
      <c r="B159" s="160"/>
      <c r="D159" s="175" t="s">
        <v>136</v>
      </c>
      <c r="E159" s="176"/>
      <c r="F159" s="177" t="s">
        <v>366</v>
      </c>
      <c r="H159" s="178">
        <v>9.47</v>
      </c>
      <c r="L159" s="160"/>
      <c r="M159" s="164"/>
      <c r="N159" s="165"/>
      <c r="O159" s="165"/>
      <c r="P159" s="165"/>
      <c r="Q159" s="165"/>
      <c r="R159" s="165"/>
      <c r="S159" s="165"/>
      <c r="T159" s="166"/>
      <c r="AT159" s="161" t="s">
        <v>136</v>
      </c>
      <c r="AU159" s="161" t="s">
        <v>81</v>
      </c>
      <c r="AV159" s="159" t="s">
        <v>81</v>
      </c>
      <c r="AW159" s="159" t="s">
        <v>37</v>
      </c>
      <c r="AX159" s="159" t="s">
        <v>22</v>
      </c>
      <c r="AY159" s="161" t="s">
        <v>125</v>
      </c>
    </row>
    <row r="160" spans="2:65" s="24" customFormat="1" ht="20.25" customHeight="1">
      <c r="B160" s="144"/>
      <c r="C160" s="145" t="s">
        <v>367</v>
      </c>
      <c r="D160" s="145" t="s">
        <v>127</v>
      </c>
      <c r="E160" s="146" t="s">
        <v>368</v>
      </c>
      <c r="F160" s="147" t="s">
        <v>369</v>
      </c>
      <c r="G160" s="148" t="s">
        <v>160</v>
      </c>
      <c r="H160" s="149">
        <v>4.74</v>
      </c>
      <c r="I160" s="150">
        <v>0</v>
      </c>
      <c r="J160" s="150">
        <f>ROUND(I160*H160,2)</f>
        <v>0</v>
      </c>
      <c r="K160" s="147" t="s">
        <v>131</v>
      </c>
      <c r="L160" s="25"/>
      <c r="M160" s="151"/>
      <c r="N160" s="152" t="s">
        <v>44</v>
      </c>
      <c r="O160" s="153">
        <v>0.654</v>
      </c>
      <c r="P160" s="153">
        <f>O160*H160</f>
        <v>3.0999600000000003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AR160" s="10" t="s">
        <v>132</v>
      </c>
      <c r="AT160" s="10" t="s">
        <v>127</v>
      </c>
      <c r="AU160" s="10" t="s">
        <v>81</v>
      </c>
      <c r="AY160" s="10" t="s">
        <v>125</v>
      </c>
      <c r="BE160" s="155">
        <f>IF(N160="základní",J160,0)</f>
        <v>0</v>
      </c>
      <c r="BF160" s="155">
        <f>IF(N160="snížená",J160,0)</f>
        <v>0</v>
      </c>
      <c r="BG160" s="155">
        <f>IF(N160="zákl. přenesená",J160,0)</f>
        <v>0</v>
      </c>
      <c r="BH160" s="155">
        <f>IF(N160="sníž. přenesená",J160,0)</f>
        <v>0</v>
      </c>
      <c r="BI160" s="155">
        <f>IF(N160="nulová",J160,0)</f>
        <v>0</v>
      </c>
      <c r="BJ160" s="10" t="s">
        <v>22</v>
      </c>
      <c r="BK160" s="155">
        <f>ROUND(I160*H160,2)</f>
        <v>0</v>
      </c>
      <c r="BL160" s="10" t="s">
        <v>132</v>
      </c>
      <c r="BM160" s="10" t="s">
        <v>370</v>
      </c>
    </row>
    <row r="161" spans="2:47" s="24" customFormat="1" ht="40.5">
      <c r="B161" s="25"/>
      <c r="D161" s="156" t="s">
        <v>134</v>
      </c>
      <c r="F161" s="157" t="s">
        <v>371</v>
      </c>
      <c r="L161" s="25"/>
      <c r="M161" s="158"/>
      <c r="N161" s="26"/>
      <c r="O161" s="26"/>
      <c r="P161" s="26"/>
      <c r="Q161" s="26"/>
      <c r="R161" s="26"/>
      <c r="S161" s="26"/>
      <c r="T161" s="57"/>
      <c r="AT161" s="10" t="s">
        <v>134</v>
      </c>
      <c r="AU161" s="10" t="s">
        <v>81</v>
      </c>
    </row>
    <row r="162" spans="2:51" s="159" customFormat="1" ht="13.5">
      <c r="B162" s="160"/>
      <c r="D162" s="156" t="s">
        <v>136</v>
      </c>
      <c r="E162" s="161"/>
      <c r="F162" s="162" t="s">
        <v>372</v>
      </c>
      <c r="H162" s="163">
        <v>4.735</v>
      </c>
      <c r="L162" s="160"/>
      <c r="M162" s="164"/>
      <c r="N162" s="165"/>
      <c r="O162" s="165"/>
      <c r="P162" s="165"/>
      <c r="Q162" s="165"/>
      <c r="R162" s="165"/>
      <c r="S162" s="165"/>
      <c r="T162" s="166"/>
      <c r="AT162" s="161" t="s">
        <v>136</v>
      </c>
      <c r="AU162" s="161" t="s">
        <v>81</v>
      </c>
      <c r="AV162" s="159" t="s">
        <v>81</v>
      </c>
      <c r="AW162" s="159" t="s">
        <v>37</v>
      </c>
      <c r="AX162" s="159" t="s">
        <v>73</v>
      </c>
      <c r="AY162" s="161" t="s">
        <v>125</v>
      </c>
    </row>
    <row r="163" spans="2:51" s="167" customFormat="1" ht="13.5">
      <c r="B163" s="168"/>
      <c r="D163" s="156" t="s">
        <v>136</v>
      </c>
      <c r="E163" s="169"/>
      <c r="F163" s="170" t="s">
        <v>139</v>
      </c>
      <c r="H163" s="171">
        <v>4.735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136</v>
      </c>
      <c r="AU163" s="169" t="s">
        <v>81</v>
      </c>
      <c r="AV163" s="167" t="s">
        <v>132</v>
      </c>
      <c r="AW163" s="167" t="s">
        <v>37</v>
      </c>
      <c r="AX163" s="167" t="s">
        <v>73</v>
      </c>
      <c r="AY163" s="169" t="s">
        <v>125</v>
      </c>
    </row>
    <row r="164" spans="2:51" s="159" customFormat="1" ht="13.5">
      <c r="B164" s="160"/>
      <c r="D164" s="175" t="s">
        <v>136</v>
      </c>
      <c r="E164" s="176"/>
      <c r="F164" s="177" t="s">
        <v>373</v>
      </c>
      <c r="H164" s="178">
        <v>4.74</v>
      </c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136</v>
      </c>
      <c r="AU164" s="161" t="s">
        <v>81</v>
      </c>
      <c r="AV164" s="159" t="s">
        <v>81</v>
      </c>
      <c r="AW164" s="159" t="s">
        <v>37</v>
      </c>
      <c r="AX164" s="159" t="s">
        <v>22</v>
      </c>
      <c r="AY164" s="161" t="s">
        <v>125</v>
      </c>
    </row>
    <row r="165" spans="2:65" s="24" customFormat="1" ht="20.25" customHeight="1">
      <c r="B165" s="144"/>
      <c r="C165" s="145" t="s">
        <v>10</v>
      </c>
      <c r="D165" s="145" t="s">
        <v>127</v>
      </c>
      <c r="E165" s="146" t="s">
        <v>374</v>
      </c>
      <c r="F165" s="147" t="s">
        <v>375</v>
      </c>
      <c r="G165" s="148" t="s">
        <v>160</v>
      </c>
      <c r="H165" s="149">
        <v>14.21</v>
      </c>
      <c r="I165" s="150">
        <v>0</v>
      </c>
      <c r="J165" s="150">
        <f>ROUND(I165*H165,2)</f>
        <v>0</v>
      </c>
      <c r="K165" s="147" t="s">
        <v>131</v>
      </c>
      <c r="L165" s="25"/>
      <c r="M165" s="151"/>
      <c r="N165" s="152" t="s">
        <v>44</v>
      </c>
      <c r="O165" s="153">
        <v>3.937</v>
      </c>
      <c r="P165" s="153">
        <f>O165*H165</f>
        <v>55.94477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0" t="s">
        <v>132</v>
      </c>
      <c r="AT165" s="10" t="s">
        <v>127</v>
      </c>
      <c r="AU165" s="10" t="s">
        <v>81</v>
      </c>
      <c r="AY165" s="10" t="s">
        <v>125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0" t="s">
        <v>22</v>
      </c>
      <c r="BK165" s="155">
        <f>ROUND(I165*H165,2)</f>
        <v>0</v>
      </c>
      <c r="BL165" s="10" t="s">
        <v>132</v>
      </c>
      <c r="BM165" s="10" t="s">
        <v>376</v>
      </c>
    </row>
    <row r="166" spans="2:47" s="24" customFormat="1" ht="27">
      <c r="B166" s="25"/>
      <c r="D166" s="156" t="s">
        <v>134</v>
      </c>
      <c r="F166" s="157" t="s">
        <v>377</v>
      </c>
      <c r="L166" s="25"/>
      <c r="M166" s="158"/>
      <c r="N166" s="26"/>
      <c r="O166" s="26"/>
      <c r="P166" s="26"/>
      <c r="Q166" s="26"/>
      <c r="R166" s="26"/>
      <c r="S166" s="26"/>
      <c r="T166" s="57"/>
      <c r="AT166" s="10" t="s">
        <v>134</v>
      </c>
      <c r="AU166" s="10" t="s">
        <v>81</v>
      </c>
    </row>
    <row r="167" spans="2:51" s="159" customFormat="1" ht="13.5">
      <c r="B167" s="160"/>
      <c r="D167" s="156" t="s">
        <v>136</v>
      </c>
      <c r="E167" s="161"/>
      <c r="F167" s="162" t="s">
        <v>378</v>
      </c>
      <c r="H167" s="163">
        <v>14.208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136</v>
      </c>
      <c r="AU167" s="161" t="s">
        <v>81</v>
      </c>
      <c r="AV167" s="159" t="s">
        <v>81</v>
      </c>
      <c r="AW167" s="159" t="s">
        <v>37</v>
      </c>
      <c r="AX167" s="159" t="s">
        <v>73</v>
      </c>
      <c r="AY167" s="161" t="s">
        <v>125</v>
      </c>
    </row>
    <row r="168" spans="2:51" s="167" customFormat="1" ht="13.5">
      <c r="B168" s="168"/>
      <c r="D168" s="156" t="s">
        <v>136</v>
      </c>
      <c r="E168" s="169"/>
      <c r="F168" s="170" t="s">
        <v>139</v>
      </c>
      <c r="H168" s="171">
        <v>14.208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136</v>
      </c>
      <c r="AU168" s="169" t="s">
        <v>81</v>
      </c>
      <c r="AV168" s="167" t="s">
        <v>132</v>
      </c>
      <c r="AW168" s="167" t="s">
        <v>37</v>
      </c>
      <c r="AX168" s="167" t="s">
        <v>73</v>
      </c>
      <c r="AY168" s="169" t="s">
        <v>125</v>
      </c>
    </row>
    <row r="169" spans="2:51" s="159" customFormat="1" ht="13.5">
      <c r="B169" s="160"/>
      <c r="D169" s="175" t="s">
        <v>136</v>
      </c>
      <c r="E169" s="176"/>
      <c r="F169" s="177" t="s">
        <v>379</v>
      </c>
      <c r="H169" s="178">
        <v>14.21</v>
      </c>
      <c r="L169" s="160"/>
      <c r="M169" s="164"/>
      <c r="N169" s="165"/>
      <c r="O169" s="165"/>
      <c r="P169" s="165"/>
      <c r="Q169" s="165"/>
      <c r="R169" s="165"/>
      <c r="S169" s="165"/>
      <c r="T169" s="166"/>
      <c r="AT169" s="161" t="s">
        <v>136</v>
      </c>
      <c r="AU169" s="161" t="s">
        <v>81</v>
      </c>
      <c r="AV169" s="159" t="s">
        <v>81</v>
      </c>
      <c r="AW169" s="159" t="s">
        <v>37</v>
      </c>
      <c r="AX169" s="159" t="s">
        <v>22</v>
      </c>
      <c r="AY169" s="161" t="s">
        <v>125</v>
      </c>
    </row>
    <row r="170" spans="2:65" s="24" customFormat="1" ht="20.25" customHeight="1">
      <c r="B170" s="144"/>
      <c r="C170" s="145" t="s">
        <v>380</v>
      </c>
      <c r="D170" s="145" t="s">
        <v>127</v>
      </c>
      <c r="E170" s="146" t="s">
        <v>381</v>
      </c>
      <c r="F170" s="147" t="s">
        <v>382</v>
      </c>
      <c r="G170" s="148" t="s">
        <v>160</v>
      </c>
      <c r="H170" s="149">
        <v>7.11</v>
      </c>
      <c r="I170" s="150">
        <v>0</v>
      </c>
      <c r="J170" s="150">
        <f>ROUND(I170*H170,2)</f>
        <v>0</v>
      </c>
      <c r="K170" s="147" t="s">
        <v>131</v>
      </c>
      <c r="L170" s="25"/>
      <c r="M170" s="151"/>
      <c r="N170" s="152" t="s">
        <v>44</v>
      </c>
      <c r="O170" s="153">
        <v>1.011</v>
      </c>
      <c r="P170" s="153">
        <f>O170*H170</f>
        <v>7.18821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0" t="s">
        <v>132</v>
      </c>
      <c r="AT170" s="10" t="s">
        <v>127</v>
      </c>
      <c r="AU170" s="10" t="s">
        <v>81</v>
      </c>
      <c r="AY170" s="10" t="s">
        <v>125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0" t="s">
        <v>22</v>
      </c>
      <c r="BK170" s="155">
        <f>ROUND(I170*H170,2)</f>
        <v>0</v>
      </c>
      <c r="BL170" s="10" t="s">
        <v>132</v>
      </c>
      <c r="BM170" s="10" t="s">
        <v>383</v>
      </c>
    </row>
    <row r="171" spans="2:47" s="24" customFormat="1" ht="40.5">
      <c r="B171" s="25"/>
      <c r="D171" s="156" t="s">
        <v>134</v>
      </c>
      <c r="F171" s="157" t="s">
        <v>384</v>
      </c>
      <c r="L171" s="25"/>
      <c r="M171" s="158"/>
      <c r="N171" s="26"/>
      <c r="O171" s="26"/>
      <c r="P171" s="26"/>
      <c r="Q171" s="26"/>
      <c r="R171" s="26"/>
      <c r="S171" s="26"/>
      <c r="T171" s="57"/>
      <c r="AT171" s="10" t="s">
        <v>134</v>
      </c>
      <c r="AU171" s="10" t="s">
        <v>81</v>
      </c>
    </row>
    <row r="172" spans="2:51" s="159" customFormat="1" ht="13.5">
      <c r="B172" s="160"/>
      <c r="D172" s="156" t="s">
        <v>136</v>
      </c>
      <c r="E172" s="161"/>
      <c r="F172" s="162" t="s">
        <v>385</v>
      </c>
      <c r="H172" s="163">
        <v>7.105</v>
      </c>
      <c r="L172" s="160"/>
      <c r="M172" s="164"/>
      <c r="N172" s="165"/>
      <c r="O172" s="165"/>
      <c r="P172" s="165"/>
      <c r="Q172" s="165"/>
      <c r="R172" s="165"/>
      <c r="S172" s="165"/>
      <c r="T172" s="166"/>
      <c r="AT172" s="161" t="s">
        <v>136</v>
      </c>
      <c r="AU172" s="161" t="s">
        <v>81</v>
      </c>
      <c r="AV172" s="159" t="s">
        <v>81</v>
      </c>
      <c r="AW172" s="159" t="s">
        <v>37</v>
      </c>
      <c r="AX172" s="159" t="s">
        <v>73</v>
      </c>
      <c r="AY172" s="161" t="s">
        <v>125</v>
      </c>
    </row>
    <row r="173" spans="2:51" s="167" customFormat="1" ht="13.5">
      <c r="B173" s="168"/>
      <c r="D173" s="156" t="s">
        <v>136</v>
      </c>
      <c r="E173" s="169"/>
      <c r="F173" s="170" t="s">
        <v>139</v>
      </c>
      <c r="H173" s="171">
        <v>7.105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136</v>
      </c>
      <c r="AU173" s="169" t="s">
        <v>81</v>
      </c>
      <c r="AV173" s="167" t="s">
        <v>132</v>
      </c>
      <c r="AW173" s="167" t="s">
        <v>37</v>
      </c>
      <c r="AX173" s="167" t="s">
        <v>73</v>
      </c>
      <c r="AY173" s="169" t="s">
        <v>125</v>
      </c>
    </row>
    <row r="174" spans="2:51" s="159" customFormat="1" ht="13.5">
      <c r="B174" s="160"/>
      <c r="D174" s="175" t="s">
        <v>136</v>
      </c>
      <c r="E174" s="176"/>
      <c r="F174" s="177" t="s">
        <v>386</v>
      </c>
      <c r="H174" s="178">
        <v>7.11</v>
      </c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136</v>
      </c>
      <c r="AU174" s="161" t="s">
        <v>81</v>
      </c>
      <c r="AV174" s="159" t="s">
        <v>81</v>
      </c>
      <c r="AW174" s="159" t="s">
        <v>37</v>
      </c>
      <c r="AX174" s="159" t="s">
        <v>22</v>
      </c>
      <c r="AY174" s="161" t="s">
        <v>125</v>
      </c>
    </row>
    <row r="175" spans="2:65" s="24" customFormat="1" ht="20.25" customHeight="1">
      <c r="B175" s="144"/>
      <c r="C175" s="145" t="s">
        <v>387</v>
      </c>
      <c r="D175" s="145" t="s">
        <v>127</v>
      </c>
      <c r="E175" s="146" t="s">
        <v>388</v>
      </c>
      <c r="F175" s="147" t="s">
        <v>389</v>
      </c>
      <c r="G175" s="148" t="s">
        <v>155</v>
      </c>
      <c r="H175" s="149">
        <v>224.9</v>
      </c>
      <c r="I175" s="150">
        <v>0</v>
      </c>
      <c r="J175" s="150">
        <f>ROUND(I175*H175,2)</f>
        <v>0</v>
      </c>
      <c r="K175" s="147" t="s">
        <v>131</v>
      </c>
      <c r="L175" s="25"/>
      <c r="M175" s="151"/>
      <c r="N175" s="152" t="s">
        <v>44</v>
      </c>
      <c r="O175" s="153">
        <v>0.156</v>
      </c>
      <c r="P175" s="153">
        <f>O175*H175</f>
        <v>35.0844</v>
      </c>
      <c r="Q175" s="153">
        <v>0.0007</v>
      </c>
      <c r="R175" s="153">
        <f>Q175*H175</f>
        <v>0.15743000000000001</v>
      </c>
      <c r="S175" s="153">
        <v>0</v>
      </c>
      <c r="T175" s="154">
        <f>S175*H175</f>
        <v>0</v>
      </c>
      <c r="AR175" s="10" t="s">
        <v>132</v>
      </c>
      <c r="AT175" s="10" t="s">
        <v>127</v>
      </c>
      <c r="AU175" s="10" t="s">
        <v>81</v>
      </c>
      <c r="AY175" s="10" t="s">
        <v>125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0" t="s">
        <v>22</v>
      </c>
      <c r="BK175" s="155">
        <f>ROUND(I175*H175,2)</f>
        <v>0</v>
      </c>
      <c r="BL175" s="10" t="s">
        <v>132</v>
      </c>
      <c r="BM175" s="10" t="s">
        <v>390</v>
      </c>
    </row>
    <row r="176" spans="2:47" s="24" customFormat="1" ht="13.5">
      <c r="B176" s="25"/>
      <c r="D176" s="156" t="s">
        <v>134</v>
      </c>
      <c r="F176" s="157" t="s">
        <v>391</v>
      </c>
      <c r="L176" s="25"/>
      <c r="M176" s="158"/>
      <c r="N176" s="26"/>
      <c r="O176" s="26"/>
      <c r="P176" s="26"/>
      <c r="Q176" s="26"/>
      <c r="R176" s="26"/>
      <c r="S176" s="26"/>
      <c r="T176" s="57"/>
      <c r="AT176" s="10" t="s">
        <v>134</v>
      </c>
      <c r="AU176" s="10" t="s">
        <v>81</v>
      </c>
    </row>
    <row r="177" spans="2:51" s="159" customFormat="1" ht="13.5">
      <c r="B177" s="160"/>
      <c r="D177" s="156" t="s">
        <v>136</v>
      </c>
      <c r="E177" s="161"/>
      <c r="F177" s="162" t="s">
        <v>392</v>
      </c>
      <c r="H177" s="163">
        <v>21.3</v>
      </c>
      <c r="L177" s="160"/>
      <c r="M177" s="164"/>
      <c r="N177" s="165"/>
      <c r="O177" s="165"/>
      <c r="P177" s="165"/>
      <c r="Q177" s="165"/>
      <c r="R177" s="165"/>
      <c r="S177" s="165"/>
      <c r="T177" s="166"/>
      <c r="AT177" s="161" t="s">
        <v>136</v>
      </c>
      <c r="AU177" s="161" t="s">
        <v>81</v>
      </c>
      <c r="AV177" s="159" t="s">
        <v>81</v>
      </c>
      <c r="AW177" s="159" t="s">
        <v>37</v>
      </c>
      <c r="AX177" s="159" t="s">
        <v>73</v>
      </c>
      <c r="AY177" s="161" t="s">
        <v>125</v>
      </c>
    </row>
    <row r="178" spans="2:51" s="159" customFormat="1" ht="13.5">
      <c r="B178" s="160"/>
      <c r="D178" s="156" t="s">
        <v>136</v>
      </c>
      <c r="E178" s="161"/>
      <c r="F178" s="162" t="s">
        <v>393</v>
      </c>
      <c r="H178" s="163">
        <v>203.592</v>
      </c>
      <c r="L178" s="160"/>
      <c r="M178" s="164"/>
      <c r="N178" s="165"/>
      <c r="O178" s="165"/>
      <c r="P178" s="165"/>
      <c r="Q178" s="165"/>
      <c r="R178" s="165"/>
      <c r="S178" s="165"/>
      <c r="T178" s="166"/>
      <c r="AT178" s="161" t="s">
        <v>136</v>
      </c>
      <c r="AU178" s="161" t="s">
        <v>81</v>
      </c>
      <c r="AV178" s="159" t="s">
        <v>81</v>
      </c>
      <c r="AW178" s="159" t="s">
        <v>37</v>
      </c>
      <c r="AX178" s="159" t="s">
        <v>73</v>
      </c>
      <c r="AY178" s="161" t="s">
        <v>125</v>
      </c>
    </row>
    <row r="179" spans="2:51" s="167" customFormat="1" ht="13.5">
      <c r="B179" s="168"/>
      <c r="D179" s="156" t="s">
        <v>136</v>
      </c>
      <c r="E179" s="169"/>
      <c r="F179" s="170" t="s">
        <v>139</v>
      </c>
      <c r="H179" s="171">
        <v>224.892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136</v>
      </c>
      <c r="AU179" s="169" t="s">
        <v>81</v>
      </c>
      <c r="AV179" s="167" t="s">
        <v>132</v>
      </c>
      <c r="AW179" s="167" t="s">
        <v>37</v>
      </c>
      <c r="AX179" s="167" t="s">
        <v>73</v>
      </c>
      <c r="AY179" s="169" t="s">
        <v>125</v>
      </c>
    </row>
    <row r="180" spans="2:51" s="159" customFormat="1" ht="13.5">
      <c r="B180" s="160"/>
      <c r="D180" s="175" t="s">
        <v>136</v>
      </c>
      <c r="E180" s="176"/>
      <c r="F180" s="177" t="s">
        <v>394</v>
      </c>
      <c r="H180" s="178">
        <v>224.9</v>
      </c>
      <c r="L180" s="160"/>
      <c r="M180" s="164"/>
      <c r="N180" s="165"/>
      <c r="O180" s="165"/>
      <c r="P180" s="165"/>
      <c r="Q180" s="165"/>
      <c r="R180" s="165"/>
      <c r="S180" s="165"/>
      <c r="T180" s="166"/>
      <c r="AT180" s="161" t="s">
        <v>136</v>
      </c>
      <c r="AU180" s="161" t="s">
        <v>81</v>
      </c>
      <c r="AV180" s="159" t="s">
        <v>81</v>
      </c>
      <c r="AW180" s="159" t="s">
        <v>37</v>
      </c>
      <c r="AX180" s="159" t="s">
        <v>22</v>
      </c>
      <c r="AY180" s="161" t="s">
        <v>125</v>
      </c>
    </row>
    <row r="181" spans="2:65" s="24" customFormat="1" ht="20.25" customHeight="1">
      <c r="B181" s="144"/>
      <c r="C181" s="145" t="s">
        <v>395</v>
      </c>
      <c r="D181" s="145" t="s">
        <v>127</v>
      </c>
      <c r="E181" s="146" t="s">
        <v>396</v>
      </c>
      <c r="F181" s="147" t="s">
        <v>397</v>
      </c>
      <c r="G181" s="148" t="s">
        <v>155</v>
      </c>
      <c r="H181" s="149">
        <v>162.8</v>
      </c>
      <c r="I181" s="150">
        <v>0</v>
      </c>
      <c r="J181" s="150">
        <f>ROUND(I181*H181,2)</f>
        <v>0</v>
      </c>
      <c r="K181" s="147" t="s">
        <v>131</v>
      </c>
      <c r="L181" s="25"/>
      <c r="M181" s="151"/>
      <c r="N181" s="152" t="s">
        <v>44</v>
      </c>
      <c r="O181" s="153">
        <v>0.262</v>
      </c>
      <c r="P181" s="153">
        <f>O181*H181</f>
        <v>42.653600000000004</v>
      </c>
      <c r="Q181" s="153">
        <v>0.00072</v>
      </c>
      <c r="R181" s="153">
        <f>Q181*H181</f>
        <v>0.11721600000000001</v>
      </c>
      <c r="S181" s="153">
        <v>0</v>
      </c>
      <c r="T181" s="154">
        <f>S181*H181</f>
        <v>0</v>
      </c>
      <c r="AR181" s="10" t="s">
        <v>132</v>
      </c>
      <c r="AT181" s="10" t="s">
        <v>127</v>
      </c>
      <c r="AU181" s="10" t="s">
        <v>81</v>
      </c>
      <c r="AY181" s="10" t="s">
        <v>125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0" t="s">
        <v>22</v>
      </c>
      <c r="BK181" s="155">
        <f>ROUND(I181*H181,2)</f>
        <v>0</v>
      </c>
      <c r="BL181" s="10" t="s">
        <v>132</v>
      </c>
      <c r="BM181" s="10" t="s">
        <v>398</v>
      </c>
    </row>
    <row r="182" spans="2:47" s="24" customFormat="1" ht="13.5">
      <c r="B182" s="25"/>
      <c r="D182" s="156" t="s">
        <v>134</v>
      </c>
      <c r="F182" s="157" t="s">
        <v>399</v>
      </c>
      <c r="L182" s="25"/>
      <c r="M182" s="158"/>
      <c r="N182" s="26"/>
      <c r="O182" s="26"/>
      <c r="P182" s="26"/>
      <c r="Q182" s="26"/>
      <c r="R182" s="26"/>
      <c r="S182" s="26"/>
      <c r="T182" s="57"/>
      <c r="AT182" s="10" t="s">
        <v>134</v>
      </c>
      <c r="AU182" s="10" t="s">
        <v>81</v>
      </c>
    </row>
    <row r="183" spans="2:51" s="159" customFormat="1" ht="13.5">
      <c r="B183" s="160"/>
      <c r="D183" s="156" t="s">
        <v>136</v>
      </c>
      <c r="E183" s="161"/>
      <c r="F183" s="162" t="s">
        <v>400</v>
      </c>
      <c r="H183" s="163">
        <v>162.8</v>
      </c>
      <c r="L183" s="160"/>
      <c r="M183" s="164"/>
      <c r="N183" s="165"/>
      <c r="O183" s="165"/>
      <c r="P183" s="165"/>
      <c r="Q183" s="165"/>
      <c r="R183" s="165"/>
      <c r="S183" s="165"/>
      <c r="T183" s="166"/>
      <c r="AT183" s="161" t="s">
        <v>136</v>
      </c>
      <c r="AU183" s="161" t="s">
        <v>81</v>
      </c>
      <c r="AV183" s="159" t="s">
        <v>81</v>
      </c>
      <c r="AW183" s="159" t="s">
        <v>37</v>
      </c>
      <c r="AX183" s="159" t="s">
        <v>73</v>
      </c>
      <c r="AY183" s="161" t="s">
        <v>125</v>
      </c>
    </row>
    <row r="184" spans="2:51" s="167" customFormat="1" ht="13.5">
      <c r="B184" s="168"/>
      <c r="D184" s="175" t="s">
        <v>136</v>
      </c>
      <c r="E184" s="179"/>
      <c r="F184" s="180" t="s">
        <v>139</v>
      </c>
      <c r="H184" s="181">
        <v>162.8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136</v>
      </c>
      <c r="AU184" s="169" t="s">
        <v>81</v>
      </c>
      <c r="AV184" s="167" t="s">
        <v>132</v>
      </c>
      <c r="AW184" s="167" t="s">
        <v>37</v>
      </c>
      <c r="AX184" s="167" t="s">
        <v>22</v>
      </c>
      <c r="AY184" s="169" t="s">
        <v>125</v>
      </c>
    </row>
    <row r="185" spans="2:65" s="24" customFormat="1" ht="20.25" customHeight="1">
      <c r="B185" s="144"/>
      <c r="C185" s="145" t="s">
        <v>401</v>
      </c>
      <c r="D185" s="145" t="s">
        <v>127</v>
      </c>
      <c r="E185" s="146" t="s">
        <v>402</v>
      </c>
      <c r="F185" s="147" t="s">
        <v>403</v>
      </c>
      <c r="G185" s="148" t="s">
        <v>155</v>
      </c>
      <c r="H185" s="149">
        <v>224.9</v>
      </c>
      <c r="I185" s="150">
        <v>0</v>
      </c>
      <c r="J185" s="150">
        <f>ROUND(I185*H185,2)</f>
        <v>0</v>
      </c>
      <c r="K185" s="147" t="s">
        <v>131</v>
      </c>
      <c r="L185" s="25"/>
      <c r="M185" s="151"/>
      <c r="N185" s="152" t="s">
        <v>44</v>
      </c>
      <c r="O185" s="153">
        <v>0.095</v>
      </c>
      <c r="P185" s="153">
        <f>O185*H185</f>
        <v>21.3655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AR185" s="10" t="s">
        <v>132</v>
      </c>
      <c r="AT185" s="10" t="s">
        <v>127</v>
      </c>
      <c r="AU185" s="10" t="s">
        <v>81</v>
      </c>
      <c r="AY185" s="10" t="s">
        <v>125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0" t="s">
        <v>22</v>
      </c>
      <c r="BK185" s="155">
        <f>ROUND(I185*H185,2)</f>
        <v>0</v>
      </c>
      <c r="BL185" s="10" t="s">
        <v>132</v>
      </c>
      <c r="BM185" s="10" t="s">
        <v>404</v>
      </c>
    </row>
    <row r="186" spans="2:47" s="24" customFormat="1" ht="27">
      <c r="B186" s="25"/>
      <c r="D186" s="156" t="s">
        <v>134</v>
      </c>
      <c r="F186" s="157" t="s">
        <v>405</v>
      </c>
      <c r="L186" s="25"/>
      <c r="M186" s="158"/>
      <c r="N186" s="26"/>
      <c r="O186" s="26"/>
      <c r="P186" s="26"/>
      <c r="Q186" s="26"/>
      <c r="R186" s="26"/>
      <c r="S186" s="26"/>
      <c r="T186" s="57"/>
      <c r="AT186" s="10" t="s">
        <v>134</v>
      </c>
      <c r="AU186" s="10" t="s">
        <v>81</v>
      </c>
    </row>
    <row r="187" spans="2:51" s="159" customFormat="1" ht="13.5">
      <c r="B187" s="160"/>
      <c r="D187" s="175" t="s">
        <v>136</v>
      </c>
      <c r="E187" s="176"/>
      <c r="F187" s="177" t="s">
        <v>394</v>
      </c>
      <c r="H187" s="178">
        <v>224.9</v>
      </c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136</v>
      </c>
      <c r="AU187" s="161" t="s">
        <v>81</v>
      </c>
      <c r="AV187" s="159" t="s">
        <v>81</v>
      </c>
      <c r="AW187" s="159" t="s">
        <v>37</v>
      </c>
      <c r="AX187" s="159" t="s">
        <v>22</v>
      </c>
      <c r="AY187" s="161" t="s">
        <v>125</v>
      </c>
    </row>
    <row r="188" spans="2:65" s="24" customFormat="1" ht="20.25" customHeight="1">
      <c r="B188" s="144"/>
      <c r="C188" s="145" t="s">
        <v>406</v>
      </c>
      <c r="D188" s="145" t="s">
        <v>127</v>
      </c>
      <c r="E188" s="146" t="s">
        <v>407</v>
      </c>
      <c r="F188" s="147" t="s">
        <v>408</v>
      </c>
      <c r="G188" s="148" t="s">
        <v>155</v>
      </c>
      <c r="H188" s="149">
        <v>162.8</v>
      </c>
      <c r="I188" s="150">
        <v>0</v>
      </c>
      <c r="J188" s="150">
        <f>ROUND(I188*H188,2)</f>
        <v>0</v>
      </c>
      <c r="K188" s="147" t="s">
        <v>131</v>
      </c>
      <c r="L188" s="25"/>
      <c r="M188" s="151"/>
      <c r="N188" s="152" t="s">
        <v>44</v>
      </c>
      <c r="O188" s="153">
        <v>0.171</v>
      </c>
      <c r="P188" s="153">
        <f>O188*H188</f>
        <v>27.838800000000003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AR188" s="10" t="s">
        <v>132</v>
      </c>
      <c r="AT188" s="10" t="s">
        <v>127</v>
      </c>
      <c r="AU188" s="10" t="s">
        <v>81</v>
      </c>
      <c r="AY188" s="10" t="s">
        <v>125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0" t="s">
        <v>22</v>
      </c>
      <c r="BK188" s="155">
        <f>ROUND(I188*H188,2)</f>
        <v>0</v>
      </c>
      <c r="BL188" s="10" t="s">
        <v>132</v>
      </c>
      <c r="BM188" s="10" t="s">
        <v>409</v>
      </c>
    </row>
    <row r="189" spans="2:47" s="24" customFormat="1" ht="27">
      <c r="B189" s="25"/>
      <c r="D189" s="156" t="s">
        <v>134</v>
      </c>
      <c r="F189" s="157" t="s">
        <v>410</v>
      </c>
      <c r="L189" s="25"/>
      <c r="M189" s="158"/>
      <c r="N189" s="26"/>
      <c r="O189" s="26"/>
      <c r="P189" s="26"/>
      <c r="Q189" s="26"/>
      <c r="R189" s="26"/>
      <c r="S189" s="26"/>
      <c r="T189" s="57"/>
      <c r="AT189" s="10" t="s">
        <v>134</v>
      </c>
      <c r="AU189" s="10" t="s">
        <v>81</v>
      </c>
    </row>
    <row r="190" spans="2:51" s="159" customFormat="1" ht="13.5">
      <c r="B190" s="160"/>
      <c r="D190" s="175" t="s">
        <v>136</v>
      </c>
      <c r="E190" s="176"/>
      <c r="F190" s="177" t="s">
        <v>411</v>
      </c>
      <c r="H190" s="178">
        <v>162.8</v>
      </c>
      <c r="L190" s="160"/>
      <c r="M190" s="164"/>
      <c r="N190" s="165"/>
      <c r="O190" s="165"/>
      <c r="P190" s="165"/>
      <c r="Q190" s="165"/>
      <c r="R190" s="165"/>
      <c r="S190" s="165"/>
      <c r="T190" s="166"/>
      <c r="AT190" s="161" t="s">
        <v>136</v>
      </c>
      <c r="AU190" s="161" t="s">
        <v>81</v>
      </c>
      <c r="AV190" s="159" t="s">
        <v>81</v>
      </c>
      <c r="AW190" s="159" t="s">
        <v>37</v>
      </c>
      <c r="AX190" s="159" t="s">
        <v>22</v>
      </c>
      <c r="AY190" s="161" t="s">
        <v>125</v>
      </c>
    </row>
    <row r="191" spans="2:65" s="24" customFormat="1" ht="20.25" customHeight="1">
      <c r="B191" s="144"/>
      <c r="C191" s="145" t="s">
        <v>9</v>
      </c>
      <c r="D191" s="145" t="s">
        <v>127</v>
      </c>
      <c r="E191" s="146" t="s">
        <v>412</v>
      </c>
      <c r="F191" s="147" t="s">
        <v>413</v>
      </c>
      <c r="G191" s="148" t="s">
        <v>155</v>
      </c>
      <c r="H191" s="149">
        <v>224.9</v>
      </c>
      <c r="I191" s="150">
        <v>0</v>
      </c>
      <c r="J191" s="150">
        <f>ROUND(I191*H191,2)</f>
        <v>0</v>
      </c>
      <c r="K191" s="147" t="s">
        <v>131</v>
      </c>
      <c r="L191" s="25"/>
      <c r="M191" s="151"/>
      <c r="N191" s="152" t="s">
        <v>44</v>
      </c>
      <c r="O191" s="153">
        <v>0.283</v>
      </c>
      <c r="P191" s="153">
        <f>O191*H191</f>
        <v>63.646699999999996</v>
      </c>
      <c r="Q191" s="153">
        <v>0.00079</v>
      </c>
      <c r="R191" s="153">
        <f>Q191*H191</f>
        <v>0.177671</v>
      </c>
      <c r="S191" s="153">
        <v>0</v>
      </c>
      <c r="T191" s="154">
        <f>S191*H191</f>
        <v>0</v>
      </c>
      <c r="AR191" s="10" t="s">
        <v>132</v>
      </c>
      <c r="AT191" s="10" t="s">
        <v>127</v>
      </c>
      <c r="AU191" s="10" t="s">
        <v>81</v>
      </c>
      <c r="AY191" s="10" t="s">
        <v>125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0" t="s">
        <v>22</v>
      </c>
      <c r="BK191" s="155">
        <f>ROUND(I191*H191,2)</f>
        <v>0</v>
      </c>
      <c r="BL191" s="10" t="s">
        <v>132</v>
      </c>
      <c r="BM191" s="10" t="s">
        <v>414</v>
      </c>
    </row>
    <row r="192" spans="2:47" s="24" customFormat="1" ht="27">
      <c r="B192" s="25"/>
      <c r="D192" s="156" t="s">
        <v>134</v>
      </c>
      <c r="F192" s="157" t="s">
        <v>415</v>
      </c>
      <c r="L192" s="25"/>
      <c r="M192" s="158"/>
      <c r="N192" s="26"/>
      <c r="O192" s="26"/>
      <c r="P192" s="26"/>
      <c r="Q192" s="26"/>
      <c r="R192" s="26"/>
      <c r="S192" s="26"/>
      <c r="T192" s="57"/>
      <c r="AT192" s="10" t="s">
        <v>134</v>
      </c>
      <c r="AU192" s="10" t="s">
        <v>81</v>
      </c>
    </row>
    <row r="193" spans="2:51" s="159" customFormat="1" ht="13.5">
      <c r="B193" s="160"/>
      <c r="D193" s="175" t="s">
        <v>136</v>
      </c>
      <c r="E193" s="176"/>
      <c r="F193" s="177" t="s">
        <v>394</v>
      </c>
      <c r="H193" s="178">
        <v>224.9</v>
      </c>
      <c r="L193" s="160"/>
      <c r="M193" s="164"/>
      <c r="N193" s="165"/>
      <c r="O193" s="165"/>
      <c r="P193" s="165"/>
      <c r="Q193" s="165"/>
      <c r="R193" s="165"/>
      <c r="S193" s="165"/>
      <c r="T193" s="166"/>
      <c r="AT193" s="161" t="s">
        <v>136</v>
      </c>
      <c r="AU193" s="161" t="s">
        <v>81</v>
      </c>
      <c r="AV193" s="159" t="s">
        <v>81</v>
      </c>
      <c r="AW193" s="159" t="s">
        <v>37</v>
      </c>
      <c r="AX193" s="159" t="s">
        <v>22</v>
      </c>
      <c r="AY193" s="161" t="s">
        <v>125</v>
      </c>
    </row>
    <row r="194" spans="2:65" s="24" customFormat="1" ht="20.25" customHeight="1">
      <c r="B194" s="144"/>
      <c r="C194" s="145" t="s">
        <v>416</v>
      </c>
      <c r="D194" s="145" t="s">
        <v>127</v>
      </c>
      <c r="E194" s="146" t="s">
        <v>417</v>
      </c>
      <c r="F194" s="147" t="s">
        <v>418</v>
      </c>
      <c r="G194" s="148" t="s">
        <v>155</v>
      </c>
      <c r="H194" s="149">
        <v>162.8</v>
      </c>
      <c r="I194" s="150">
        <v>0</v>
      </c>
      <c r="J194" s="150">
        <f>ROUND(I194*H194,2)</f>
        <v>0</v>
      </c>
      <c r="K194" s="147" t="s">
        <v>131</v>
      </c>
      <c r="L194" s="25"/>
      <c r="M194" s="151"/>
      <c r="N194" s="152" t="s">
        <v>44</v>
      </c>
      <c r="O194" s="153">
        <v>0.5</v>
      </c>
      <c r="P194" s="153">
        <f>O194*H194</f>
        <v>81.4</v>
      </c>
      <c r="Q194" s="153">
        <v>0.00112</v>
      </c>
      <c r="R194" s="153">
        <f>Q194*H194</f>
        <v>0.182336</v>
      </c>
      <c r="S194" s="153">
        <v>0</v>
      </c>
      <c r="T194" s="154">
        <f>S194*H194</f>
        <v>0</v>
      </c>
      <c r="AR194" s="10" t="s">
        <v>132</v>
      </c>
      <c r="AT194" s="10" t="s">
        <v>127</v>
      </c>
      <c r="AU194" s="10" t="s">
        <v>81</v>
      </c>
      <c r="AY194" s="10" t="s">
        <v>125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0" t="s">
        <v>22</v>
      </c>
      <c r="BK194" s="155">
        <f>ROUND(I194*H194,2)</f>
        <v>0</v>
      </c>
      <c r="BL194" s="10" t="s">
        <v>132</v>
      </c>
      <c r="BM194" s="10" t="s">
        <v>419</v>
      </c>
    </row>
    <row r="195" spans="2:47" s="24" customFormat="1" ht="27">
      <c r="B195" s="25"/>
      <c r="D195" s="156" t="s">
        <v>134</v>
      </c>
      <c r="F195" s="157" t="s">
        <v>420</v>
      </c>
      <c r="L195" s="25"/>
      <c r="M195" s="158"/>
      <c r="N195" s="26"/>
      <c r="O195" s="26"/>
      <c r="P195" s="26"/>
      <c r="Q195" s="26"/>
      <c r="R195" s="26"/>
      <c r="S195" s="26"/>
      <c r="T195" s="57"/>
      <c r="AT195" s="10" t="s">
        <v>134</v>
      </c>
      <c r="AU195" s="10" t="s">
        <v>81</v>
      </c>
    </row>
    <row r="196" spans="2:51" s="159" customFormat="1" ht="13.5">
      <c r="B196" s="160"/>
      <c r="D196" s="175" t="s">
        <v>136</v>
      </c>
      <c r="E196" s="176"/>
      <c r="F196" s="177" t="s">
        <v>411</v>
      </c>
      <c r="H196" s="178">
        <v>162.8</v>
      </c>
      <c r="L196" s="160"/>
      <c r="M196" s="164"/>
      <c r="N196" s="165"/>
      <c r="O196" s="165"/>
      <c r="P196" s="165"/>
      <c r="Q196" s="165"/>
      <c r="R196" s="165"/>
      <c r="S196" s="165"/>
      <c r="T196" s="166"/>
      <c r="AT196" s="161" t="s">
        <v>136</v>
      </c>
      <c r="AU196" s="161" t="s">
        <v>81</v>
      </c>
      <c r="AV196" s="159" t="s">
        <v>81</v>
      </c>
      <c r="AW196" s="159" t="s">
        <v>37</v>
      </c>
      <c r="AX196" s="159" t="s">
        <v>22</v>
      </c>
      <c r="AY196" s="161" t="s">
        <v>125</v>
      </c>
    </row>
    <row r="197" spans="2:65" s="24" customFormat="1" ht="20.25" customHeight="1">
      <c r="B197" s="144"/>
      <c r="C197" s="145" t="s">
        <v>421</v>
      </c>
      <c r="D197" s="145" t="s">
        <v>127</v>
      </c>
      <c r="E197" s="146" t="s">
        <v>422</v>
      </c>
      <c r="F197" s="147" t="s">
        <v>423</v>
      </c>
      <c r="G197" s="148" t="s">
        <v>155</v>
      </c>
      <c r="H197" s="149">
        <v>224.9</v>
      </c>
      <c r="I197" s="150">
        <v>0</v>
      </c>
      <c r="J197" s="150">
        <f>ROUND(I197*H197,2)</f>
        <v>0</v>
      </c>
      <c r="K197" s="147" t="s">
        <v>131</v>
      </c>
      <c r="L197" s="25"/>
      <c r="M197" s="151"/>
      <c r="N197" s="152" t="s">
        <v>44</v>
      </c>
      <c r="O197" s="153">
        <v>0.08</v>
      </c>
      <c r="P197" s="153">
        <f>O197*H197</f>
        <v>17.992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AR197" s="10" t="s">
        <v>132</v>
      </c>
      <c r="AT197" s="10" t="s">
        <v>127</v>
      </c>
      <c r="AU197" s="10" t="s">
        <v>81</v>
      </c>
      <c r="AY197" s="10" t="s">
        <v>125</v>
      </c>
      <c r="BE197" s="155">
        <f>IF(N197="základní",J197,0)</f>
        <v>0</v>
      </c>
      <c r="BF197" s="155">
        <f>IF(N197="snížená",J197,0)</f>
        <v>0</v>
      </c>
      <c r="BG197" s="155">
        <f>IF(N197="zákl. přenesená",J197,0)</f>
        <v>0</v>
      </c>
      <c r="BH197" s="155">
        <f>IF(N197="sníž. přenesená",J197,0)</f>
        <v>0</v>
      </c>
      <c r="BI197" s="155">
        <f>IF(N197="nulová",J197,0)</f>
        <v>0</v>
      </c>
      <c r="BJ197" s="10" t="s">
        <v>22</v>
      </c>
      <c r="BK197" s="155">
        <f>ROUND(I197*H197,2)</f>
        <v>0</v>
      </c>
      <c r="BL197" s="10" t="s">
        <v>132</v>
      </c>
      <c r="BM197" s="10" t="s">
        <v>424</v>
      </c>
    </row>
    <row r="198" spans="2:47" s="24" customFormat="1" ht="27">
      <c r="B198" s="25"/>
      <c r="D198" s="156" t="s">
        <v>134</v>
      </c>
      <c r="F198" s="157" t="s">
        <v>425</v>
      </c>
      <c r="L198" s="25"/>
      <c r="M198" s="158"/>
      <c r="N198" s="26"/>
      <c r="O198" s="26"/>
      <c r="P198" s="26"/>
      <c r="Q198" s="26"/>
      <c r="R198" s="26"/>
      <c r="S198" s="26"/>
      <c r="T198" s="57"/>
      <c r="AT198" s="10" t="s">
        <v>134</v>
      </c>
      <c r="AU198" s="10" t="s">
        <v>81</v>
      </c>
    </row>
    <row r="199" spans="2:51" s="159" customFormat="1" ht="13.5">
      <c r="B199" s="160"/>
      <c r="D199" s="175" t="s">
        <v>136</v>
      </c>
      <c r="E199" s="176"/>
      <c r="F199" s="177" t="s">
        <v>394</v>
      </c>
      <c r="H199" s="178">
        <v>224.9</v>
      </c>
      <c r="L199" s="160"/>
      <c r="M199" s="164"/>
      <c r="N199" s="165"/>
      <c r="O199" s="165"/>
      <c r="P199" s="165"/>
      <c r="Q199" s="165"/>
      <c r="R199" s="165"/>
      <c r="S199" s="165"/>
      <c r="T199" s="166"/>
      <c r="AT199" s="161" t="s">
        <v>136</v>
      </c>
      <c r="AU199" s="161" t="s">
        <v>81</v>
      </c>
      <c r="AV199" s="159" t="s">
        <v>81</v>
      </c>
      <c r="AW199" s="159" t="s">
        <v>37</v>
      </c>
      <c r="AX199" s="159" t="s">
        <v>22</v>
      </c>
      <c r="AY199" s="161" t="s">
        <v>125</v>
      </c>
    </row>
    <row r="200" spans="2:65" s="24" customFormat="1" ht="20.25" customHeight="1">
      <c r="B200" s="144"/>
      <c r="C200" s="145" t="s">
        <v>426</v>
      </c>
      <c r="D200" s="145" t="s">
        <v>127</v>
      </c>
      <c r="E200" s="146" t="s">
        <v>427</v>
      </c>
      <c r="F200" s="147" t="s">
        <v>428</v>
      </c>
      <c r="G200" s="148" t="s">
        <v>155</v>
      </c>
      <c r="H200" s="149">
        <v>162.8</v>
      </c>
      <c r="I200" s="150">
        <v>0</v>
      </c>
      <c r="J200" s="150">
        <f>ROUND(I200*H200,2)</f>
        <v>0</v>
      </c>
      <c r="K200" s="147" t="s">
        <v>131</v>
      </c>
      <c r="L200" s="25"/>
      <c r="M200" s="151"/>
      <c r="N200" s="152" t="s">
        <v>44</v>
      </c>
      <c r="O200" s="153">
        <v>0.12</v>
      </c>
      <c r="P200" s="153">
        <f>O200*H200</f>
        <v>19.536</v>
      </c>
      <c r="Q200" s="153">
        <v>0</v>
      </c>
      <c r="R200" s="153">
        <f>Q200*H200</f>
        <v>0</v>
      </c>
      <c r="S200" s="153">
        <v>0</v>
      </c>
      <c r="T200" s="154">
        <f>S200*H200</f>
        <v>0</v>
      </c>
      <c r="AR200" s="10" t="s">
        <v>132</v>
      </c>
      <c r="AT200" s="10" t="s">
        <v>127</v>
      </c>
      <c r="AU200" s="10" t="s">
        <v>81</v>
      </c>
      <c r="AY200" s="10" t="s">
        <v>125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0" t="s">
        <v>22</v>
      </c>
      <c r="BK200" s="155">
        <f>ROUND(I200*H200,2)</f>
        <v>0</v>
      </c>
      <c r="BL200" s="10" t="s">
        <v>132</v>
      </c>
      <c r="BM200" s="10" t="s">
        <v>429</v>
      </c>
    </row>
    <row r="201" spans="2:47" s="24" customFormat="1" ht="27">
      <c r="B201" s="25"/>
      <c r="D201" s="156" t="s">
        <v>134</v>
      </c>
      <c r="F201" s="157" t="s">
        <v>430</v>
      </c>
      <c r="L201" s="25"/>
      <c r="M201" s="158"/>
      <c r="N201" s="26"/>
      <c r="O201" s="26"/>
      <c r="P201" s="26"/>
      <c r="Q201" s="26"/>
      <c r="R201" s="26"/>
      <c r="S201" s="26"/>
      <c r="T201" s="57"/>
      <c r="AT201" s="10" t="s">
        <v>134</v>
      </c>
      <c r="AU201" s="10" t="s">
        <v>81</v>
      </c>
    </row>
    <row r="202" spans="2:51" s="159" customFormat="1" ht="13.5">
      <c r="B202" s="160"/>
      <c r="D202" s="175" t="s">
        <v>136</v>
      </c>
      <c r="E202" s="176"/>
      <c r="F202" s="177" t="s">
        <v>411</v>
      </c>
      <c r="H202" s="178">
        <v>162.8</v>
      </c>
      <c r="L202" s="160"/>
      <c r="M202" s="164"/>
      <c r="N202" s="165"/>
      <c r="O202" s="165"/>
      <c r="P202" s="165"/>
      <c r="Q202" s="165"/>
      <c r="R202" s="165"/>
      <c r="S202" s="165"/>
      <c r="T202" s="166"/>
      <c r="AT202" s="161" t="s">
        <v>136</v>
      </c>
      <c r="AU202" s="161" t="s">
        <v>81</v>
      </c>
      <c r="AV202" s="159" t="s">
        <v>81</v>
      </c>
      <c r="AW202" s="159" t="s">
        <v>37</v>
      </c>
      <c r="AX202" s="159" t="s">
        <v>22</v>
      </c>
      <c r="AY202" s="161" t="s">
        <v>125</v>
      </c>
    </row>
    <row r="203" spans="2:65" s="24" customFormat="1" ht="20.25" customHeight="1">
      <c r="B203" s="144"/>
      <c r="C203" s="145" t="s">
        <v>431</v>
      </c>
      <c r="D203" s="145" t="s">
        <v>127</v>
      </c>
      <c r="E203" s="146" t="s">
        <v>432</v>
      </c>
      <c r="F203" s="147" t="s">
        <v>433</v>
      </c>
      <c r="G203" s="148" t="s">
        <v>155</v>
      </c>
      <c r="H203" s="149">
        <v>224.9</v>
      </c>
      <c r="I203" s="150">
        <v>0</v>
      </c>
      <c r="J203" s="150">
        <f>ROUND(I203*H203,2)</f>
        <v>0</v>
      </c>
      <c r="K203" s="147" t="s">
        <v>131</v>
      </c>
      <c r="L203" s="25"/>
      <c r="M203" s="151"/>
      <c r="N203" s="152" t="s">
        <v>44</v>
      </c>
      <c r="O203" s="153">
        <v>0.261</v>
      </c>
      <c r="P203" s="153">
        <f>O203*H203</f>
        <v>58.6989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AR203" s="10" t="s">
        <v>132</v>
      </c>
      <c r="AT203" s="10" t="s">
        <v>127</v>
      </c>
      <c r="AU203" s="10" t="s">
        <v>81</v>
      </c>
      <c r="AY203" s="10" t="s">
        <v>125</v>
      </c>
      <c r="BE203" s="155">
        <f>IF(N203="základní",J203,0)</f>
        <v>0</v>
      </c>
      <c r="BF203" s="155">
        <f>IF(N203="snížená",J203,0)</f>
        <v>0</v>
      </c>
      <c r="BG203" s="155">
        <f>IF(N203="zákl. přenesená",J203,0)</f>
        <v>0</v>
      </c>
      <c r="BH203" s="155">
        <f>IF(N203="sníž. přenesená",J203,0)</f>
        <v>0</v>
      </c>
      <c r="BI203" s="155">
        <f>IF(N203="nulová",J203,0)</f>
        <v>0</v>
      </c>
      <c r="BJ203" s="10" t="s">
        <v>22</v>
      </c>
      <c r="BK203" s="155">
        <f>ROUND(I203*H203,2)</f>
        <v>0</v>
      </c>
      <c r="BL203" s="10" t="s">
        <v>132</v>
      </c>
      <c r="BM203" s="10" t="s">
        <v>434</v>
      </c>
    </row>
    <row r="204" spans="2:47" s="24" customFormat="1" ht="27">
      <c r="B204" s="25"/>
      <c r="D204" s="156" t="s">
        <v>134</v>
      </c>
      <c r="F204" s="157" t="s">
        <v>435</v>
      </c>
      <c r="L204" s="25"/>
      <c r="M204" s="158"/>
      <c r="N204" s="26"/>
      <c r="O204" s="26"/>
      <c r="P204" s="26"/>
      <c r="Q204" s="26"/>
      <c r="R204" s="26"/>
      <c r="S204" s="26"/>
      <c r="T204" s="57"/>
      <c r="AT204" s="10" t="s">
        <v>134</v>
      </c>
      <c r="AU204" s="10" t="s">
        <v>81</v>
      </c>
    </row>
    <row r="205" spans="2:51" s="159" customFormat="1" ht="13.5">
      <c r="B205" s="160"/>
      <c r="D205" s="175" t="s">
        <v>136</v>
      </c>
      <c r="E205" s="176"/>
      <c r="F205" s="177" t="s">
        <v>394</v>
      </c>
      <c r="H205" s="178">
        <v>224.9</v>
      </c>
      <c r="L205" s="160"/>
      <c r="M205" s="164"/>
      <c r="N205" s="165"/>
      <c r="O205" s="165"/>
      <c r="P205" s="165"/>
      <c r="Q205" s="165"/>
      <c r="R205" s="165"/>
      <c r="S205" s="165"/>
      <c r="T205" s="166"/>
      <c r="AT205" s="161" t="s">
        <v>136</v>
      </c>
      <c r="AU205" s="161" t="s">
        <v>81</v>
      </c>
      <c r="AV205" s="159" t="s">
        <v>81</v>
      </c>
      <c r="AW205" s="159" t="s">
        <v>37</v>
      </c>
      <c r="AX205" s="159" t="s">
        <v>22</v>
      </c>
      <c r="AY205" s="161" t="s">
        <v>125</v>
      </c>
    </row>
    <row r="206" spans="2:65" s="24" customFormat="1" ht="20.25" customHeight="1">
      <c r="B206" s="144"/>
      <c r="C206" s="145" t="s">
        <v>436</v>
      </c>
      <c r="D206" s="145" t="s">
        <v>127</v>
      </c>
      <c r="E206" s="146" t="s">
        <v>437</v>
      </c>
      <c r="F206" s="147" t="s">
        <v>438</v>
      </c>
      <c r="G206" s="148" t="s">
        <v>155</v>
      </c>
      <c r="H206" s="149">
        <v>162.8</v>
      </c>
      <c r="I206" s="150">
        <v>0</v>
      </c>
      <c r="J206" s="150">
        <f>ROUND(I206*H206,2)</f>
        <v>0</v>
      </c>
      <c r="K206" s="147" t="s">
        <v>131</v>
      </c>
      <c r="L206" s="25"/>
      <c r="M206" s="151"/>
      <c r="N206" s="152" t="s">
        <v>44</v>
      </c>
      <c r="O206" s="153">
        <v>0.634</v>
      </c>
      <c r="P206" s="153">
        <f>O206*H206</f>
        <v>103.21520000000001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AR206" s="10" t="s">
        <v>132</v>
      </c>
      <c r="AT206" s="10" t="s">
        <v>127</v>
      </c>
      <c r="AU206" s="10" t="s">
        <v>81</v>
      </c>
      <c r="AY206" s="10" t="s">
        <v>125</v>
      </c>
      <c r="BE206" s="155">
        <f>IF(N206="základní",J206,0)</f>
        <v>0</v>
      </c>
      <c r="BF206" s="155">
        <f>IF(N206="snížená",J206,0)</f>
        <v>0</v>
      </c>
      <c r="BG206" s="155">
        <f>IF(N206="zákl. přenesená",J206,0)</f>
        <v>0</v>
      </c>
      <c r="BH206" s="155">
        <f>IF(N206="sníž. přenesená",J206,0)</f>
        <v>0</v>
      </c>
      <c r="BI206" s="155">
        <f>IF(N206="nulová",J206,0)</f>
        <v>0</v>
      </c>
      <c r="BJ206" s="10" t="s">
        <v>22</v>
      </c>
      <c r="BK206" s="155">
        <f>ROUND(I206*H206,2)</f>
        <v>0</v>
      </c>
      <c r="BL206" s="10" t="s">
        <v>132</v>
      </c>
      <c r="BM206" s="10" t="s">
        <v>439</v>
      </c>
    </row>
    <row r="207" spans="2:47" s="24" customFormat="1" ht="27">
      <c r="B207" s="25"/>
      <c r="D207" s="156" t="s">
        <v>134</v>
      </c>
      <c r="F207" s="157" t="s">
        <v>440</v>
      </c>
      <c r="L207" s="25"/>
      <c r="M207" s="158"/>
      <c r="N207" s="26"/>
      <c r="O207" s="26"/>
      <c r="P207" s="26"/>
      <c r="Q207" s="26"/>
      <c r="R207" s="26"/>
      <c r="S207" s="26"/>
      <c r="T207" s="57"/>
      <c r="AT207" s="10" t="s">
        <v>134</v>
      </c>
      <c r="AU207" s="10" t="s">
        <v>81</v>
      </c>
    </row>
    <row r="208" spans="2:51" s="159" customFormat="1" ht="13.5">
      <c r="B208" s="160"/>
      <c r="D208" s="175" t="s">
        <v>136</v>
      </c>
      <c r="E208" s="176"/>
      <c r="F208" s="177" t="s">
        <v>411</v>
      </c>
      <c r="H208" s="178">
        <v>162.8</v>
      </c>
      <c r="L208" s="160"/>
      <c r="M208" s="164"/>
      <c r="N208" s="165"/>
      <c r="O208" s="165"/>
      <c r="P208" s="165"/>
      <c r="Q208" s="165"/>
      <c r="R208" s="165"/>
      <c r="S208" s="165"/>
      <c r="T208" s="166"/>
      <c r="AT208" s="161" t="s">
        <v>136</v>
      </c>
      <c r="AU208" s="161" t="s">
        <v>81</v>
      </c>
      <c r="AV208" s="159" t="s">
        <v>81</v>
      </c>
      <c r="AW208" s="159" t="s">
        <v>37</v>
      </c>
      <c r="AX208" s="159" t="s">
        <v>22</v>
      </c>
      <c r="AY208" s="161" t="s">
        <v>125</v>
      </c>
    </row>
    <row r="209" spans="2:65" s="24" customFormat="1" ht="20.25" customHeight="1">
      <c r="B209" s="144"/>
      <c r="C209" s="145" t="s">
        <v>441</v>
      </c>
      <c r="D209" s="145" t="s">
        <v>127</v>
      </c>
      <c r="E209" s="146" t="s">
        <v>442</v>
      </c>
      <c r="F209" s="147" t="s">
        <v>443</v>
      </c>
      <c r="G209" s="148" t="s">
        <v>160</v>
      </c>
      <c r="H209" s="149">
        <v>23.68</v>
      </c>
      <c r="I209" s="150">
        <v>0</v>
      </c>
      <c r="J209" s="150">
        <f>ROUND(I209*H209,2)</f>
        <v>0</v>
      </c>
      <c r="K209" s="147" t="s">
        <v>131</v>
      </c>
      <c r="L209" s="25"/>
      <c r="M209" s="151"/>
      <c r="N209" s="152" t="s">
        <v>44</v>
      </c>
      <c r="O209" s="153">
        <v>0.345</v>
      </c>
      <c r="P209" s="153">
        <f>O209*H209</f>
        <v>8.169599999999999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AR209" s="10" t="s">
        <v>132</v>
      </c>
      <c r="AT209" s="10" t="s">
        <v>127</v>
      </c>
      <c r="AU209" s="10" t="s">
        <v>81</v>
      </c>
      <c r="AY209" s="10" t="s">
        <v>125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0" t="s">
        <v>22</v>
      </c>
      <c r="BK209" s="155">
        <f>ROUND(I209*H209,2)</f>
        <v>0</v>
      </c>
      <c r="BL209" s="10" t="s">
        <v>132</v>
      </c>
      <c r="BM209" s="10" t="s">
        <v>444</v>
      </c>
    </row>
    <row r="210" spans="2:47" s="24" customFormat="1" ht="40.5">
      <c r="B210" s="25"/>
      <c r="D210" s="156" t="s">
        <v>134</v>
      </c>
      <c r="F210" s="157" t="s">
        <v>445</v>
      </c>
      <c r="L210" s="25"/>
      <c r="M210" s="158"/>
      <c r="N210" s="26"/>
      <c r="O210" s="26"/>
      <c r="P210" s="26"/>
      <c r="Q210" s="26"/>
      <c r="R210" s="26"/>
      <c r="S210" s="26"/>
      <c r="T210" s="57"/>
      <c r="AT210" s="10" t="s">
        <v>134</v>
      </c>
      <c r="AU210" s="10" t="s">
        <v>81</v>
      </c>
    </row>
    <row r="211" spans="2:51" s="159" customFormat="1" ht="13.5">
      <c r="B211" s="160"/>
      <c r="D211" s="175" t="s">
        <v>136</v>
      </c>
      <c r="E211" s="176"/>
      <c r="F211" s="177" t="s">
        <v>446</v>
      </c>
      <c r="H211" s="178">
        <v>23.68</v>
      </c>
      <c r="L211" s="160"/>
      <c r="M211" s="164"/>
      <c r="N211" s="165"/>
      <c r="O211" s="165"/>
      <c r="P211" s="165"/>
      <c r="Q211" s="165"/>
      <c r="R211" s="165"/>
      <c r="S211" s="165"/>
      <c r="T211" s="166"/>
      <c r="AT211" s="161" t="s">
        <v>136</v>
      </c>
      <c r="AU211" s="161" t="s">
        <v>81</v>
      </c>
      <c r="AV211" s="159" t="s">
        <v>81</v>
      </c>
      <c r="AW211" s="159" t="s">
        <v>37</v>
      </c>
      <c r="AX211" s="159" t="s">
        <v>22</v>
      </c>
      <c r="AY211" s="161" t="s">
        <v>125</v>
      </c>
    </row>
    <row r="212" spans="2:65" s="24" customFormat="1" ht="20.25" customHeight="1">
      <c r="B212" s="144"/>
      <c r="C212" s="145" t="s">
        <v>447</v>
      </c>
      <c r="D212" s="145" t="s">
        <v>127</v>
      </c>
      <c r="E212" s="146" t="s">
        <v>174</v>
      </c>
      <c r="F212" s="147" t="s">
        <v>448</v>
      </c>
      <c r="G212" s="148" t="s">
        <v>160</v>
      </c>
      <c r="H212" s="149">
        <v>1007.86</v>
      </c>
      <c r="I212" s="150">
        <v>0</v>
      </c>
      <c r="J212" s="150">
        <f>ROUND(I212*H212,2)</f>
        <v>0</v>
      </c>
      <c r="K212" s="147" t="s">
        <v>131</v>
      </c>
      <c r="L212" s="25"/>
      <c r="M212" s="151"/>
      <c r="N212" s="152" t="s">
        <v>44</v>
      </c>
      <c r="O212" s="153">
        <v>0.046</v>
      </c>
      <c r="P212" s="153">
        <f>O212*H212</f>
        <v>46.36156</v>
      </c>
      <c r="Q212" s="153">
        <v>0</v>
      </c>
      <c r="R212" s="153">
        <f>Q212*H212</f>
        <v>0</v>
      </c>
      <c r="S212" s="153">
        <v>0</v>
      </c>
      <c r="T212" s="154">
        <f>S212*H212</f>
        <v>0</v>
      </c>
      <c r="AR212" s="10" t="s">
        <v>132</v>
      </c>
      <c r="AT212" s="10" t="s">
        <v>127</v>
      </c>
      <c r="AU212" s="10" t="s">
        <v>81</v>
      </c>
      <c r="AY212" s="10" t="s">
        <v>125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0" t="s">
        <v>22</v>
      </c>
      <c r="BK212" s="155">
        <f>ROUND(I212*H212,2)</f>
        <v>0</v>
      </c>
      <c r="BL212" s="10" t="s">
        <v>132</v>
      </c>
      <c r="BM212" s="10" t="s">
        <v>449</v>
      </c>
    </row>
    <row r="213" spans="2:47" s="24" customFormat="1" ht="40.5">
      <c r="B213" s="25"/>
      <c r="D213" s="156" t="s">
        <v>134</v>
      </c>
      <c r="F213" s="157" t="s">
        <v>450</v>
      </c>
      <c r="L213" s="25"/>
      <c r="M213" s="158"/>
      <c r="N213" s="26"/>
      <c r="O213" s="26"/>
      <c r="P213" s="26"/>
      <c r="Q213" s="26"/>
      <c r="R213" s="26"/>
      <c r="S213" s="26"/>
      <c r="T213" s="57"/>
      <c r="AT213" s="10" t="s">
        <v>134</v>
      </c>
      <c r="AU213" s="10" t="s">
        <v>81</v>
      </c>
    </row>
    <row r="214" spans="2:51" s="159" customFormat="1" ht="13.5">
      <c r="B214" s="160"/>
      <c r="D214" s="156" t="s">
        <v>136</v>
      </c>
      <c r="E214" s="161"/>
      <c r="F214" s="162" t="s">
        <v>451</v>
      </c>
      <c r="H214" s="163">
        <v>928.44</v>
      </c>
      <c r="L214" s="160"/>
      <c r="M214" s="164"/>
      <c r="N214" s="165"/>
      <c r="O214" s="165"/>
      <c r="P214" s="165"/>
      <c r="Q214" s="165"/>
      <c r="R214" s="165"/>
      <c r="S214" s="165"/>
      <c r="T214" s="166"/>
      <c r="AT214" s="161" t="s">
        <v>136</v>
      </c>
      <c r="AU214" s="161" t="s">
        <v>81</v>
      </c>
      <c r="AV214" s="159" t="s">
        <v>81</v>
      </c>
      <c r="AW214" s="159" t="s">
        <v>37</v>
      </c>
      <c r="AX214" s="159" t="s">
        <v>73</v>
      </c>
      <c r="AY214" s="161" t="s">
        <v>125</v>
      </c>
    </row>
    <row r="215" spans="2:51" s="159" customFormat="1" ht="13.5">
      <c r="B215" s="160"/>
      <c r="D215" s="156" t="s">
        <v>136</v>
      </c>
      <c r="E215" s="161"/>
      <c r="F215" s="162" t="s">
        <v>452</v>
      </c>
      <c r="H215" s="163">
        <v>64.115</v>
      </c>
      <c r="L215" s="160"/>
      <c r="M215" s="164"/>
      <c r="N215" s="165"/>
      <c r="O215" s="165"/>
      <c r="P215" s="165"/>
      <c r="Q215" s="165"/>
      <c r="R215" s="165"/>
      <c r="S215" s="165"/>
      <c r="T215" s="166"/>
      <c r="AT215" s="161" t="s">
        <v>136</v>
      </c>
      <c r="AU215" s="161" t="s">
        <v>81</v>
      </c>
      <c r="AV215" s="159" t="s">
        <v>81</v>
      </c>
      <c r="AW215" s="159" t="s">
        <v>37</v>
      </c>
      <c r="AX215" s="159" t="s">
        <v>73</v>
      </c>
      <c r="AY215" s="161" t="s">
        <v>125</v>
      </c>
    </row>
    <row r="216" spans="2:51" s="203" customFormat="1" ht="13.5">
      <c r="B216" s="204"/>
      <c r="D216" s="156" t="s">
        <v>136</v>
      </c>
      <c r="E216" s="205"/>
      <c r="F216" s="206" t="s">
        <v>320</v>
      </c>
      <c r="H216" s="207">
        <v>992.555</v>
      </c>
      <c r="L216" s="204"/>
      <c r="M216" s="208"/>
      <c r="N216" s="209"/>
      <c r="O216" s="209"/>
      <c r="P216" s="209"/>
      <c r="Q216" s="209"/>
      <c r="R216" s="209"/>
      <c r="S216" s="209"/>
      <c r="T216" s="210"/>
      <c r="AT216" s="205" t="s">
        <v>136</v>
      </c>
      <c r="AU216" s="205" t="s">
        <v>81</v>
      </c>
      <c r="AV216" s="203" t="s">
        <v>147</v>
      </c>
      <c r="AW216" s="203" t="s">
        <v>37</v>
      </c>
      <c r="AX216" s="203" t="s">
        <v>73</v>
      </c>
      <c r="AY216" s="205" t="s">
        <v>125</v>
      </c>
    </row>
    <row r="217" spans="2:51" s="159" customFormat="1" ht="13.5">
      <c r="B217" s="160"/>
      <c r="D217" s="156" t="s">
        <v>136</v>
      </c>
      <c r="E217" s="161"/>
      <c r="F217" s="162" t="s">
        <v>453</v>
      </c>
      <c r="H217" s="163">
        <v>15.3</v>
      </c>
      <c r="L217" s="160"/>
      <c r="M217" s="164"/>
      <c r="N217" s="165"/>
      <c r="O217" s="165"/>
      <c r="P217" s="165"/>
      <c r="Q217" s="165"/>
      <c r="R217" s="165"/>
      <c r="S217" s="165"/>
      <c r="T217" s="166"/>
      <c r="AT217" s="161" t="s">
        <v>136</v>
      </c>
      <c r="AU217" s="161" t="s">
        <v>81</v>
      </c>
      <c r="AV217" s="159" t="s">
        <v>81</v>
      </c>
      <c r="AW217" s="159" t="s">
        <v>37</v>
      </c>
      <c r="AX217" s="159" t="s">
        <v>73</v>
      </c>
      <c r="AY217" s="161" t="s">
        <v>125</v>
      </c>
    </row>
    <row r="218" spans="2:51" s="167" customFormat="1" ht="13.5">
      <c r="B218" s="168"/>
      <c r="D218" s="156" t="s">
        <v>136</v>
      </c>
      <c r="E218" s="169"/>
      <c r="F218" s="170" t="s">
        <v>139</v>
      </c>
      <c r="H218" s="171">
        <v>1007.855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136</v>
      </c>
      <c r="AU218" s="169" t="s">
        <v>81</v>
      </c>
      <c r="AV218" s="167" t="s">
        <v>132</v>
      </c>
      <c r="AW218" s="167" t="s">
        <v>37</v>
      </c>
      <c r="AX218" s="167" t="s">
        <v>73</v>
      </c>
      <c r="AY218" s="169" t="s">
        <v>125</v>
      </c>
    </row>
    <row r="219" spans="2:51" s="159" customFormat="1" ht="13.5">
      <c r="B219" s="160"/>
      <c r="D219" s="175" t="s">
        <v>136</v>
      </c>
      <c r="E219" s="176"/>
      <c r="F219" s="177" t="s">
        <v>454</v>
      </c>
      <c r="H219" s="178">
        <v>1007.86</v>
      </c>
      <c r="L219" s="160"/>
      <c r="M219" s="164"/>
      <c r="N219" s="165"/>
      <c r="O219" s="165"/>
      <c r="P219" s="165"/>
      <c r="Q219" s="165"/>
      <c r="R219" s="165"/>
      <c r="S219" s="165"/>
      <c r="T219" s="166"/>
      <c r="AT219" s="161" t="s">
        <v>136</v>
      </c>
      <c r="AU219" s="161" t="s">
        <v>81</v>
      </c>
      <c r="AV219" s="159" t="s">
        <v>81</v>
      </c>
      <c r="AW219" s="159" t="s">
        <v>37</v>
      </c>
      <c r="AX219" s="159" t="s">
        <v>22</v>
      </c>
      <c r="AY219" s="161" t="s">
        <v>125</v>
      </c>
    </row>
    <row r="220" spans="2:65" s="24" customFormat="1" ht="20.25" customHeight="1">
      <c r="B220" s="144"/>
      <c r="C220" s="145" t="s">
        <v>455</v>
      </c>
      <c r="D220" s="145" t="s">
        <v>127</v>
      </c>
      <c r="E220" s="146" t="s">
        <v>456</v>
      </c>
      <c r="F220" s="147" t="s">
        <v>457</v>
      </c>
      <c r="G220" s="148" t="s">
        <v>160</v>
      </c>
      <c r="H220" s="149">
        <v>38.78</v>
      </c>
      <c r="I220" s="150">
        <v>0</v>
      </c>
      <c r="J220" s="150">
        <f>ROUND(I220*H220,2)</f>
        <v>0</v>
      </c>
      <c r="K220" s="147" t="s">
        <v>131</v>
      </c>
      <c r="L220" s="25"/>
      <c r="M220" s="151"/>
      <c r="N220" s="152" t="s">
        <v>44</v>
      </c>
      <c r="O220" s="153">
        <v>0.057</v>
      </c>
      <c r="P220" s="153">
        <f>O220*H220</f>
        <v>2.2104600000000003</v>
      </c>
      <c r="Q220" s="153">
        <v>0</v>
      </c>
      <c r="R220" s="153">
        <f>Q220*H220</f>
        <v>0</v>
      </c>
      <c r="S220" s="153">
        <v>0</v>
      </c>
      <c r="T220" s="154">
        <f>S220*H220</f>
        <v>0</v>
      </c>
      <c r="AR220" s="10" t="s">
        <v>132</v>
      </c>
      <c r="AT220" s="10" t="s">
        <v>127</v>
      </c>
      <c r="AU220" s="10" t="s">
        <v>81</v>
      </c>
      <c r="AY220" s="10" t="s">
        <v>125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0" t="s">
        <v>22</v>
      </c>
      <c r="BK220" s="155">
        <f>ROUND(I220*H220,2)</f>
        <v>0</v>
      </c>
      <c r="BL220" s="10" t="s">
        <v>132</v>
      </c>
      <c r="BM220" s="10" t="s">
        <v>458</v>
      </c>
    </row>
    <row r="221" spans="2:47" s="24" customFormat="1" ht="40.5">
      <c r="B221" s="25"/>
      <c r="D221" s="156" t="s">
        <v>134</v>
      </c>
      <c r="F221" s="157" t="s">
        <v>459</v>
      </c>
      <c r="L221" s="25"/>
      <c r="M221" s="158"/>
      <c r="N221" s="26"/>
      <c r="O221" s="26"/>
      <c r="P221" s="26"/>
      <c r="Q221" s="26"/>
      <c r="R221" s="26"/>
      <c r="S221" s="26"/>
      <c r="T221" s="57"/>
      <c r="AT221" s="10" t="s">
        <v>134</v>
      </c>
      <c r="AU221" s="10" t="s">
        <v>81</v>
      </c>
    </row>
    <row r="222" spans="2:51" s="159" customFormat="1" ht="13.5">
      <c r="B222" s="160"/>
      <c r="D222" s="156" t="s">
        <v>136</v>
      </c>
      <c r="E222" s="161"/>
      <c r="F222" s="162" t="s">
        <v>354</v>
      </c>
      <c r="H222" s="163">
        <v>38.78</v>
      </c>
      <c r="L222" s="160"/>
      <c r="M222" s="164"/>
      <c r="N222" s="165"/>
      <c r="O222" s="165"/>
      <c r="P222" s="165"/>
      <c r="Q222" s="165"/>
      <c r="R222" s="165"/>
      <c r="S222" s="165"/>
      <c r="T222" s="166"/>
      <c r="AT222" s="161" t="s">
        <v>136</v>
      </c>
      <c r="AU222" s="161" t="s">
        <v>81</v>
      </c>
      <c r="AV222" s="159" t="s">
        <v>81</v>
      </c>
      <c r="AW222" s="159" t="s">
        <v>37</v>
      </c>
      <c r="AX222" s="159" t="s">
        <v>73</v>
      </c>
      <c r="AY222" s="161" t="s">
        <v>125</v>
      </c>
    </row>
    <row r="223" spans="2:51" s="167" customFormat="1" ht="13.5">
      <c r="B223" s="168"/>
      <c r="D223" s="175" t="s">
        <v>136</v>
      </c>
      <c r="E223" s="179"/>
      <c r="F223" s="180" t="s">
        <v>139</v>
      </c>
      <c r="H223" s="181">
        <v>38.78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136</v>
      </c>
      <c r="AU223" s="169" t="s">
        <v>81</v>
      </c>
      <c r="AV223" s="167" t="s">
        <v>132</v>
      </c>
      <c r="AW223" s="167" t="s">
        <v>37</v>
      </c>
      <c r="AX223" s="167" t="s">
        <v>22</v>
      </c>
      <c r="AY223" s="169" t="s">
        <v>125</v>
      </c>
    </row>
    <row r="224" spans="2:65" s="24" customFormat="1" ht="20.25" customHeight="1">
      <c r="B224" s="144"/>
      <c r="C224" s="145" t="s">
        <v>460</v>
      </c>
      <c r="D224" s="145" t="s">
        <v>127</v>
      </c>
      <c r="E224" s="146" t="s">
        <v>178</v>
      </c>
      <c r="F224" s="147" t="s">
        <v>461</v>
      </c>
      <c r="G224" s="148" t="s">
        <v>160</v>
      </c>
      <c r="H224" s="149">
        <v>71.765</v>
      </c>
      <c r="I224" s="150">
        <v>0</v>
      </c>
      <c r="J224" s="150">
        <f>ROUND(I224*H224,2)</f>
        <v>0</v>
      </c>
      <c r="K224" s="147" t="s">
        <v>131</v>
      </c>
      <c r="L224" s="25"/>
      <c r="M224" s="151"/>
      <c r="N224" s="152" t="s">
        <v>44</v>
      </c>
      <c r="O224" s="153">
        <v>0.652</v>
      </c>
      <c r="P224" s="153">
        <f>O224*H224</f>
        <v>46.790780000000005</v>
      </c>
      <c r="Q224" s="153">
        <v>0</v>
      </c>
      <c r="R224" s="153">
        <f>Q224*H224</f>
        <v>0</v>
      </c>
      <c r="S224" s="153">
        <v>0</v>
      </c>
      <c r="T224" s="154">
        <f>S224*H224</f>
        <v>0</v>
      </c>
      <c r="AR224" s="10" t="s">
        <v>132</v>
      </c>
      <c r="AT224" s="10" t="s">
        <v>127</v>
      </c>
      <c r="AU224" s="10" t="s">
        <v>81</v>
      </c>
      <c r="AY224" s="10" t="s">
        <v>125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0" t="s">
        <v>22</v>
      </c>
      <c r="BK224" s="155">
        <f>ROUND(I224*H224,2)</f>
        <v>0</v>
      </c>
      <c r="BL224" s="10" t="s">
        <v>132</v>
      </c>
      <c r="BM224" s="10" t="s">
        <v>462</v>
      </c>
    </row>
    <row r="225" spans="2:47" s="24" customFormat="1" ht="27">
      <c r="B225" s="25"/>
      <c r="D225" s="156" t="s">
        <v>134</v>
      </c>
      <c r="F225" s="157" t="s">
        <v>181</v>
      </c>
      <c r="L225" s="25"/>
      <c r="M225" s="158"/>
      <c r="N225" s="26"/>
      <c r="O225" s="26"/>
      <c r="P225" s="26"/>
      <c r="Q225" s="26"/>
      <c r="R225" s="26"/>
      <c r="S225" s="26"/>
      <c r="T225" s="57"/>
      <c r="AT225" s="10" t="s">
        <v>134</v>
      </c>
      <c r="AU225" s="10" t="s">
        <v>81</v>
      </c>
    </row>
    <row r="226" spans="2:51" s="159" customFormat="1" ht="13.5">
      <c r="B226" s="160"/>
      <c r="D226" s="156" t="s">
        <v>136</v>
      </c>
      <c r="E226" s="161"/>
      <c r="F226" s="162" t="s">
        <v>463</v>
      </c>
      <c r="H226" s="163">
        <v>7.65</v>
      </c>
      <c r="L226" s="160"/>
      <c r="M226" s="164"/>
      <c r="N226" s="165"/>
      <c r="O226" s="165"/>
      <c r="P226" s="165"/>
      <c r="Q226" s="165"/>
      <c r="R226" s="165"/>
      <c r="S226" s="165"/>
      <c r="T226" s="166"/>
      <c r="AT226" s="161" t="s">
        <v>136</v>
      </c>
      <c r="AU226" s="161" t="s">
        <v>81</v>
      </c>
      <c r="AV226" s="159" t="s">
        <v>81</v>
      </c>
      <c r="AW226" s="159" t="s">
        <v>37</v>
      </c>
      <c r="AX226" s="159" t="s">
        <v>73</v>
      </c>
      <c r="AY226" s="161" t="s">
        <v>125</v>
      </c>
    </row>
    <row r="227" spans="2:51" s="159" customFormat="1" ht="13.5">
      <c r="B227" s="160"/>
      <c r="D227" s="156" t="s">
        <v>136</v>
      </c>
      <c r="E227" s="161"/>
      <c r="F227" s="162" t="s">
        <v>464</v>
      </c>
      <c r="H227" s="163">
        <v>64.115</v>
      </c>
      <c r="L227" s="160"/>
      <c r="M227" s="164"/>
      <c r="N227" s="165"/>
      <c r="O227" s="165"/>
      <c r="P227" s="165"/>
      <c r="Q227" s="165"/>
      <c r="R227" s="165"/>
      <c r="S227" s="165"/>
      <c r="T227" s="166"/>
      <c r="AT227" s="161" t="s">
        <v>136</v>
      </c>
      <c r="AU227" s="161" t="s">
        <v>81</v>
      </c>
      <c r="AV227" s="159" t="s">
        <v>81</v>
      </c>
      <c r="AW227" s="159" t="s">
        <v>37</v>
      </c>
      <c r="AX227" s="159" t="s">
        <v>73</v>
      </c>
      <c r="AY227" s="161" t="s">
        <v>125</v>
      </c>
    </row>
    <row r="228" spans="2:51" s="167" customFormat="1" ht="13.5">
      <c r="B228" s="168"/>
      <c r="D228" s="156" t="s">
        <v>136</v>
      </c>
      <c r="E228" s="169"/>
      <c r="F228" s="170" t="s">
        <v>139</v>
      </c>
      <c r="H228" s="171">
        <v>71.765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136</v>
      </c>
      <c r="AU228" s="169" t="s">
        <v>81</v>
      </c>
      <c r="AV228" s="167" t="s">
        <v>132</v>
      </c>
      <c r="AW228" s="167" t="s">
        <v>37</v>
      </c>
      <c r="AX228" s="167" t="s">
        <v>22</v>
      </c>
      <c r="AY228" s="169" t="s">
        <v>125</v>
      </c>
    </row>
    <row r="229" spans="2:51" s="159" customFormat="1" ht="13.5">
      <c r="B229" s="160"/>
      <c r="D229" s="175" t="s">
        <v>136</v>
      </c>
      <c r="E229" s="176"/>
      <c r="F229" s="177" t="s">
        <v>465</v>
      </c>
      <c r="H229" s="178">
        <v>71.77</v>
      </c>
      <c r="L229" s="160"/>
      <c r="M229" s="164"/>
      <c r="N229" s="165"/>
      <c r="O229" s="165"/>
      <c r="P229" s="165"/>
      <c r="Q229" s="165"/>
      <c r="R229" s="165"/>
      <c r="S229" s="165"/>
      <c r="T229" s="166"/>
      <c r="AT229" s="161" t="s">
        <v>136</v>
      </c>
      <c r="AU229" s="161" t="s">
        <v>81</v>
      </c>
      <c r="AV229" s="159" t="s">
        <v>81</v>
      </c>
      <c r="AW229" s="159" t="s">
        <v>37</v>
      </c>
      <c r="AX229" s="159" t="s">
        <v>73</v>
      </c>
      <c r="AY229" s="161" t="s">
        <v>125</v>
      </c>
    </row>
    <row r="230" spans="2:65" s="24" customFormat="1" ht="28.5" customHeight="1">
      <c r="B230" s="144"/>
      <c r="C230" s="145" t="s">
        <v>466</v>
      </c>
      <c r="D230" s="145" t="s">
        <v>127</v>
      </c>
      <c r="E230" s="146" t="s">
        <v>183</v>
      </c>
      <c r="F230" s="147" t="s">
        <v>467</v>
      </c>
      <c r="G230" s="148" t="s">
        <v>143</v>
      </c>
      <c r="H230" s="149">
        <v>1</v>
      </c>
      <c r="I230" s="150">
        <v>0</v>
      </c>
      <c r="J230" s="150">
        <f>ROUND(I230*H230,2)</f>
        <v>0</v>
      </c>
      <c r="K230" s="147" t="s">
        <v>151</v>
      </c>
      <c r="L230" s="25"/>
      <c r="M230" s="151"/>
      <c r="N230" s="152" t="s">
        <v>44</v>
      </c>
      <c r="O230" s="153">
        <v>0.075</v>
      </c>
      <c r="P230" s="153">
        <f>O230*H230</f>
        <v>0.075</v>
      </c>
      <c r="Q230" s="153">
        <v>0</v>
      </c>
      <c r="R230" s="153">
        <f>Q230*H230</f>
        <v>0</v>
      </c>
      <c r="S230" s="153">
        <v>0</v>
      </c>
      <c r="T230" s="154">
        <f>S230*H230</f>
        <v>0</v>
      </c>
      <c r="AR230" s="10" t="s">
        <v>132</v>
      </c>
      <c r="AT230" s="10" t="s">
        <v>127</v>
      </c>
      <c r="AU230" s="10" t="s">
        <v>81</v>
      </c>
      <c r="AY230" s="10" t="s">
        <v>125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0" t="s">
        <v>22</v>
      </c>
      <c r="BK230" s="155">
        <f>ROUND(I230*H230,2)</f>
        <v>0</v>
      </c>
      <c r="BL230" s="10" t="s">
        <v>132</v>
      </c>
      <c r="BM230" s="10" t="s">
        <v>468</v>
      </c>
    </row>
    <row r="231" spans="2:47" s="24" customFormat="1" ht="27">
      <c r="B231" s="25"/>
      <c r="D231" s="156" t="s">
        <v>134</v>
      </c>
      <c r="F231" s="157" t="s">
        <v>184</v>
      </c>
      <c r="L231" s="25"/>
      <c r="M231" s="158"/>
      <c r="N231" s="26"/>
      <c r="O231" s="26"/>
      <c r="P231" s="26"/>
      <c r="Q231" s="26"/>
      <c r="R231" s="26"/>
      <c r="S231" s="26"/>
      <c r="T231" s="57"/>
      <c r="AT231" s="10" t="s">
        <v>134</v>
      </c>
      <c r="AU231" s="10" t="s">
        <v>81</v>
      </c>
    </row>
    <row r="232" spans="2:51" s="159" customFormat="1" ht="27">
      <c r="B232" s="160"/>
      <c r="D232" s="156" t="s">
        <v>136</v>
      </c>
      <c r="E232" s="161"/>
      <c r="F232" s="162" t="s">
        <v>469</v>
      </c>
      <c r="H232" s="163">
        <v>1</v>
      </c>
      <c r="L232" s="160"/>
      <c r="M232" s="164"/>
      <c r="N232" s="165"/>
      <c r="O232" s="165"/>
      <c r="P232" s="165"/>
      <c r="Q232" s="165"/>
      <c r="R232" s="165"/>
      <c r="S232" s="165"/>
      <c r="T232" s="166"/>
      <c r="AT232" s="161" t="s">
        <v>136</v>
      </c>
      <c r="AU232" s="161" t="s">
        <v>81</v>
      </c>
      <c r="AV232" s="159" t="s">
        <v>81</v>
      </c>
      <c r="AW232" s="159" t="s">
        <v>37</v>
      </c>
      <c r="AX232" s="159" t="s">
        <v>73</v>
      </c>
      <c r="AY232" s="161" t="s">
        <v>125</v>
      </c>
    </row>
    <row r="233" spans="2:51" s="167" customFormat="1" ht="13.5">
      <c r="B233" s="168"/>
      <c r="D233" s="175" t="s">
        <v>136</v>
      </c>
      <c r="E233" s="179"/>
      <c r="F233" s="180" t="s">
        <v>139</v>
      </c>
      <c r="H233" s="181">
        <v>1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136</v>
      </c>
      <c r="AU233" s="169" t="s">
        <v>81</v>
      </c>
      <c r="AV233" s="167" t="s">
        <v>132</v>
      </c>
      <c r="AW233" s="167" t="s">
        <v>37</v>
      </c>
      <c r="AX233" s="167" t="s">
        <v>22</v>
      </c>
      <c r="AY233" s="169" t="s">
        <v>125</v>
      </c>
    </row>
    <row r="234" spans="2:65" s="24" customFormat="1" ht="28.5" customHeight="1">
      <c r="B234" s="144"/>
      <c r="C234" s="145" t="s">
        <v>470</v>
      </c>
      <c r="D234" s="145" t="s">
        <v>127</v>
      </c>
      <c r="E234" s="146" t="s">
        <v>471</v>
      </c>
      <c r="F234" s="147" t="s">
        <v>472</v>
      </c>
      <c r="G234" s="148" t="s">
        <v>143</v>
      </c>
      <c r="H234" s="149">
        <v>1</v>
      </c>
      <c r="I234" s="150">
        <v>0</v>
      </c>
      <c r="J234" s="150">
        <f>ROUND(I234*H234,2)</f>
        <v>0</v>
      </c>
      <c r="K234" s="147" t="s">
        <v>151</v>
      </c>
      <c r="L234" s="25"/>
      <c r="M234" s="151"/>
      <c r="N234" s="152" t="s">
        <v>44</v>
      </c>
      <c r="O234" s="153">
        <v>0.075</v>
      </c>
      <c r="P234" s="153">
        <f>O234*H234</f>
        <v>0.075</v>
      </c>
      <c r="Q234" s="153">
        <v>0</v>
      </c>
      <c r="R234" s="153">
        <f>Q234*H234</f>
        <v>0</v>
      </c>
      <c r="S234" s="153">
        <v>0</v>
      </c>
      <c r="T234" s="154">
        <f>S234*H234</f>
        <v>0</v>
      </c>
      <c r="AR234" s="10" t="s">
        <v>132</v>
      </c>
      <c r="AT234" s="10" t="s">
        <v>127</v>
      </c>
      <c r="AU234" s="10" t="s">
        <v>81</v>
      </c>
      <c r="AY234" s="10" t="s">
        <v>125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0" t="s">
        <v>22</v>
      </c>
      <c r="BK234" s="155">
        <f>ROUND(I234*H234,2)</f>
        <v>0</v>
      </c>
      <c r="BL234" s="10" t="s">
        <v>132</v>
      </c>
      <c r="BM234" s="10" t="s">
        <v>473</v>
      </c>
    </row>
    <row r="235" spans="2:47" s="24" customFormat="1" ht="27">
      <c r="B235" s="25"/>
      <c r="D235" s="156" t="s">
        <v>134</v>
      </c>
      <c r="F235" s="157" t="s">
        <v>184</v>
      </c>
      <c r="L235" s="25"/>
      <c r="M235" s="158"/>
      <c r="N235" s="26"/>
      <c r="O235" s="26"/>
      <c r="P235" s="26"/>
      <c r="Q235" s="26"/>
      <c r="R235" s="26"/>
      <c r="S235" s="26"/>
      <c r="T235" s="57"/>
      <c r="AT235" s="10" t="s">
        <v>134</v>
      </c>
      <c r="AU235" s="10" t="s">
        <v>81</v>
      </c>
    </row>
    <row r="236" spans="2:51" s="159" customFormat="1" ht="27">
      <c r="B236" s="160"/>
      <c r="D236" s="156" t="s">
        <v>136</v>
      </c>
      <c r="E236" s="161"/>
      <c r="F236" s="162" t="s">
        <v>474</v>
      </c>
      <c r="H236" s="163">
        <v>1</v>
      </c>
      <c r="L236" s="160"/>
      <c r="M236" s="164"/>
      <c r="N236" s="165"/>
      <c r="O236" s="165"/>
      <c r="P236" s="165"/>
      <c r="Q236" s="165"/>
      <c r="R236" s="165"/>
      <c r="S236" s="165"/>
      <c r="T236" s="166"/>
      <c r="AT236" s="161" t="s">
        <v>136</v>
      </c>
      <c r="AU236" s="161" t="s">
        <v>81</v>
      </c>
      <c r="AV236" s="159" t="s">
        <v>81</v>
      </c>
      <c r="AW236" s="159" t="s">
        <v>37</v>
      </c>
      <c r="AX236" s="159" t="s">
        <v>73</v>
      </c>
      <c r="AY236" s="161" t="s">
        <v>125</v>
      </c>
    </row>
    <row r="237" spans="2:51" s="167" customFormat="1" ht="13.5">
      <c r="B237" s="168"/>
      <c r="D237" s="175" t="s">
        <v>136</v>
      </c>
      <c r="E237" s="179"/>
      <c r="F237" s="180" t="s">
        <v>139</v>
      </c>
      <c r="H237" s="181">
        <v>1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136</v>
      </c>
      <c r="AU237" s="169" t="s">
        <v>81</v>
      </c>
      <c r="AV237" s="167" t="s">
        <v>132</v>
      </c>
      <c r="AW237" s="167" t="s">
        <v>37</v>
      </c>
      <c r="AX237" s="167" t="s">
        <v>22</v>
      </c>
      <c r="AY237" s="169" t="s">
        <v>125</v>
      </c>
    </row>
    <row r="238" spans="2:65" s="24" customFormat="1" ht="20.25" customHeight="1">
      <c r="B238" s="144"/>
      <c r="C238" s="145" t="s">
        <v>475</v>
      </c>
      <c r="D238" s="145" t="s">
        <v>127</v>
      </c>
      <c r="E238" s="146" t="s">
        <v>476</v>
      </c>
      <c r="F238" s="147" t="s">
        <v>477</v>
      </c>
      <c r="G238" s="148" t="s">
        <v>160</v>
      </c>
      <c r="H238" s="149">
        <v>64.115</v>
      </c>
      <c r="I238" s="150">
        <v>0</v>
      </c>
      <c r="J238" s="150">
        <f>ROUND(I238*H238,2)</f>
        <v>0</v>
      </c>
      <c r="K238" s="147" t="s">
        <v>131</v>
      </c>
      <c r="L238" s="25"/>
      <c r="M238" s="151"/>
      <c r="N238" s="152" t="s">
        <v>44</v>
      </c>
      <c r="O238" s="153">
        <v>0.043</v>
      </c>
      <c r="P238" s="153">
        <f>O238*H238</f>
        <v>2.7569449999999995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AR238" s="10" t="s">
        <v>132</v>
      </c>
      <c r="AT238" s="10" t="s">
        <v>127</v>
      </c>
      <c r="AU238" s="10" t="s">
        <v>81</v>
      </c>
      <c r="AY238" s="10" t="s">
        <v>125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0" t="s">
        <v>22</v>
      </c>
      <c r="BK238" s="155">
        <f>ROUND(I238*H238,2)</f>
        <v>0</v>
      </c>
      <c r="BL238" s="10" t="s">
        <v>132</v>
      </c>
      <c r="BM238" s="10" t="s">
        <v>478</v>
      </c>
    </row>
    <row r="239" spans="2:47" s="24" customFormat="1" ht="54">
      <c r="B239" s="25"/>
      <c r="D239" s="156" t="s">
        <v>134</v>
      </c>
      <c r="F239" s="157" t="s">
        <v>479</v>
      </c>
      <c r="L239" s="25"/>
      <c r="M239" s="158"/>
      <c r="N239" s="26"/>
      <c r="O239" s="26"/>
      <c r="P239" s="26"/>
      <c r="Q239" s="26"/>
      <c r="R239" s="26"/>
      <c r="S239" s="26"/>
      <c r="T239" s="57"/>
      <c r="AT239" s="10" t="s">
        <v>134</v>
      </c>
      <c r="AU239" s="10" t="s">
        <v>81</v>
      </c>
    </row>
    <row r="240" spans="2:51" s="159" customFormat="1" ht="13.5">
      <c r="B240" s="160"/>
      <c r="D240" s="175" t="s">
        <v>136</v>
      </c>
      <c r="E240" s="176"/>
      <c r="F240" s="177" t="s">
        <v>480</v>
      </c>
      <c r="H240" s="178">
        <v>64.115</v>
      </c>
      <c r="L240" s="160"/>
      <c r="M240" s="164"/>
      <c r="N240" s="165"/>
      <c r="O240" s="165"/>
      <c r="P240" s="165"/>
      <c r="Q240" s="165"/>
      <c r="R240" s="165"/>
      <c r="S240" s="165"/>
      <c r="T240" s="166"/>
      <c r="AT240" s="161" t="s">
        <v>136</v>
      </c>
      <c r="AU240" s="161" t="s">
        <v>81</v>
      </c>
      <c r="AV240" s="159" t="s">
        <v>81</v>
      </c>
      <c r="AW240" s="159" t="s">
        <v>37</v>
      </c>
      <c r="AX240" s="159" t="s">
        <v>22</v>
      </c>
      <c r="AY240" s="161" t="s">
        <v>125</v>
      </c>
    </row>
    <row r="241" spans="2:65" s="24" customFormat="1" ht="20.25" customHeight="1">
      <c r="B241" s="144"/>
      <c r="C241" s="145" t="s">
        <v>481</v>
      </c>
      <c r="D241" s="145" t="s">
        <v>127</v>
      </c>
      <c r="E241" s="146" t="s">
        <v>482</v>
      </c>
      <c r="F241" s="147" t="s">
        <v>483</v>
      </c>
      <c r="G241" s="148" t="s">
        <v>160</v>
      </c>
      <c r="H241" s="149">
        <v>415.8</v>
      </c>
      <c r="I241" s="150">
        <v>0</v>
      </c>
      <c r="J241" s="150">
        <f>ROUND(I241*H241,2)</f>
        <v>0</v>
      </c>
      <c r="K241" s="147" t="s">
        <v>131</v>
      </c>
      <c r="L241" s="25"/>
      <c r="M241" s="151"/>
      <c r="N241" s="152" t="s">
        <v>44</v>
      </c>
      <c r="O241" s="153">
        <v>0.299</v>
      </c>
      <c r="P241" s="153">
        <f>O241*H241</f>
        <v>124.3242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AR241" s="10" t="s">
        <v>132</v>
      </c>
      <c r="AT241" s="10" t="s">
        <v>127</v>
      </c>
      <c r="AU241" s="10" t="s">
        <v>81</v>
      </c>
      <c r="AY241" s="10" t="s">
        <v>125</v>
      </c>
      <c r="BE241" s="155">
        <f>IF(N241="základní",J241,0)</f>
        <v>0</v>
      </c>
      <c r="BF241" s="155">
        <f>IF(N241="snížená",J241,0)</f>
        <v>0</v>
      </c>
      <c r="BG241" s="155">
        <f>IF(N241="zákl. přenesená",J241,0)</f>
        <v>0</v>
      </c>
      <c r="BH241" s="155">
        <f>IF(N241="sníž. přenesená",J241,0)</f>
        <v>0</v>
      </c>
      <c r="BI241" s="155">
        <f>IF(N241="nulová",J241,0)</f>
        <v>0</v>
      </c>
      <c r="BJ241" s="10" t="s">
        <v>22</v>
      </c>
      <c r="BK241" s="155">
        <f>ROUND(I241*H241,2)</f>
        <v>0</v>
      </c>
      <c r="BL241" s="10" t="s">
        <v>132</v>
      </c>
      <c r="BM241" s="10" t="s">
        <v>484</v>
      </c>
    </row>
    <row r="242" spans="2:47" s="24" customFormat="1" ht="27">
      <c r="B242" s="25"/>
      <c r="D242" s="156" t="s">
        <v>134</v>
      </c>
      <c r="F242" s="157" t="s">
        <v>485</v>
      </c>
      <c r="L242" s="25"/>
      <c r="M242" s="158"/>
      <c r="N242" s="26"/>
      <c r="O242" s="26"/>
      <c r="P242" s="26"/>
      <c r="Q242" s="26"/>
      <c r="R242" s="26"/>
      <c r="S242" s="26"/>
      <c r="T242" s="57"/>
      <c r="AT242" s="10" t="s">
        <v>134</v>
      </c>
      <c r="AU242" s="10" t="s">
        <v>81</v>
      </c>
    </row>
    <row r="243" spans="2:51" s="159" customFormat="1" ht="13.5">
      <c r="B243" s="160"/>
      <c r="D243" s="156" t="s">
        <v>136</v>
      </c>
      <c r="E243" s="161"/>
      <c r="F243" s="162" t="s">
        <v>486</v>
      </c>
      <c r="H243" s="163">
        <v>415.8</v>
      </c>
      <c r="L243" s="160"/>
      <c r="M243" s="164"/>
      <c r="N243" s="165"/>
      <c r="O243" s="165"/>
      <c r="P243" s="165"/>
      <c r="Q243" s="165"/>
      <c r="R243" s="165"/>
      <c r="S243" s="165"/>
      <c r="T243" s="166"/>
      <c r="AT243" s="161" t="s">
        <v>136</v>
      </c>
      <c r="AU243" s="161" t="s">
        <v>81</v>
      </c>
      <c r="AV243" s="159" t="s">
        <v>81</v>
      </c>
      <c r="AW243" s="159" t="s">
        <v>37</v>
      </c>
      <c r="AX243" s="159" t="s">
        <v>73</v>
      </c>
      <c r="AY243" s="161" t="s">
        <v>125</v>
      </c>
    </row>
    <row r="244" spans="2:51" s="167" customFormat="1" ht="13.5">
      <c r="B244" s="168"/>
      <c r="D244" s="175" t="s">
        <v>136</v>
      </c>
      <c r="E244" s="179"/>
      <c r="F244" s="180" t="s">
        <v>139</v>
      </c>
      <c r="H244" s="181">
        <v>415.8</v>
      </c>
      <c r="L244" s="168"/>
      <c r="M244" s="172"/>
      <c r="N244" s="173"/>
      <c r="O244" s="173"/>
      <c r="P244" s="173"/>
      <c r="Q244" s="173"/>
      <c r="R244" s="173"/>
      <c r="S244" s="173"/>
      <c r="T244" s="174"/>
      <c r="AT244" s="169" t="s">
        <v>136</v>
      </c>
      <c r="AU244" s="169" t="s">
        <v>81</v>
      </c>
      <c r="AV244" s="167" t="s">
        <v>132</v>
      </c>
      <c r="AW244" s="167" t="s">
        <v>37</v>
      </c>
      <c r="AX244" s="167" t="s">
        <v>22</v>
      </c>
      <c r="AY244" s="169" t="s">
        <v>125</v>
      </c>
    </row>
    <row r="245" spans="2:65" s="24" customFormat="1" ht="20.25" customHeight="1">
      <c r="B245" s="144"/>
      <c r="C245" s="183" t="s">
        <v>487</v>
      </c>
      <c r="D245" s="183" t="s">
        <v>190</v>
      </c>
      <c r="E245" s="184" t="s">
        <v>488</v>
      </c>
      <c r="F245" s="185" t="s">
        <v>489</v>
      </c>
      <c r="G245" s="186" t="s">
        <v>279</v>
      </c>
      <c r="H245" s="187">
        <v>809.44</v>
      </c>
      <c r="I245" s="188">
        <v>0</v>
      </c>
      <c r="J245" s="188">
        <f>ROUND(I245*H245,2)</f>
        <v>0</v>
      </c>
      <c r="K245" s="185"/>
      <c r="L245" s="189"/>
      <c r="M245" s="190"/>
      <c r="N245" s="191" t="s">
        <v>44</v>
      </c>
      <c r="O245" s="153">
        <v>0</v>
      </c>
      <c r="P245" s="153">
        <f>O245*H245</f>
        <v>0</v>
      </c>
      <c r="Q245" s="153">
        <v>1</v>
      </c>
      <c r="R245" s="153">
        <f>Q245*H245</f>
        <v>809.44</v>
      </c>
      <c r="S245" s="153">
        <v>0</v>
      </c>
      <c r="T245" s="154">
        <f>S245*H245</f>
        <v>0</v>
      </c>
      <c r="AR245" s="10" t="s">
        <v>194</v>
      </c>
      <c r="AT245" s="10" t="s">
        <v>190</v>
      </c>
      <c r="AU245" s="10" t="s">
        <v>81</v>
      </c>
      <c r="AY245" s="10" t="s">
        <v>125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0" t="s">
        <v>22</v>
      </c>
      <c r="BK245" s="155">
        <f>ROUND(I245*H245,2)</f>
        <v>0</v>
      </c>
      <c r="BL245" s="10" t="s">
        <v>132</v>
      </c>
      <c r="BM245" s="10" t="s">
        <v>490</v>
      </c>
    </row>
    <row r="246" spans="2:47" s="24" customFormat="1" ht="13.5">
      <c r="B246" s="25"/>
      <c r="D246" s="156" t="s">
        <v>134</v>
      </c>
      <c r="F246" s="157" t="s">
        <v>489</v>
      </c>
      <c r="L246" s="25"/>
      <c r="M246" s="158"/>
      <c r="N246" s="26"/>
      <c r="O246" s="26"/>
      <c r="P246" s="26"/>
      <c r="Q246" s="26"/>
      <c r="R246" s="26"/>
      <c r="S246" s="26"/>
      <c r="T246" s="57"/>
      <c r="AT246" s="10" t="s">
        <v>134</v>
      </c>
      <c r="AU246" s="10" t="s">
        <v>81</v>
      </c>
    </row>
    <row r="247" spans="2:51" s="159" customFormat="1" ht="13.5">
      <c r="B247" s="160"/>
      <c r="D247" s="156" t="s">
        <v>136</v>
      </c>
      <c r="E247" s="161"/>
      <c r="F247" s="162" t="s">
        <v>491</v>
      </c>
      <c r="H247" s="163">
        <v>809.438</v>
      </c>
      <c r="L247" s="160"/>
      <c r="M247" s="164"/>
      <c r="N247" s="165"/>
      <c r="O247" s="165"/>
      <c r="P247" s="165"/>
      <c r="Q247" s="165"/>
      <c r="R247" s="165"/>
      <c r="S247" s="165"/>
      <c r="T247" s="166"/>
      <c r="AT247" s="161" t="s">
        <v>136</v>
      </c>
      <c r="AU247" s="161" t="s">
        <v>81</v>
      </c>
      <c r="AV247" s="159" t="s">
        <v>81</v>
      </c>
      <c r="AW247" s="159" t="s">
        <v>37</v>
      </c>
      <c r="AX247" s="159" t="s">
        <v>73</v>
      </c>
      <c r="AY247" s="161" t="s">
        <v>125</v>
      </c>
    </row>
    <row r="248" spans="2:51" s="167" customFormat="1" ht="13.5">
      <c r="B248" s="168"/>
      <c r="D248" s="156" t="s">
        <v>136</v>
      </c>
      <c r="E248" s="169"/>
      <c r="F248" s="170" t="s">
        <v>139</v>
      </c>
      <c r="H248" s="171">
        <v>809.438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136</v>
      </c>
      <c r="AU248" s="169" t="s">
        <v>81</v>
      </c>
      <c r="AV248" s="167" t="s">
        <v>132</v>
      </c>
      <c r="AW248" s="167" t="s">
        <v>37</v>
      </c>
      <c r="AX248" s="167" t="s">
        <v>73</v>
      </c>
      <c r="AY248" s="169" t="s">
        <v>125</v>
      </c>
    </row>
    <row r="249" spans="2:51" s="159" customFormat="1" ht="13.5">
      <c r="B249" s="160"/>
      <c r="D249" s="175" t="s">
        <v>136</v>
      </c>
      <c r="E249" s="176"/>
      <c r="F249" s="177" t="s">
        <v>492</v>
      </c>
      <c r="H249" s="178">
        <v>809.44</v>
      </c>
      <c r="L249" s="160"/>
      <c r="M249" s="164"/>
      <c r="N249" s="165"/>
      <c r="O249" s="165"/>
      <c r="P249" s="165"/>
      <c r="Q249" s="165"/>
      <c r="R249" s="165"/>
      <c r="S249" s="165"/>
      <c r="T249" s="166"/>
      <c r="AT249" s="161" t="s">
        <v>136</v>
      </c>
      <c r="AU249" s="161" t="s">
        <v>81</v>
      </c>
      <c r="AV249" s="159" t="s">
        <v>81</v>
      </c>
      <c r="AW249" s="159" t="s">
        <v>37</v>
      </c>
      <c r="AX249" s="159" t="s">
        <v>22</v>
      </c>
      <c r="AY249" s="161" t="s">
        <v>125</v>
      </c>
    </row>
    <row r="250" spans="2:65" s="24" customFormat="1" ht="28.5" customHeight="1">
      <c r="B250" s="144"/>
      <c r="C250" s="145" t="s">
        <v>493</v>
      </c>
      <c r="D250" s="145" t="s">
        <v>127</v>
      </c>
      <c r="E250" s="146" t="s">
        <v>199</v>
      </c>
      <c r="F250" s="147" t="s">
        <v>200</v>
      </c>
      <c r="G250" s="148" t="s">
        <v>155</v>
      </c>
      <c r="H250" s="149">
        <v>51</v>
      </c>
      <c r="I250" s="150">
        <v>0</v>
      </c>
      <c r="J250" s="150">
        <f>ROUND(I250*H250,2)</f>
        <v>0</v>
      </c>
      <c r="K250" s="147" t="s">
        <v>131</v>
      </c>
      <c r="L250" s="25"/>
      <c r="M250" s="151"/>
      <c r="N250" s="152" t="s">
        <v>44</v>
      </c>
      <c r="O250" s="153">
        <v>0.177</v>
      </c>
      <c r="P250" s="153">
        <f>O250*H250</f>
        <v>9.027</v>
      </c>
      <c r="Q250" s="153">
        <v>0</v>
      </c>
      <c r="R250" s="153">
        <f>Q250*H250</f>
        <v>0</v>
      </c>
      <c r="S250" s="153">
        <v>0</v>
      </c>
      <c r="T250" s="154">
        <f>S250*H250</f>
        <v>0</v>
      </c>
      <c r="AR250" s="10" t="s">
        <v>132</v>
      </c>
      <c r="AT250" s="10" t="s">
        <v>127</v>
      </c>
      <c r="AU250" s="10" t="s">
        <v>81</v>
      </c>
      <c r="AY250" s="10" t="s">
        <v>125</v>
      </c>
      <c r="BE250" s="155">
        <f>IF(N250="základní",J250,0)</f>
        <v>0</v>
      </c>
      <c r="BF250" s="155">
        <f>IF(N250="snížená",J250,0)</f>
        <v>0</v>
      </c>
      <c r="BG250" s="155">
        <f>IF(N250="zákl. přenesená",J250,0)</f>
        <v>0</v>
      </c>
      <c r="BH250" s="155">
        <f>IF(N250="sníž. přenesená",J250,0)</f>
        <v>0</v>
      </c>
      <c r="BI250" s="155">
        <f>IF(N250="nulová",J250,0)</f>
        <v>0</v>
      </c>
      <c r="BJ250" s="10" t="s">
        <v>22</v>
      </c>
      <c r="BK250" s="155">
        <f>ROUND(I250*H250,2)</f>
        <v>0</v>
      </c>
      <c r="BL250" s="10" t="s">
        <v>132</v>
      </c>
      <c r="BM250" s="10" t="s">
        <v>494</v>
      </c>
    </row>
    <row r="251" spans="2:47" s="24" customFormat="1" ht="27">
      <c r="B251" s="25"/>
      <c r="D251" s="156" t="s">
        <v>134</v>
      </c>
      <c r="F251" s="157" t="s">
        <v>202</v>
      </c>
      <c r="L251" s="25"/>
      <c r="M251" s="158"/>
      <c r="N251" s="26"/>
      <c r="O251" s="26"/>
      <c r="P251" s="26"/>
      <c r="Q251" s="26"/>
      <c r="R251" s="26"/>
      <c r="S251" s="26"/>
      <c r="T251" s="57"/>
      <c r="AT251" s="10" t="s">
        <v>134</v>
      </c>
      <c r="AU251" s="10" t="s">
        <v>81</v>
      </c>
    </row>
    <row r="252" spans="2:51" s="159" customFormat="1" ht="13.5">
      <c r="B252" s="160"/>
      <c r="D252" s="156" t="s">
        <v>136</v>
      </c>
      <c r="E252" s="161"/>
      <c r="F252" s="162" t="s">
        <v>495</v>
      </c>
      <c r="H252" s="163">
        <v>51</v>
      </c>
      <c r="L252" s="160"/>
      <c r="M252" s="164"/>
      <c r="N252" s="165"/>
      <c r="O252" s="165"/>
      <c r="P252" s="165"/>
      <c r="Q252" s="165"/>
      <c r="R252" s="165"/>
      <c r="S252" s="165"/>
      <c r="T252" s="166"/>
      <c r="AT252" s="161" t="s">
        <v>136</v>
      </c>
      <c r="AU252" s="161" t="s">
        <v>81</v>
      </c>
      <c r="AV252" s="159" t="s">
        <v>81</v>
      </c>
      <c r="AW252" s="159" t="s">
        <v>37</v>
      </c>
      <c r="AX252" s="159" t="s">
        <v>73</v>
      </c>
      <c r="AY252" s="161" t="s">
        <v>125</v>
      </c>
    </row>
    <row r="253" spans="2:51" s="167" customFormat="1" ht="13.5">
      <c r="B253" s="168"/>
      <c r="D253" s="175" t="s">
        <v>136</v>
      </c>
      <c r="E253" s="179"/>
      <c r="F253" s="180" t="s">
        <v>139</v>
      </c>
      <c r="H253" s="181">
        <v>51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136</v>
      </c>
      <c r="AU253" s="169" t="s">
        <v>81</v>
      </c>
      <c r="AV253" s="167" t="s">
        <v>132</v>
      </c>
      <c r="AW253" s="167" t="s">
        <v>37</v>
      </c>
      <c r="AX253" s="167" t="s">
        <v>22</v>
      </c>
      <c r="AY253" s="169" t="s">
        <v>125</v>
      </c>
    </row>
    <row r="254" spans="2:65" s="24" customFormat="1" ht="28.5" customHeight="1">
      <c r="B254" s="144"/>
      <c r="C254" s="145" t="s">
        <v>496</v>
      </c>
      <c r="D254" s="145" t="s">
        <v>127</v>
      </c>
      <c r="E254" s="146" t="s">
        <v>187</v>
      </c>
      <c r="F254" s="147" t="s">
        <v>188</v>
      </c>
      <c r="G254" s="148" t="s">
        <v>155</v>
      </c>
      <c r="H254" s="149">
        <v>51</v>
      </c>
      <c r="I254" s="150">
        <v>0</v>
      </c>
      <c r="J254" s="150">
        <f>ROUND(I254*H254,2)</f>
        <v>0</v>
      </c>
      <c r="K254" s="147" t="s">
        <v>131</v>
      </c>
      <c r="L254" s="25"/>
      <c r="M254" s="151"/>
      <c r="N254" s="152" t="s">
        <v>44</v>
      </c>
      <c r="O254" s="153">
        <v>0.007</v>
      </c>
      <c r="P254" s="153">
        <f>O254*H254</f>
        <v>0.357</v>
      </c>
      <c r="Q254" s="153">
        <v>0</v>
      </c>
      <c r="R254" s="153">
        <f>Q254*H254</f>
        <v>0</v>
      </c>
      <c r="S254" s="153">
        <v>0</v>
      </c>
      <c r="T254" s="154">
        <f>S254*H254</f>
        <v>0</v>
      </c>
      <c r="AR254" s="10" t="s">
        <v>132</v>
      </c>
      <c r="AT254" s="10" t="s">
        <v>127</v>
      </c>
      <c r="AU254" s="10" t="s">
        <v>81</v>
      </c>
      <c r="AY254" s="10" t="s">
        <v>125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0" t="s">
        <v>22</v>
      </c>
      <c r="BK254" s="155">
        <f>ROUND(I254*H254,2)</f>
        <v>0</v>
      </c>
      <c r="BL254" s="10" t="s">
        <v>132</v>
      </c>
      <c r="BM254" s="10" t="s">
        <v>497</v>
      </c>
    </row>
    <row r="255" spans="2:47" s="24" customFormat="1" ht="27">
      <c r="B255" s="25"/>
      <c r="D255" s="156" t="s">
        <v>134</v>
      </c>
      <c r="F255" s="157" t="s">
        <v>498</v>
      </c>
      <c r="L255" s="25"/>
      <c r="M255" s="158"/>
      <c r="N255" s="26"/>
      <c r="O255" s="26"/>
      <c r="P255" s="26"/>
      <c r="Q255" s="26"/>
      <c r="R255" s="26"/>
      <c r="S255" s="26"/>
      <c r="T255" s="57"/>
      <c r="AT255" s="10" t="s">
        <v>134</v>
      </c>
      <c r="AU255" s="10" t="s">
        <v>81</v>
      </c>
    </row>
    <row r="256" spans="2:51" s="159" customFormat="1" ht="13.5">
      <c r="B256" s="160"/>
      <c r="D256" s="175" t="s">
        <v>136</v>
      </c>
      <c r="E256" s="176"/>
      <c r="F256" s="177" t="s">
        <v>499</v>
      </c>
      <c r="H256" s="178">
        <v>51</v>
      </c>
      <c r="L256" s="160"/>
      <c r="M256" s="164"/>
      <c r="N256" s="165"/>
      <c r="O256" s="165"/>
      <c r="P256" s="165"/>
      <c r="Q256" s="165"/>
      <c r="R256" s="165"/>
      <c r="S256" s="165"/>
      <c r="T256" s="166"/>
      <c r="AT256" s="161" t="s">
        <v>136</v>
      </c>
      <c r="AU256" s="161" t="s">
        <v>81</v>
      </c>
      <c r="AV256" s="159" t="s">
        <v>81</v>
      </c>
      <c r="AW256" s="159" t="s">
        <v>37</v>
      </c>
      <c r="AX256" s="159" t="s">
        <v>22</v>
      </c>
      <c r="AY256" s="161" t="s">
        <v>125</v>
      </c>
    </row>
    <row r="257" spans="2:65" s="24" customFormat="1" ht="20.25" customHeight="1">
      <c r="B257" s="144"/>
      <c r="C257" s="183" t="s">
        <v>500</v>
      </c>
      <c r="D257" s="183" t="s">
        <v>190</v>
      </c>
      <c r="E257" s="184" t="s">
        <v>191</v>
      </c>
      <c r="F257" s="185" t="s">
        <v>192</v>
      </c>
      <c r="G257" s="186" t="s">
        <v>193</v>
      </c>
      <c r="H257" s="187">
        <v>1.576</v>
      </c>
      <c r="I257" s="188">
        <v>0</v>
      </c>
      <c r="J257" s="188">
        <f>ROUND(I257*H257,2)</f>
        <v>0</v>
      </c>
      <c r="K257" s="185" t="s">
        <v>131</v>
      </c>
      <c r="L257" s="189"/>
      <c r="M257" s="190"/>
      <c r="N257" s="191" t="s">
        <v>44</v>
      </c>
      <c r="O257" s="153">
        <v>0</v>
      </c>
      <c r="P257" s="153">
        <f>O257*H257</f>
        <v>0</v>
      </c>
      <c r="Q257" s="153">
        <v>0.001</v>
      </c>
      <c r="R257" s="153">
        <f>Q257*H257</f>
        <v>0.0015760000000000001</v>
      </c>
      <c r="S257" s="153">
        <v>0</v>
      </c>
      <c r="T257" s="154">
        <f>S257*H257</f>
        <v>0</v>
      </c>
      <c r="AR257" s="10" t="s">
        <v>194</v>
      </c>
      <c r="AT257" s="10" t="s">
        <v>190</v>
      </c>
      <c r="AU257" s="10" t="s">
        <v>81</v>
      </c>
      <c r="AY257" s="10" t="s">
        <v>125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0" t="s">
        <v>22</v>
      </c>
      <c r="BK257" s="155">
        <f>ROUND(I257*H257,2)</f>
        <v>0</v>
      </c>
      <c r="BL257" s="10" t="s">
        <v>132</v>
      </c>
      <c r="BM257" s="10" t="s">
        <v>501</v>
      </c>
    </row>
    <row r="258" spans="2:47" s="24" customFormat="1" ht="13.5">
      <c r="B258" s="25"/>
      <c r="D258" s="156" t="s">
        <v>134</v>
      </c>
      <c r="F258" s="157" t="s">
        <v>196</v>
      </c>
      <c r="L258" s="25"/>
      <c r="M258" s="158"/>
      <c r="N258" s="26"/>
      <c r="O258" s="26"/>
      <c r="P258" s="26"/>
      <c r="Q258" s="26"/>
      <c r="R258" s="26"/>
      <c r="S258" s="26"/>
      <c r="T258" s="57"/>
      <c r="AT258" s="10" t="s">
        <v>134</v>
      </c>
      <c r="AU258" s="10" t="s">
        <v>81</v>
      </c>
    </row>
    <row r="259" spans="2:51" s="159" customFormat="1" ht="13.5">
      <c r="B259" s="160"/>
      <c r="D259" s="156" t="s">
        <v>136</v>
      </c>
      <c r="E259" s="161"/>
      <c r="F259" s="162" t="s">
        <v>502</v>
      </c>
      <c r="H259" s="163">
        <v>1.576</v>
      </c>
      <c r="L259" s="160"/>
      <c r="M259" s="164"/>
      <c r="N259" s="165"/>
      <c r="O259" s="165"/>
      <c r="P259" s="165"/>
      <c r="Q259" s="165"/>
      <c r="R259" s="165"/>
      <c r="S259" s="165"/>
      <c r="T259" s="166"/>
      <c r="AT259" s="161" t="s">
        <v>136</v>
      </c>
      <c r="AU259" s="161" t="s">
        <v>81</v>
      </c>
      <c r="AV259" s="159" t="s">
        <v>81</v>
      </c>
      <c r="AW259" s="159" t="s">
        <v>37</v>
      </c>
      <c r="AX259" s="159" t="s">
        <v>73</v>
      </c>
      <c r="AY259" s="161" t="s">
        <v>125</v>
      </c>
    </row>
    <row r="260" spans="2:51" s="167" customFormat="1" ht="13.5">
      <c r="B260" s="168"/>
      <c r="D260" s="175" t="s">
        <v>136</v>
      </c>
      <c r="E260" s="179"/>
      <c r="F260" s="180" t="s">
        <v>139</v>
      </c>
      <c r="H260" s="181">
        <v>1.576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136</v>
      </c>
      <c r="AU260" s="169" t="s">
        <v>81</v>
      </c>
      <c r="AV260" s="167" t="s">
        <v>132</v>
      </c>
      <c r="AW260" s="167" t="s">
        <v>37</v>
      </c>
      <c r="AX260" s="167" t="s">
        <v>22</v>
      </c>
      <c r="AY260" s="169" t="s">
        <v>125</v>
      </c>
    </row>
    <row r="261" spans="2:65" s="24" customFormat="1" ht="20.25" customHeight="1">
      <c r="B261" s="144"/>
      <c r="C261" s="145" t="s">
        <v>503</v>
      </c>
      <c r="D261" s="145" t="s">
        <v>127</v>
      </c>
      <c r="E261" s="146" t="s">
        <v>204</v>
      </c>
      <c r="F261" s="147" t="s">
        <v>205</v>
      </c>
      <c r="G261" s="148" t="s">
        <v>160</v>
      </c>
      <c r="H261" s="149">
        <v>0.51</v>
      </c>
      <c r="I261" s="150">
        <v>0</v>
      </c>
      <c r="J261" s="150">
        <f>ROUND(I261*H261,2)</f>
        <v>0</v>
      </c>
      <c r="K261" s="147" t="s">
        <v>131</v>
      </c>
      <c r="L261" s="25"/>
      <c r="M261" s="151"/>
      <c r="N261" s="152" t="s">
        <v>44</v>
      </c>
      <c r="O261" s="153">
        <v>0.26</v>
      </c>
      <c r="P261" s="153">
        <f>O261*H261</f>
        <v>0.1326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AR261" s="10" t="s">
        <v>132</v>
      </c>
      <c r="AT261" s="10" t="s">
        <v>127</v>
      </c>
      <c r="AU261" s="10" t="s">
        <v>81</v>
      </c>
      <c r="AY261" s="10" t="s">
        <v>125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0" t="s">
        <v>22</v>
      </c>
      <c r="BK261" s="155">
        <f>ROUND(I261*H261,2)</f>
        <v>0</v>
      </c>
      <c r="BL261" s="10" t="s">
        <v>132</v>
      </c>
      <c r="BM261" s="10" t="s">
        <v>504</v>
      </c>
    </row>
    <row r="262" spans="2:47" s="24" customFormat="1" ht="13.5">
      <c r="B262" s="25"/>
      <c r="D262" s="156" t="s">
        <v>134</v>
      </c>
      <c r="F262" s="157" t="s">
        <v>505</v>
      </c>
      <c r="L262" s="25"/>
      <c r="M262" s="158"/>
      <c r="N262" s="26"/>
      <c r="O262" s="26"/>
      <c r="P262" s="26"/>
      <c r="Q262" s="26"/>
      <c r="R262" s="26"/>
      <c r="S262" s="26"/>
      <c r="T262" s="57"/>
      <c r="AT262" s="10" t="s">
        <v>134</v>
      </c>
      <c r="AU262" s="10" t="s">
        <v>81</v>
      </c>
    </row>
    <row r="263" spans="2:51" s="159" customFormat="1" ht="13.5">
      <c r="B263" s="160"/>
      <c r="D263" s="156" t="s">
        <v>136</v>
      </c>
      <c r="E263" s="161"/>
      <c r="F263" s="162" t="s">
        <v>506</v>
      </c>
      <c r="H263" s="163">
        <v>0.51</v>
      </c>
      <c r="L263" s="160"/>
      <c r="M263" s="164"/>
      <c r="N263" s="165"/>
      <c r="O263" s="165"/>
      <c r="P263" s="165"/>
      <c r="Q263" s="165"/>
      <c r="R263" s="165"/>
      <c r="S263" s="165"/>
      <c r="T263" s="166"/>
      <c r="AT263" s="161" t="s">
        <v>136</v>
      </c>
      <c r="AU263" s="161" t="s">
        <v>81</v>
      </c>
      <c r="AV263" s="159" t="s">
        <v>81</v>
      </c>
      <c r="AW263" s="159" t="s">
        <v>37</v>
      </c>
      <c r="AX263" s="159" t="s">
        <v>73</v>
      </c>
      <c r="AY263" s="161" t="s">
        <v>125</v>
      </c>
    </row>
    <row r="264" spans="2:51" s="167" customFormat="1" ht="13.5">
      <c r="B264" s="168"/>
      <c r="D264" s="156" t="s">
        <v>136</v>
      </c>
      <c r="E264" s="169"/>
      <c r="F264" s="170" t="s">
        <v>139</v>
      </c>
      <c r="H264" s="171">
        <v>0.51</v>
      </c>
      <c r="L264" s="168"/>
      <c r="M264" s="172"/>
      <c r="N264" s="173"/>
      <c r="O264" s="173"/>
      <c r="P264" s="173"/>
      <c r="Q264" s="173"/>
      <c r="R264" s="173"/>
      <c r="S264" s="173"/>
      <c r="T264" s="174"/>
      <c r="AT264" s="169" t="s">
        <v>136</v>
      </c>
      <c r="AU264" s="169" t="s">
        <v>81</v>
      </c>
      <c r="AV264" s="167" t="s">
        <v>132</v>
      </c>
      <c r="AW264" s="167" t="s">
        <v>37</v>
      </c>
      <c r="AX264" s="167" t="s">
        <v>22</v>
      </c>
      <c r="AY264" s="169" t="s">
        <v>125</v>
      </c>
    </row>
    <row r="265" spans="2:63" s="130" customFormat="1" ht="29.25" customHeight="1">
      <c r="B265" s="131"/>
      <c r="D265" s="141" t="s">
        <v>72</v>
      </c>
      <c r="E265" s="142" t="s">
        <v>81</v>
      </c>
      <c r="F265" s="142" t="s">
        <v>209</v>
      </c>
      <c r="J265" s="143">
        <f>BK265</f>
        <v>0</v>
      </c>
      <c r="L265" s="131"/>
      <c r="M265" s="135"/>
      <c r="N265" s="136"/>
      <c r="O265" s="136"/>
      <c r="P265" s="137">
        <f>SUM(P266:P288)</f>
        <v>446.60742</v>
      </c>
      <c r="Q265" s="136"/>
      <c r="R265" s="137">
        <f>SUM(R266:R288)</f>
        <v>713.9530658</v>
      </c>
      <c r="S265" s="136"/>
      <c r="T265" s="138">
        <f>SUM(T266:T288)</f>
        <v>0</v>
      </c>
      <c r="AR265" s="132" t="s">
        <v>22</v>
      </c>
      <c r="AT265" s="139" t="s">
        <v>72</v>
      </c>
      <c r="AU265" s="139" t="s">
        <v>22</v>
      </c>
      <c r="AY265" s="132" t="s">
        <v>125</v>
      </c>
      <c r="BK265" s="140">
        <f>SUM(BK266:BK288)</f>
        <v>0</v>
      </c>
    </row>
    <row r="266" spans="2:65" s="24" customFormat="1" ht="28.5" customHeight="1">
      <c r="B266" s="144"/>
      <c r="C266" s="145" t="s">
        <v>507</v>
      </c>
      <c r="D266" s="145" t="s">
        <v>127</v>
      </c>
      <c r="E266" s="146" t="s">
        <v>508</v>
      </c>
      <c r="F266" s="147" t="s">
        <v>509</v>
      </c>
      <c r="G266" s="148" t="s">
        <v>160</v>
      </c>
      <c r="H266" s="149">
        <v>129.52</v>
      </c>
      <c r="I266" s="150">
        <v>0</v>
      </c>
      <c r="J266" s="150">
        <f>ROUND(I266*H266,2)</f>
        <v>0</v>
      </c>
      <c r="K266" s="147"/>
      <c r="L266" s="25"/>
      <c r="M266" s="151"/>
      <c r="N266" s="152" t="s">
        <v>44</v>
      </c>
      <c r="O266" s="153">
        <v>1.025</v>
      </c>
      <c r="P266" s="153">
        <f>O266*H266</f>
        <v>132.758</v>
      </c>
      <c r="Q266" s="153">
        <v>2.16</v>
      </c>
      <c r="R266" s="153">
        <f>Q266*H266</f>
        <v>279.76320000000004</v>
      </c>
      <c r="S266" s="153">
        <v>0</v>
      </c>
      <c r="T266" s="154">
        <f>S266*H266</f>
        <v>0</v>
      </c>
      <c r="AR266" s="10" t="s">
        <v>132</v>
      </c>
      <c r="AT266" s="10" t="s">
        <v>127</v>
      </c>
      <c r="AU266" s="10" t="s">
        <v>81</v>
      </c>
      <c r="AY266" s="10" t="s">
        <v>125</v>
      </c>
      <c r="BE266" s="155">
        <f>IF(N266="základní",J266,0)</f>
        <v>0</v>
      </c>
      <c r="BF266" s="155">
        <f>IF(N266="snížená",J266,0)</f>
        <v>0</v>
      </c>
      <c r="BG266" s="155">
        <f>IF(N266="zákl. přenesená",J266,0)</f>
        <v>0</v>
      </c>
      <c r="BH266" s="155">
        <f>IF(N266="sníž. přenesená",J266,0)</f>
        <v>0</v>
      </c>
      <c r="BI266" s="155">
        <f>IF(N266="nulová",J266,0)</f>
        <v>0</v>
      </c>
      <c r="BJ266" s="10" t="s">
        <v>22</v>
      </c>
      <c r="BK266" s="155">
        <f>ROUND(I266*H266,2)</f>
        <v>0</v>
      </c>
      <c r="BL266" s="10" t="s">
        <v>132</v>
      </c>
      <c r="BM266" s="10" t="s">
        <v>510</v>
      </c>
    </row>
    <row r="267" spans="2:47" s="24" customFormat="1" ht="27">
      <c r="B267" s="25"/>
      <c r="D267" s="156" t="s">
        <v>134</v>
      </c>
      <c r="F267" s="157" t="s">
        <v>511</v>
      </c>
      <c r="L267" s="25"/>
      <c r="M267" s="158"/>
      <c r="N267" s="26"/>
      <c r="O267" s="26"/>
      <c r="P267" s="26"/>
      <c r="Q267" s="26"/>
      <c r="R267" s="26"/>
      <c r="S267" s="26"/>
      <c r="T267" s="57"/>
      <c r="AT267" s="10" t="s">
        <v>134</v>
      </c>
      <c r="AU267" s="10" t="s">
        <v>81</v>
      </c>
    </row>
    <row r="268" spans="2:51" s="159" customFormat="1" ht="13.5">
      <c r="B268" s="160"/>
      <c r="D268" s="156" t="s">
        <v>136</v>
      </c>
      <c r="E268" s="161"/>
      <c r="F268" s="162" t="s">
        <v>512</v>
      </c>
      <c r="H268" s="163">
        <v>18.557</v>
      </c>
      <c r="L268" s="160"/>
      <c r="M268" s="164"/>
      <c r="N268" s="165"/>
      <c r="O268" s="165"/>
      <c r="P268" s="165"/>
      <c r="Q268" s="165"/>
      <c r="R268" s="165"/>
      <c r="S268" s="165"/>
      <c r="T268" s="166"/>
      <c r="AT268" s="161" t="s">
        <v>136</v>
      </c>
      <c r="AU268" s="161" t="s">
        <v>81</v>
      </c>
      <c r="AV268" s="159" t="s">
        <v>81</v>
      </c>
      <c r="AW268" s="159" t="s">
        <v>37</v>
      </c>
      <c r="AX268" s="159" t="s">
        <v>73</v>
      </c>
      <c r="AY268" s="161" t="s">
        <v>125</v>
      </c>
    </row>
    <row r="269" spans="2:51" s="159" customFormat="1" ht="13.5">
      <c r="B269" s="160"/>
      <c r="D269" s="156" t="s">
        <v>136</v>
      </c>
      <c r="E269" s="161"/>
      <c r="F269" s="162" t="s">
        <v>513</v>
      </c>
      <c r="H269" s="163">
        <v>37.851</v>
      </c>
      <c r="L269" s="160"/>
      <c r="M269" s="164"/>
      <c r="N269" s="165"/>
      <c r="O269" s="165"/>
      <c r="P269" s="165"/>
      <c r="Q269" s="165"/>
      <c r="R269" s="165"/>
      <c r="S269" s="165"/>
      <c r="T269" s="166"/>
      <c r="AT269" s="161" t="s">
        <v>136</v>
      </c>
      <c r="AU269" s="161" t="s">
        <v>81</v>
      </c>
      <c r="AV269" s="159" t="s">
        <v>81</v>
      </c>
      <c r="AW269" s="159" t="s">
        <v>37</v>
      </c>
      <c r="AX269" s="159" t="s">
        <v>73</v>
      </c>
      <c r="AY269" s="161" t="s">
        <v>125</v>
      </c>
    </row>
    <row r="270" spans="2:51" s="159" customFormat="1" ht="13.5">
      <c r="B270" s="160"/>
      <c r="D270" s="156" t="s">
        <v>136</v>
      </c>
      <c r="E270" s="161"/>
      <c r="F270" s="162" t="s">
        <v>514</v>
      </c>
      <c r="H270" s="163">
        <v>73.113</v>
      </c>
      <c r="L270" s="160"/>
      <c r="M270" s="164"/>
      <c r="N270" s="165"/>
      <c r="O270" s="165"/>
      <c r="P270" s="165"/>
      <c r="Q270" s="165"/>
      <c r="R270" s="165"/>
      <c r="S270" s="165"/>
      <c r="T270" s="166"/>
      <c r="AT270" s="161" t="s">
        <v>136</v>
      </c>
      <c r="AU270" s="161" t="s">
        <v>81</v>
      </c>
      <c r="AV270" s="159" t="s">
        <v>81</v>
      </c>
      <c r="AW270" s="159" t="s">
        <v>37</v>
      </c>
      <c r="AX270" s="159" t="s">
        <v>73</v>
      </c>
      <c r="AY270" s="161" t="s">
        <v>125</v>
      </c>
    </row>
    <row r="271" spans="2:51" s="167" customFormat="1" ht="13.5">
      <c r="B271" s="168"/>
      <c r="D271" s="156" t="s">
        <v>136</v>
      </c>
      <c r="E271" s="169"/>
      <c r="F271" s="170" t="s">
        <v>139</v>
      </c>
      <c r="H271" s="171">
        <v>129.521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136</v>
      </c>
      <c r="AU271" s="169" t="s">
        <v>81</v>
      </c>
      <c r="AV271" s="167" t="s">
        <v>132</v>
      </c>
      <c r="AW271" s="167" t="s">
        <v>37</v>
      </c>
      <c r="AX271" s="167" t="s">
        <v>73</v>
      </c>
      <c r="AY271" s="169" t="s">
        <v>125</v>
      </c>
    </row>
    <row r="272" spans="2:51" s="159" customFormat="1" ht="13.5">
      <c r="B272" s="160"/>
      <c r="D272" s="175" t="s">
        <v>136</v>
      </c>
      <c r="E272" s="176"/>
      <c r="F272" s="177" t="s">
        <v>515</v>
      </c>
      <c r="H272" s="178">
        <v>129.52</v>
      </c>
      <c r="L272" s="160"/>
      <c r="M272" s="164"/>
      <c r="N272" s="165"/>
      <c r="O272" s="165"/>
      <c r="P272" s="165"/>
      <c r="Q272" s="165"/>
      <c r="R272" s="165"/>
      <c r="S272" s="165"/>
      <c r="T272" s="166"/>
      <c r="AT272" s="161" t="s">
        <v>136</v>
      </c>
      <c r="AU272" s="161" t="s">
        <v>81</v>
      </c>
      <c r="AV272" s="159" t="s">
        <v>81</v>
      </c>
      <c r="AW272" s="159" t="s">
        <v>37</v>
      </c>
      <c r="AX272" s="159" t="s">
        <v>22</v>
      </c>
      <c r="AY272" s="161" t="s">
        <v>125</v>
      </c>
    </row>
    <row r="273" spans="2:65" s="24" customFormat="1" ht="20.25" customHeight="1">
      <c r="B273" s="144"/>
      <c r="C273" s="145" t="s">
        <v>516</v>
      </c>
      <c r="D273" s="145" t="s">
        <v>127</v>
      </c>
      <c r="E273" s="146" t="s">
        <v>517</v>
      </c>
      <c r="F273" s="147" t="s">
        <v>518</v>
      </c>
      <c r="G273" s="148" t="s">
        <v>160</v>
      </c>
      <c r="H273" s="149">
        <v>169.91</v>
      </c>
      <c r="I273" s="150">
        <v>0</v>
      </c>
      <c r="J273" s="150">
        <f>ROUND(I273*H273,2)</f>
        <v>0</v>
      </c>
      <c r="K273" s="147"/>
      <c r="L273" s="25"/>
      <c r="M273" s="151"/>
      <c r="N273" s="152" t="s">
        <v>44</v>
      </c>
      <c r="O273" s="153">
        <v>1.052</v>
      </c>
      <c r="P273" s="153">
        <f>O273*H273</f>
        <v>178.74532</v>
      </c>
      <c r="Q273" s="153">
        <v>2.55178</v>
      </c>
      <c r="R273" s="153">
        <f>Q273*H273</f>
        <v>433.5729398</v>
      </c>
      <c r="S273" s="153">
        <v>0</v>
      </c>
      <c r="T273" s="154">
        <f>S273*H273</f>
        <v>0</v>
      </c>
      <c r="AR273" s="10" t="s">
        <v>132</v>
      </c>
      <c r="AT273" s="10" t="s">
        <v>127</v>
      </c>
      <c r="AU273" s="10" t="s">
        <v>81</v>
      </c>
      <c r="AY273" s="10" t="s">
        <v>125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0" t="s">
        <v>22</v>
      </c>
      <c r="BK273" s="155">
        <f>ROUND(I273*H273,2)</f>
        <v>0</v>
      </c>
      <c r="BL273" s="10" t="s">
        <v>132</v>
      </c>
      <c r="BM273" s="10" t="s">
        <v>519</v>
      </c>
    </row>
    <row r="274" spans="2:47" s="24" customFormat="1" ht="13.5">
      <c r="B274" s="25"/>
      <c r="D274" s="156" t="s">
        <v>134</v>
      </c>
      <c r="F274" s="157" t="s">
        <v>518</v>
      </c>
      <c r="L274" s="25"/>
      <c r="M274" s="158"/>
      <c r="N274" s="26"/>
      <c r="O274" s="26"/>
      <c r="P274" s="26"/>
      <c r="Q274" s="26"/>
      <c r="R274" s="26"/>
      <c r="S274" s="26"/>
      <c r="T274" s="57"/>
      <c r="AT274" s="10" t="s">
        <v>134</v>
      </c>
      <c r="AU274" s="10" t="s">
        <v>81</v>
      </c>
    </row>
    <row r="275" spans="2:51" s="159" customFormat="1" ht="13.5">
      <c r="B275" s="160"/>
      <c r="D275" s="156" t="s">
        <v>136</v>
      </c>
      <c r="E275" s="161"/>
      <c r="F275" s="162" t="s">
        <v>520</v>
      </c>
      <c r="H275" s="163">
        <v>65.992</v>
      </c>
      <c r="L275" s="160"/>
      <c r="M275" s="164"/>
      <c r="N275" s="165"/>
      <c r="O275" s="165"/>
      <c r="P275" s="165"/>
      <c r="Q275" s="165"/>
      <c r="R275" s="165"/>
      <c r="S275" s="165"/>
      <c r="T275" s="166"/>
      <c r="AT275" s="161" t="s">
        <v>136</v>
      </c>
      <c r="AU275" s="161" t="s">
        <v>81</v>
      </c>
      <c r="AV275" s="159" t="s">
        <v>81</v>
      </c>
      <c r="AW275" s="159" t="s">
        <v>37</v>
      </c>
      <c r="AX275" s="159" t="s">
        <v>73</v>
      </c>
      <c r="AY275" s="161" t="s">
        <v>125</v>
      </c>
    </row>
    <row r="276" spans="2:51" s="159" customFormat="1" ht="13.5">
      <c r="B276" s="160"/>
      <c r="D276" s="156" t="s">
        <v>136</v>
      </c>
      <c r="E276" s="161"/>
      <c r="F276" s="162" t="s">
        <v>521</v>
      </c>
      <c r="H276" s="163">
        <v>103.924</v>
      </c>
      <c r="L276" s="160"/>
      <c r="M276" s="164"/>
      <c r="N276" s="165"/>
      <c r="O276" s="165"/>
      <c r="P276" s="165"/>
      <c r="Q276" s="165"/>
      <c r="R276" s="165"/>
      <c r="S276" s="165"/>
      <c r="T276" s="166"/>
      <c r="AT276" s="161" t="s">
        <v>136</v>
      </c>
      <c r="AU276" s="161" t="s">
        <v>81</v>
      </c>
      <c r="AV276" s="159" t="s">
        <v>81</v>
      </c>
      <c r="AW276" s="159" t="s">
        <v>37</v>
      </c>
      <c r="AX276" s="159" t="s">
        <v>73</v>
      </c>
      <c r="AY276" s="161" t="s">
        <v>125</v>
      </c>
    </row>
    <row r="277" spans="2:51" s="203" customFormat="1" ht="13.5">
      <c r="B277" s="204"/>
      <c r="D277" s="156" t="s">
        <v>136</v>
      </c>
      <c r="E277" s="205"/>
      <c r="F277" s="206" t="s">
        <v>320</v>
      </c>
      <c r="H277" s="207">
        <v>169.916</v>
      </c>
      <c r="L277" s="204"/>
      <c r="M277" s="208"/>
      <c r="N277" s="209"/>
      <c r="O277" s="209"/>
      <c r="P277" s="209"/>
      <c r="Q277" s="209"/>
      <c r="R277" s="209"/>
      <c r="S277" s="209"/>
      <c r="T277" s="210"/>
      <c r="AT277" s="205" t="s">
        <v>136</v>
      </c>
      <c r="AU277" s="205" t="s">
        <v>81</v>
      </c>
      <c r="AV277" s="203" t="s">
        <v>147</v>
      </c>
      <c r="AW277" s="203" t="s">
        <v>37</v>
      </c>
      <c r="AX277" s="203" t="s">
        <v>73</v>
      </c>
      <c r="AY277" s="205" t="s">
        <v>125</v>
      </c>
    </row>
    <row r="278" spans="2:51" s="159" customFormat="1" ht="13.5">
      <c r="B278" s="160"/>
      <c r="D278" s="175" t="s">
        <v>136</v>
      </c>
      <c r="E278" s="176"/>
      <c r="F278" s="177" t="s">
        <v>522</v>
      </c>
      <c r="H278" s="178">
        <v>169.91</v>
      </c>
      <c r="L278" s="160"/>
      <c r="M278" s="164"/>
      <c r="N278" s="165"/>
      <c r="O278" s="165"/>
      <c r="P278" s="165"/>
      <c r="Q278" s="165"/>
      <c r="R278" s="165"/>
      <c r="S278" s="165"/>
      <c r="T278" s="166"/>
      <c r="AT278" s="161" t="s">
        <v>136</v>
      </c>
      <c r="AU278" s="161" t="s">
        <v>81</v>
      </c>
      <c r="AV278" s="159" t="s">
        <v>81</v>
      </c>
      <c r="AW278" s="159" t="s">
        <v>37</v>
      </c>
      <c r="AX278" s="159" t="s">
        <v>22</v>
      </c>
      <c r="AY278" s="161" t="s">
        <v>125</v>
      </c>
    </row>
    <row r="279" spans="2:65" s="24" customFormat="1" ht="20.25" customHeight="1">
      <c r="B279" s="144"/>
      <c r="C279" s="145" t="s">
        <v>523</v>
      </c>
      <c r="D279" s="145" t="s">
        <v>127</v>
      </c>
      <c r="E279" s="146" t="s">
        <v>524</v>
      </c>
      <c r="F279" s="147" t="s">
        <v>525</v>
      </c>
      <c r="G279" s="148" t="s">
        <v>155</v>
      </c>
      <c r="H279" s="149">
        <v>134.7</v>
      </c>
      <c r="I279" s="150">
        <v>0</v>
      </c>
      <c r="J279" s="150">
        <f>ROUND(I279*H279,2)</f>
        <v>0</v>
      </c>
      <c r="K279" s="147" t="s">
        <v>131</v>
      </c>
      <c r="L279" s="25"/>
      <c r="M279" s="151"/>
      <c r="N279" s="152" t="s">
        <v>44</v>
      </c>
      <c r="O279" s="153">
        <v>0.721</v>
      </c>
      <c r="P279" s="153">
        <f>O279*H279</f>
        <v>97.11869999999999</v>
      </c>
      <c r="Q279" s="153">
        <v>0.00458</v>
      </c>
      <c r="R279" s="153">
        <f>Q279*H279</f>
        <v>0.616926</v>
      </c>
      <c r="S279" s="153">
        <v>0</v>
      </c>
      <c r="T279" s="154">
        <f>S279*H279</f>
        <v>0</v>
      </c>
      <c r="AR279" s="10" t="s">
        <v>132</v>
      </c>
      <c r="AT279" s="10" t="s">
        <v>127</v>
      </c>
      <c r="AU279" s="10" t="s">
        <v>81</v>
      </c>
      <c r="AY279" s="10" t="s">
        <v>125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0" t="s">
        <v>22</v>
      </c>
      <c r="BK279" s="155">
        <f>ROUND(I279*H279,2)</f>
        <v>0</v>
      </c>
      <c r="BL279" s="10" t="s">
        <v>132</v>
      </c>
      <c r="BM279" s="10" t="s">
        <v>526</v>
      </c>
    </row>
    <row r="280" spans="2:47" s="24" customFormat="1" ht="13.5">
      <c r="B280" s="25"/>
      <c r="D280" s="156" t="s">
        <v>134</v>
      </c>
      <c r="F280" s="157" t="s">
        <v>527</v>
      </c>
      <c r="L280" s="25"/>
      <c r="M280" s="158"/>
      <c r="N280" s="26"/>
      <c r="O280" s="26"/>
      <c r="P280" s="26"/>
      <c r="Q280" s="26"/>
      <c r="R280" s="26"/>
      <c r="S280" s="26"/>
      <c r="T280" s="57"/>
      <c r="AT280" s="10" t="s">
        <v>134</v>
      </c>
      <c r="AU280" s="10" t="s">
        <v>81</v>
      </c>
    </row>
    <row r="281" spans="2:51" s="159" customFormat="1" ht="13.5">
      <c r="B281" s="160"/>
      <c r="D281" s="156" t="s">
        <v>136</v>
      </c>
      <c r="E281" s="161"/>
      <c r="F281" s="162" t="s">
        <v>528</v>
      </c>
      <c r="H281" s="163">
        <v>38.199</v>
      </c>
      <c r="L281" s="160"/>
      <c r="M281" s="164"/>
      <c r="N281" s="165"/>
      <c r="O281" s="165"/>
      <c r="P281" s="165"/>
      <c r="Q281" s="165"/>
      <c r="R281" s="165"/>
      <c r="S281" s="165"/>
      <c r="T281" s="166"/>
      <c r="AT281" s="161" t="s">
        <v>136</v>
      </c>
      <c r="AU281" s="161" t="s">
        <v>81</v>
      </c>
      <c r="AV281" s="159" t="s">
        <v>81</v>
      </c>
      <c r="AW281" s="159" t="s">
        <v>37</v>
      </c>
      <c r="AX281" s="159" t="s">
        <v>73</v>
      </c>
      <c r="AY281" s="161" t="s">
        <v>125</v>
      </c>
    </row>
    <row r="282" spans="2:51" s="159" customFormat="1" ht="13.5">
      <c r="B282" s="160"/>
      <c r="D282" s="156" t="s">
        <v>136</v>
      </c>
      <c r="E282" s="161"/>
      <c r="F282" s="162" t="s">
        <v>529</v>
      </c>
      <c r="H282" s="163">
        <v>7.746</v>
      </c>
      <c r="L282" s="160"/>
      <c r="M282" s="164"/>
      <c r="N282" s="165"/>
      <c r="O282" s="165"/>
      <c r="P282" s="165"/>
      <c r="Q282" s="165"/>
      <c r="R282" s="165"/>
      <c r="S282" s="165"/>
      <c r="T282" s="166"/>
      <c r="AT282" s="161" t="s">
        <v>136</v>
      </c>
      <c r="AU282" s="161" t="s">
        <v>81</v>
      </c>
      <c r="AV282" s="159" t="s">
        <v>81</v>
      </c>
      <c r="AW282" s="159" t="s">
        <v>37</v>
      </c>
      <c r="AX282" s="159" t="s">
        <v>73</v>
      </c>
      <c r="AY282" s="161" t="s">
        <v>125</v>
      </c>
    </row>
    <row r="283" spans="2:51" s="159" customFormat="1" ht="13.5">
      <c r="B283" s="160"/>
      <c r="D283" s="156" t="s">
        <v>136</v>
      </c>
      <c r="E283" s="161"/>
      <c r="F283" s="162" t="s">
        <v>530</v>
      </c>
      <c r="H283" s="163">
        <v>88.757</v>
      </c>
      <c r="L283" s="160"/>
      <c r="M283" s="164"/>
      <c r="N283" s="165"/>
      <c r="O283" s="165"/>
      <c r="P283" s="165"/>
      <c r="Q283" s="165"/>
      <c r="R283" s="165"/>
      <c r="S283" s="165"/>
      <c r="T283" s="166"/>
      <c r="AT283" s="161" t="s">
        <v>136</v>
      </c>
      <c r="AU283" s="161" t="s">
        <v>81</v>
      </c>
      <c r="AV283" s="159" t="s">
        <v>81</v>
      </c>
      <c r="AW283" s="159" t="s">
        <v>37</v>
      </c>
      <c r="AX283" s="159" t="s">
        <v>73</v>
      </c>
      <c r="AY283" s="161" t="s">
        <v>125</v>
      </c>
    </row>
    <row r="284" spans="2:51" s="203" customFormat="1" ht="13.5">
      <c r="B284" s="204"/>
      <c r="D284" s="156" t="s">
        <v>136</v>
      </c>
      <c r="E284" s="205"/>
      <c r="F284" s="206" t="s">
        <v>320</v>
      </c>
      <c r="H284" s="207">
        <v>134.702</v>
      </c>
      <c r="L284" s="204"/>
      <c r="M284" s="208"/>
      <c r="N284" s="209"/>
      <c r="O284" s="209"/>
      <c r="P284" s="209"/>
      <c r="Q284" s="209"/>
      <c r="R284" s="209"/>
      <c r="S284" s="209"/>
      <c r="T284" s="210"/>
      <c r="AT284" s="205" t="s">
        <v>136</v>
      </c>
      <c r="AU284" s="205" t="s">
        <v>81</v>
      </c>
      <c r="AV284" s="203" t="s">
        <v>147</v>
      </c>
      <c r="AW284" s="203" t="s">
        <v>37</v>
      </c>
      <c r="AX284" s="203" t="s">
        <v>73</v>
      </c>
      <c r="AY284" s="205" t="s">
        <v>125</v>
      </c>
    </row>
    <row r="285" spans="2:51" s="159" customFormat="1" ht="13.5">
      <c r="B285" s="160"/>
      <c r="D285" s="175" t="s">
        <v>136</v>
      </c>
      <c r="E285" s="176"/>
      <c r="F285" s="177" t="s">
        <v>531</v>
      </c>
      <c r="H285" s="178">
        <v>134.7</v>
      </c>
      <c r="L285" s="160"/>
      <c r="M285" s="164"/>
      <c r="N285" s="165"/>
      <c r="O285" s="165"/>
      <c r="P285" s="165"/>
      <c r="Q285" s="165"/>
      <c r="R285" s="165"/>
      <c r="S285" s="165"/>
      <c r="T285" s="166"/>
      <c r="AT285" s="161" t="s">
        <v>136</v>
      </c>
      <c r="AU285" s="161" t="s">
        <v>81</v>
      </c>
      <c r="AV285" s="159" t="s">
        <v>81</v>
      </c>
      <c r="AW285" s="159" t="s">
        <v>37</v>
      </c>
      <c r="AX285" s="159" t="s">
        <v>22</v>
      </c>
      <c r="AY285" s="161" t="s">
        <v>125</v>
      </c>
    </row>
    <row r="286" spans="2:65" s="24" customFormat="1" ht="20.25" customHeight="1">
      <c r="B286" s="144"/>
      <c r="C286" s="145" t="s">
        <v>532</v>
      </c>
      <c r="D286" s="145" t="s">
        <v>127</v>
      </c>
      <c r="E286" s="146" t="s">
        <v>533</v>
      </c>
      <c r="F286" s="147" t="s">
        <v>534</v>
      </c>
      <c r="G286" s="148" t="s">
        <v>155</v>
      </c>
      <c r="H286" s="149">
        <v>134.7</v>
      </c>
      <c r="I286" s="150">
        <v>0</v>
      </c>
      <c r="J286" s="150">
        <f>ROUND(I286*H286,2)</f>
        <v>0</v>
      </c>
      <c r="K286" s="147" t="s">
        <v>131</v>
      </c>
      <c r="L286" s="25"/>
      <c r="M286" s="151"/>
      <c r="N286" s="152" t="s">
        <v>44</v>
      </c>
      <c r="O286" s="153">
        <v>0.282</v>
      </c>
      <c r="P286" s="153">
        <f>O286*H286</f>
        <v>37.98539999999999</v>
      </c>
      <c r="Q286" s="153">
        <v>0</v>
      </c>
      <c r="R286" s="153">
        <f>Q286*H286</f>
        <v>0</v>
      </c>
      <c r="S286" s="153">
        <v>0</v>
      </c>
      <c r="T286" s="154">
        <f>S286*H286</f>
        <v>0</v>
      </c>
      <c r="AR286" s="10" t="s">
        <v>132</v>
      </c>
      <c r="AT286" s="10" t="s">
        <v>127</v>
      </c>
      <c r="AU286" s="10" t="s">
        <v>81</v>
      </c>
      <c r="AY286" s="10" t="s">
        <v>125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0" t="s">
        <v>22</v>
      </c>
      <c r="BK286" s="155">
        <f>ROUND(I286*H286,2)</f>
        <v>0</v>
      </c>
      <c r="BL286" s="10" t="s">
        <v>132</v>
      </c>
      <c r="BM286" s="10" t="s">
        <v>535</v>
      </c>
    </row>
    <row r="287" spans="2:47" s="24" customFormat="1" ht="27">
      <c r="B287" s="25"/>
      <c r="D287" s="156" t="s">
        <v>134</v>
      </c>
      <c r="F287" s="157" t="s">
        <v>536</v>
      </c>
      <c r="L287" s="25"/>
      <c r="M287" s="158"/>
      <c r="N287" s="26"/>
      <c r="O287" s="26"/>
      <c r="P287" s="26"/>
      <c r="Q287" s="26"/>
      <c r="R287" s="26"/>
      <c r="S287" s="26"/>
      <c r="T287" s="57"/>
      <c r="AT287" s="10" t="s">
        <v>134</v>
      </c>
      <c r="AU287" s="10" t="s">
        <v>81</v>
      </c>
    </row>
    <row r="288" spans="2:51" s="159" customFormat="1" ht="13.5">
      <c r="B288" s="160"/>
      <c r="D288" s="156" t="s">
        <v>136</v>
      </c>
      <c r="E288" s="161"/>
      <c r="F288" s="162" t="s">
        <v>531</v>
      </c>
      <c r="H288" s="163">
        <v>134.7</v>
      </c>
      <c r="L288" s="160"/>
      <c r="M288" s="164"/>
      <c r="N288" s="165"/>
      <c r="O288" s="165"/>
      <c r="P288" s="165"/>
      <c r="Q288" s="165"/>
      <c r="R288" s="165"/>
      <c r="S288" s="165"/>
      <c r="T288" s="166"/>
      <c r="AT288" s="161" t="s">
        <v>136</v>
      </c>
      <c r="AU288" s="161" t="s">
        <v>81</v>
      </c>
      <c r="AV288" s="159" t="s">
        <v>81</v>
      </c>
      <c r="AW288" s="159" t="s">
        <v>37</v>
      </c>
      <c r="AX288" s="159" t="s">
        <v>22</v>
      </c>
      <c r="AY288" s="161" t="s">
        <v>125</v>
      </c>
    </row>
    <row r="289" spans="2:63" s="130" customFormat="1" ht="29.25" customHeight="1">
      <c r="B289" s="131"/>
      <c r="D289" s="141" t="s">
        <v>72</v>
      </c>
      <c r="E289" s="142" t="s">
        <v>147</v>
      </c>
      <c r="F289" s="142" t="s">
        <v>214</v>
      </c>
      <c r="J289" s="143">
        <f>BK289</f>
        <v>0</v>
      </c>
      <c r="L289" s="131"/>
      <c r="M289" s="135"/>
      <c r="N289" s="136"/>
      <c r="O289" s="136"/>
      <c r="P289" s="137">
        <f>SUM(P290:P361)</f>
        <v>3680.204357</v>
      </c>
      <c r="Q289" s="136"/>
      <c r="R289" s="137">
        <f>SUM(R290:R361)</f>
        <v>1034.68889349</v>
      </c>
      <c r="S289" s="136"/>
      <c r="T289" s="138">
        <f>SUM(T290:T361)</f>
        <v>0</v>
      </c>
      <c r="AR289" s="132" t="s">
        <v>22</v>
      </c>
      <c r="AT289" s="139" t="s">
        <v>72</v>
      </c>
      <c r="AU289" s="139" t="s">
        <v>22</v>
      </c>
      <c r="AY289" s="132" t="s">
        <v>125</v>
      </c>
      <c r="BK289" s="140">
        <f>SUM(BK290:BK361)</f>
        <v>0</v>
      </c>
    </row>
    <row r="290" spans="2:65" s="24" customFormat="1" ht="28.5" customHeight="1">
      <c r="B290" s="144"/>
      <c r="C290" s="145" t="s">
        <v>537</v>
      </c>
      <c r="D290" s="145" t="s">
        <v>127</v>
      </c>
      <c r="E290" s="146" t="s">
        <v>538</v>
      </c>
      <c r="F290" s="147" t="s">
        <v>539</v>
      </c>
      <c r="G290" s="148" t="s">
        <v>160</v>
      </c>
      <c r="H290" s="149">
        <v>64.8</v>
      </c>
      <c r="I290" s="150">
        <v>0</v>
      </c>
      <c r="J290" s="150">
        <f>ROUND(I290*H290,2)</f>
        <v>0</v>
      </c>
      <c r="K290" s="147"/>
      <c r="L290" s="25"/>
      <c r="M290" s="151"/>
      <c r="N290" s="152" t="s">
        <v>44</v>
      </c>
      <c r="O290" s="153">
        <v>11.201</v>
      </c>
      <c r="P290" s="153">
        <f>O290*H290</f>
        <v>725.8248</v>
      </c>
      <c r="Q290" s="153">
        <v>3.11388</v>
      </c>
      <c r="R290" s="153">
        <f>Q290*H290</f>
        <v>201.77942399999998</v>
      </c>
      <c r="S290" s="153">
        <v>0</v>
      </c>
      <c r="T290" s="154">
        <f>S290*H290</f>
        <v>0</v>
      </c>
      <c r="AR290" s="10" t="s">
        <v>132</v>
      </c>
      <c r="AT290" s="10" t="s">
        <v>127</v>
      </c>
      <c r="AU290" s="10" t="s">
        <v>81</v>
      </c>
      <c r="AY290" s="10" t="s">
        <v>125</v>
      </c>
      <c r="BE290" s="155">
        <f>IF(N290="základní",J290,0)</f>
        <v>0</v>
      </c>
      <c r="BF290" s="155">
        <f>IF(N290="snížená",J290,0)</f>
        <v>0</v>
      </c>
      <c r="BG290" s="155">
        <f>IF(N290="zákl. přenesená",J290,0)</f>
        <v>0</v>
      </c>
      <c r="BH290" s="155">
        <f>IF(N290="sníž. přenesená",J290,0)</f>
        <v>0</v>
      </c>
      <c r="BI290" s="155">
        <f>IF(N290="nulová",J290,0)</f>
        <v>0</v>
      </c>
      <c r="BJ290" s="10" t="s">
        <v>22</v>
      </c>
      <c r="BK290" s="155">
        <f>ROUND(I290*H290,2)</f>
        <v>0</v>
      </c>
      <c r="BL290" s="10" t="s">
        <v>132</v>
      </c>
      <c r="BM290" s="10" t="s">
        <v>540</v>
      </c>
    </row>
    <row r="291" spans="2:47" s="24" customFormat="1" ht="54">
      <c r="B291" s="25"/>
      <c r="D291" s="156" t="s">
        <v>134</v>
      </c>
      <c r="F291" s="157" t="s">
        <v>541</v>
      </c>
      <c r="L291" s="25"/>
      <c r="M291" s="158"/>
      <c r="N291" s="26"/>
      <c r="O291" s="26"/>
      <c r="P291" s="26"/>
      <c r="Q291" s="26"/>
      <c r="R291" s="26"/>
      <c r="S291" s="26"/>
      <c r="T291" s="57"/>
      <c r="AT291" s="10" t="s">
        <v>134</v>
      </c>
      <c r="AU291" s="10" t="s">
        <v>81</v>
      </c>
    </row>
    <row r="292" spans="2:47" s="24" customFormat="1" ht="27">
      <c r="B292" s="25"/>
      <c r="D292" s="156" t="s">
        <v>542</v>
      </c>
      <c r="F292" s="211" t="s">
        <v>543</v>
      </c>
      <c r="L292" s="25"/>
      <c r="M292" s="158"/>
      <c r="N292" s="26"/>
      <c r="O292" s="26"/>
      <c r="P292" s="26"/>
      <c r="Q292" s="26"/>
      <c r="R292" s="26"/>
      <c r="S292" s="26"/>
      <c r="T292" s="57"/>
      <c r="AT292" s="10" t="s">
        <v>542</v>
      </c>
      <c r="AU292" s="10" t="s">
        <v>81</v>
      </c>
    </row>
    <row r="293" spans="2:51" s="159" customFormat="1" ht="13.5">
      <c r="B293" s="160"/>
      <c r="D293" s="156" t="s">
        <v>136</v>
      </c>
      <c r="E293" s="161"/>
      <c r="F293" s="162" t="s">
        <v>544</v>
      </c>
      <c r="H293" s="163">
        <v>19.426</v>
      </c>
      <c r="L293" s="160"/>
      <c r="M293" s="164"/>
      <c r="N293" s="165"/>
      <c r="O293" s="165"/>
      <c r="P293" s="165"/>
      <c r="Q293" s="165"/>
      <c r="R293" s="165"/>
      <c r="S293" s="165"/>
      <c r="T293" s="166"/>
      <c r="AT293" s="161" t="s">
        <v>136</v>
      </c>
      <c r="AU293" s="161" t="s">
        <v>81</v>
      </c>
      <c r="AV293" s="159" t="s">
        <v>81</v>
      </c>
      <c r="AW293" s="159" t="s">
        <v>37</v>
      </c>
      <c r="AX293" s="159" t="s">
        <v>73</v>
      </c>
      <c r="AY293" s="161" t="s">
        <v>125</v>
      </c>
    </row>
    <row r="294" spans="2:51" s="159" customFormat="1" ht="13.5">
      <c r="B294" s="160"/>
      <c r="D294" s="156" t="s">
        <v>136</v>
      </c>
      <c r="E294" s="161"/>
      <c r="F294" s="162" t="s">
        <v>545</v>
      </c>
      <c r="H294" s="163">
        <v>32.403</v>
      </c>
      <c r="L294" s="160"/>
      <c r="M294" s="164"/>
      <c r="N294" s="165"/>
      <c r="O294" s="165"/>
      <c r="P294" s="165"/>
      <c r="Q294" s="165"/>
      <c r="R294" s="165"/>
      <c r="S294" s="165"/>
      <c r="T294" s="166"/>
      <c r="AT294" s="161" t="s">
        <v>136</v>
      </c>
      <c r="AU294" s="161" t="s">
        <v>81</v>
      </c>
      <c r="AV294" s="159" t="s">
        <v>81</v>
      </c>
      <c r="AW294" s="159" t="s">
        <v>37</v>
      </c>
      <c r="AX294" s="159" t="s">
        <v>73</v>
      </c>
      <c r="AY294" s="161" t="s">
        <v>125</v>
      </c>
    </row>
    <row r="295" spans="2:51" s="159" customFormat="1" ht="13.5">
      <c r="B295" s="160"/>
      <c r="D295" s="156" t="s">
        <v>136</v>
      </c>
      <c r="E295" s="161"/>
      <c r="F295" s="162" t="s">
        <v>546</v>
      </c>
      <c r="H295" s="163">
        <v>12.97</v>
      </c>
      <c r="L295" s="160"/>
      <c r="M295" s="164"/>
      <c r="N295" s="165"/>
      <c r="O295" s="165"/>
      <c r="P295" s="165"/>
      <c r="Q295" s="165"/>
      <c r="R295" s="165"/>
      <c r="S295" s="165"/>
      <c r="T295" s="166"/>
      <c r="AT295" s="161" t="s">
        <v>136</v>
      </c>
      <c r="AU295" s="161" t="s">
        <v>81</v>
      </c>
      <c r="AV295" s="159" t="s">
        <v>81</v>
      </c>
      <c r="AW295" s="159" t="s">
        <v>37</v>
      </c>
      <c r="AX295" s="159" t="s">
        <v>73</v>
      </c>
      <c r="AY295" s="161" t="s">
        <v>125</v>
      </c>
    </row>
    <row r="296" spans="2:51" s="167" customFormat="1" ht="13.5">
      <c r="B296" s="168"/>
      <c r="D296" s="156" t="s">
        <v>136</v>
      </c>
      <c r="E296" s="169"/>
      <c r="F296" s="170" t="s">
        <v>139</v>
      </c>
      <c r="H296" s="171">
        <v>64.799</v>
      </c>
      <c r="L296" s="168"/>
      <c r="M296" s="172"/>
      <c r="N296" s="173"/>
      <c r="O296" s="173"/>
      <c r="P296" s="173"/>
      <c r="Q296" s="173"/>
      <c r="R296" s="173"/>
      <c r="S296" s="173"/>
      <c r="T296" s="174"/>
      <c r="AT296" s="169" t="s">
        <v>136</v>
      </c>
      <c r="AU296" s="169" t="s">
        <v>81</v>
      </c>
      <c r="AV296" s="167" t="s">
        <v>132</v>
      </c>
      <c r="AW296" s="167" t="s">
        <v>37</v>
      </c>
      <c r="AX296" s="167" t="s">
        <v>73</v>
      </c>
      <c r="AY296" s="169" t="s">
        <v>125</v>
      </c>
    </row>
    <row r="297" spans="2:51" s="159" customFormat="1" ht="13.5">
      <c r="B297" s="160"/>
      <c r="D297" s="175" t="s">
        <v>136</v>
      </c>
      <c r="E297" s="176"/>
      <c r="F297" s="177" t="s">
        <v>547</v>
      </c>
      <c r="H297" s="178">
        <v>64.8</v>
      </c>
      <c r="L297" s="160"/>
      <c r="M297" s="164"/>
      <c r="N297" s="165"/>
      <c r="O297" s="165"/>
      <c r="P297" s="165"/>
      <c r="Q297" s="165"/>
      <c r="R297" s="165"/>
      <c r="S297" s="165"/>
      <c r="T297" s="166"/>
      <c r="AT297" s="161" t="s">
        <v>136</v>
      </c>
      <c r="AU297" s="161" t="s">
        <v>81</v>
      </c>
      <c r="AV297" s="159" t="s">
        <v>81</v>
      </c>
      <c r="AW297" s="159" t="s">
        <v>37</v>
      </c>
      <c r="AX297" s="159" t="s">
        <v>22</v>
      </c>
      <c r="AY297" s="161" t="s">
        <v>125</v>
      </c>
    </row>
    <row r="298" spans="2:65" s="24" customFormat="1" ht="28.5" customHeight="1">
      <c r="B298" s="144"/>
      <c r="C298" s="145" t="s">
        <v>548</v>
      </c>
      <c r="D298" s="145" t="s">
        <v>127</v>
      </c>
      <c r="E298" s="146" t="s">
        <v>549</v>
      </c>
      <c r="F298" s="147" t="s">
        <v>550</v>
      </c>
      <c r="G298" s="148" t="s">
        <v>160</v>
      </c>
      <c r="H298" s="149">
        <v>67</v>
      </c>
      <c r="I298" s="150">
        <v>0</v>
      </c>
      <c r="J298" s="150">
        <f>ROUND(I298*H298,2)</f>
        <v>0</v>
      </c>
      <c r="K298" s="147"/>
      <c r="L298" s="25"/>
      <c r="M298" s="151"/>
      <c r="N298" s="152" t="s">
        <v>44</v>
      </c>
      <c r="O298" s="153">
        <v>26</v>
      </c>
      <c r="P298" s="153">
        <f>O298*H298</f>
        <v>1742</v>
      </c>
      <c r="Q298" s="153">
        <v>2.18443</v>
      </c>
      <c r="R298" s="153">
        <f>Q298*H298</f>
        <v>146.35681</v>
      </c>
      <c r="S298" s="153">
        <v>0</v>
      </c>
      <c r="T298" s="154">
        <f>S298*H298</f>
        <v>0</v>
      </c>
      <c r="AR298" s="10" t="s">
        <v>132</v>
      </c>
      <c r="AT298" s="10" t="s">
        <v>127</v>
      </c>
      <c r="AU298" s="10" t="s">
        <v>81</v>
      </c>
      <c r="AY298" s="10" t="s">
        <v>125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0" t="s">
        <v>22</v>
      </c>
      <c r="BK298" s="155">
        <f>ROUND(I298*H298,2)</f>
        <v>0</v>
      </c>
      <c r="BL298" s="10" t="s">
        <v>132</v>
      </c>
      <c r="BM298" s="10" t="s">
        <v>551</v>
      </c>
    </row>
    <row r="299" spans="2:47" s="24" customFormat="1" ht="27">
      <c r="B299" s="25"/>
      <c r="D299" s="156" t="s">
        <v>134</v>
      </c>
      <c r="F299" s="157" t="s">
        <v>552</v>
      </c>
      <c r="L299" s="25"/>
      <c r="M299" s="158"/>
      <c r="N299" s="26"/>
      <c r="O299" s="26"/>
      <c r="P299" s="26"/>
      <c r="Q299" s="26"/>
      <c r="R299" s="26"/>
      <c r="S299" s="26"/>
      <c r="T299" s="57"/>
      <c r="AT299" s="10" t="s">
        <v>134</v>
      </c>
      <c r="AU299" s="10" t="s">
        <v>81</v>
      </c>
    </row>
    <row r="300" spans="2:51" s="159" customFormat="1" ht="13.5">
      <c r="B300" s="160"/>
      <c r="D300" s="156" t="s">
        <v>136</v>
      </c>
      <c r="E300" s="161"/>
      <c r="F300" s="162" t="s">
        <v>553</v>
      </c>
      <c r="H300" s="163">
        <v>26.497</v>
      </c>
      <c r="L300" s="160"/>
      <c r="M300" s="164"/>
      <c r="N300" s="165"/>
      <c r="O300" s="165"/>
      <c r="P300" s="165"/>
      <c r="Q300" s="165"/>
      <c r="R300" s="165"/>
      <c r="S300" s="165"/>
      <c r="T300" s="166"/>
      <c r="AT300" s="161" t="s">
        <v>136</v>
      </c>
      <c r="AU300" s="161" t="s">
        <v>81</v>
      </c>
      <c r="AV300" s="159" t="s">
        <v>81</v>
      </c>
      <c r="AW300" s="159" t="s">
        <v>37</v>
      </c>
      <c r="AX300" s="159" t="s">
        <v>73</v>
      </c>
      <c r="AY300" s="161" t="s">
        <v>125</v>
      </c>
    </row>
    <row r="301" spans="2:51" s="159" customFormat="1" ht="13.5">
      <c r="B301" s="160"/>
      <c r="D301" s="156" t="s">
        <v>136</v>
      </c>
      <c r="E301" s="161"/>
      <c r="F301" s="162" t="s">
        <v>554</v>
      </c>
      <c r="H301" s="163">
        <v>25.825</v>
      </c>
      <c r="L301" s="160"/>
      <c r="M301" s="164"/>
      <c r="N301" s="165"/>
      <c r="O301" s="165"/>
      <c r="P301" s="165"/>
      <c r="Q301" s="165"/>
      <c r="R301" s="165"/>
      <c r="S301" s="165"/>
      <c r="T301" s="166"/>
      <c r="AT301" s="161" t="s">
        <v>136</v>
      </c>
      <c r="AU301" s="161" t="s">
        <v>81</v>
      </c>
      <c r="AV301" s="159" t="s">
        <v>81</v>
      </c>
      <c r="AW301" s="159" t="s">
        <v>37</v>
      </c>
      <c r="AX301" s="159" t="s">
        <v>73</v>
      </c>
      <c r="AY301" s="161" t="s">
        <v>125</v>
      </c>
    </row>
    <row r="302" spans="2:51" s="159" customFormat="1" ht="13.5">
      <c r="B302" s="160"/>
      <c r="D302" s="156" t="s">
        <v>136</v>
      </c>
      <c r="E302" s="161"/>
      <c r="F302" s="162" t="s">
        <v>555</v>
      </c>
      <c r="H302" s="163">
        <v>14.652</v>
      </c>
      <c r="L302" s="160"/>
      <c r="M302" s="164"/>
      <c r="N302" s="165"/>
      <c r="O302" s="165"/>
      <c r="P302" s="165"/>
      <c r="Q302" s="165"/>
      <c r="R302" s="165"/>
      <c r="S302" s="165"/>
      <c r="T302" s="166"/>
      <c r="AT302" s="161" t="s">
        <v>136</v>
      </c>
      <c r="AU302" s="161" t="s">
        <v>81</v>
      </c>
      <c r="AV302" s="159" t="s">
        <v>81</v>
      </c>
      <c r="AW302" s="159" t="s">
        <v>37</v>
      </c>
      <c r="AX302" s="159" t="s">
        <v>73</v>
      </c>
      <c r="AY302" s="161" t="s">
        <v>125</v>
      </c>
    </row>
    <row r="303" spans="2:51" s="167" customFormat="1" ht="13.5">
      <c r="B303" s="168"/>
      <c r="D303" s="156" t="s">
        <v>136</v>
      </c>
      <c r="E303" s="169"/>
      <c r="F303" s="170" t="s">
        <v>139</v>
      </c>
      <c r="H303" s="171">
        <v>66.974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136</v>
      </c>
      <c r="AU303" s="169" t="s">
        <v>81</v>
      </c>
      <c r="AV303" s="167" t="s">
        <v>132</v>
      </c>
      <c r="AW303" s="167" t="s">
        <v>37</v>
      </c>
      <c r="AX303" s="167" t="s">
        <v>73</v>
      </c>
      <c r="AY303" s="169" t="s">
        <v>125</v>
      </c>
    </row>
    <row r="304" spans="2:51" s="159" customFormat="1" ht="13.5">
      <c r="B304" s="160"/>
      <c r="D304" s="175" t="s">
        <v>136</v>
      </c>
      <c r="E304" s="176"/>
      <c r="F304" s="177" t="s">
        <v>556</v>
      </c>
      <c r="H304" s="178">
        <v>67</v>
      </c>
      <c r="L304" s="160"/>
      <c r="M304" s="164"/>
      <c r="N304" s="165"/>
      <c r="O304" s="165"/>
      <c r="P304" s="165"/>
      <c r="Q304" s="165"/>
      <c r="R304" s="165"/>
      <c r="S304" s="165"/>
      <c r="T304" s="166"/>
      <c r="AT304" s="161" t="s">
        <v>136</v>
      </c>
      <c r="AU304" s="161" t="s">
        <v>81</v>
      </c>
      <c r="AV304" s="159" t="s">
        <v>81</v>
      </c>
      <c r="AW304" s="159" t="s">
        <v>37</v>
      </c>
      <c r="AX304" s="159" t="s">
        <v>22</v>
      </c>
      <c r="AY304" s="161" t="s">
        <v>125</v>
      </c>
    </row>
    <row r="305" spans="2:65" s="24" customFormat="1" ht="28.5" customHeight="1">
      <c r="B305" s="144"/>
      <c r="C305" s="145" t="s">
        <v>557</v>
      </c>
      <c r="D305" s="145" t="s">
        <v>127</v>
      </c>
      <c r="E305" s="146" t="s">
        <v>558</v>
      </c>
      <c r="F305" s="147" t="s">
        <v>559</v>
      </c>
      <c r="G305" s="148" t="s">
        <v>160</v>
      </c>
      <c r="H305" s="149">
        <v>6.4</v>
      </c>
      <c r="I305" s="150">
        <v>0</v>
      </c>
      <c r="J305" s="150">
        <f>ROUND(I305*H305,2)</f>
        <v>0</v>
      </c>
      <c r="K305" s="147"/>
      <c r="L305" s="25"/>
      <c r="M305" s="151"/>
      <c r="N305" s="152" t="s">
        <v>44</v>
      </c>
      <c r="O305" s="153">
        <v>0.269</v>
      </c>
      <c r="P305" s="153">
        <f>O305*H305</f>
        <v>1.7216000000000002</v>
      </c>
      <c r="Q305" s="153">
        <v>2.45329</v>
      </c>
      <c r="R305" s="153">
        <f>Q305*H305</f>
        <v>15.701056000000001</v>
      </c>
      <c r="S305" s="153">
        <v>0</v>
      </c>
      <c r="T305" s="154">
        <f>S305*H305</f>
        <v>0</v>
      </c>
      <c r="AR305" s="10" t="s">
        <v>132</v>
      </c>
      <c r="AT305" s="10" t="s">
        <v>127</v>
      </c>
      <c r="AU305" s="10" t="s">
        <v>81</v>
      </c>
      <c r="AY305" s="10" t="s">
        <v>125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0" t="s">
        <v>22</v>
      </c>
      <c r="BK305" s="155">
        <f>ROUND(I305*H305,2)</f>
        <v>0</v>
      </c>
      <c r="BL305" s="10" t="s">
        <v>132</v>
      </c>
      <c r="BM305" s="10" t="s">
        <v>560</v>
      </c>
    </row>
    <row r="306" spans="2:47" s="24" customFormat="1" ht="13.5">
      <c r="B306" s="25"/>
      <c r="D306" s="156" t="s">
        <v>134</v>
      </c>
      <c r="F306" s="157" t="s">
        <v>561</v>
      </c>
      <c r="L306" s="25"/>
      <c r="M306" s="158"/>
      <c r="N306" s="26"/>
      <c r="O306" s="26"/>
      <c r="P306" s="26"/>
      <c r="Q306" s="26"/>
      <c r="R306" s="26"/>
      <c r="S306" s="26"/>
      <c r="T306" s="57"/>
      <c r="AT306" s="10" t="s">
        <v>134</v>
      </c>
      <c r="AU306" s="10" t="s">
        <v>81</v>
      </c>
    </row>
    <row r="307" spans="2:51" s="159" customFormat="1" ht="13.5">
      <c r="B307" s="160"/>
      <c r="D307" s="175" t="s">
        <v>136</v>
      </c>
      <c r="E307" s="176"/>
      <c r="F307" s="177" t="s">
        <v>562</v>
      </c>
      <c r="H307" s="178">
        <v>6.4</v>
      </c>
      <c r="L307" s="160"/>
      <c r="M307" s="164"/>
      <c r="N307" s="165"/>
      <c r="O307" s="165"/>
      <c r="P307" s="165"/>
      <c r="Q307" s="165"/>
      <c r="R307" s="165"/>
      <c r="S307" s="165"/>
      <c r="T307" s="166"/>
      <c r="AT307" s="161" t="s">
        <v>136</v>
      </c>
      <c r="AU307" s="161" t="s">
        <v>81</v>
      </c>
      <c r="AV307" s="159" t="s">
        <v>81</v>
      </c>
      <c r="AW307" s="159" t="s">
        <v>37</v>
      </c>
      <c r="AX307" s="159" t="s">
        <v>22</v>
      </c>
      <c r="AY307" s="161" t="s">
        <v>125</v>
      </c>
    </row>
    <row r="308" spans="2:65" s="24" customFormat="1" ht="28.5" customHeight="1">
      <c r="B308" s="144"/>
      <c r="C308" s="145" t="s">
        <v>563</v>
      </c>
      <c r="D308" s="145" t="s">
        <v>127</v>
      </c>
      <c r="E308" s="146" t="s">
        <v>564</v>
      </c>
      <c r="F308" s="147" t="s">
        <v>565</v>
      </c>
      <c r="G308" s="148" t="s">
        <v>160</v>
      </c>
      <c r="H308" s="149">
        <v>267.8</v>
      </c>
      <c r="I308" s="150">
        <v>0</v>
      </c>
      <c r="J308" s="150">
        <f>ROUND(I308*H308,2)</f>
        <v>0</v>
      </c>
      <c r="K308" s="147"/>
      <c r="L308" s="25"/>
      <c r="M308" s="151"/>
      <c r="N308" s="152" t="s">
        <v>44</v>
      </c>
      <c r="O308" s="153">
        <v>0.459</v>
      </c>
      <c r="P308" s="153">
        <f>O308*H308</f>
        <v>122.92020000000001</v>
      </c>
      <c r="Q308" s="153">
        <v>2.45329</v>
      </c>
      <c r="R308" s="153">
        <f>Q308*H308</f>
        <v>656.991062</v>
      </c>
      <c r="S308" s="153">
        <v>0</v>
      </c>
      <c r="T308" s="154">
        <f>S308*H308</f>
        <v>0</v>
      </c>
      <c r="AR308" s="10" t="s">
        <v>132</v>
      </c>
      <c r="AT308" s="10" t="s">
        <v>127</v>
      </c>
      <c r="AU308" s="10" t="s">
        <v>81</v>
      </c>
      <c r="AY308" s="10" t="s">
        <v>125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0" t="s">
        <v>22</v>
      </c>
      <c r="BK308" s="155">
        <f>ROUND(I308*H308,2)</f>
        <v>0</v>
      </c>
      <c r="BL308" s="10" t="s">
        <v>132</v>
      </c>
      <c r="BM308" s="10" t="s">
        <v>566</v>
      </c>
    </row>
    <row r="309" spans="2:47" s="24" customFormat="1" ht="27">
      <c r="B309" s="25"/>
      <c r="D309" s="156" t="s">
        <v>134</v>
      </c>
      <c r="F309" s="157" t="s">
        <v>567</v>
      </c>
      <c r="L309" s="25"/>
      <c r="M309" s="158"/>
      <c r="N309" s="26"/>
      <c r="O309" s="26"/>
      <c r="P309" s="26"/>
      <c r="Q309" s="26"/>
      <c r="R309" s="26"/>
      <c r="S309" s="26"/>
      <c r="T309" s="57"/>
      <c r="AT309" s="10" t="s">
        <v>134</v>
      </c>
      <c r="AU309" s="10" t="s">
        <v>81</v>
      </c>
    </row>
    <row r="310" spans="2:51" s="159" customFormat="1" ht="13.5">
      <c r="B310" s="160"/>
      <c r="D310" s="156" t="s">
        <v>136</v>
      </c>
      <c r="E310" s="161"/>
      <c r="F310" s="162" t="s">
        <v>568</v>
      </c>
      <c r="H310" s="163">
        <v>71.227</v>
      </c>
      <c r="L310" s="160"/>
      <c r="M310" s="164"/>
      <c r="N310" s="165"/>
      <c r="O310" s="165"/>
      <c r="P310" s="165"/>
      <c r="Q310" s="165"/>
      <c r="R310" s="165"/>
      <c r="S310" s="165"/>
      <c r="T310" s="166"/>
      <c r="AT310" s="161" t="s">
        <v>136</v>
      </c>
      <c r="AU310" s="161" t="s">
        <v>81</v>
      </c>
      <c r="AV310" s="159" t="s">
        <v>81</v>
      </c>
      <c r="AW310" s="159" t="s">
        <v>37</v>
      </c>
      <c r="AX310" s="159" t="s">
        <v>73</v>
      </c>
      <c r="AY310" s="161" t="s">
        <v>125</v>
      </c>
    </row>
    <row r="311" spans="2:51" s="159" customFormat="1" ht="13.5">
      <c r="B311" s="160"/>
      <c r="D311" s="156" t="s">
        <v>136</v>
      </c>
      <c r="E311" s="161"/>
      <c r="F311" s="162" t="s">
        <v>569</v>
      </c>
      <c r="H311" s="163">
        <v>75.67</v>
      </c>
      <c r="L311" s="160"/>
      <c r="M311" s="164"/>
      <c r="N311" s="165"/>
      <c r="O311" s="165"/>
      <c r="P311" s="165"/>
      <c r="Q311" s="165"/>
      <c r="R311" s="165"/>
      <c r="S311" s="165"/>
      <c r="T311" s="166"/>
      <c r="AT311" s="161" t="s">
        <v>136</v>
      </c>
      <c r="AU311" s="161" t="s">
        <v>81</v>
      </c>
      <c r="AV311" s="159" t="s">
        <v>81</v>
      </c>
      <c r="AW311" s="159" t="s">
        <v>37</v>
      </c>
      <c r="AX311" s="159" t="s">
        <v>73</v>
      </c>
      <c r="AY311" s="161" t="s">
        <v>125</v>
      </c>
    </row>
    <row r="312" spans="2:51" s="203" customFormat="1" ht="13.5">
      <c r="B312" s="204"/>
      <c r="D312" s="156" t="s">
        <v>136</v>
      </c>
      <c r="E312" s="205"/>
      <c r="F312" s="206" t="s">
        <v>320</v>
      </c>
      <c r="H312" s="207">
        <v>146.897</v>
      </c>
      <c r="L312" s="204"/>
      <c r="M312" s="208"/>
      <c r="N312" s="209"/>
      <c r="O312" s="209"/>
      <c r="P312" s="209"/>
      <c r="Q312" s="209"/>
      <c r="R312" s="209"/>
      <c r="S312" s="209"/>
      <c r="T312" s="210"/>
      <c r="AT312" s="205" t="s">
        <v>136</v>
      </c>
      <c r="AU312" s="205" t="s">
        <v>81</v>
      </c>
      <c r="AV312" s="203" t="s">
        <v>147</v>
      </c>
      <c r="AW312" s="203" t="s">
        <v>37</v>
      </c>
      <c r="AX312" s="203" t="s">
        <v>73</v>
      </c>
      <c r="AY312" s="205" t="s">
        <v>125</v>
      </c>
    </row>
    <row r="313" spans="2:51" s="159" customFormat="1" ht="13.5">
      <c r="B313" s="160"/>
      <c r="D313" s="156" t="s">
        <v>136</v>
      </c>
      <c r="E313" s="161"/>
      <c r="F313" s="162" t="s">
        <v>570</v>
      </c>
      <c r="H313" s="163">
        <v>82.185</v>
      </c>
      <c r="L313" s="160"/>
      <c r="M313" s="164"/>
      <c r="N313" s="165"/>
      <c r="O313" s="165"/>
      <c r="P313" s="165"/>
      <c r="Q313" s="165"/>
      <c r="R313" s="165"/>
      <c r="S313" s="165"/>
      <c r="T313" s="166"/>
      <c r="AT313" s="161" t="s">
        <v>136</v>
      </c>
      <c r="AU313" s="161" t="s">
        <v>81</v>
      </c>
      <c r="AV313" s="159" t="s">
        <v>81</v>
      </c>
      <c r="AW313" s="159" t="s">
        <v>37</v>
      </c>
      <c r="AX313" s="159" t="s">
        <v>73</v>
      </c>
      <c r="AY313" s="161" t="s">
        <v>125</v>
      </c>
    </row>
    <row r="314" spans="2:51" s="159" customFormat="1" ht="13.5">
      <c r="B314" s="160"/>
      <c r="D314" s="156" t="s">
        <v>136</v>
      </c>
      <c r="E314" s="161"/>
      <c r="F314" s="162" t="s">
        <v>554</v>
      </c>
      <c r="H314" s="163">
        <v>25.825</v>
      </c>
      <c r="L314" s="160"/>
      <c r="M314" s="164"/>
      <c r="N314" s="165"/>
      <c r="O314" s="165"/>
      <c r="P314" s="165"/>
      <c r="Q314" s="165"/>
      <c r="R314" s="165"/>
      <c r="S314" s="165"/>
      <c r="T314" s="166"/>
      <c r="AT314" s="161" t="s">
        <v>136</v>
      </c>
      <c r="AU314" s="161" t="s">
        <v>81</v>
      </c>
      <c r="AV314" s="159" t="s">
        <v>81</v>
      </c>
      <c r="AW314" s="159" t="s">
        <v>37</v>
      </c>
      <c r="AX314" s="159" t="s">
        <v>73</v>
      </c>
      <c r="AY314" s="161" t="s">
        <v>125</v>
      </c>
    </row>
    <row r="315" spans="2:51" s="203" customFormat="1" ht="13.5">
      <c r="B315" s="204"/>
      <c r="D315" s="156" t="s">
        <v>136</v>
      </c>
      <c r="E315" s="205"/>
      <c r="F315" s="206" t="s">
        <v>320</v>
      </c>
      <c r="H315" s="207">
        <v>108.01</v>
      </c>
      <c r="L315" s="204"/>
      <c r="M315" s="208"/>
      <c r="N315" s="209"/>
      <c r="O315" s="209"/>
      <c r="P315" s="209"/>
      <c r="Q315" s="209"/>
      <c r="R315" s="209"/>
      <c r="S315" s="209"/>
      <c r="T315" s="210"/>
      <c r="AT315" s="205" t="s">
        <v>136</v>
      </c>
      <c r="AU315" s="205" t="s">
        <v>81</v>
      </c>
      <c r="AV315" s="203" t="s">
        <v>147</v>
      </c>
      <c r="AW315" s="203" t="s">
        <v>37</v>
      </c>
      <c r="AX315" s="203" t="s">
        <v>73</v>
      </c>
      <c r="AY315" s="205" t="s">
        <v>125</v>
      </c>
    </row>
    <row r="316" spans="2:51" s="159" customFormat="1" ht="13.5">
      <c r="B316" s="160"/>
      <c r="D316" s="156" t="s">
        <v>136</v>
      </c>
      <c r="E316" s="161"/>
      <c r="F316" s="162" t="s">
        <v>571</v>
      </c>
      <c r="H316" s="163">
        <v>3.8</v>
      </c>
      <c r="L316" s="160"/>
      <c r="M316" s="164"/>
      <c r="N316" s="165"/>
      <c r="O316" s="165"/>
      <c r="P316" s="165"/>
      <c r="Q316" s="165"/>
      <c r="R316" s="165"/>
      <c r="S316" s="165"/>
      <c r="T316" s="166"/>
      <c r="AT316" s="161" t="s">
        <v>136</v>
      </c>
      <c r="AU316" s="161" t="s">
        <v>81</v>
      </c>
      <c r="AV316" s="159" t="s">
        <v>81</v>
      </c>
      <c r="AW316" s="159" t="s">
        <v>37</v>
      </c>
      <c r="AX316" s="159" t="s">
        <v>73</v>
      </c>
      <c r="AY316" s="161" t="s">
        <v>125</v>
      </c>
    </row>
    <row r="317" spans="2:51" s="167" customFormat="1" ht="13.5">
      <c r="B317" s="168"/>
      <c r="D317" s="156" t="s">
        <v>136</v>
      </c>
      <c r="E317" s="169"/>
      <c r="F317" s="170" t="s">
        <v>139</v>
      </c>
      <c r="H317" s="171">
        <v>258.707</v>
      </c>
      <c r="L317" s="168"/>
      <c r="M317" s="172"/>
      <c r="N317" s="173"/>
      <c r="O317" s="173"/>
      <c r="P317" s="173"/>
      <c r="Q317" s="173"/>
      <c r="R317" s="173"/>
      <c r="S317" s="173"/>
      <c r="T317" s="174"/>
      <c r="AT317" s="169" t="s">
        <v>136</v>
      </c>
      <c r="AU317" s="169" t="s">
        <v>81</v>
      </c>
      <c r="AV317" s="167" t="s">
        <v>132</v>
      </c>
      <c r="AW317" s="167" t="s">
        <v>37</v>
      </c>
      <c r="AX317" s="167" t="s">
        <v>73</v>
      </c>
      <c r="AY317" s="169" t="s">
        <v>125</v>
      </c>
    </row>
    <row r="318" spans="2:51" s="159" customFormat="1" ht="13.5">
      <c r="B318" s="160"/>
      <c r="D318" s="156" t="s">
        <v>136</v>
      </c>
      <c r="E318" s="161"/>
      <c r="F318" s="162" t="s">
        <v>572</v>
      </c>
      <c r="H318" s="163">
        <v>267.765</v>
      </c>
      <c r="L318" s="160"/>
      <c r="M318" s="164"/>
      <c r="N318" s="165"/>
      <c r="O318" s="165"/>
      <c r="P318" s="165"/>
      <c r="Q318" s="165"/>
      <c r="R318" s="165"/>
      <c r="S318" s="165"/>
      <c r="T318" s="166"/>
      <c r="AT318" s="161" t="s">
        <v>136</v>
      </c>
      <c r="AU318" s="161" t="s">
        <v>81</v>
      </c>
      <c r="AV318" s="159" t="s">
        <v>81</v>
      </c>
      <c r="AW318" s="159" t="s">
        <v>37</v>
      </c>
      <c r="AX318" s="159" t="s">
        <v>73</v>
      </c>
      <c r="AY318" s="161" t="s">
        <v>125</v>
      </c>
    </row>
    <row r="319" spans="2:51" s="159" customFormat="1" ht="13.5">
      <c r="B319" s="160"/>
      <c r="D319" s="175" t="s">
        <v>136</v>
      </c>
      <c r="E319" s="176"/>
      <c r="F319" s="177" t="s">
        <v>573</v>
      </c>
      <c r="H319" s="178">
        <v>267.8</v>
      </c>
      <c r="L319" s="160"/>
      <c r="M319" s="164"/>
      <c r="N319" s="165"/>
      <c r="O319" s="165"/>
      <c r="P319" s="165"/>
      <c r="Q319" s="165"/>
      <c r="R319" s="165"/>
      <c r="S319" s="165"/>
      <c r="T319" s="166"/>
      <c r="AT319" s="161" t="s">
        <v>136</v>
      </c>
      <c r="AU319" s="161" t="s">
        <v>81</v>
      </c>
      <c r="AV319" s="159" t="s">
        <v>81</v>
      </c>
      <c r="AW319" s="159" t="s">
        <v>37</v>
      </c>
      <c r="AX319" s="159" t="s">
        <v>22</v>
      </c>
      <c r="AY319" s="161" t="s">
        <v>125</v>
      </c>
    </row>
    <row r="320" spans="2:65" s="24" customFormat="1" ht="20.25" customHeight="1">
      <c r="B320" s="144"/>
      <c r="C320" s="145" t="s">
        <v>574</v>
      </c>
      <c r="D320" s="145" t="s">
        <v>127</v>
      </c>
      <c r="E320" s="146" t="s">
        <v>575</v>
      </c>
      <c r="F320" s="147" t="s">
        <v>576</v>
      </c>
      <c r="G320" s="148" t="s">
        <v>155</v>
      </c>
      <c r="H320" s="149">
        <v>577.2</v>
      </c>
      <c r="I320" s="150">
        <v>0</v>
      </c>
      <c r="J320" s="150">
        <f>ROUND(I320*H320,2)</f>
        <v>0</v>
      </c>
      <c r="K320" s="147" t="s">
        <v>131</v>
      </c>
      <c r="L320" s="25"/>
      <c r="M320" s="151"/>
      <c r="N320" s="152" t="s">
        <v>44</v>
      </c>
      <c r="O320" s="153">
        <v>0.904</v>
      </c>
      <c r="P320" s="153">
        <f>O320*H320</f>
        <v>521.7888</v>
      </c>
      <c r="Q320" s="153">
        <v>0.00251</v>
      </c>
      <c r="R320" s="153">
        <f>Q320*H320</f>
        <v>1.4487720000000002</v>
      </c>
      <c r="S320" s="153">
        <v>0</v>
      </c>
      <c r="T320" s="154">
        <f>S320*H320</f>
        <v>0</v>
      </c>
      <c r="AR320" s="10" t="s">
        <v>132</v>
      </c>
      <c r="AT320" s="10" t="s">
        <v>127</v>
      </c>
      <c r="AU320" s="10" t="s">
        <v>81</v>
      </c>
      <c r="AY320" s="10" t="s">
        <v>125</v>
      </c>
      <c r="BE320" s="155">
        <f>IF(N320="základní",J320,0)</f>
        <v>0</v>
      </c>
      <c r="BF320" s="155">
        <f>IF(N320="snížená",J320,0)</f>
        <v>0</v>
      </c>
      <c r="BG320" s="155">
        <f>IF(N320="zákl. přenesená",J320,0)</f>
        <v>0</v>
      </c>
      <c r="BH320" s="155">
        <f>IF(N320="sníž. přenesená",J320,0)</f>
        <v>0</v>
      </c>
      <c r="BI320" s="155">
        <f>IF(N320="nulová",J320,0)</f>
        <v>0</v>
      </c>
      <c r="BJ320" s="10" t="s">
        <v>22</v>
      </c>
      <c r="BK320" s="155">
        <f>ROUND(I320*H320,2)</f>
        <v>0</v>
      </c>
      <c r="BL320" s="10" t="s">
        <v>132</v>
      </c>
      <c r="BM320" s="10" t="s">
        <v>577</v>
      </c>
    </row>
    <row r="321" spans="2:47" s="24" customFormat="1" ht="13.5">
      <c r="B321" s="25"/>
      <c r="D321" s="156" t="s">
        <v>134</v>
      </c>
      <c r="F321" s="157" t="s">
        <v>578</v>
      </c>
      <c r="L321" s="25"/>
      <c r="M321" s="158"/>
      <c r="N321" s="26"/>
      <c r="O321" s="26"/>
      <c r="P321" s="26"/>
      <c r="Q321" s="26"/>
      <c r="R321" s="26"/>
      <c r="S321" s="26"/>
      <c r="T321" s="57"/>
      <c r="AT321" s="10" t="s">
        <v>134</v>
      </c>
      <c r="AU321" s="10" t="s">
        <v>81</v>
      </c>
    </row>
    <row r="322" spans="2:51" s="159" customFormat="1" ht="13.5">
      <c r="B322" s="160"/>
      <c r="D322" s="156" t="s">
        <v>136</v>
      </c>
      <c r="E322" s="161"/>
      <c r="F322" s="162" t="s">
        <v>579</v>
      </c>
      <c r="H322" s="163">
        <v>172.762</v>
      </c>
      <c r="L322" s="160"/>
      <c r="M322" s="164"/>
      <c r="N322" s="165"/>
      <c r="O322" s="165"/>
      <c r="P322" s="165"/>
      <c r="Q322" s="165"/>
      <c r="R322" s="165"/>
      <c r="S322" s="165"/>
      <c r="T322" s="166"/>
      <c r="AT322" s="161" t="s">
        <v>136</v>
      </c>
      <c r="AU322" s="161" t="s">
        <v>81</v>
      </c>
      <c r="AV322" s="159" t="s">
        <v>81</v>
      </c>
      <c r="AW322" s="159" t="s">
        <v>37</v>
      </c>
      <c r="AX322" s="159" t="s">
        <v>73</v>
      </c>
      <c r="AY322" s="161" t="s">
        <v>125</v>
      </c>
    </row>
    <row r="323" spans="2:51" s="159" customFormat="1" ht="13.5">
      <c r="B323" s="160"/>
      <c r="D323" s="156" t="s">
        <v>136</v>
      </c>
      <c r="E323" s="161"/>
      <c r="F323" s="162" t="s">
        <v>580</v>
      </c>
      <c r="H323" s="163">
        <v>194.61</v>
      </c>
      <c r="L323" s="160"/>
      <c r="M323" s="164"/>
      <c r="N323" s="165"/>
      <c r="O323" s="165"/>
      <c r="P323" s="165"/>
      <c r="Q323" s="165"/>
      <c r="R323" s="165"/>
      <c r="S323" s="165"/>
      <c r="T323" s="166"/>
      <c r="AT323" s="161" t="s">
        <v>136</v>
      </c>
      <c r="AU323" s="161" t="s">
        <v>81</v>
      </c>
      <c r="AV323" s="159" t="s">
        <v>81</v>
      </c>
      <c r="AW323" s="159" t="s">
        <v>37</v>
      </c>
      <c r="AX323" s="159" t="s">
        <v>73</v>
      </c>
      <c r="AY323" s="161" t="s">
        <v>125</v>
      </c>
    </row>
    <row r="324" spans="2:51" s="159" customFormat="1" ht="13.5">
      <c r="B324" s="160"/>
      <c r="D324" s="156" t="s">
        <v>136</v>
      </c>
      <c r="E324" s="161"/>
      <c r="F324" s="162" t="s">
        <v>581</v>
      </c>
      <c r="H324" s="163">
        <v>88.323</v>
      </c>
      <c r="L324" s="160"/>
      <c r="M324" s="164"/>
      <c r="N324" s="165"/>
      <c r="O324" s="165"/>
      <c r="P324" s="165"/>
      <c r="Q324" s="165"/>
      <c r="R324" s="165"/>
      <c r="S324" s="165"/>
      <c r="T324" s="166"/>
      <c r="AT324" s="161" t="s">
        <v>136</v>
      </c>
      <c r="AU324" s="161" t="s">
        <v>81</v>
      </c>
      <c r="AV324" s="159" t="s">
        <v>81</v>
      </c>
      <c r="AW324" s="159" t="s">
        <v>37</v>
      </c>
      <c r="AX324" s="159" t="s">
        <v>73</v>
      </c>
      <c r="AY324" s="161" t="s">
        <v>125</v>
      </c>
    </row>
    <row r="325" spans="2:51" s="159" customFormat="1" ht="13.5">
      <c r="B325" s="160"/>
      <c r="D325" s="156" t="s">
        <v>136</v>
      </c>
      <c r="E325" s="161"/>
      <c r="F325" s="162" t="s">
        <v>582</v>
      </c>
      <c r="H325" s="163">
        <v>86.082</v>
      </c>
      <c r="L325" s="160"/>
      <c r="M325" s="164"/>
      <c r="N325" s="165"/>
      <c r="O325" s="165"/>
      <c r="P325" s="165"/>
      <c r="Q325" s="165"/>
      <c r="R325" s="165"/>
      <c r="S325" s="165"/>
      <c r="T325" s="166"/>
      <c r="AT325" s="161" t="s">
        <v>136</v>
      </c>
      <c r="AU325" s="161" t="s">
        <v>81</v>
      </c>
      <c r="AV325" s="159" t="s">
        <v>81</v>
      </c>
      <c r="AW325" s="159" t="s">
        <v>37</v>
      </c>
      <c r="AX325" s="159" t="s">
        <v>73</v>
      </c>
      <c r="AY325" s="161" t="s">
        <v>125</v>
      </c>
    </row>
    <row r="326" spans="2:51" s="203" customFormat="1" ht="13.5">
      <c r="B326" s="204"/>
      <c r="D326" s="156" t="s">
        <v>136</v>
      </c>
      <c r="E326" s="205"/>
      <c r="F326" s="206" t="s">
        <v>320</v>
      </c>
      <c r="H326" s="207">
        <v>541.777</v>
      </c>
      <c r="L326" s="204"/>
      <c r="M326" s="208"/>
      <c r="N326" s="209"/>
      <c r="O326" s="209"/>
      <c r="P326" s="209"/>
      <c r="Q326" s="209"/>
      <c r="R326" s="209"/>
      <c r="S326" s="209"/>
      <c r="T326" s="210"/>
      <c r="AT326" s="205" t="s">
        <v>136</v>
      </c>
      <c r="AU326" s="205" t="s">
        <v>81</v>
      </c>
      <c r="AV326" s="203" t="s">
        <v>147</v>
      </c>
      <c r="AW326" s="203" t="s">
        <v>37</v>
      </c>
      <c r="AX326" s="203" t="s">
        <v>73</v>
      </c>
      <c r="AY326" s="205" t="s">
        <v>125</v>
      </c>
    </row>
    <row r="327" spans="2:51" s="159" customFormat="1" ht="13.5">
      <c r="B327" s="160"/>
      <c r="D327" s="156" t="s">
        <v>136</v>
      </c>
      <c r="E327" s="161"/>
      <c r="F327" s="162" t="s">
        <v>583</v>
      </c>
      <c r="H327" s="163">
        <v>28.4</v>
      </c>
      <c r="L327" s="160"/>
      <c r="M327" s="164"/>
      <c r="N327" s="165"/>
      <c r="O327" s="165"/>
      <c r="P327" s="165"/>
      <c r="Q327" s="165"/>
      <c r="R327" s="165"/>
      <c r="S327" s="165"/>
      <c r="T327" s="166"/>
      <c r="AT327" s="161" t="s">
        <v>136</v>
      </c>
      <c r="AU327" s="161" t="s">
        <v>81</v>
      </c>
      <c r="AV327" s="159" t="s">
        <v>81</v>
      </c>
      <c r="AW327" s="159" t="s">
        <v>37</v>
      </c>
      <c r="AX327" s="159" t="s">
        <v>73</v>
      </c>
      <c r="AY327" s="161" t="s">
        <v>125</v>
      </c>
    </row>
    <row r="328" spans="2:51" s="203" customFormat="1" ht="13.5">
      <c r="B328" s="204"/>
      <c r="D328" s="156" t="s">
        <v>136</v>
      </c>
      <c r="E328" s="205"/>
      <c r="F328" s="206" t="s">
        <v>320</v>
      </c>
      <c r="H328" s="207">
        <v>28.4</v>
      </c>
      <c r="L328" s="204"/>
      <c r="M328" s="208"/>
      <c r="N328" s="209"/>
      <c r="O328" s="209"/>
      <c r="P328" s="209"/>
      <c r="Q328" s="209"/>
      <c r="R328" s="209"/>
      <c r="S328" s="209"/>
      <c r="T328" s="210"/>
      <c r="AT328" s="205" t="s">
        <v>136</v>
      </c>
      <c r="AU328" s="205" t="s">
        <v>81</v>
      </c>
      <c r="AV328" s="203" t="s">
        <v>147</v>
      </c>
      <c r="AW328" s="203" t="s">
        <v>37</v>
      </c>
      <c r="AX328" s="203" t="s">
        <v>73</v>
      </c>
      <c r="AY328" s="205" t="s">
        <v>125</v>
      </c>
    </row>
    <row r="329" spans="2:51" s="167" customFormat="1" ht="13.5">
      <c r="B329" s="168"/>
      <c r="D329" s="156" t="s">
        <v>136</v>
      </c>
      <c r="E329" s="169"/>
      <c r="F329" s="170" t="s">
        <v>139</v>
      </c>
      <c r="H329" s="171">
        <v>570.177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136</v>
      </c>
      <c r="AU329" s="169" t="s">
        <v>81</v>
      </c>
      <c r="AV329" s="167" t="s">
        <v>132</v>
      </c>
      <c r="AW329" s="167" t="s">
        <v>37</v>
      </c>
      <c r="AX329" s="167" t="s">
        <v>73</v>
      </c>
      <c r="AY329" s="169" t="s">
        <v>125</v>
      </c>
    </row>
    <row r="330" spans="2:51" s="159" customFormat="1" ht="13.5">
      <c r="B330" s="160"/>
      <c r="D330" s="175" t="s">
        <v>136</v>
      </c>
      <c r="E330" s="176"/>
      <c r="F330" s="177" t="s">
        <v>584</v>
      </c>
      <c r="H330" s="178">
        <v>577.2</v>
      </c>
      <c r="L330" s="160"/>
      <c r="M330" s="164"/>
      <c r="N330" s="165"/>
      <c r="O330" s="165"/>
      <c r="P330" s="165"/>
      <c r="Q330" s="165"/>
      <c r="R330" s="165"/>
      <c r="S330" s="165"/>
      <c r="T330" s="166"/>
      <c r="AT330" s="161" t="s">
        <v>136</v>
      </c>
      <c r="AU330" s="161" t="s">
        <v>81</v>
      </c>
      <c r="AV330" s="159" t="s">
        <v>81</v>
      </c>
      <c r="AW330" s="159" t="s">
        <v>37</v>
      </c>
      <c r="AX330" s="159" t="s">
        <v>22</v>
      </c>
      <c r="AY330" s="161" t="s">
        <v>125</v>
      </c>
    </row>
    <row r="331" spans="2:65" s="24" customFormat="1" ht="20.25" customHeight="1">
      <c r="B331" s="144"/>
      <c r="C331" s="145" t="s">
        <v>585</v>
      </c>
      <c r="D331" s="145" t="s">
        <v>127</v>
      </c>
      <c r="E331" s="146" t="s">
        <v>586</v>
      </c>
      <c r="F331" s="147" t="s">
        <v>587</v>
      </c>
      <c r="G331" s="148" t="s">
        <v>155</v>
      </c>
      <c r="H331" s="149">
        <v>577.2</v>
      </c>
      <c r="I331" s="150">
        <v>0</v>
      </c>
      <c r="J331" s="150">
        <f>ROUND(I331*H331,2)</f>
        <v>0</v>
      </c>
      <c r="K331" s="147" t="s">
        <v>131</v>
      </c>
      <c r="L331" s="25"/>
      <c r="M331" s="151"/>
      <c r="N331" s="152" t="s">
        <v>44</v>
      </c>
      <c r="O331" s="153">
        <v>0.486</v>
      </c>
      <c r="P331" s="153">
        <f>O331*H331</f>
        <v>280.5192</v>
      </c>
      <c r="Q331" s="153">
        <v>0</v>
      </c>
      <c r="R331" s="153">
        <f>Q331*H331</f>
        <v>0</v>
      </c>
      <c r="S331" s="153">
        <v>0</v>
      </c>
      <c r="T331" s="154">
        <f>S331*H331</f>
        <v>0</v>
      </c>
      <c r="AR331" s="10" t="s">
        <v>132</v>
      </c>
      <c r="AT331" s="10" t="s">
        <v>127</v>
      </c>
      <c r="AU331" s="10" t="s">
        <v>81</v>
      </c>
      <c r="AY331" s="10" t="s">
        <v>125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0" t="s">
        <v>22</v>
      </c>
      <c r="BK331" s="155">
        <f>ROUND(I331*H331,2)</f>
        <v>0</v>
      </c>
      <c r="BL331" s="10" t="s">
        <v>132</v>
      </c>
      <c r="BM331" s="10" t="s">
        <v>588</v>
      </c>
    </row>
    <row r="332" spans="2:47" s="24" customFormat="1" ht="13.5">
      <c r="B332" s="25"/>
      <c r="D332" s="156" t="s">
        <v>134</v>
      </c>
      <c r="F332" s="157" t="s">
        <v>589</v>
      </c>
      <c r="L332" s="25"/>
      <c r="M332" s="158"/>
      <c r="N332" s="26"/>
      <c r="O332" s="26"/>
      <c r="P332" s="26"/>
      <c r="Q332" s="26"/>
      <c r="R332" s="26"/>
      <c r="S332" s="26"/>
      <c r="T332" s="57"/>
      <c r="AT332" s="10" t="s">
        <v>134</v>
      </c>
      <c r="AU332" s="10" t="s">
        <v>81</v>
      </c>
    </row>
    <row r="333" spans="2:51" s="159" customFormat="1" ht="13.5">
      <c r="B333" s="160"/>
      <c r="D333" s="156" t="s">
        <v>136</v>
      </c>
      <c r="E333" s="161"/>
      <c r="F333" s="162" t="s">
        <v>584</v>
      </c>
      <c r="H333" s="163">
        <v>577.2</v>
      </c>
      <c r="L333" s="160"/>
      <c r="M333" s="164"/>
      <c r="N333" s="165"/>
      <c r="O333" s="165"/>
      <c r="P333" s="165"/>
      <c r="Q333" s="165"/>
      <c r="R333" s="165"/>
      <c r="S333" s="165"/>
      <c r="T333" s="166"/>
      <c r="AT333" s="161" t="s">
        <v>136</v>
      </c>
      <c r="AU333" s="161" t="s">
        <v>81</v>
      </c>
      <c r="AV333" s="159" t="s">
        <v>81</v>
      </c>
      <c r="AW333" s="159" t="s">
        <v>37</v>
      </c>
      <c r="AX333" s="159" t="s">
        <v>73</v>
      </c>
      <c r="AY333" s="161" t="s">
        <v>125</v>
      </c>
    </row>
    <row r="334" spans="2:51" s="167" customFormat="1" ht="13.5">
      <c r="B334" s="168"/>
      <c r="D334" s="175" t="s">
        <v>136</v>
      </c>
      <c r="E334" s="179"/>
      <c r="F334" s="180" t="s">
        <v>139</v>
      </c>
      <c r="H334" s="181">
        <v>577.2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136</v>
      </c>
      <c r="AU334" s="169" t="s">
        <v>81</v>
      </c>
      <c r="AV334" s="167" t="s">
        <v>132</v>
      </c>
      <c r="AW334" s="167" t="s">
        <v>37</v>
      </c>
      <c r="AX334" s="167" t="s">
        <v>22</v>
      </c>
      <c r="AY334" s="169" t="s">
        <v>125</v>
      </c>
    </row>
    <row r="335" spans="2:65" s="24" customFormat="1" ht="28.5" customHeight="1">
      <c r="B335" s="144"/>
      <c r="C335" s="145" t="s">
        <v>590</v>
      </c>
      <c r="D335" s="145" t="s">
        <v>127</v>
      </c>
      <c r="E335" s="146" t="s">
        <v>591</v>
      </c>
      <c r="F335" s="147" t="s">
        <v>592</v>
      </c>
      <c r="G335" s="148" t="s">
        <v>155</v>
      </c>
      <c r="H335" s="149">
        <v>168.35</v>
      </c>
      <c r="I335" s="150">
        <v>0</v>
      </c>
      <c r="J335" s="150">
        <f>ROUND(I335*H335,2)</f>
        <v>0</v>
      </c>
      <c r="K335" s="147"/>
      <c r="L335" s="25"/>
      <c r="M335" s="151"/>
      <c r="N335" s="152" t="s">
        <v>44</v>
      </c>
      <c r="O335" s="153">
        <v>0.08</v>
      </c>
      <c r="P335" s="153">
        <f>O335*H335</f>
        <v>13.468</v>
      </c>
      <c r="Q335" s="153">
        <v>0</v>
      </c>
      <c r="R335" s="153">
        <f>Q335*H335</f>
        <v>0</v>
      </c>
      <c r="S335" s="153">
        <v>0</v>
      </c>
      <c r="T335" s="154">
        <f>S335*H335</f>
        <v>0</v>
      </c>
      <c r="AR335" s="10" t="s">
        <v>132</v>
      </c>
      <c r="AT335" s="10" t="s">
        <v>127</v>
      </c>
      <c r="AU335" s="10" t="s">
        <v>81</v>
      </c>
      <c r="AY335" s="10" t="s">
        <v>125</v>
      </c>
      <c r="BE335" s="155">
        <f>IF(N335="základní",J335,0)</f>
        <v>0</v>
      </c>
      <c r="BF335" s="155">
        <f>IF(N335="snížená",J335,0)</f>
        <v>0</v>
      </c>
      <c r="BG335" s="155">
        <f>IF(N335="zákl. přenesená",J335,0)</f>
        <v>0</v>
      </c>
      <c r="BH335" s="155">
        <f>IF(N335="sníž. přenesená",J335,0)</f>
        <v>0</v>
      </c>
      <c r="BI335" s="155">
        <f>IF(N335="nulová",J335,0)</f>
        <v>0</v>
      </c>
      <c r="BJ335" s="10" t="s">
        <v>22</v>
      </c>
      <c r="BK335" s="155">
        <f>ROUND(I335*H335,2)</f>
        <v>0</v>
      </c>
      <c r="BL335" s="10" t="s">
        <v>132</v>
      </c>
      <c r="BM335" s="10" t="s">
        <v>593</v>
      </c>
    </row>
    <row r="336" spans="2:47" s="24" customFormat="1" ht="13.5">
      <c r="B336" s="25"/>
      <c r="D336" s="156" t="s">
        <v>134</v>
      </c>
      <c r="F336" s="157" t="s">
        <v>594</v>
      </c>
      <c r="L336" s="25"/>
      <c r="M336" s="158"/>
      <c r="N336" s="26"/>
      <c r="O336" s="26"/>
      <c r="P336" s="26"/>
      <c r="Q336" s="26"/>
      <c r="R336" s="26"/>
      <c r="S336" s="26"/>
      <c r="T336" s="57"/>
      <c r="AT336" s="10" t="s">
        <v>134</v>
      </c>
      <c r="AU336" s="10" t="s">
        <v>81</v>
      </c>
    </row>
    <row r="337" spans="2:51" s="159" customFormat="1" ht="13.5">
      <c r="B337" s="160"/>
      <c r="D337" s="156" t="s">
        <v>136</v>
      </c>
      <c r="E337" s="161"/>
      <c r="F337" s="162" t="s">
        <v>595</v>
      </c>
      <c r="H337" s="163">
        <v>168.352</v>
      </c>
      <c r="L337" s="160"/>
      <c r="M337" s="164"/>
      <c r="N337" s="165"/>
      <c r="O337" s="165"/>
      <c r="P337" s="165"/>
      <c r="Q337" s="165"/>
      <c r="R337" s="165"/>
      <c r="S337" s="165"/>
      <c r="T337" s="166"/>
      <c r="AT337" s="161" t="s">
        <v>136</v>
      </c>
      <c r="AU337" s="161" t="s">
        <v>81</v>
      </c>
      <c r="AV337" s="159" t="s">
        <v>81</v>
      </c>
      <c r="AW337" s="159" t="s">
        <v>37</v>
      </c>
      <c r="AX337" s="159" t="s">
        <v>73</v>
      </c>
      <c r="AY337" s="161" t="s">
        <v>125</v>
      </c>
    </row>
    <row r="338" spans="2:51" s="167" customFormat="1" ht="13.5">
      <c r="B338" s="168"/>
      <c r="D338" s="156" t="s">
        <v>136</v>
      </c>
      <c r="E338" s="169"/>
      <c r="F338" s="170" t="s">
        <v>139</v>
      </c>
      <c r="H338" s="171">
        <v>168.352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136</v>
      </c>
      <c r="AU338" s="169" t="s">
        <v>81</v>
      </c>
      <c r="AV338" s="167" t="s">
        <v>132</v>
      </c>
      <c r="AW338" s="167" t="s">
        <v>37</v>
      </c>
      <c r="AX338" s="167" t="s">
        <v>73</v>
      </c>
      <c r="AY338" s="169" t="s">
        <v>125</v>
      </c>
    </row>
    <row r="339" spans="2:51" s="159" customFormat="1" ht="13.5">
      <c r="B339" s="160"/>
      <c r="D339" s="175" t="s">
        <v>136</v>
      </c>
      <c r="E339" s="176"/>
      <c r="F339" s="177" t="s">
        <v>596</v>
      </c>
      <c r="H339" s="178">
        <v>168.35</v>
      </c>
      <c r="L339" s="160"/>
      <c r="M339" s="164"/>
      <c r="N339" s="165"/>
      <c r="O339" s="165"/>
      <c r="P339" s="165"/>
      <c r="Q339" s="165"/>
      <c r="R339" s="165"/>
      <c r="S339" s="165"/>
      <c r="T339" s="166"/>
      <c r="AT339" s="161" t="s">
        <v>136</v>
      </c>
      <c r="AU339" s="161" t="s">
        <v>81</v>
      </c>
      <c r="AV339" s="159" t="s">
        <v>81</v>
      </c>
      <c r="AW339" s="159" t="s">
        <v>37</v>
      </c>
      <c r="AX339" s="159" t="s">
        <v>22</v>
      </c>
      <c r="AY339" s="161" t="s">
        <v>125</v>
      </c>
    </row>
    <row r="340" spans="2:65" s="24" customFormat="1" ht="20.25" customHeight="1">
      <c r="B340" s="144"/>
      <c r="C340" s="145" t="s">
        <v>499</v>
      </c>
      <c r="D340" s="145" t="s">
        <v>127</v>
      </c>
      <c r="E340" s="146" t="s">
        <v>597</v>
      </c>
      <c r="F340" s="147" t="s">
        <v>598</v>
      </c>
      <c r="G340" s="148" t="s">
        <v>160</v>
      </c>
      <c r="H340" s="149">
        <v>9.4</v>
      </c>
      <c r="I340" s="150">
        <v>0</v>
      </c>
      <c r="J340" s="150">
        <f>ROUND(I340*H340,2)</f>
        <v>0</v>
      </c>
      <c r="K340" s="147"/>
      <c r="L340" s="25"/>
      <c r="M340" s="151"/>
      <c r="N340" s="152" t="s">
        <v>44</v>
      </c>
      <c r="O340" s="153">
        <v>0.08</v>
      </c>
      <c r="P340" s="153">
        <f>O340*H340</f>
        <v>0.752</v>
      </c>
      <c r="Q340" s="153">
        <v>0</v>
      </c>
      <c r="R340" s="153">
        <f>Q340*H340</f>
        <v>0</v>
      </c>
      <c r="S340" s="153">
        <v>0</v>
      </c>
      <c r="T340" s="154">
        <f>S340*H340</f>
        <v>0</v>
      </c>
      <c r="AR340" s="10" t="s">
        <v>132</v>
      </c>
      <c r="AT340" s="10" t="s">
        <v>127</v>
      </c>
      <c r="AU340" s="10" t="s">
        <v>81</v>
      </c>
      <c r="AY340" s="10" t="s">
        <v>125</v>
      </c>
      <c r="BE340" s="155">
        <f>IF(N340="základní",J340,0)</f>
        <v>0</v>
      </c>
      <c r="BF340" s="155">
        <f>IF(N340="snížená",J340,0)</f>
        <v>0</v>
      </c>
      <c r="BG340" s="155">
        <f>IF(N340="zákl. přenesená",J340,0)</f>
        <v>0</v>
      </c>
      <c r="BH340" s="155">
        <f>IF(N340="sníž. přenesená",J340,0)</f>
        <v>0</v>
      </c>
      <c r="BI340" s="155">
        <f>IF(N340="nulová",J340,0)</f>
        <v>0</v>
      </c>
      <c r="BJ340" s="10" t="s">
        <v>22</v>
      </c>
      <c r="BK340" s="155">
        <f>ROUND(I340*H340,2)</f>
        <v>0</v>
      </c>
      <c r="BL340" s="10" t="s">
        <v>132</v>
      </c>
      <c r="BM340" s="10" t="s">
        <v>599</v>
      </c>
    </row>
    <row r="341" spans="2:51" s="159" customFormat="1" ht="13.5">
      <c r="B341" s="160"/>
      <c r="D341" s="156" t="s">
        <v>136</v>
      </c>
      <c r="E341" s="161"/>
      <c r="F341" s="162" t="s">
        <v>600</v>
      </c>
      <c r="H341" s="163">
        <v>9.4</v>
      </c>
      <c r="L341" s="160"/>
      <c r="M341" s="164"/>
      <c r="N341" s="165"/>
      <c r="O341" s="165"/>
      <c r="P341" s="165"/>
      <c r="Q341" s="165"/>
      <c r="R341" s="165"/>
      <c r="S341" s="165"/>
      <c r="T341" s="166"/>
      <c r="AT341" s="161" t="s">
        <v>136</v>
      </c>
      <c r="AU341" s="161" t="s">
        <v>81</v>
      </c>
      <c r="AV341" s="159" t="s">
        <v>81</v>
      </c>
      <c r="AW341" s="159" t="s">
        <v>37</v>
      </c>
      <c r="AX341" s="159" t="s">
        <v>73</v>
      </c>
      <c r="AY341" s="161" t="s">
        <v>125</v>
      </c>
    </row>
    <row r="342" spans="2:51" s="167" customFormat="1" ht="13.5">
      <c r="B342" s="168"/>
      <c r="D342" s="175" t="s">
        <v>136</v>
      </c>
      <c r="E342" s="179"/>
      <c r="F342" s="180" t="s">
        <v>139</v>
      </c>
      <c r="H342" s="181">
        <v>9.4</v>
      </c>
      <c r="L342" s="168"/>
      <c r="M342" s="172"/>
      <c r="N342" s="173"/>
      <c r="O342" s="173"/>
      <c r="P342" s="173"/>
      <c r="Q342" s="173"/>
      <c r="R342" s="173"/>
      <c r="S342" s="173"/>
      <c r="T342" s="174"/>
      <c r="AT342" s="169" t="s">
        <v>136</v>
      </c>
      <c r="AU342" s="169" t="s">
        <v>81</v>
      </c>
      <c r="AV342" s="167" t="s">
        <v>132</v>
      </c>
      <c r="AW342" s="167" t="s">
        <v>37</v>
      </c>
      <c r="AX342" s="167" t="s">
        <v>22</v>
      </c>
      <c r="AY342" s="169" t="s">
        <v>125</v>
      </c>
    </row>
    <row r="343" spans="2:65" s="24" customFormat="1" ht="20.25" customHeight="1">
      <c r="B343" s="144"/>
      <c r="C343" s="145" t="s">
        <v>601</v>
      </c>
      <c r="D343" s="145" t="s">
        <v>127</v>
      </c>
      <c r="E343" s="146" t="s">
        <v>602</v>
      </c>
      <c r="F343" s="147" t="s">
        <v>603</v>
      </c>
      <c r="G343" s="148" t="s">
        <v>279</v>
      </c>
      <c r="H343" s="149">
        <v>0.653</v>
      </c>
      <c r="I343" s="150">
        <v>0</v>
      </c>
      <c r="J343" s="150">
        <f>ROUND(I343*H343,2)</f>
        <v>0</v>
      </c>
      <c r="K343" s="147"/>
      <c r="L343" s="25"/>
      <c r="M343" s="151"/>
      <c r="N343" s="152" t="s">
        <v>44</v>
      </c>
      <c r="O343" s="153">
        <v>50.149</v>
      </c>
      <c r="P343" s="153">
        <f>O343*H343</f>
        <v>32.747297</v>
      </c>
      <c r="Q343" s="153">
        <v>1.04331</v>
      </c>
      <c r="R343" s="153">
        <f>Q343*H343</f>
        <v>0.68128143</v>
      </c>
      <c r="S343" s="153">
        <v>0</v>
      </c>
      <c r="T343" s="154">
        <f>S343*H343</f>
        <v>0</v>
      </c>
      <c r="AR343" s="10" t="s">
        <v>132</v>
      </c>
      <c r="AT343" s="10" t="s">
        <v>127</v>
      </c>
      <c r="AU343" s="10" t="s">
        <v>81</v>
      </c>
      <c r="AY343" s="10" t="s">
        <v>125</v>
      </c>
      <c r="BE343" s="155">
        <f>IF(N343="základní",J343,0)</f>
        <v>0</v>
      </c>
      <c r="BF343" s="155">
        <f>IF(N343="snížená",J343,0)</f>
        <v>0</v>
      </c>
      <c r="BG343" s="155">
        <f>IF(N343="zákl. přenesená",J343,0)</f>
        <v>0</v>
      </c>
      <c r="BH343" s="155">
        <f>IF(N343="sníž. přenesená",J343,0)</f>
        <v>0</v>
      </c>
      <c r="BI343" s="155">
        <f>IF(N343="nulová",J343,0)</f>
        <v>0</v>
      </c>
      <c r="BJ343" s="10" t="s">
        <v>22</v>
      </c>
      <c r="BK343" s="155">
        <f>ROUND(I343*H343,2)</f>
        <v>0</v>
      </c>
      <c r="BL343" s="10" t="s">
        <v>132</v>
      </c>
      <c r="BM343" s="10" t="s">
        <v>604</v>
      </c>
    </row>
    <row r="344" spans="2:47" s="24" customFormat="1" ht="27">
      <c r="B344" s="25"/>
      <c r="D344" s="156" t="s">
        <v>134</v>
      </c>
      <c r="F344" s="157" t="s">
        <v>605</v>
      </c>
      <c r="L344" s="25"/>
      <c r="M344" s="158"/>
      <c r="N344" s="26"/>
      <c r="O344" s="26"/>
      <c r="P344" s="26"/>
      <c r="Q344" s="26"/>
      <c r="R344" s="26"/>
      <c r="S344" s="26"/>
      <c r="T344" s="57"/>
      <c r="AT344" s="10" t="s">
        <v>134</v>
      </c>
      <c r="AU344" s="10" t="s">
        <v>81</v>
      </c>
    </row>
    <row r="345" spans="2:51" s="159" customFormat="1" ht="13.5">
      <c r="B345" s="160"/>
      <c r="D345" s="156" t="s">
        <v>136</v>
      </c>
      <c r="E345" s="161"/>
      <c r="F345" s="162" t="s">
        <v>606</v>
      </c>
      <c r="H345" s="163">
        <v>80.599</v>
      </c>
      <c r="L345" s="160"/>
      <c r="M345" s="164"/>
      <c r="N345" s="165"/>
      <c r="O345" s="165"/>
      <c r="P345" s="165"/>
      <c r="Q345" s="165"/>
      <c r="R345" s="165"/>
      <c r="S345" s="165"/>
      <c r="T345" s="166"/>
      <c r="AT345" s="161" t="s">
        <v>136</v>
      </c>
      <c r="AU345" s="161" t="s">
        <v>81</v>
      </c>
      <c r="AV345" s="159" t="s">
        <v>81</v>
      </c>
      <c r="AW345" s="159" t="s">
        <v>37</v>
      </c>
      <c r="AX345" s="159" t="s">
        <v>73</v>
      </c>
      <c r="AY345" s="161" t="s">
        <v>125</v>
      </c>
    </row>
    <row r="346" spans="2:51" s="159" customFormat="1" ht="13.5">
      <c r="B346" s="160"/>
      <c r="D346" s="156" t="s">
        <v>136</v>
      </c>
      <c r="E346" s="161"/>
      <c r="F346" s="162" t="s">
        <v>607</v>
      </c>
      <c r="H346" s="163">
        <v>312.873</v>
      </c>
      <c r="L346" s="160"/>
      <c r="M346" s="164"/>
      <c r="N346" s="165"/>
      <c r="O346" s="165"/>
      <c r="P346" s="165"/>
      <c r="Q346" s="165"/>
      <c r="R346" s="165"/>
      <c r="S346" s="165"/>
      <c r="T346" s="166"/>
      <c r="AT346" s="161" t="s">
        <v>136</v>
      </c>
      <c r="AU346" s="161" t="s">
        <v>81</v>
      </c>
      <c r="AV346" s="159" t="s">
        <v>81</v>
      </c>
      <c r="AW346" s="159" t="s">
        <v>37</v>
      </c>
      <c r="AX346" s="159" t="s">
        <v>73</v>
      </c>
      <c r="AY346" s="161" t="s">
        <v>125</v>
      </c>
    </row>
    <row r="347" spans="2:51" s="159" customFormat="1" ht="13.5">
      <c r="B347" s="160"/>
      <c r="D347" s="156" t="s">
        <v>136</v>
      </c>
      <c r="E347" s="161"/>
      <c r="F347" s="162" t="s">
        <v>608</v>
      </c>
      <c r="H347" s="163">
        <v>260</v>
      </c>
      <c r="L347" s="160"/>
      <c r="M347" s="164"/>
      <c r="N347" s="165"/>
      <c r="O347" s="165"/>
      <c r="P347" s="165"/>
      <c r="Q347" s="165"/>
      <c r="R347" s="165"/>
      <c r="S347" s="165"/>
      <c r="T347" s="166"/>
      <c r="AT347" s="161" t="s">
        <v>136</v>
      </c>
      <c r="AU347" s="161" t="s">
        <v>81</v>
      </c>
      <c r="AV347" s="159" t="s">
        <v>81</v>
      </c>
      <c r="AW347" s="159" t="s">
        <v>37</v>
      </c>
      <c r="AX347" s="159" t="s">
        <v>73</v>
      </c>
      <c r="AY347" s="161" t="s">
        <v>125</v>
      </c>
    </row>
    <row r="348" spans="2:51" s="203" customFormat="1" ht="13.5">
      <c r="B348" s="204"/>
      <c r="D348" s="156" t="s">
        <v>136</v>
      </c>
      <c r="E348" s="205"/>
      <c r="F348" s="206" t="s">
        <v>320</v>
      </c>
      <c r="H348" s="207">
        <v>653.472</v>
      </c>
      <c r="L348" s="204"/>
      <c r="M348" s="208"/>
      <c r="N348" s="209"/>
      <c r="O348" s="209"/>
      <c r="P348" s="209"/>
      <c r="Q348" s="209"/>
      <c r="R348" s="209"/>
      <c r="S348" s="209"/>
      <c r="T348" s="210"/>
      <c r="AT348" s="205" t="s">
        <v>136</v>
      </c>
      <c r="AU348" s="205" t="s">
        <v>81</v>
      </c>
      <c r="AV348" s="203" t="s">
        <v>147</v>
      </c>
      <c r="AW348" s="203" t="s">
        <v>37</v>
      </c>
      <c r="AX348" s="203" t="s">
        <v>73</v>
      </c>
      <c r="AY348" s="205" t="s">
        <v>125</v>
      </c>
    </row>
    <row r="349" spans="2:51" s="167" customFormat="1" ht="13.5">
      <c r="B349" s="168"/>
      <c r="D349" s="156" t="s">
        <v>136</v>
      </c>
      <c r="E349" s="169"/>
      <c r="F349" s="170" t="s">
        <v>139</v>
      </c>
      <c r="H349" s="171">
        <v>653.472</v>
      </c>
      <c r="L349" s="168"/>
      <c r="M349" s="172"/>
      <c r="N349" s="173"/>
      <c r="O349" s="173"/>
      <c r="P349" s="173"/>
      <c r="Q349" s="173"/>
      <c r="R349" s="173"/>
      <c r="S349" s="173"/>
      <c r="T349" s="174"/>
      <c r="AT349" s="169" t="s">
        <v>136</v>
      </c>
      <c r="AU349" s="169" t="s">
        <v>81</v>
      </c>
      <c r="AV349" s="167" t="s">
        <v>132</v>
      </c>
      <c r="AW349" s="167" t="s">
        <v>37</v>
      </c>
      <c r="AX349" s="167" t="s">
        <v>73</v>
      </c>
      <c r="AY349" s="169" t="s">
        <v>125</v>
      </c>
    </row>
    <row r="350" spans="2:51" s="159" customFormat="1" ht="13.5">
      <c r="B350" s="160"/>
      <c r="D350" s="175" t="s">
        <v>136</v>
      </c>
      <c r="E350" s="176"/>
      <c r="F350" s="177" t="s">
        <v>609</v>
      </c>
      <c r="H350" s="178">
        <v>0.653</v>
      </c>
      <c r="L350" s="160"/>
      <c r="M350" s="164"/>
      <c r="N350" s="165"/>
      <c r="O350" s="165"/>
      <c r="P350" s="165"/>
      <c r="Q350" s="165"/>
      <c r="R350" s="165"/>
      <c r="S350" s="165"/>
      <c r="T350" s="166"/>
      <c r="AT350" s="161" t="s">
        <v>136</v>
      </c>
      <c r="AU350" s="161" t="s">
        <v>81</v>
      </c>
      <c r="AV350" s="159" t="s">
        <v>81</v>
      </c>
      <c r="AW350" s="159" t="s">
        <v>37</v>
      </c>
      <c r="AX350" s="159" t="s">
        <v>22</v>
      </c>
      <c r="AY350" s="161" t="s">
        <v>125</v>
      </c>
    </row>
    <row r="351" spans="2:65" s="24" customFormat="1" ht="28.5" customHeight="1">
      <c r="B351" s="144"/>
      <c r="C351" s="145" t="s">
        <v>610</v>
      </c>
      <c r="D351" s="145" t="s">
        <v>127</v>
      </c>
      <c r="E351" s="146" t="s">
        <v>611</v>
      </c>
      <c r="F351" s="147" t="s">
        <v>612</v>
      </c>
      <c r="G351" s="148" t="s">
        <v>279</v>
      </c>
      <c r="H351" s="149">
        <v>4.084</v>
      </c>
      <c r="I351" s="150">
        <v>0</v>
      </c>
      <c r="J351" s="150">
        <f>ROUND(I351*H351,2)</f>
        <v>0</v>
      </c>
      <c r="K351" s="147"/>
      <c r="L351" s="25"/>
      <c r="M351" s="151"/>
      <c r="N351" s="152" t="s">
        <v>44</v>
      </c>
      <c r="O351" s="153">
        <v>29.9</v>
      </c>
      <c r="P351" s="153">
        <f>O351*H351</f>
        <v>122.11159999999998</v>
      </c>
      <c r="Q351" s="153">
        <v>1.05388</v>
      </c>
      <c r="R351" s="153">
        <f>Q351*H351</f>
        <v>4.304045919999999</v>
      </c>
      <c r="S351" s="153">
        <v>0</v>
      </c>
      <c r="T351" s="154">
        <f>S351*H351</f>
        <v>0</v>
      </c>
      <c r="AR351" s="10" t="s">
        <v>132</v>
      </c>
      <c r="AT351" s="10" t="s">
        <v>127</v>
      </c>
      <c r="AU351" s="10" t="s">
        <v>81</v>
      </c>
      <c r="AY351" s="10" t="s">
        <v>125</v>
      </c>
      <c r="BE351" s="155">
        <f>IF(N351="základní",J351,0)</f>
        <v>0</v>
      </c>
      <c r="BF351" s="155">
        <f>IF(N351="snížená",J351,0)</f>
        <v>0</v>
      </c>
      <c r="BG351" s="155">
        <f>IF(N351="zákl. přenesená",J351,0)</f>
        <v>0</v>
      </c>
      <c r="BH351" s="155">
        <f>IF(N351="sníž. přenesená",J351,0)</f>
        <v>0</v>
      </c>
      <c r="BI351" s="155">
        <f>IF(N351="nulová",J351,0)</f>
        <v>0</v>
      </c>
      <c r="BJ351" s="10" t="s">
        <v>22</v>
      </c>
      <c r="BK351" s="155">
        <f>ROUND(I351*H351,2)</f>
        <v>0</v>
      </c>
      <c r="BL351" s="10" t="s">
        <v>132</v>
      </c>
      <c r="BM351" s="10" t="s">
        <v>613</v>
      </c>
    </row>
    <row r="352" spans="2:47" s="24" customFormat="1" ht="13.5">
      <c r="B352" s="25"/>
      <c r="D352" s="156" t="s">
        <v>134</v>
      </c>
      <c r="F352" s="157" t="s">
        <v>614</v>
      </c>
      <c r="L352" s="25"/>
      <c r="M352" s="158"/>
      <c r="N352" s="26"/>
      <c r="O352" s="26"/>
      <c r="P352" s="26"/>
      <c r="Q352" s="26"/>
      <c r="R352" s="26"/>
      <c r="S352" s="26"/>
      <c r="T352" s="57"/>
      <c r="AT352" s="10" t="s">
        <v>134</v>
      </c>
      <c r="AU352" s="10" t="s">
        <v>81</v>
      </c>
    </row>
    <row r="353" spans="2:51" s="159" customFormat="1" ht="13.5">
      <c r="B353" s="160"/>
      <c r="D353" s="156" t="s">
        <v>136</v>
      </c>
      <c r="E353" s="161"/>
      <c r="F353" s="162" t="s">
        <v>615</v>
      </c>
      <c r="H353" s="163">
        <v>4.084</v>
      </c>
      <c r="L353" s="160"/>
      <c r="M353" s="164"/>
      <c r="N353" s="165"/>
      <c r="O353" s="165"/>
      <c r="P353" s="165"/>
      <c r="Q353" s="165"/>
      <c r="R353" s="165"/>
      <c r="S353" s="165"/>
      <c r="T353" s="166"/>
      <c r="AT353" s="161" t="s">
        <v>136</v>
      </c>
      <c r="AU353" s="161" t="s">
        <v>81</v>
      </c>
      <c r="AV353" s="159" t="s">
        <v>81</v>
      </c>
      <c r="AW353" s="159" t="s">
        <v>37</v>
      </c>
      <c r="AX353" s="159" t="s">
        <v>73</v>
      </c>
      <c r="AY353" s="161" t="s">
        <v>125</v>
      </c>
    </row>
    <row r="354" spans="2:51" s="167" customFormat="1" ht="13.5">
      <c r="B354" s="168"/>
      <c r="D354" s="175" t="s">
        <v>136</v>
      </c>
      <c r="E354" s="179"/>
      <c r="F354" s="180" t="s">
        <v>139</v>
      </c>
      <c r="H354" s="181">
        <v>4.084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136</v>
      </c>
      <c r="AU354" s="169" t="s">
        <v>81</v>
      </c>
      <c r="AV354" s="167" t="s">
        <v>132</v>
      </c>
      <c r="AW354" s="167" t="s">
        <v>37</v>
      </c>
      <c r="AX354" s="167" t="s">
        <v>22</v>
      </c>
      <c r="AY354" s="169" t="s">
        <v>125</v>
      </c>
    </row>
    <row r="355" spans="2:65" s="24" customFormat="1" ht="20.25" customHeight="1">
      <c r="B355" s="144"/>
      <c r="C355" s="145" t="s">
        <v>616</v>
      </c>
      <c r="D355" s="145" t="s">
        <v>127</v>
      </c>
      <c r="E355" s="146" t="s">
        <v>617</v>
      </c>
      <c r="F355" s="147" t="s">
        <v>618</v>
      </c>
      <c r="G355" s="148" t="s">
        <v>279</v>
      </c>
      <c r="H355" s="149">
        <v>6.901</v>
      </c>
      <c r="I355" s="150">
        <v>0</v>
      </c>
      <c r="J355" s="150">
        <f>ROUND(I355*H355,2)</f>
        <v>0</v>
      </c>
      <c r="K355" s="147"/>
      <c r="L355" s="25"/>
      <c r="M355" s="151"/>
      <c r="N355" s="152" t="s">
        <v>44</v>
      </c>
      <c r="O355" s="153">
        <v>16.86</v>
      </c>
      <c r="P355" s="153">
        <f>O355*H355</f>
        <v>116.35086</v>
      </c>
      <c r="Q355" s="153">
        <v>1.07614</v>
      </c>
      <c r="R355" s="153">
        <f>Q355*H355</f>
        <v>7.426442140000001</v>
      </c>
      <c r="S355" s="153">
        <v>0</v>
      </c>
      <c r="T355" s="154">
        <f>S355*H355</f>
        <v>0</v>
      </c>
      <c r="AR355" s="10" t="s">
        <v>132</v>
      </c>
      <c r="AT355" s="10" t="s">
        <v>127</v>
      </c>
      <c r="AU355" s="10" t="s">
        <v>81</v>
      </c>
      <c r="AY355" s="10" t="s">
        <v>125</v>
      </c>
      <c r="BE355" s="155">
        <f>IF(N355="základní",J355,0)</f>
        <v>0</v>
      </c>
      <c r="BF355" s="155">
        <f>IF(N355="snížená",J355,0)</f>
        <v>0</v>
      </c>
      <c r="BG355" s="155">
        <f>IF(N355="zákl. přenesená",J355,0)</f>
        <v>0</v>
      </c>
      <c r="BH355" s="155">
        <f>IF(N355="sníž. přenesená",J355,0)</f>
        <v>0</v>
      </c>
      <c r="BI355" s="155">
        <f>IF(N355="nulová",J355,0)</f>
        <v>0</v>
      </c>
      <c r="BJ355" s="10" t="s">
        <v>22</v>
      </c>
      <c r="BK355" s="155">
        <f>ROUND(I355*H355,2)</f>
        <v>0</v>
      </c>
      <c r="BL355" s="10" t="s">
        <v>132</v>
      </c>
      <c r="BM355" s="10" t="s">
        <v>619</v>
      </c>
    </row>
    <row r="356" spans="2:47" s="24" customFormat="1" ht="13.5">
      <c r="B356" s="25"/>
      <c r="D356" s="156" t="s">
        <v>134</v>
      </c>
      <c r="F356" s="157" t="s">
        <v>620</v>
      </c>
      <c r="L356" s="25"/>
      <c r="M356" s="158"/>
      <c r="N356" s="26"/>
      <c r="O356" s="26"/>
      <c r="P356" s="26"/>
      <c r="Q356" s="26"/>
      <c r="R356" s="26"/>
      <c r="S356" s="26"/>
      <c r="T356" s="57"/>
      <c r="AT356" s="10" t="s">
        <v>134</v>
      </c>
      <c r="AU356" s="10" t="s">
        <v>81</v>
      </c>
    </row>
    <row r="357" spans="2:51" s="159" customFormat="1" ht="13.5">
      <c r="B357" s="160"/>
      <c r="D357" s="156" t="s">
        <v>136</v>
      </c>
      <c r="E357" s="161"/>
      <c r="F357" s="162" t="s">
        <v>621</v>
      </c>
      <c r="H357" s="163">
        <v>2099.328</v>
      </c>
      <c r="L357" s="160"/>
      <c r="M357" s="164"/>
      <c r="N357" s="165"/>
      <c r="O357" s="165"/>
      <c r="P357" s="165"/>
      <c r="Q357" s="165"/>
      <c r="R357" s="165"/>
      <c r="S357" s="165"/>
      <c r="T357" s="166"/>
      <c r="AT357" s="161" t="s">
        <v>136</v>
      </c>
      <c r="AU357" s="161" t="s">
        <v>81</v>
      </c>
      <c r="AV357" s="159" t="s">
        <v>81</v>
      </c>
      <c r="AW357" s="159" t="s">
        <v>37</v>
      </c>
      <c r="AX357" s="159" t="s">
        <v>73</v>
      </c>
      <c r="AY357" s="161" t="s">
        <v>125</v>
      </c>
    </row>
    <row r="358" spans="2:51" s="159" customFormat="1" ht="13.5">
      <c r="B358" s="160"/>
      <c r="D358" s="156" t="s">
        <v>136</v>
      </c>
      <c r="E358" s="161"/>
      <c r="F358" s="162" t="s">
        <v>622</v>
      </c>
      <c r="H358" s="163">
        <v>1628</v>
      </c>
      <c r="L358" s="160"/>
      <c r="M358" s="164"/>
      <c r="N358" s="165"/>
      <c r="O358" s="165"/>
      <c r="P358" s="165"/>
      <c r="Q358" s="165"/>
      <c r="R358" s="165"/>
      <c r="S358" s="165"/>
      <c r="T358" s="166"/>
      <c r="AT358" s="161" t="s">
        <v>136</v>
      </c>
      <c r="AU358" s="161" t="s">
        <v>81</v>
      </c>
      <c r="AV358" s="159" t="s">
        <v>81</v>
      </c>
      <c r="AW358" s="159" t="s">
        <v>37</v>
      </c>
      <c r="AX358" s="159" t="s">
        <v>73</v>
      </c>
      <c r="AY358" s="161" t="s">
        <v>125</v>
      </c>
    </row>
    <row r="359" spans="2:51" s="159" customFormat="1" ht="13.5">
      <c r="B359" s="160"/>
      <c r="D359" s="156" t="s">
        <v>136</v>
      </c>
      <c r="E359" s="161"/>
      <c r="F359" s="162" t="s">
        <v>623</v>
      </c>
      <c r="H359" s="163">
        <v>3173.64</v>
      </c>
      <c r="L359" s="160"/>
      <c r="M359" s="164"/>
      <c r="N359" s="165"/>
      <c r="O359" s="165"/>
      <c r="P359" s="165"/>
      <c r="Q359" s="165"/>
      <c r="R359" s="165"/>
      <c r="S359" s="165"/>
      <c r="T359" s="166"/>
      <c r="AT359" s="161" t="s">
        <v>136</v>
      </c>
      <c r="AU359" s="161" t="s">
        <v>81</v>
      </c>
      <c r="AV359" s="159" t="s">
        <v>81</v>
      </c>
      <c r="AW359" s="159" t="s">
        <v>37</v>
      </c>
      <c r="AX359" s="159" t="s">
        <v>73</v>
      </c>
      <c r="AY359" s="161" t="s">
        <v>125</v>
      </c>
    </row>
    <row r="360" spans="2:51" s="167" customFormat="1" ht="13.5">
      <c r="B360" s="168"/>
      <c r="D360" s="156" t="s">
        <v>136</v>
      </c>
      <c r="E360" s="169"/>
      <c r="F360" s="170" t="s">
        <v>139</v>
      </c>
      <c r="H360" s="171">
        <v>6900.968</v>
      </c>
      <c r="L360" s="168"/>
      <c r="M360" s="172"/>
      <c r="N360" s="173"/>
      <c r="O360" s="173"/>
      <c r="P360" s="173"/>
      <c r="Q360" s="173"/>
      <c r="R360" s="173"/>
      <c r="S360" s="173"/>
      <c r="T360" s="174"/>
      <c r="AT360" s="169" t="s">
        <v>136</v>
      </c>
      <c r="AU360" s="169" t="s">
        <v>81</v>
      </c>
      <c r="AV360" s="167" t="s">
        <v>132</v>
      </c>
      <c r="AW360" s="167" t="s">
        <v>37</v>
      </c>
      <c r="AX360" s="167" t="s">
        <v>73</v>
      </c>
      <c r="AY360" s="169" t="s">
        <v>125</v>
      </c>
    </row>
    <row r="361" spans="2:51" s="159" customFormat="1" ht="13.5">
      <c r="B361" s="160"/>
      <c r="D361" s="156" t="s">
        <v>136</v>
      </c>
      <c r="E361" s="161"/>
      <c r="F361" s="162" t="s">
        <v>624</v>
      </c>
      <c r="H361" s="163">
        <v>6.901</v>
      </c>
      <c r="L361" s="160"/>
      <c r="M361" s="164"/>
      <c r="N361" s="165"/>
      <c r="O361" s="165"/>
      <c r="P361" s="165"/>
      <c r="Q361" s="165"/>
      <c r="R361" s="165"/>
      <c r="S361" s="165"/>
      <c r="T361" s="166"/>
      <c r="AT361" s="161" t="s">
        <v>136</v>
      </c>
      <c r="AU361" s="161" t="s">
        <v>81</v>
      </c>
      <c r="AV361" s="159" t="s">
        <v>81</v>
      </c>
      <c r="AW361" s="159" t="s">
        <v>37</v>
      </c>
      <c r="AX361" s="159" t="s">
        <v>22</v>
      </c>
      <c r="AY361" s="161" t="s">
        <v>125</v>
      </c>
    </row>
    <row r="362" spans="2:63" s="130" customFormat="1" ht="29.25" customHeight="1">
      <c r="B362" s="131"/>
      <c r="D362" s="141" t="s">
        <v>72</v>
      </c>
      <c r="E362" s="142" t="s">
        <v>132</v>
      </c>
      <c r="F362" s="142" t="s">
        <v>625</v>
      </c>
      <c r="J362" s="143">
        <f>BK362</f>
        <v>0</v>
      </c>
      <c r="L362" s="131"/>
      <c r="M362" s="135"/>
      <c r="N362" s="136"/>
      <c r="O362" s="136"/>
      <c r="P362" s="137">
        <f>SUM(P363:P394)</f>
        <v>179.04744000000002</v>
      </c>
      <c r="Q362" s="136"/>
      <c r="R362" s="137">
        <f>SUM(R363:R394)</f>
        <v>226.846916</v>
      </c>
      <c r="S362" s="136"/>
      <c r="T362" s="138">
        <f>SUM(T363:T394)</f>
        <v>0</v>
      </c>
      <c r="AR362" s="132" t="s">
        <v>22</v>
      </c>
      <c r="AT362" s="139" t="s">
        <v>72</v>
      </c>
      <c r="AU362" s="139" t="s">
        <v>22</v>
      </c>
      <c r="AY362" s="132" t="s">
        <v>125</v>
      </c>
      <c r="BK362" s="140">
        <f>SUM(BK363:BK394)</f>
        <v>0</v>
      </c>
    </row>
    <row r="363" spans="2:65" s="24" customFormat="1" ht="20.25" customHeight="1">
      <c r="B363" s="144"/>
      <c r="C363" s="145" t="s">
        <v>626</v>
      </c>
      <c r="D363" s="145" t="s">
        <v>127</v>
      </c>
      <c r="E363" s="146" t="s">
        <v>627</v>
      </c>
      <c r="F363" s="147" t="s">
        <v>628</v>
      </c>
      <c r="G363" s="148" t="s">
        <v>160</v>
      </c>
      <c r="H363" s="149">
        <v>17.59</v>
      </c>
      <c r="I363" s="150">
        <v>0</v>
      </c>
      <c r="J363" s="150">
        <f>ROUND(I363*H363,2)</f>
        <v>0</v>
      </c>
      <c r="K363" s="147" t="s">
        <v>131</v>
      </c>
      <c r="L363" s="25"/>
      <c r="M363" s="151"/>
      <c r="N363" s="152" t="s">
        <v>44</v>
      </c>
      <c r="O363" s="153">
        <v>2.317</v>
      </c>
      <c r="P363" s="153">
        <f>O363*H363</f>
        <v>40.75603</v>
      </c>
      <c r="Q363" s="153">
        <v>0</v>
      </c>
      <c r="R363" s="153">
        <f>Q363*H363</f>
        <v>0</v>
      </c>
      <c r="S363" s="153">
        <v>0</v>
      </c>
      <c r="T363" s="154">
        <f>S363*H363</f>
        <v>0</v>
      </c>
      <c r="AR363" s="10" t="s">
        <v>132</v>
      </c>
      <c r="AT363" s="10" t="s">
        <v>127</v>
      </c>
      <c r="AU363" s="10" t="s">
        <v>81</v>
      </c>
      <c r="AY363" s="10" t="s">
        <v>125</v>
      </c>
      <c r="BE363" s="155">
        <f>IF(N363="základní",J363,0)</f>
        <v>0</v>
      </c>
      <c r="BF363" s="155">
        <f>IF(N363="snížená",J363,0)</f>
        <v>0</v>
      </c>
      <c r="BG363" s="155">
        <f>IF(N363="zákl. přenesená",J363,0)</f>
        <v>0</v>
      </c>
      <c r="BH363" s="155">
        <f>IF(N363="sníž. přenesená",J363,0)</f>
        <v>0</v>
      </c>
      <c r="BI363" s="155">
        <f>IF(N363="nulová",J363,0)</f>
        <v>0</v>
      </c>
      <c r="BJ363" s="10" t="s">
        <v>22</v>
      </c>
      <c r="BK363" s="155">
        <f>ROUND(I363*H363,2)</f>
        <v>0</v>
      </c>
      <c r="BL363" s="10" t="s">
        <v>132</v>
      </c>
      <c r="BM363" s="10" t="s">
        <v>629</v>
      </c>
    </row>
    <row r="364" spans="2:47" s="24" customFormat="1" ht="27">
      <c r="B364" s="25"/>
      <c r="D364" s="156" t="s">
        <v>134</v>
      </c>
      <c r="F364" s="157" t="s">
        <v>630</v>
      </c>
      <c r="L364" s="25"/>
      <c r="M364" s="158"/>
      <c r="N364" s="26"/>
      <c r="O364" s="26"/>
      <c r="P364" s="26"/>
      <c r="Q364" s="26"/>
      <c r="R364" s="26"/>
      <c r="S364" s="26"/>
      <c r="T364" s="57"/>
      <c r="AT364" s="10" t="s">
        <v>134</v>
      </c>
      <c r="AU364" s="10" t="s">
        <v>81</v>
      </c>
    </row>
    <row r="365" spans="2:47" s="24" customFormat="1" ht="27">
      <c r="B365" s="25"/>
      <c r="D365" s="156" t="s">
        <v>542</v>
      </c>
      <c r="F365" s="211" t="s">
        <v>631</v>
      </c>
      <c r="L365" s="25"/>
      <c r="M365" s="158"/>
      <c r="N365" s="26"/>
      <c r="O365" s="26"/>
      <c r="P365" s="26"/>
      <c r="Q365" s="26"/>
      <c r="R365" s="26"/>
      <c r="S365" s="26"/>
      <c r="T365" s="57"/>
      <c r="AT365" s="10" t="s">
        <v>542</v>
      </c>
      <c r="AU365" s="10" t="s">
        <v>81</v>
      </c>
    </row>
    <row r="366" spans="2:51" s="159" customFormat="1" ht="13.5">
      <c r="B366" s="160"/>
      <c r="D366" s="156" t="s">
        <v>136</v>
      </c>
      <c r="E366" s="161"/>
      <c r="F366" s="162" t="s">
        <v>632</v>
      </c>
      <c r="H366" s="163">
        <v>17.59</v>
      </c>
      <c r="L366" s="160"/>
      <c r="M366" s="164"/>
      <c r="N366" s="165"/>
      <c r="O366" s="165"/>
      <c r="P366" s="165"/>
      <c r="Q366" s="165"/>
      <c r="R366" s="165"/>
      <c r="S366" s="165"/>
      <c r="T366" s="166"/>
      <c r="AT366" s="161" t="s">
        <v>136</v>
      </c>
      <c r="AU366" s="161" t="s">
        <v>81</v>
      </c>
      <c r="AV366" s="159" t="s">
        <v>81</v>
      </c>
      <c r="AW366" s="159" t="s">
        <v>37</v>
      </c>
      <c r="AX366" s="159" t="s">
        <v>73</v>
      </c>
      <c r="AY366" s="161" t="s">
        <v>125</v>
      </c>
    </row>
    <row r="367" spans="2:51" s="167" customFormat="1" ht="13.5">
      <c r="B367" s="168"/>
      <c r="D367" s="175" t="s">
        <v>136</v>
      </c>
      <c r="E367" s="179"/>
      <c r="F367" s="180" t="s">
        <v>139</v>
      </c>
      <c r="H367" s="181">
        <v>17.59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136</v>
      </c>
      <c r="AU367" s="169" t="s">
        <v>81</v>
      </c>
      <c r="AV367" s="167" t="s">
        <v>132</v>
      </c>
      <c r="AW367" s="167" t="s">
        <v>37</v>
      </c>
      <c r="AX367" s="167" t="s">
        <v>22</v>
      </c>
      <c r="AY367" s="169" t="s">
        <v>125</v>
      </c>
    </row>
    <row r="368" spans="2:65" s="24" customFormat="1" ht="20.25" customHeight="1">
      <c r="B368" s="144"/>
      <c r="C368" s="145" t="s">
        <v>633</v>
      </c>
      <c r="D368" s="145" t="s">
        <v>127</v>
      </c>
      <c r="E368" s="146" t="s">
        <v>634</v>
      </c>
      <c r="F368" s="147" t="s">
        <v>635</v>
      </c>
      <c r="G368" s="148" t="s">
        <v>155</v>
      </c>
      <c r="H368" s="149">
        <v>20</v>
      </c>
      <c r="I368" s="150">
        <v>0</v>
      </c>
      <c r="J368" s="150">
        <f>ROUND(I368*H368,2)</f>
        <v>0</v>
      </c>
      <c r="K368" s="147"/>
      <c r="L368" s="25"/>
      <c r="M368" s="151"/>
      <c r="N368" s="152" t="s">
        <v>44</v>
      </c>
      <c r="O368" s="153">
        <v>0.087</v>
      </c>
      <c r="P368" s="153">
        <f>O368*H368</f>
        <v>1.7399999999999998</v>
      </c>
      <c r="Q368" s="153">
        <v>0.00021</v>
      </c>
      <c r="R368" s="153">
        <f>Q368*H368</f>
        <v>0.004200000000000001</v>
      </c>
      <c r="S368" s="153">
        <v>0</v>
      </c>
      <c r="T368" s="154">
        <f>S368*H368</f>
        <v>0</v>
      </c>
      <c r="AR368" s="10" t="s">
        <v>132</v>
      </c>
      <c r="AT368" s="10" t="s">
        <v>127</v>
      </c>
      <c r="AU368" s="10" t="s">
        <v>81</v>
      </c>
      <c r="AY368" s="10" t="s">
        <v>125</v>
      </c>
      <c r="BE368" s="155">
        <f>IF(N368="základní",J368,0)</f>
        <v>0</v>
      </c>
      <c r="BF368" s="155">
        <f>IF(N368="snížená",J368,0)</f>
        <v>0</v>
      </c>
      <c r="BG368" s="155">
        <f>IF(N368="zákl. přenesená",J368,0)</f>
        <v>0</v>
      </c>
      <c r="BH368" s="155">
        <f>IF(N368="sníž. přenesená",J368,0)</f>
        <v>0</v>
      </c>
      <c r="BI368" s="155">
        <f>IF(N368="nulová",J368,0)</f>
        <v>0</v>
      </c>
      <c r="BJ368" s="10" t="s">
        <v>22</v>
      </c>
      <c r="BK368" s="155">
        <f>ROUND(I368*H368,2)</f>
        <v>0</v>
      </c>
      <c r="BL368" s="10" t="s">
        <v>132</v>
      </c>
      <c r="BM368" s="10" t="s">
        <v>636</v>
      </c>
    </row>
    <row r="369" spans="2:51" s="159" customFormat="1" ht="13.5">
      <c r="B369" s="160"/>
      <c r="D369" s="175" t="s">
        <v>136</v>
      </c>
      <c r="E369" s="176"/>
      <c r="F369" s="177" t="s">
        <v>406</v>
      </c>
      <c r="H369" s="178">
        <v>20</v>
      </c>
      <c r="L369" s="160"/>
      <c r="M369" s="164"/>
      <c r="N369" s="165"/>
      <c r="O369" s="165"/>
      <c r="P369" s="165"/>
      <c r="Q369" s="165"/>
      <c r="R369" s="165"/>
      <c r="S369" s="165"/>
      <c r="T369" s="166"/>
      <c r="AT369" s="161" t="s">
        <v>136</v>
      </c>
      <c r="AU369" s="161" t="s">
        <v>81</v>
      </c>
      <c r="AV369" s="159" t="s">
        <v>81</v>
      </c>
      <c r="AW369" s="159" t="s">
        <v>37</v>
      </c>
      <c r="AX369" s="159" t="s">
        <v>22</v>
      </c>
      <c r="AY369" s="161" t="s">
        <v>125</v>
      </c>
    </row>
    <row r="370" spans="2:65" s="24" customFormat="1" ht="28.5" customHeight="1">
      <c r="B370" s="144"/>
      <c r="C370" s="145" t="s">
        <v>637</v>
      </c>
      <c r="D370" s="145" t="s">
        <v>127</v>
      </c>
      <c r="E370" s="146" t="s">
        <v>638</v>
      </c>
      <c r="F370" s="147" t="s">
        <v>639</v>
      </c>
      <c r="G370" s="148" t="s">
        <v>160</v>
      </c>
      <c r="H370" s="149">
        <v>5.85</v>
      </c>
      <c r="I370" s="150">
        <v>0</v>
      </c>
      <c r="J370" s="150">
        <f>ROUND(I370*H370,2)</f>
        <v>0</v>
      </c>
      <c r="K370" s="147" t="s">
        <v>131</v>
      </c>
      <c r="L370" s="25"/>
      <c r="M370" s="151"/>
      <c r="N370" s="152" t="s">
        <v>44</v>
      </c>
      <c r="O370" s="153">
        <v>2.35</v>
      </c>
      <c r="P370" s="153">
        <f>O370*H370</f>
        <v>13.7475</v>
      </c>
      <c r="Q370" s="153">
        <v>1.9968</v>
      </c>
      <c r="R370" s="153">
        <f>Q370*H370</f>
        <v>11.68128</v>
      </c>
      <c r="S370" s="153">
        <v>0</v>
      </c>
      <c r="T370" s="154">
        <f>S370*H370</f>
        <v>0</v>
      </c>
      <c r="AR370" s="10" t="s">
        <v>132</v>
      </c>
      <c r="AT370" s="10" t="s">
        <v>127</v>
      </c>
      <c r="AU370" s="10" t="s">
        <v>81</v>
      </c>
      <c r="AY370" s="10" t="s">
        <v>125</v>
      </c>
      <c r="BE370" s="155">
        <f>IF(N370="základní",J370,0)</f>
        <v>0</v>
      </c>
      <c r="BF370" s="155">
        <f>IF(N370="snížená",J370,0)</f>
        <v>0</v>
      </c>
      <c r="BG370" s="155">
        <f>IF(N370="zákl. přenesená",J370,0)</f>
        <v>0</v>
      </c>
      <c r="BH370" s="155">
        <f>IF(N370="sníž. přenesená",J370,0)</f>
        <v>0</v>
      </c>
      <c r="BI370" s="155">
        <f>IF(N370="nulová",J370,0)</f>
        <v>0</v>
      </c>
      <c r="BJ370" s="10" t="s">
        <v>22</v>
      </c>
      <c r="BK370" s="155">
        <f>ROUND(I370*H370,2)</f>
        <v>0</v>
      </c>
      <c r="BL370" s="10" t="s">
        <v>132</v>
      </c>
      <c r="BM370" s="10" t="s">
        <v>640</v>
      </c>
    </row>
    <row r="371" spans="2:51" s="159" customFormat="1" ht="13.5">
      <c r="B371" s="160"/>
      <c r="D371" s="156" t="s">
        <v>136</v>
      </c>
      <c r="E371" s="161"/>
      <c r="F371" s="162" t="s">
        <v>641</v>
      </c>
      <c r="H371" s="163">
        <v>5.848</v>
      </c>
      <c r="L371" s="160"/>
      <c r="M371" s="164"/>
      <c r="N371" s="165"/>
      <c r="O371" s="165"/>
      <c r="P371" s="165"/>
      <c r="Q371" s="165"/>
      <c r="R371" s="165"/>
      <c r="S371" s="165"/>
      <c r="T371" s="166"/>
      <c r="AT371" s="161" t="s">
        <v>136</v>
      </c>
      <c r="AU371" s="161" t="s">
        <v>81</v>
      </c>
      <c r="AV371" s="159" t="s">
        <v>81</v>
      </c>
      <c r="AW371" s="159" t="s">
        <v>37</v>
      </c>
      <c r="AX371" s="159" t="s">
        <v>73</v>
      </c>
      <c r="AY371" s="161" t="s">
        <v>125</v>
      </c>
    </row>
    <row r="372" spans="2:51" s="167" customFormat="1" ht="13.5">
      <c r="B372" s="168"/>
      <c r="D372" s="156" t="s">
        <v>136</v>
      </c>
      <c r="E372" s="169"/>
      <c r="F372" s="170" t="s">
        <v>139</v>
      </c>
      <c r="H372" s="171">
        <v>5.848</v>
      </c>
      <c r="L372" s="168"/>
      <c r="M372" s="172"/>
      <c r="N372" s="173"/>
      <c r="O372" s="173"/>
      <c r="P372" s="173"/>
      <c r="Q372" s="173"/>
      <c r="R372" s="173"/>
      <c r="S372" s="173"/>
      <c r="T372" s="174"/>
      <c r="AT372" s="169" t="s">
        <v>136</v>
      </c>
      <c r="AU372" s="169" t="s">
        <v>81</v>
      </c>
      <c r="AV372" s="167" t="s">
        <v>132</v>
      </c>
      <c r="AW372" s="167" t="s">
        <v>37</v>
      </c>
      <c r="AX372" s="167" t="s">
        <v>73</v>
      </c>
      <c r="AY372" s="169" t="s">
        <v>125</v>
      </c>
    </row>
    <row r="373" spans="2:51" s="159" customFormat="1" ht="13.5">
      <c r="B373" s="160"/>
      <c r="D373" s="175" t="s">
        <v>136</v>
      </c>
      <c r="E373" s="176"/>
      <c r="F373" s="177" t="s">
        <v>642</v>
      </c>
      <c r="H373" s="178">
        <v>5.85</v>
      </c>
      <c r="L373" s="160"/>
      <c r="M373" s="164"/>
      <c r="N373" s="165"/>
      <c r="O373" s="165"/>
      <c r="P373" s="165"/>
      <c r="Q373" s="165"/>
      <c r="R373" s="165"/>
      <c r="S373" s="165"/>
      <c r="T373" s="166"/>
      <c r="AT373" s="161" t="s">
        <v>136</v>
      </c>
      <c r="AU373" s="161" t="s">
        <v>81</v>
      </c>
      <c r="AV373" s="159" t="s">
        <v>81</v>
      </c>
      <c r="AW373" s="159" t="s">
        <v>37</v>
      </c>
      <c r="AX373" s="159" t="s">
        <v>22</v>
      </c>
      <c r="AY373" s="161" t="s">
        <v>125</v>
      </c>
    </row>
    <row r="374" spans="2:65" s="24" customFormat="1" ht="20.25" customHeight="1">
      <c r="B374" s="144"/>
      <c r="C374" s="145" t="s">
        <v>643</v>
      </c>
      <c r="D374" s="145" t="s">
        <v>127</v>
      </c>
      <c r="E374" s="146" t="s">
        <v>644</v>
      </c>
      <c r="F374" s="147" t="s">
        <v>645</v>
      </c>
      <c r="G374" s="148" t="s">
        <v>155</v>
      </c>
      <c r="H374" s="149">
        <v>17.72</v>
      </c>
      <c r="I374" s="150">
        <v>0</v>
      </c>
      <c r="J374" s="150">
        <f>ROUND(I374*H374,2)</f>
        <v>0</v>
      </c>
      <c r="K374" s="147" t="s">
        <v>131</v>
      </c>
      <c r="L374" s="25"/>
      <c r="M374" s="151"/>
      <c r="N374" s="152" t="s">
        <v>44</v>
      </c>
      <c r="O374" s="153">
        <v>0.46</v>
      </c>
      <c r="P374" s="153">
        <f>O374*H374</f>
        <v>8.1512</v>
      </c>
      <c r="Q374" s="153">
        <v>0</v>
      </c>
      <c r="R374" s="153">
        <f>Q374*H374</f>
        <v>0</v>
      </c>
      <c r="S374" s="153">
        <v>0</v>
      </c>
      <c r="T374" s="154">
        <f>S374*H374</f>
        <v>0</v>
      </c>
      <c r="AR374" s="10" t="s">
        <v>132</v>
      </c>
      <c r="AT374" s="10" t="s">
        <v>127</v>
      </c>
      <c r="AU374" s="10" t="s">
        <v>81</v>
      </c>
      <c r="AY374" s="10" t="s">
        <v>125</v>
      </c>
      <c r="BE374" s="155">
        <f>IF(N374="základní",J374,0)</f>
        <v>0</v>
      </c>
      <c r="BF374" s="155">
        <f>IF(N374="snížená",J374,0)</f>
        <v>0</v>
      </c>
      <c r="BG374" s="155">
        <f>IF(N374="zákl. přenesená",J374,0)</f>
        <v>0</v>
      </c>
      <c r="BH374" s="155">
        <f>IF(N374="sníž. přenesená",J374,0)</f>
        <v>0</v>
      </c>
      <c r="BI374" s="155">
        <f>IF(N374="nulová",J374,0)</f>
        <v>0</v>
      </c>
      <c r="BJ374" s="10" t="s">
        <v>22</v>
      </c>
      <c r="BK374" s="155">
        <f>ROUND(I374*H374,2)</f>
        <v>0</v>
      </c>
      <c r="BL374" s="10" t="s">
        <v>132</v>
      </c>
      <c r="BM374" s="10" t="s">
        <v>646</v>
      </c>
    </row>
    <row r="375" spans="2:65" s="24" customFormat="1" ht="20.25" customHeight="1">
      <c r="B375" s="144"/>
      <c r="C375" s="145" t="s">
        <v>647</v>
      </c>
      <c r="D375" s="145" t="s">
        <v>127</v>
      </c>
      <c r="E375" s="146" t="s">
        <v>648</v>
      </c>
      <c r="F375" s="147" t="s">
        <v>649</v>
      </c>
      <c r="G375" s="148" t="s">
        <v>160</v>
      </c>
      <c r="H375" s="149">
        <v>58.16</v>
      </c>
      <c r="I375" s="150">
        <v>0</v>
      </c>
      <c r="J375" s="150">
        <f>ROUND(I375*H375,2)</f>
        <v>0</v>
      </c>
      <c r="K375" s="147" t="s">
        <v>131</v>
      </c>
      <c r="L375" s="25"/>
      <c r="M375" s="151"/>
      <c r="N375" s="152" t="s">
        <v>44</v>
      </c>
      <c r="O375" s="153">
        <v>1.219</v>
      </c>
      <c r="P375" s="153">
        <f>O375*H375</f>
        <v>70.89704</v>
      </c>
      <c r="Q375" s="153">
        <v>1.848</v>
      </c>
      <c r="R375" s="153">
        <f>Q375*H375</f>
        <v>107.47968</v>
      </c>
      <c r="S375" s="153">
        <v>0</v>
      </c>
      <c r="T375" s="154">
        <f>S375*H375</f>
        <v>0</v>
      </c>
      <c r="AR375" s="10" t="s">
        <v>132</v>
      </c>
      <c r="AT375" s="10" t="s">
        <v>127</v>
      </c>
      <c r="AU375" s="10" t="s">
        <v>81</v>
      </c>
      <c r="AY375" s="10" t="s">
        <v>125</v>
      </c>
      <c r="BE375" s="155">
        <f>IF(N375="základní",J375,0)</f>
        <v>0</v>
      </c>
      <c r="BF375" s="155">
        <f>IF(N375="snížená",J375,0)</f>
        <v>0</v>
      </c>
      <c r="BG375" s="155">
        <f>IF(N375="zákl. přenesená",J375,0)</f>
        <v>0</v>
      </c>
      <c r="BH375" s="155">
        <f>IF(N375="sníž. přenesená",J375,0)</f>
        <v>0</v>
      </c>
      <c r="BI375" s="155">
        <f>IF(N375="nulová",J375,0)</f>
        <v>0</v>
      </c>
      <c r="BJ375" s="10" t="s">
        <v>22</v>
      </c>
      <c r="BK375" s="155">
        <f>ROUND(I375*H375,2)</f>
        <v>0</v>
      </c>
      <c r="BL375" s="10" t="s">
        <v>132</v>
      </c>
      <c r="BM375" s="10" t="s">
        <v>650</v>
      </c>
    </row>
    <row r="376" spans="2:47" s="24" customFormat="1" ht="27">
      <c r="B376" s="25"/>
      <c r="D376" s="156" t="s">
        <v>134</v>
      </c>
      <c r="F376" s="157" t="s">
        <v>651</v>
      </c>
      <c r="L376" s="25"/>
      <c r="M376" s="158"/>
      <c r="N376" s="26"/>
      <c r="O376" s="26"/>
      <c r="P376" s="26"/>
      <c r="Q376" s="26"/>
      <c r="R376" s="26"/>
      <c r="S376" s="26"/>
      <c r="T376" s="57"/>
      <c r="AT376" s="10" t="s">
        <v>134</v>
      </c>
      <c r="AU376" s="10" t="s">
        <v>81</v>
      </c>
    </row>
    <row r="377" spans="2:51" s="159" customFormat="1" ht="13.5">
      <c r="B377" s="160"/>
      <c r="D377" s="156" t="s">
        <v>136</v>
      </c>
      <c r="E377" s="161"/>
      <c r="F377" s="162" t="s">
        <v>652</v>
      </c>
      <c r="H377" s="163">
        <v>27.02</v>
      </c>
      <c r="L377" s="160"/>
      <c r="M377" s="164"/>
      <c r="N377" s="165"/>
      <c r="O377" s="165"/>
      <c r="P377" s="165"/>
      <c r="Q377" s="165"/>
      <c r="R377" s="165"/>
      <c r="S377" s="165"/>
      <c r="T377" s="166"/>
      <c r="AT377" s="161" t="s">
        <v>136</v>
      </c>
      <c r="AU377" s="161" t="s">
        <v>81</v>
      </c>
      <c r="AV377" s="159" t="s">
        <v>81</v>
      </c>
      <c r="AW377" s="159" t="s">
        <v>37</v>
      </c>
      <c r="AX377" s="159" t="s">
        <v>73</v>
      </c>
      <c r="AY377" s="161" t="s">
        <v>125</v>
      </c>
    </row>
    <row r="378" spans="2:51" s="159" customFormat="1" ht="13.5">
      <c r="B378" s="160"/>
      <c r="D378" s="156" t="s">
        <v>136</v>
      </c>
      <c r="E378" s="161"/>
      <c r="F378" s="162" t="s">
        <v>653</v>
      </c>
      <c r="H378" s="163">
        <v>29.94</v>
      </c>
      <c r="L378" s="160"/>
      <c r="M378" s="164"/>
      <c r="N378" s="165"/>
      <c r="O378" s="165"/>
      <c r="P378" s="165"/>
      <c r="Q378" s="165"/>
      <c r="R378" s="165"/>
      <c r="S378" s="165"/>
      <c r="T378" s="166"/>
      <c r="AT378" s="161" t="s">
        <v>136</v>
      </c>
      <c r="AU378" s="161" t="s">
        <v>81</v>
      </c>
      <c r="AV378" s="159" t="s">
        <v>81</v>
      </c>
      <c r="AW378" s="159" t="s">
        <v>37</v>
      </c>
      <c r="AX378" s="159" t="s">
        <v>73</v>
      </c>
      <c r="AY378" s="161" t="s">
        <v>125</v>
      </c>
    </row>
    <row r="379" spans="2:51" s="159" customFormat="1" ht="13.5">
      <c r="B379" s="160"/>
      <c r="D379" s="156" t="s">
        <v>136</v>
      </c>
      <c r="E379" s="161"/>
      <c r="F379" s="162" t="s">
        <v>654</v>
      </c>
      <c r="H379" s="163">
        <v>1.2</v>
      </c>
      <c r="L379" s="160"/>
      <c r="M379" s="164"/>
      <c r="N379" s="165"/>
      <c r="O379" s="165"/>
      <c r="P379" s="165"/>
      <c r="Q379" s="165"/>
      <c r="R379" s="165"/>
      <c r="S379" s="165"/>
      <c r="T379" s="166"/>
      <c r="AT379" s="161" t="s">
        <v>136</v>
      </c>
      <c r="AU379" s="161" t="s">
        <v>81</v>
      </c>
      <c r="AV379" s="159" t="s">
        <v>81</v>
      </c>
      <c r="AW379" s="159" t="s">
        <v>37</v>
      </c>
      <c r="AX379" s="159" t="s">
        <v>73</v>
      </c>
      <c r="AY379" s="161" t="s">
        <v>125</v>
      </c>
    </row>
    <row r="380" spans="2:51" s="167" customFormat="1" ht="13.5">
      <c r="B380" s="168"/>
      <c r="D380" s="175" t="s">
        <v>136</v>
      </c>
      <c r="E380" s="179"/>
      <c r="F380" s="180" t="s">
        <v>139</v>
      </c>
      <c r="H380" s="181">
        <v>58.16</v>
      </c>
      <c r="L380" s="168"/>
      <c r="M380" s="172"/>
      <c r="N380" s="173"/>
      <c r="O380" s="173"/>
      <c r="P380" s="173"/>
      <c r="Q380" s="173"/>
      <c r="R380" s="173"/>
      <c r="S380" s="173"/>
      <c r="T380" s="174"/>
      <c r="AT380" s="169" t="s">
        <v>136</v>
      </c>
      <c r="AU380" s="169" t="s">
        <v>81</v>
      </c>
      <c r="AV380" s="167" t="s">
        <v>132</v>
      </c>
      <c r="AW380" s="167" t="s">
        <v>37</v>
      </c>
      <c r="AX380" s="167" t="s">
        <v>22</v>
      </c>
      <c r="AY380" s="169" t="s">
        <v>125</v>
      </c>
    </row>
    <row r="381" spans="2:65" s="24" customFormat="1" ht="20.25" customHeight="1">
      <c r="B381" s="144"/>
      <c r="C381" s="145" t="s">
        <v>655</v>
      </c>
      <c r="D381" s="145" t="s">
        <v>127</v>
      </c>
      <c r="E381" s="146" t="s">
        <v>656</v>
      </c>
      <c r="F381" s="147" t="s">
        <v>657</v>
      </c>
      <c r="G381" s="148" t="s">
        <v>160</v>
      </c>
      <c r="H381" s="149">
        <v>11.4</v>
      </c>
      <c r="I381" s="150">
        <v>0</v>
      </c>
      <c r="J381" s="150">
        <f>ROUND(I381*H381,2)</f>
        <v>0</v>
      </c>
      <c r="K381" s="147"/>
      <c r="L381" s="25"/>
      <c r="M381" s="151"/>
      <c r="N381" s="152" t="s">
        <v>44</v>
      </c>
      <c r="O381" s="153">
        <v>0.386</v>
      </c>
      <c r="P381" s="153">
        <f>O381*H381</f>
        <v>4.4004</v>
      </c>
      <c r="Q381" s="153">
        <v>2.004</v>
      </c>
      <c r="R381" s="153">
        <f>Q381*H381</f>
        <v>22.8456</v>
      </c>
      <c r="S381" s="153">
        <v>0</v>
      </c>
      <c r="T381" s="154">
        <f>S381*H381</f>
        <v>0</v>
      </c>
      <c r="AR381" s="10" t="s">
        <v>132</v>
      </c>
      <c r="AT381" s="10" t="s">
        <v>127</v>
      </c>
      <c r="AU381" s="10" t="s">
        <v>81</v>
      </c>
      <c r="AY381" s="10" t="s">
        <v>125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0" t="s">
        <v>22</v>
      </c>
      <c r="BK381" s="155">
        <f>ROUND(I381*H381,2)</f>
        <v>0</v>
      </c>
      <c r="BL381" s="10" t="s">
        <v>132</v>
      </c>
      <c r="BM381" s="10" t="s">
        <v>658</v>
      </c>
    </row>
    <row r="382" spans="2:47" s="24" customFormat="1" ht="13.5">
      <c r="B382" s="25"/>
      <c r="D382" s="156" t="s">
        <v>134</v>
      </c>
      <c r="F382" s="157" t="s">
        <v>659</v>
      </c>
      <c r="L382" s="25"/>
      <c r="M382" s="158"/>
      <c r="N382" s="26"/>
      <c r="O382" s="26"/>
      <c r="P382" s="26"/>
      <c r="Q382" s="26"/>
      <c r="R382" s="26"/>
      <c r="S382" s="26"/>
      <c r="T382" s="57"/>
      <c r="AT382" s="10" t="s">
        <v>134</v>
      </c>
      <c r="AU382" s="10" t="s">
        <v>81</v>
      </c>
    </row>
    <row r="383" spans="2:51" s="159" customFormat="1" ht="13.5">
      <c r="B383" s="160"/>
      <c r="D383" s="156" t="s">
        <v>136</v>
      </c>
      <c r="E383" s="161"/>
      <c r="F383" s="162" t="s">
        <v>660</v>
      </c>
      <c r="H383" s="163">
        <v>11.392</v>
      </c>
      <c r="L383" s="160"/>
      <c r="M383" s="164"/>
      <c r="N383" s="165"/>
      <c r="O383" s="165"/>
      <c r="P383" s="165"/>
      <c r="Q383" s="165"/>
      <c r="R383" s="165"/>
      <c r="S383" s="165"/>
      <c r="T383" s="166"/>
      <c r="AT383" s="161" t="s">
        <v>136</v>
      </c>
      <c r="AU383" s="161" t="s">
        <v>81</v>
      </c>
      <c r="AV383" s="159" t="s">
        <v>81</v>
      </c>
      <c r="AW383" s="159" t="s">
        <v>37</v>
      </c>
      <c r="AX383" s="159" t="s">
        <v>73</v>
      </c>
      <c r="AY383" s="161" t="s">
        <v>125</v>
      </c>
    </row>
    <row r="384" spans="2:51" s="167" customFormat="1" ht="13.5">
      <c r="B384" s="168"/>
      <c r="D384" s="156" t="s">
        <v>136</v>
      </c>
      <c r="E384" s="169"/>
      <c r="F384" s="170" t="s">
        <v>139</v>
      </c>
      <c r="H384" s="171">
        <v>11.392</v>
      </c>
      <c r="L384" s="168"/>
      <c r="M384" s="172"/>
      <c r="N384" s="173"/>
      <c r="O384" s="173"/>
      <c r="P384" s="173"/>
      <c r="Q384" s="173"/>
      <c r="R384" s="173"/>
      <c r="S384" s="173"/>
      <c r="T384" s="174"/>
      <c r="AT384" s="169" t="s">
        <v>136</v>
      </c>
      <c r="AU384" s="169" t="s">
        <v>81</v>
      </c>
      <c r="AV384" s="167" t="s">
        <v>132</v>
      </c>
      <c r="AW384" s="167" t="s">
        <v>37</v>
      </c>
      <c r="AX384" s="167" t="s">
        <v>73</v>
      </c>
      <c r="AY384" s="169" t="s">
        <v>125</v>
      </c>
    </row>
    <row r="385" spans="2:51" s="159" customFormat="1" ht="13.5">
      <c r="B385" s="160"/>
      <c r="D385" s="175" t="s">
        <v>136</v>
      </c>
      <c r="E385" s="176"/>
      <c r="F385" s="177" t="s">
        <v>661</v>
      </c>
      <c r="H385" s="178">
        <v>11.4</v>
      </c>
      <c r="L385" s="160"/>
      <c r="M385" s="164"/>
      <c r="N385" s="165"/>
      <c r="O385" s="165"/>
      <c r="P385" s="165"/>
      <c r="Q385" s="165"/>
      <c r="R385" s="165"/>
      <c r="S385" s="165"/>
      <c r="T385" s="166"/>
      <c r="AT385" s="161" t="s">
        <v>136</v>
      </c>
      <c r="AU385" s="161" t="s">
        <v>81</v>
      </c>
      <c r="AV385" s="159" t="s">
        <v>81</v>
      </c>
      <c r="AW385" s="159" t="s">
        <v>37</v>
      </c>
      <c r="AX385" s="159" t="s">
        <v>22</v>
      </c>
      <c r="AY385" s="161" t="s">
        <v>125</v>
      </c>
    </row>
    <row r="386" spans="2:65" s="24" customFormat="1" ht="28.5" customHeight="1">
      <c r="B386" s="144"/>
      <c r="C386" s="145" t="s">
        <v>662</v>
      </c>
      <c r="D386" s="145" t="s">
        <v>127</v>
      </c>
      <c r="E386" s="146" t="s">
        <v>663</v>
      </c>
      <c r="F386" s="147" t="s">
        <v>664</v>
      </c>
      <c r="G386" s="148" t="s">
        <v>155</v>
      </c>
      <c r="H386" s="149">
        <v>20.3</v>
      </c>
      <c r="I386" s="150">
        <v>0</v>
      </c>
      <c r="J386" s="150">
        <f>ROUND(I386*H386,2)</f>
        <v>0</v>
      </c>
      <c r="K386" s="147" t="s">
        <v>131</v>
      </c>
      <c r="L386" s="25"/>
      <c r="M386" s="151"/>
      <c r="N386" s="152" t="s">
        <v>44</v>
      </c>
      <c r="O386" s="153">
        <v>1.836</v>
      </c>
      <c r="P386" s="153">
        <f>O386*H386</f>
        <v>37.2708</v>
      </c>
      <c r="Q386" s="153">
        <v>0.46512</v>
      </c>
      <c r="R386" s="153">
        <f>Q386*H386</f>
        <v>9.441936</v>
      </c>
      <c r="S386" s="153">
        <v>0</v>
      </c>
      <c r="T386" s="154">
        <f>S386*H386</f>
        <v>0</v>
      </c>
      <c r="AR386" s="10" t="s">
        <v>132</v>
      </c>
      <c r="AT386" s="10" t="s">
        <v>127</v>
      </c>
      <c r="AU386" s="10" t="s">
        <v>81</v>
      </c>
      <c r="AY386" s="10" t="s">
        <v>125</v>
      </c>
      <c r="BE386" s="155">
        <f>IF(N386="základní",J386,0)</f>
        <v>0</v>
      </c>
      <c r="BF386" s="155">
        <f>IF(N386="snížená",J386,0)</f>
        <v>0</v>
      </c>
      <c r="BG386" s="155">
        <f>IF(N386="zákl. přenesená",J386,0)</f>
        <v>0</v>
      </c>
      <c r="BH386" s="155">
        <f>IF(N386="sníž. přenesená",J386,0)</f>
        <v>0</v>
      </c>
      <c r="BI386" s="155">
        <f>IF(N386="nulová",J386,0)</f>
        <v>0</v>
      </c>
      <c r="BJ386" s="10" t="s">
        <v>22</v>
      </c>
      <c r="BK386" s="155">
        <f>ROUND(I386*H386,2)</f>
        <v>0</v>
      </c>
      <c r="BL386" s="10" t="s">
        <v>132</v>
      </c>
      <c r="BM386" s="10" t="s">
        <v>665</v>
      </c>
    </row>
    <row r="387" spans="2:47" s="24" customFormat="1" ht="40.5">
      <c r="B387" s="25"/>
      <c r="D387" s="156" t="s">
        <v>134</v>
      </c>
      <c r="F387" s="157" t="s">
        <v>666</v>
      </c>
      <c r="L387" s="25"/>
      <c r="M387" s="158"/>
      <c r="N387" s="26"/>
      <c r="O387" s="26"/>
      <c r="P387" s="26"/>
      <c r="Q387" s="26"/>
      <c r="R387" s="26"/>
      <c r="S387" s="26"/>
      <c r="T387" s="57"/>
      <c r="AT387" s="10" t="s">
        <v>134</v>
      </c>
      <c r="AU387" s="10" t="s">
        <v>81</v>
      </c>
    </row>
    <row r="388" spans="2:51" s="159" customFormat="1" ht="13.5">
      <c r="B388" s="160"/>
      <c r="D388" s="156" t="s">
        <v>136</v>
      </c>
      <c r="E388" s="161"/>
      <c r="F388" s="162" t="s">
        <v>667</v>
      </c>
      <c r="H388" s="163">
        <v>20.3</v>
      </c>
      <c r="L388" s="160"/>
      <c r="M388" s="164"/>
      <c r="N388" s="165"/>
      <c r="O388" s="165"/>
      <c r="P388" s="165"/>
      <c r="Q388" s="165"/>
      <c r="R388" s="165"/>
      <c r="S388" s="165"/>
      <c r="T388" s="166"/>
      <c r="AT388" s="161" t="s">
        <v>136</v>
      </c>
      <c r="AU388" s="161" t="s">
        <v>81</v>
      </c>
      <c r="AV388" s="159" t="s">
        <v>81</v>
      </c>
      <c r="AW388" s="159" t="s">
        <v>37</v>
      </c>
      <c r="AX388" s="159" t="s">
        <v>73</v>
      </c>
      <c r="AY388" s="161" t="s">
        <v>125</v>
      </c>
    </row>
    <row r="389" spans="2:51" s="167" customFormat="1" ht="13.5">
      <c r="B389" s="168"/>
      <c r="D389" s="175" t="s">
        <v>136</v>
      </c>
      <c r="E389" s="179"/>
      <c r="F389" s="180" t="s">
        <v>139</v>
      </c>
      <c r="H389" s="181">
        <v>20.3</v>
      </c>
      <c r="L389" s="168"/>
      <c r="M389" s="172"/>
      <c r="N389" s="173"/>
      <c r="O389" s="173"/>
      <c r="P389" s="173"/>
      <c r="Q389" s="173"/>
      <c r="R389" s="173"/>
      <c r="S389" s="173"/>
      <c r="T389" s="174"/>
      <c r="AT389" s="169" t="s">
        <v>136</v>
      </c>
      <c r="AU389" s="169" t="s">
        <v>81</v>
      </c>
      <c r="AV389" s="167" t="s">
        <v>132</v>
      </c>
      <c r="AW389" s="167" t="s">
        <v>37</v>
      </c>
      <c r="AX389" s="167" t="s">
        <v>22</v>
      </c>
      <c r="AY389" s="169" t="s">
        <v>125</v>
      </c>
    </row>
    <row r="390" spans="2:65" s="24" customFormat="1" ht="20.25" customHeight="1">
      <c r="B390" s="144"/>
      <c r="C390" s="145" t="s">
        <v>668</v>
      </c>
      <c r="D390" s="145" t="s">
        <v>127</v>
      </c>
      <c r="E390" s="146" t="s">
        <v>669</v>
      </c>
      <c r="F390" s="147" t="s">
        <v>670</v>
      </c>
      <c r="G390" s="148" t="s">
        <v>160</v>
      </c>
      <c r="H390" s="149">
        <v>35.33</v>
      </c>
      <c r="I390" s="150">
        <v>0</v>
      </c>
      <c r="J390" s="150">
        <f>ROUND(I390*H390,2)</f>
        <v>0</v>
      </c>
      <c r="K390" s="147"/>
      <c r="L390" s="25"/>
      <c r="M390" s="151"/>
      <c r="N390" s="152" t="s">
        <v>44</v>
      </c>
      <c r="O390" s="153">
        <v>0.059</v>
      </c>
      <c r="P390" s="153">
        <f>O390*H390</f>
        <v>2.0844699999999996</v>
      </c>
      <c r="Q390" s="153">
        <v>2.134</v>
      </c>
      <c r="R390" s="153">
        <f>Q390*H390</f>
        <v>75.39421999999999</v>
      </c>
      <c r="S390" s="153">
        <v>0</v>
      </c>
      <c r="T390" s="154">
        <f>S390*H390</f>
        <v>0</v>
      </c>
      <c r="AR390" s="10" t="s">
        <v>132</v>
      </c>
      <c r="AT390" s="10" t="s">
        <v>127</v>
      </c>
      <c r="AU390" s="10" t="s">
        <v>81</v>
      </c>
      <c r="AY390" s="10" t="s">
        <v>125</v>
      </c>
      <c r="BE390" s="155">
        <f>IF(N390="základní",J390,0)</f>
        <v>0</v>
      </c>
      <c r="BF390" s="155">
        <f>IF(N390="snížená",J390,0)</f>
        <v>0</v>
      </c>
      <c r="BG390" s="155">
        <f>IF(N390="zákl. přenesená",J390,0)</f>
        <v>0</v>
      </c>
      <c r="BH390" s="155">
        <f>IF(N390="sníž. přenesená",J390,0)</f>
        <v>0</v>
      </c>
      <c r="BI390" s="155">
        <f>IF(N390="nulová",J390,0)</f>
        <v>0</v>
      </c>
      <c r="BJ390" s="10" t="s">
        <v>22</v>
      </c>
      <c r="BK390" s="155">
        <f>ROUND(I390*H390,2)</f>
        <v>0</v>
      </c>
      <c r="BL390" s="10" t="s">
        <v>132</v>
      </c>
      <c r="BM390" s="10" t="s">
        <v>671</v>
      </c>
    </row>
    <row r="391" spans="2:47" s="24" customFormat="1" ht="13.5">
      <c r="B391" s="25"/>
      <c r="D391" s="156" t="s">
        <v>134</v>
      </c>
      <c r="F391" s="157" t="s">
        <v>672</v>
      </c>
      <c r="L391" s="25"/>
      <c r="M391" s="158"/>
      <c r="N391" s="26"/>
      <c r="O391" s="26"/>
      <c r="P391" s="26"/>
      <c r="Q391" s="26"/>
      <c r="R391" s="26"/>
      <c r="S391" s="26"/>
      <c r="T391" s="57"/>
      <c r="AT391" s="10" t="s">
        <v>134</v>
      </c>
      <c r="AU391" s="10" t="s">
        <v>81</v>
      </c>
    </row>
    <row r="392" spans="2:51" s="159" customFormat="1" ht="13.5">
      <c r="B392" s="160"/>
      <c r="D392" s="156" t="s">
        <v>136</v>
      </c>
      <c r="E392" s="161"/>
      <c r="F392" s="162" t="s">
        <v>673</v>
      </c>
      <c r="H392" s="163">
        <v>35.325</v>
      </c>
      <c r="L392" s="160"/>
      <c r="M392" s="164"/>
      <c r="N392" s="165"/>
      <c r="O392" s="165"/>
      <c r="P392" s="165"/>
      <c r="Q392" s="165"/>
      <c r="R392" s="165"/>
      <c r="S392" s="165"/>
      <c r="T392" s="166"/>
      <c r="AT392" s="161" t="s">
        <v>136</v>
      </c>
      <c r="AU392" s="161" t="s">
        <v>81</v>
      </c>
      <c r="AV392" s="159" t="s">
        <v>81</v>
      </c>
      <c r="AW392" s="159" t="s">
        <v>37</v>
      </c>
      <c r="AX392" s="159" t="s">
        <v>73</v>
      </c>
      <c r="AY392" s="161" t="s">
        <v>125</v>
      </c>
    </row>
    <row r="393" spans="2:51" s="167" customFormat="1" ht="13.5">
      <c r="B393" s="168"/>
      <c r="D393" s="156" t="s">
        <v>136</v>
      </c>
      <c r="E393" s="169"/>
      <c r="F393" s="170" t="s">
        <v>139</v>
      </c>
      <c r="H393" s="171">
        <v>35.325</v>
      </c>
      <c r="L393" s="168"/>
      <c r="M393" s="172"/>
      <c r="N393" s="173"/>
      <c r="O393" s="173"/>
      <c r="P393" s="173"/>
      <c r="Q393" s="173"/>
      <c r="R393" s="173"/>
      <c r="S393" s="173"/>
      <c r="T393" s="174"/>
      <c r="AT393" s="169" t="s">
        <v>136</v>
      </c>
      <c r="AU393" s="169" t="s">
        <v>81</v>
      </c>
      <c r="AV393" s="167" t="s">
        <v>132</v>
      </c>
      <c r="AW393" s="167" t="s">
        <v>37</v>
      </c>
      <c r="AX393" s="167" t="s">
        <v>73</v>
      </c>
      <c r="AY393" s="169" t="s">
        <v>125</v>
      </c>
    </row>
    <row r="394" spans="2:51" s="159" customFormat="1" ht="13.5">
      <c r="B394" s="160"/>
      <c r="D394" s="156" t="s">
        <v>136</v>
      </c>
      <c r="E394" s="161"/>
      <c r="F394" s="162" t="s">
        <v>674</v>
      </c>
      <c r="H394" s="163">
        <v>35.33</v>
      </c>
      <c r="L394" s="160"/>
      <c r="M394" s="164"/>
      <c r="N394" s="165"/>
      <c r="O394" s="165"/>
      <c r="P394" s="165"/>
      <c r="Q394" s="165"/>
      <c r="R394" s="165"/>
      <c r="S394" s="165"/>
      <c r="T394" s="166"/>
      <c r="AT394" s="161" t="s">
        <v>136</v>
      </c>
      <c r="AU394" s="161" t="s">
        <v>81</v>
      </c>
      <c r="AV394" s="159" t="s">
        <v>81</v>
      </c>
      <c r="AW394" s="159" t="s">
        <v>37</v>
      </c>
      <c r="AX394" s="159" t="s">
        <v>22</v>
      </c>
      <c r="AY394" s="161" t="s">
        <v>125</v>
      </c>
    </row>
    <row r="395" spans="2:63" s="130" customFormat="1" ht="29.25" customHeight="1">
      <c r="B395" s="131"/>
      <c r="D395" s="141" t="s">
        <v>72</v>
      </c>
      <c r="E395" s="142" t="s">
        <v>194</v>
      </c>
      <c r="F395" s="142" t="s">
        <v>675</v>
      </c>
      <c r="J395" s="143">
        <f>BK395</f>
        <v>0</v>
      </c>
      <c r="L395" s="131"/>
      <c r="M395" s="135"/>
      <c r="N395" s="136"/>
      <c r="O395" s="136"/>
      <c r="P395" s="137">
        <f>SUM(P396:P404)</f>
        <v>3.8649600000000004</v>
      </c>
      <c r="Q395" s="136"/>
      <c r="R395" s="137">
        <f>SUM(R396:R404)</f>
        <v>0.06072</v>
      </c>
      <c r="S395" s="136"/>
      <c r="T395" s="138">
        <f>SUM(T396:T404)</f>
        <v>0</v>
      </c>
      <c r="AR395" s="132" t="s">
        <v>22</v>
      </c>
      <c r="AT395" s="139" t="s">
        <v>72</v>
      </c>
      <c r="AU395" s="139" t="s">
        <v>22</v>
      </c>
      <c r="AY395" s="132" t="s">
        <v>125</v>
      </c>
      <c r="BK395" s="140">
        <f>SUM(BK396:BK404)</f>
        <v>0</v>
      </c>
    </row>
    <row r="396" spans="2:65" s="24" customFormat="1" ht="20.25" customHeight="1">
      <c r="B396" s="144"/>
      <c r="C396" s="145" t="s">
        <v>676</v>
      </c>
      <c r="D396" s="145" t="s">
        <v>127</v>
      </c>
      <c r="E396" s="146" t="s">
        <v>677</v>
      </c>
      <c r="F396" s="147" t="s">
        <v>678</v>
      </c>
      <c r="G396" s="148" t="s">
        <v>679</v>
      </c>
      <c r="H396" s="149">
        <v>117.12</v>
      </c>
      <c r="I396" s="150">
        <v>0</v>
      </c>
      <c r="J396" s="150">
        <f>ROUND(I396*H396,2)</f>
        <v>0</v>
      </c>
      <c r="K396" s="147" t="s">
        <v>131</v>
      </c>
      <c r="L396" s="25"/>
      <c r="M396" s="151"/>
      <c r="N396" s="152" t="s">
        <v>44</v>
      </c>
      <c r="O396" s="153">
        <v>0.033</v>
      </c>
      <c r="P396" s="153">
        <f>O396*H396</f>
        <v>3.8649600000000004</v>
      </c>
      <c r="Q396" s="153">
        <v>0</v>
      </c>
      <c r="R396" s="153">
        <f>Q396*H396</f>
        <v>0</v>
      </c>
      <c r="S396" s="153">
        <v>0</v>
      </c>
      <c r="T396" s="154">
        <f>S396*H396</f>
        <v>0</v>
      </c>
      <c r="AR396" s="10" t="s">
        <v>132</v>
      </c>
      <c r="AT396" s="10" t="s">
        <v>127</v>
      </c>
      <c r="AU396" s="10" t="s">
        <v>81</v>
      </c>
      <c r="AY396" s="10" t="s">
        <v>125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0" t="s">
        <v>22</v>
      </c>
      <c r="BK396" s="155">
        <f>ROUND(I396*H396,2)</f>
        <v>0</v>
      </c>
      <c r="BL396" s="10" t="s">
        <v>132</v>
      </c>
      <c r="BM396" s="10" t="s">
        <v>680</v>
      </c>
    </row>
    <row r="397" spans="2:47" s="24" customFormat="1" ht="27">
      <c r="B397" s="25"/>
      <c r="D397" s="156" t="s">
        <v>134</v>
      </c>
      <c r="F397" s="157" t="s">
        <v>681</v>
      </c>
      <c r="L397" s="25"/>
      <c r="M397" s="158"/>
      <c r="N397" s="26"/>
      <c r="O397" s="26"/>
      <c r="P397" s="26"/>
      <c r="Q397" s="26"/>
      <c r="R397" s="26"/>
      <c r="S397" s="26"/>
      <c r="T397" s="57"/>
      <c r="AT397" s="10" t="s">
        <v>134</v>
      </c>
      <c r="AU397" s="10" t="s">
        <v>81</v>
      </c>
    </row>
    <row r="398" spans="2:51" s="159" customFormat="1" ht="13.5">
      <c r="B398" s="160"/>
      <c r="D398" s="156" t="s">
        <v>136</v>
      </c>
      <c r="E398" s="161"/>
      <c r="F398" s="162" t="s">
        <v>682</v>
      </c>
      <c r="H398" s="163">
        <v>117.12</v>
      </c>
      <c r="L398" s="160"/>
      <c r="M398" s="164"/>
      <c r="N398" s="165"/>
      <c r="O398" s="165"/>
      <c r="P398" s="165"/>
      <c r="Q398" s="165"/>
      <c r="R398" s="165"/>
      <c r="S398" s="165"/>
      <c r="T398" s="166"/>
      <c r="AT398" s="161" t="s">
        <v>136</v>
      </c>
      <c r="AU398" s="161" t="s">
        <v>81</v>
      </c>
      <c r="AV398" s="159" t="s">
        <v>81</v>
      </c>
      <c r="AW398" s="159" t="s">
        <v>37</v>
      </c>
      <c r="AX398" s="159" t="s">
        <v>73</v>
      </c>
      <c r="AY398" s="161" t="s">
        <v>125</v>
      </c>
    </row>
    <row r="399" spans="2:51" s="167" customFormat="1" ht="13.5">
      <c r="B399" s="168"/>
      <c r="D399" s="175" t="s">
        <v>136</v>
      </c>
      <c r="E399" s="179"/>
      <c r="F399" s="180" t="s">
        <v>139</v>
      </c>
      <c r="H399" s="181">
        <v>117.12</v>
      </c>
      <c r="L399" s="168"/>
      <c r="M399" s="172"/>
      <c r="N399" s="173"/>
      <c r="O399" s="173"/>
      <c r="P399" s="173"/>
      <c r="Q399" s="173"/>
      <c r="R399" s="173"/>
      <c r="S399" s="173"/>
      <c r="T399" s="174"/>
      <c r="AT399" s="169" t="s">
        <v>136</v>
      </c>
      <c r="AU399" s="169" t="s">
        <v>81</v>
      </c>
      <c r="AV399" s="167" t="s">
        <v>132</v>
      </c>
      <c r="AW399" s="167" t="s">
        <v>37</v>
      </c>
      <c r="AX399" s="167" t="s">
        <v>22</v>
      </c>
      <c r="AY399" s="169" t="s">
        <v>125</v>
      </c>
    </row>
    <row r="400" spans="2:65" s="24" customFormat="1" ht="20.25" customHeight="1">
      <c r="B400" s="144"/>
      <c r="C400" s="183" t="s">
        <v>683</v>
      </c>
      <c r="D400" s="183" t="s">
        <v>190</v>
      </c>
      <c r="E400" s="184" t="s">
        <v>684</v>
      </c>
      <c r="F400" s="185" t="s">
        <v>685</v>
      </c>
      <c r="G400" s="186" t="s">
        <v>679</v>
      </c>
      <c r="H400" s="187">
        <v>126.5</v>
      </c>
      <c r="I400" s="188">
        <v>0</v>
      </c>
      <c r="J400" s="188">
        <f>ROUND(I400*H400,2)</f>
        <v>0</v>
      </c>
      <c r="K400" s="185"/>
      <c r="L400" s="189"/>
      <c r="M400" s="190"/>
      <c r="N400" s="191" t="s">
        <v>44</v>
      </c>
      <c r="O400" s="153">
        <v>0</v>
      </c>
      <c r="P400" s="153">
        <f>O400*H400</f>
        <v>0</v>
      </c>
      <c r="Q400" s="153">
        <v>0.00048</v>
      </c>
      <c r="R400" s="153">
        <f>Q400*H400</f>
        <v>0.06072</v>
      </c>
      <c r="S400" s="153">
        <v>0</v>
      </c>
      <c r="T400" s="154">
        <f>S400*H400</f>
        <v>0</v>
      </c>
      <c r="AR400" s="10" t="s">
        <v>194</v>
      </c>
      <c r="AT400" s="10" t="s">
        <v>190</v>
      </c>
      <c r="AU400" s="10" t="s">
        <v>81</v>
      </c>
      <c r="AY400" s="10" t="s">
        <v>125</v>
      </c>
      <c r="BE400" s="155">
        <f>IF(N400="základní",J400,0)</f>
        <v>0</v>
      </c>
      <c r="BF400" s="155">
        <f>IF(N400="snížená",J400,0)</f>
        <v>0</v>
      </c>
      <c r="BG400" s="155">
        <f>IF(N400="zákl. přenesená",J400,0)</f>
        <v>0</v>
      </c>
      <c r="BH400" s="155">
        <f>IF(N400="sníž. přenesená",J400,0)</f>
        <v>0</v>
      </c>
      <c r="BI400" s="155">
        <f>IF(N400="nulová",J400,0)</f>
        <v>0</v>
      </c>
      <c r="BJ400" s="10" t="s">
        <v>22</v>
      </c>
      <c r="BK400" s="155">
        <f>ROUND(I400*H400,2)</f>
        <v>0</v>
      </c>
      <c r="BL400" s="10" t="s">
        <v>132</v>
      </c>
      <c r="BM400" s="10" t="s">
        <v>686</v>
      </c>
    </row>
    <row r="401" spans="2:47" s="24" customFormat="1" ht="13.5">
      <c r="B401" s="25"/>
      <c r="D401" s="156" t="s">
        <v>134</v>
      </c>
      <c r="F401" s="157" t="s">
        <v>687</v>
      </c>
      <c r="L401" s="25"/>
      <c r="M401" s="158"/>
      <c r="N401" s="26"/>
      <c r="O401" s="26"/>
      <c r="P401" s="26"/>
      <c r="Q401" s="26"/>
      <c r="R401" s="26"/>
      <c r="S401" s="26"/>
      <c r="T401" s="57"/>
      <c r="AT401" s="10" t="s">
        <v>134</v>
      </c>
      <c r="AU401" s="10" t="s">
        <v>81</v>
      </c>
    </row>
    <row r="402" spans="2:51" s="159" customFormat="1" ht="13.5">
      <c r="B402" s="160"/>
      <c r="D402" s="156" t="s">
        <v>136</v>
      </c>
      <c r="E402" s="161"/>
      <c r="F402" s="162" t="s">
        <v>688</v>
      </c>
      <c r="H402" s="163">
        <v>126.49</v>
      </c>
      <c r="L402" s="160"/>
      <c r="M402" s="164"/>
      <c r="N402" s="165"/>
      <c r="O402" s="165"/>
      <c r="P402" s="165"/>
      <c r="Q402" s="165"/>
      <c r="R402" s="165"/>
      <c r="S402" s="165"/>
      <c r="T402" s="166"/>
      <c r="AT402" s="161" t="s">
        <v>136</v>
      </c>
      <c r="AU402" s="161" t="s">
        <v>81</v>
      </c>
      <c r="AV402" s="159" t="s">
        <v>81</v>
      </c>
      <c r="AW402" s="159" t="s">
        <v>37</v>
      </c>
      <c r="AX402" s="159" t="s">
        <v>73</v>
      </c>
      <c r="AY402" s="161" t="s">
        <v>125</v>
      </c>
    </row>
    <row r="403" spans="2:51" s="167" customFormat="1" ht="13.5">
      <c r="B403" s="168"/>
      <c r="D403" s="156" t="s">
        <v>136</v>
      </c>
      <c r="E403" s="169"/>
      <c r="F403" s="170" t="s">
        <v>139</v>
      </c>
      <c r="H403" s="171">
        <v>126.49</v>
      </c>
      <c r="L403" s="168"/>
      <c r="M403" s="172"/>
      <c r="N403" s="173"/>
      <c r="O403" s="173"/>
      <c r="P403" s="173"/>
      <c r="Q403" s="173"/>
      <c r="R403" s="173"/>
      <c r="S403" s="173"/>
      <c r="T403" s="174"/>
      <c r="AT403" s="169" t="s">
        <v>136</v>
      </c>
      <c r="AU403" s="169" t="s">
        <v>81</v>
      </c>
      <c r="AV403" s="167" t="s">
        <v>132</v>
      </c>
      <c r="AW403" s="167" t="s">
        <v>37</v>
      </c>
      <c r="AX403" s="167" t="s">
        <v>73</v>
      </c>
      <c r="AY403" s="169" t="s">
        <v>125</v>
      </c>
    </row>
    <row r="404" spans="2:51" s="159" customFormat="1" ht="13.5">
      <c r="B404" s="160"/>
      <c r="D404" s="156" t="s">
        <v>136</v>
      </c>
      <c r="E404" s="161"/>
      <c r="F404" s="162" t="s">
        <v>689</v>
      </c>
      <c r="H404" s="163">
        <v>126.5</v>
      </c>
      <c r="L404" s="160"/>
      <c r="M404" s="164"/>
      <c r="N404" s="165"/>
      <c r="O404" s="165"/>
      <c r="P404" s="165"/>
      <c r="Q404" s="165"/>
      <c r="R404" s="165"/>
      <c r="S404" s="165"/>
      <c r="T404" s="166"/>
      <c r="AT404" s="161" t="s">
        <v>136</v>
      </c>
      <c r="AU404" s="161" t="s">
        <v>81</v>
      </c>
      <c r="AV404" s="159" t="s">
        <v>81</v>
      </c>
      <c r="AW404" s="159" t="s">
        <v>37</v>
      </c>
      <c r="AX404" s="159" t="s">
        <v>22</v>
      </c>
      <c r="AY404" s="161" t="s">
        <v>125</v>
      </c>
    </row>
    <row r="405" spans="2:63" s="130" customFormat="1" ht="29.25" customHeight="1">
      <c r="B405" s="131"/>
      <c r="D405" s="141" t="s">
        <v>72</v>
      </c>
      <c r="E405" s="142" t="s">
        <v>182</v>
      </c>
      <c r="F405" s="142" t="s">
        <v>247</v>
      </c>
      <c r="J405" s="143">
        <f>BK405</f>
        <v>0</v>
      </c>
      <c r="L405" s="131"/>
      <c r="M405" s="135"/>
      <c r="N405" s="136"/>
      <c r="O405" s="136"/>
      <c r="P405" s="137">
        <f>SUM(P406:P416)</f>
        <v>26.8226</v>
      </c>
      <c r="Q405" s="136"/>
      <c r="R405" s="137">
        <f>SUM(R406:R416)</f>
        <v>2.413176</v>
      </c>
      <c r="S405" s="136"/>
      <c r="T405" s="138">
        <f>SUM(T406:T416)</f>
        <v>0</v>
      </c>
      <c r="AR405" s="132" t="s">
        <v>22</v>
      </c>
      <c r="AT405" s="139" t="s">
        <v>72</v>
      </c>
      <c r="AU405" s="139" t="s">
        <v>22</v>
      </c>
      <c r="AY405" s="132" t="s">
        <v>125</v>
      </c>
      <c r="BK405" s="140">
        <f>SUM(BK406:BK416)</f>
        <v>0</v>
      </c>
    </row>
    <row r="406" spans="2:65" s="24" customFormat="1" ht="20.25" customHeight="1">
      <c r="B406" s="144"/>
      <c r="C406" s="145" t="s">
        <v>690</v>
      </c>
      <c r="D406" s="145" t="s">
        <v>127</v>
      </c>
      <c r="E406" s="146" t="s">
        <v>691</v>
      </c>
      <c r="F406" s="147" t="s">
        <v>692</v>
      </c>
      <c r="G406" s="148" t="s">
        <v>679</v>
      </c>
      <c r="H406" s="149">
        <v>49.7</v>
      </c>
      <c r="I406" s="150">
        <v>0</v>
      </c>
      <c r="J406" s="150">
        <f>ROUND(I406*H406,2)</f>
        <v>0</v>
      </c>
      <c r="K406" s="147"/>
      <c r="L406" s="25"/>
      <c r="M406" s="151"/>
      <c r="N406" s="152" t="s">
        <v>44</v>
      </c>
      <c r="O406" s="153">
        <v>0.228</v>
      </c>
      <c r="P406" s="153">
        <f>O406*H406</f>
        <v>11.331600000000002</v>
      </c>
      <c r="Q406" s="153">
        <v>0.04008</v>
      </c>
      <c r="R406" s="153">
        <f>Q406*H406</f>
        <v>1.991976</v>
      </c>
      <c r="S406" s="153">
        <v>0</v>
      </c>
      <c r="T406" s="154">
        <f>S406*H406</f>
        <v>0</v>
      </c>
      <c r="AR406" s="10" t="s">
        <v>132</v>
      </c>
      <c r="AT406" s="10" t="s">
        <v>127</v>
      </c>
      <c r="AU406" s="10" t="s">
        <v>81</v>
      </c>
      <c r="AY406" s="10" t="s">
        <v>125</v>
      </c>
      <c r="BE406" s="155">
        <f>IF(N406="základní",J406,0)</f>
        <v>0</v>
      </c>
      <c r="BF406" s="155">
        <f>IF(N406="snížená",J406,0)</f>
        <v>0</v>
      </c>
      <c r="BG406" s="155">
        <f>IF(N406="zákl. přenesená",J406,0)</f>
        <v>0</v>
      </c>
      <c r="BH406" s="155">
        <f>IF(N406="sníž. přenesená",J406,0)</f>
        <v>0</v>
      </c>
      <c r="BI406" s="155">
        <f>IF(N406="nulová",J406,0)</f>
        <v>0</v>
      </c>
      <c r="BJ406" s="10" t="s">
        <v>22</v>
      </c>
      <c r="BK406" s="155">
        <f>ROUND(I406*H406,2)</f>
        <v>0</v>
      </c>
      <c r="BL406" s="10" t="s">
        <v>132</v>
      </c>
      <c r="BM406" s="10" t="s">
        <v>693</v>
      </c>
    </row>
    <row r="407" spans="2:47" s="24" customFormat="1" ht="13.5">
      <c r="B407" s="25"/>
      <c r="D407" s="156" t="s">
        <v>134</v>
      </c>
      <c r="F407" s="157" t="s">
        <v>694</v>
      </c>
      <c r="L407" s="25"/>
      <c r="M407" s="158"/>
      <c r="N407" s="26"/>
      <c r="O407" s="26"/>
      <c r="P407" s="26"/>
      <c r="Q407" s="26"/>
      <c r="R407" s="26"/>
      <c r="S407" s="26"/>
      <c r="T407" s="57"/>
      <c r="AT407" s="10" t="s">
        <v>134</v>
      </c>
      <c r="AU407" s="10" t="s">
        <v>81</v>
      </c>
    </row>
    <row r="408" spans="2:51" s="159" customFormat="1" ht="13.5">
      <c r="B408" s="160"/>
      <c r="D408" s="175" t="s">
        <v>136</v>
      </c>
      <c r="E408" s="176"/>
      <c r="F408" s="177" t="s">
        <v>695</v>
      </c>
      <c r="H408" s="178">
        <v>49.7</v>
      </c>
      <c r="L408" s="160"/>
      <c r="M408" s="164"/>
      <c r="N408" s="165"/>
      <c r="O408" s="165"/>
      <c r="P408" s="165"/>
      <c r="Q408" s="165"/>
      <c r="R408" s="165"/>
      <c r="S408" s="165"/>
      <c r="T408" s="166"/>
      <c r="AT408" s="161" t="s">
        <v>136</v>
      </c>
      <c r="AU408" s="161" t="s">
        <v>81</v>
      </c>
      <c r="AV408" s="159" t="s">
        <v>81</v>
      </c>
      <c r="AW408" s="159" t="s">
        <v>37</v>
      </c>
      <c r="AX408" s="159" t="s">
        <v>22</v>
      </c>
      <c r="AY408" s="161" t="s">
        <v>125</v>
      </c>
    </row>
    <row r="409" spans="2:65" s="24" customFormat="1" ht="20.25" customHeight="1">
      <c r="B409" s="144"/>
      <c r="C409" s="145" t="s">
        <v>696</v>
      </c>
      <c r="D409" s="145" t="s">
        <v>127</v>
      </c>
      <c r="E409" s="146" t="s">
        <v>697</v>
      </c>
      <c r="F409" s="147" t="s">
        <v>698</v>
      </c>
      <c r="G409" s="148" t="s">
        <v>155</v>
      </c>
      <c r="H409" s="149">
        <v>78</v>
      </c>
      <c r="I409" s="150">
        <v>0</v>
      </c>
      <c r="J409" s="150">
        <f>ROUND(I409*H409,2)</f>
        <v>0</v>
      </c>
      <c r="K409" s="147" t="s">
        <v>131</v>
      </c>
      <c r="L409" s="25"/>
      <c r="M409" s="151"/>
      <c r="N409" s="152" t="s">
        <v>44</v>
      </c>
      <c r="O409" s="153">
        <v>0.189</v>
      </c>
      <c r="P409" s="153">
        <f>O409*H409</f>
        <v>14.742</v>
      </c>
      <c r="Q409" s="153">
        <v>0.0054</v>
      </c>
      <c r="R409" s="153">
        <f>Q409*H409</f>
        <v>0.4212</v>
      </c>
      <c r="S409" s="153">
        <v>0</v>
      </c>
      <c r="T409" s="154">
        <f>S409*H409</f>
        <v>0</v>
      </c>
      <c r="AR409" s="10" t="s">
        <v>132</v>
      </c>
      <c r="AT409" s="10" t="s">
        <v>127</v>
      </c>
      <c r="AU409" s="10" t="s">
        <v>81</v>
      </c>
      <c r="AY409" s="10" t="s">
        <v>125</v>
      </c>
      <c r="BE409" s="155">
        <f>IF(N409="základní",J409,0)</f>
        <v>0</v>
      </c>
      <c r="BF409" s="155">
        <f>IF(N409="snížená",J409,0)</f>
        <v>0</v>
      </c>
      <c r="BG409" s="155">
        <f>IF(N409="zákl. přenesená",J409,0)</f>
        <v>0</v>
      </c>
      <c r="BH409" s="155">
        <f>IF(N409="sníž. přenesená",J409,0)</f>
        <v>0</v>
      </c>
      <c r="BI409" s="155">
        <f>IF(N409="nulová",J409,0)</f>
        <v>0</v>
      </c>
      <c r="BJ409" s="10" t="s">
        <v>22</v>
      </c>
      <c r="BK409" s="155">
        <f>ROUND(I409*H409,2)</f>
        <v>0</v>
      </c>
      <c r="BL409" s="10" t="s">
        <v>132</v>
      </c>
      <c r="BM409" s="10" t="s">
        <v>699</v>
      </c>
    </row>
    <row r="410" spans="2:47" s="24" customFormat="1" ht="27">
      <c r="B410" s="25"/>
      <c r="D410" s="156" t="s">
        <v>134</v>
      </c>
      <c r="F410" s="157" t="s">
        <v>700</v>
      </c>
      <c r="L410" s="25"/>
      <c r="M410" s="158"/>
      <c r="N410" s="26"/>
      <c r="O410" s="26"/>
      <c r="P410" s="26"/>
      <c r="Q410" s="26"/>
      <c r="R410" s="26"/>
      <c r="S410" s="26"/>
      <c r="T410" s="57"/>
      <c r="AT410" s="10" t="s">
        <v>134</v>
      </c>
      <c r="AU410" s="10" t="s">
        <v>81</v>
      </c>
    </row>
    <row r="411" spans="2:51" s="159" customFormat="1" ht="13.5">
      <c r="B411" s="160"/>
      <c r="D411" s="156" t="s">
        <v>136</v>
      </c>
      <c r="E411" s="161"/>
      <c r="F411" s="162" t="s">
        <v>701</v>
      </c>
      <c r="H411" s="163">
        <v>37.71</v>
      </c>
      <c r="L411" s="160"/>
      <c r="M411" s="164"/>
      <c r="N411" s="165"/>
      <c r="O411" s="165"/>
      <c r="P411" s="165"/>
      <c r="Q411" s="165"/>
      <c r="R411" s="165"/>
      <c r="S411" s="165"/>
      <c r="T411" s="166"/>
      <c r="AT411" s="161" t="s">
        <v>136</v>
      </c>
      <c r="AU411" s="161" t="s">
        <v>81</v>
      </c>
      <c r="AV411" s="159" t="s">
        <v>81</v>
      </c>
      <c r="AW411" s="159" t="s">
        <v>37</v>
      </c>
      <c r="AX411" s="159" t="s">
        <v>73</v>
      </c>
      <c r="AY411" s="161" t="s">
        <v>125</v>
      </c>
    </row>
    <row r="412" spans="2:51" s="167" customFormat="1" ht="13.5">
      <c r="B412" s="168"/>
      <c r="D412" s="156" t="s">
        <v>136</v>
      </c>
      <c r="E412" s="169"/>
      <c r="F412" s="170" t="s">
        <v>139</v>
      </c>
      <c r="H412" s="171">
        <v>37.71</v>
      </c>
      <c r="L412" s="168"/>
      <c r="M412" s="172"/>
      <c r="N412" s="173"/>
      <c r="O412" s="173"/>
      <c r="P412" s="173"/>
      <c r="Q412" s="173"/>
      <c r="R412" s="173"/>
      <c r="S412" s="173"/>
      <c r="T412" s="174"/>
      <c r="AT412" s="169" t="s">
        <v>136</v>
      </c>
      <c r="AU412" s="169" t="s">
        <v>81</v>
      </c>
      <c r="AV412" s="167" t="s">
        <v>132</v>
      </c>
      <c r="AW412" s="167" t="s">
        <v>37</v>
      </c>
      <c r="AX412" s="167" t="s">
        <v>73</v>
      </c>
      <c r="AY412" s="169" t="s">
        <v>125</v>
      </c>
    </row>
    <row r="413" spans="2:51" s="159" customFormat="1" ht="13.5">
      <c r="B413" s="160"/>
      <c r="D413" s="156" t="s">
        <v>136</v>
      </c>
      <c r="E413" s="161"/>
      <c r="F413" s="162" t="s">
        <v>702</v>
      </c>
      <c r="H413" s="163">
        <v>77.683</v>
      </c>
      <c r="L413" s="160"/>
      <c r="M413" s="164"/>
      <c r="N413" s="165"/>
      <c r="O413" s="165"/>
      <c r="P413" s="165"/>
      <c r="Q413" s="165"/>
      <c r="R413" s="165"/>
      <c r="S413" s="165"/>
      <c r="T413" s="166"/>
      <c r="AT413" s="161" t="s">
        <v>136</v>
      </c>
      <c r="AU413" s="161" t="s">
        <v>81</v>
      </c>
      <c r="AV413" s="159" t="s">
        <v>81</v>
      </c>
      <c r="AW413" s="159" t="s">
        <v>37</v>
      </c>
      <c r="AX413" s="159" t="s">
        <v>73</v>
      </c>
      <c r="AY413" s="161" t="s">
        <v>125</v>
      </c>
    </row>
    <row r="414" spans="2:51" s="159" customFormat="1" ht="13.5">
      <c r="B414" s="160"/>
      <c r="D414" s="175" t="s">
        <v>136</v>
      </c>
      <c r="E414" s="176"/>
      <c r="F414" s="177" t="s">
        <v>703</v>
      </c>
      <c r="H414" s="178">
        <v>78</v>
      </c>
      <c r="L414" s="160"/>
      <c r="M414" s="164"/>
      <c r="N414" s="165"/>
      <c r="O414" s="165"/>
      <c r="P414" s="165"/>
      <c r="Q414" s="165"/>
      <c r="R414" s="165"/>
      <c r="S414" s="165"/>
      <c r="T414" s="166"/>
      <c r="AT414" s="161" t="s">
        <v>136</v>
      </c>
      <c r="AU414" s="161" t="s">
        <v>81</v>
      </c>
      <c r="AV414" s="159" t="s">
        <v>81</v>
      </c>
      <c r="AW414" s="159" t="s">
        <v>37</v>
      </c>
      <c r="AX414" s="159" t="s">
        <v>22</v>
      </c>
      <c r="AY414" s="161" t="s">
        <v>125</v>
      </c>
    </row>
    <row r="415" spans="2:65" s="24" customFormat="1" ht="28.5" customHeight="1">
      <c r="B415" s="144"/>
      <c r="C415" s="145" t="s">
        <v>556</v>
      </c>
      <c r="D415" s="145" t="s">
        <v>127</v>
      </c>
      <c r="E415" s="146" t="s">
        <v>271</v>
      </c>
      <c r="F415" s="147" t="s">
        <v>272</v>
      </c>
      <c r="G415" s="148" t="s">
        <v>143</v>
      </c>
      <c r="H415" s="149">
        <v>1</v>
      </c>
      <c r="I415" s="150">
        <v>0</v>
      </c>
      <c r="J415" s="150">
        <f>ROUND(I415*H415,2)</f>
        <v>0</v>
      </c>
      <c r="K415" s="147"/>
      <c r="L415" s="25"/>
      <c r="M415" s="151"/>
      <c r="N415" s="152" t="s">
        <v>44</v>
      </c>
      <c r="O415" s="153">
        <v>0.749</v>
      </c>
      <c r="P415" s="153">
        <f>O415*H415</f>
        <v>0.749</v>
      </c>
      <c r="Q415" s="153">
        <v>0</v>
      </c>
      <c r="R415" s="153">
        <f>Q415*H415</f>
        <v>0</v>
      </c>
      <c r="S415" s="153">
        <v>0</v>
      </c>
      <c r="T415" s="154">
        <f>S415*H415</f>
        <v>0</v>
      </c>
      <c r="AR415" s="10" t="s">
        <v>132</v>
      </c>
      <c r="AT415" s="10" t="s">
        <v>127</v>
      </c>
      <c r="AU415" s="10" t="s">
        <v>81</v>
      </c>
      <c r="AY415" s="10" t="s">
        <v>125</v>
      </c>
      <c r="BE415" s="155">
        <f>IF(N415="základní",J415,0)</f>
        <v>0</v>
      </c>
      <c r="BF415" s="155">
        <f>IF(N415="snížená",J415,0)</f>
        <v>0</v>
      </c>
      <c r="BG415" s="155">
        <f>IF(N415="zákl. přenesená",J415,0)</f>
        <v>0</v>
      </c>
      <c r="BH415" s="155">
        <f>IF(N415="sníž. přenesená",J415,0)</f>
        <v>0</v>
      </c>
      <c r="BI415" s="155">
        <f>IF(N415="nulová",J415,0)</f>
        <v>0</v>
      </c>
      <c r="BJ415" s="10" t="s">
        <v>22</v>
      </c>
      <c r="BK415" s="155">
        <f>ROUND(I415*H415,2)</f>
        <v>0</v>
      </c>
      <c r="BL415" s="10" t="s">
        <v>132</v>
      </c>
      <c r="BM415" s="10" t="s">
        <v>704</v>
      </c>
    </row>
    <row r="416" spans="2:47" s="24" customFormat="1" ht="27">
      <c r="B416" s="25"/>
      <c r="D416" s="156" t="s">
        <v>134</v>
      </c>
      <c r="F416" s="157" t="s">
        <v>272</v>
      </c>
      <c r="L416" s="25"/>
      <c r="M416" s="158"/>
      <c r="N416" s="26"/>
      <c r="O416" s="26"/>
      <c r="P416" s="26"/>
      <c r="Q416" s="26"/>
      <c r="R416" s="26"/>
      <c r="S416" s="26"/>
      <c r="T416" s="57"/>
      <c r="AT416" s="10" t="s">
        <v>134</v>
      </c>
      <c r="AU416" s="10" t="s">
        <v>81</v>
      </c>
    </row>
    <row r="417" spans="2:63" s="130" customFormat="1" ht="29.25" customHeight="1">
      <c r="B417" s="131"/>
      <c r="D417" s="141" t="s">
        <v>72</v>
      </c>
      <c r="E417" s="142" t="s">
        <v>275</v>
      </c>
      <c r="F417" s="142" t="s">
        <v>276</v>
      </c>
      <c r="J417" s="143">
        <f>BK417</f>
        <v>0</v>
      </c>
      <c r="L417" s="131"/>
      <c r="M417" s="135"/>
      <c r="N417" s="136"/>
      <c r="O417" s="136"/>
      <c r="P417" s="137">
        <f>SUM(P418:P421)</f>
        <v>995.338848</v>
      </c>
      <c r="Q417" s="136"/>
      <c r="R417" s="137">
        <f>SUM(R418:R421)</f>
        <v>0</v>
      </c>
      <c r="S417" s="136"/>
      <c r="T417" s="138">
        <f>SUM(T418:T421)</f>
        <v>0</v>
      </c>
      <c r="AR417" s="132" t="s">
        <v>22</v>
      </c>
      <c r="AT417" s="139" t="s">
        <v>72</v>
      </c>
      <c r="AU417" s="139" t="s">
        <v>22</v>
      </c>
      <c r="AY417" s="132" t="s">
        <v>125</v>
      </c>
      <c r="BK417" s="140">
        <f>SUM(BK418:BK421)</f>
        <v>0</v>
      </c>
    </row>
    <row r="418" spans="2:65" s="24" customFormat="1" ht="20.25" customHeight="1">
      <c r="B418" s="144"/>
      <c r="C418" s="145" t="s">
        <v>705</v>
      </c>
      <c r="D418" s="145" t="s">
        <v>127</v>
      </c>
      <c r="E418" s="146" t="s">
        <v>277</v>
      </c>
      <c r="F418" s="147" t="s">
        <v>278</v>
      </c>
      <c r="G418" s="148" t="s">
        <v>279</v>
      </c>
      <c r="H418" s="149">
        <v>2788.064</v>
      </c>
      <c r="I418" s="150">
        <v>0</v>
      </c>
      <c r="J418" s="150">
        <f>ROUND(I418*H418,2)</f>
        <v>0</v>
      </c>
      <c r="K418" s="147" t="s">
        <v>131</v>
      </c>
      <c r="L418" s="25"/>
      <c r="M418" s="151"/>
      <c r="N418" s="152" t="s">
        <v>44</v>
      </c>
      <c r="O418" s="153">
        <v>0.338</v>
      </c>
      <c r="P418" s="153">
        <f>O418*H418</f>
        <v>942.365632</v>
      </c>
      <c r="Q418" s="153">
        <v>0</v>
      </c>
      <c r="R418" s="153">
        <f>Q418*H418</f>
        <v>0</v>
      </c>
      <c r="S418" s="153">
        <v>0</v>
      </c>
      <c r="T418" s="154">
        <f>S418*H418</f>
        <v>0</v>
      </c>
      <c r="AR418" s="10" t="s">
        <v>132</v>
      </c>
      <c r="AT418" s="10" t="s">
        <v>127</v>
      </c>
      <c r="AU418" s="10" t="s">
        <v>81</v>
      </c>
      <c r="AY418" s="10" t="s">
        <v>125</v>
      </c>
      <c r="BE418" s="155">
        <f>IF(N418="základní",J418,0)</f>
        <v>0</v>
      </c>
      <c r="BF418" s="155">
        <f>IF(N418="snížená",J418,0)</f>
        <v>0</v>
      </c>
      <c r="BG418" s="155">
        <f>IF(N418="zákl. přenesená",J418,0)</f>
        <v>0</v>
      </c>
      <c r="BH418" s="155">
        <f>IF(N418="sníž. přenesená",J418,0)</f>
        <v>0</v>
      </c>
      <c r="BI418" s="155">
        <f>IF(N418="nulová",J418,0)</f>
        <v>0</v>
      </c>
      <c r="BJ418" s="10" t="s">
        <v>22</v>
      </c>
      <c r="BK418" s="155">
        <f>ROUND(I418*H418,2)</f>
        <v>0</v>
      </c>
      <c r="BL418" s="10" t="s">
        <v>132</v>
      </c>
      <c r="BM418" s="10" t="s">
        <v>706</v>
      </c>
    </row>
    <row r="419" spans="2:47" s="24" customFormat="1" ht="27">
      <c r="B419" s="25"/>
      <c r="D419" s="175" t="s">
        <v>134</v>
      </c>
      <c r="F419" s="182" t="s">
        <v>281</v>
      </c>
      <c r="L419" s="25"/>
      <c r="M419" s="158"/>
      <c r="N419" s="26"/>
      <c r="O419" s="26"/>
      <c r="P419" s="26"/>
      <c r="Q419" s="26"/>
      <c r="R419" s="26"/>
      <c r="S419" s="26"/>
      <c r="T419" s="57"/>
      <c r="AT419" s="10" t="s">
        <v>134</v>
      </c>
      <c r="AU419" s="10" t="s">
        <v>81</v>
      </c>
    </row>
    <row r="420" spans="2:65" s="24" customFormat="1" ht="28.5" customHeight="1">
      <c r="B420" s="144"/>
      <c r="C420" s="145" t="s">
        <v>707</v>
      </c>
      <c r="D420" s="145" t="s">
        <v>127</v>
      </c>
      <c r="E420" s="146" t="s">
        <v>282</v>
      </c>
      <c r="F420" s="147" t="s">
        <v>283</v>
      </c>
      <c r="G420" s="148" t="s">
        <v>279</v>
      </c>
      <c r="H420" s="149">
        <v>2788.064</v>
      </c>
      <c r="I420" s="150">
        <v>0</v>
      </c>
      <c r="J420" s="150">
        <f>ROUND(I420*H420,2)</f>
        <v>0</v>
      </c>
      <c r="K420" s="147" t="s">
        <v>131</v>
      </c>
      <c r="L420" s="25"/>
      <c r="M420" s="151"/>
      <c r="N420" s="152" t="s">
        <v>44</v>
      </c>
      <c r="O420" s="153">
        <v>0.019</v>
      </c>
      <c r="P420" s="153">
        <f>O420*H420</f>
        <v>52.973215999999994</v>
      </c>
      <c r="Q420" s="153">
        <v>0</v>
      </c>
      <c r="R420" s="153">
        <f>Q420*H420</f>
        <v>0</v>
      </c>
      <c r="S420" s="153">
        <v>0</v>
      </c>
      <c r="T420" s="154">
        <f>S420*H420</f>
        <v>0</v>
      </c>
      <c r="AR420" s="10" t="s">
        <v>132</v>
      </c>
      <c r="AT420" s="10" t="s">
        <v>127</v>
      </c>
      <c r="AU420" s="10" t="s">
        <v>81</v>
      </c>
      <c r="AY420" s="10" t="s">
        <v>125</v>
      </c>
      <c r="BE420" s="155">
        <f>IF(N420="základní",J420,0)</f>
        <v>0</v>
      </c>
      <c r="BF420" s="155">
        <f>IF(N420="snížená",J420,0)</f>
        <v>0</v>
      </c>
      <c r="BG420" s="155">
        <f>IF(N420="zákl. přenesená",J420,0)</f>
        <v>0</v>
      </c>
      <c r="BH420" s="155">
        <f>IF(N420="sníž. přenesená",J420,0)</f>
        <v>0</v>
      </c>
      <c r="BI420" s="155">
        <f>IF(N420="nulová",J420,0)</f>
        <v>0</v>
      </c>
      <c r="BJ420" s="10" t="s">
        <v>22</v>
      </c>
      <c r="BK420" s="155">
        <f>ROUND(I420*H420,2)</f>
        <v>0</v>
      </c>
      <c r="BL420" s="10" t="s">
        <v>132</v>
      </c>
      <c r="BM420" s="10" t="s">
        <v>708</v>
      </c>
    </row>
    <row r="421" spans="2:47" s="24" customFormat="1" ht="27">
      <c r="B421" s="25"/>
      <c r="D421" s="156" t="s">
        <v>134</v>
      </c>
      <c r="F421" s="157" t="s">
        <v>285</v>
      </c>
      <c r="L421" s="25"/>
      <c r="M421" s="158"/>
      <c r="N421" s="26"/>
      <c r="O421" s="26"/>
      <c r="P421" s="26"/>
      <c r="Q421" s="26"/>
      <c r="R421" s="26"/>
      <c r="S421" s="26"/>
      <c r="T421" s="57"/>
      <c r="AT421" s="10" t="s">
        <v>134</v>
      </c>
      <c r="AU421" s="10" t="s">
        <v>81</v>
      </c>
    </row>
    <row r="422" spans="2:63" s="130" customFormat="1" ht="36.75" customHeight="1">
      <c r="B422" s="131"/>
      <c r="D422" s="132" t="s">
        <v>72</v>
      </c>
      <c r="E422" s="133" t="s">
        <v>709</v>
      </c>
      <c r="F422" s="133" t="s">
        <v>710</v>
      </c>
      <c r="J422" s="134">
        <f>BK422</f>
        <v>0</v>
      </c>
      <c r="L422" s="131"/>
      <c r="M422" s="135"/>
      <c r="N422" s="136"/>
      <c r="O422" s="136"/>
      <c r="P422" s="137">
        <f>P423+P441</f>
        <v>59.39883900000001</v>
      </c>
      <c r="Q422" s="136"/>
      <c r="R422" s="137">
        <f>R423+R441</f>
        <v>1.12236852</v>
      </c>
      <c r="S422" s="136"/>
      <c r="T422" s="138">
        <f>T423+T441</f>
        <v>0</v>
      </c>
      <c r="AR422" s="132" t="s">
        <v>81</v>
      </c>
      <c r="AT422" s="139" t="s">
        <v>72</v>
      </c>
      <c r="AU422" s="139" t="s">
        <v>73</v>
      </c>
      <c r="AY422" s="132" t="s">
        <v>125</v>
      </c>
      <c r="BK422" s="140">
        <f>BK423+BK441</f>
        <v>0</v>
      </c>
    </row>
    <row r="423" spans="2:63" s="130" customFormat="1" ht="19.5" customHeight="1">
      <c r="B423" s="131"/>
      <c r="D423" s="141" t="s">
        <v>72</v>
      </c>
      <c r="E423" s="142" t="s">
        <v>711</v>
      </c>
      <c r="F423" s="142" t="s">
        <v>712</v>
      </c>
      <c r="J423" s="143">
        <f>BK423</f>
        <v>0</v>
      </c>
      <c r="L423" s="131"/>
      <c r="M423" s="135"/>
      <c r="N423" s="136"/>
      <c r="O423" s="136"/>
      <c r="P423" s="137">
        <f>SUM(P424:P440)</f>
        <v>58.59836700000001</v>
      </c>
      <c r="Q423" s="136"/>
      <c r="R423" s="137">
        <f>SUM(R424:R440)</f>
        <v>1.120964</v>
      </c>
      <c r="S423" s="136"/>
      <c r="T423" s="138">
        <f>SUM(T424:T440)</f>
        <v>0</v>
      </c>
      <c r="AR423" s="132" t="s">
        <v>81</v>
      </c>
      <c r="AT423" s="139" t="s">
        <v>72</v>
      </c>
      <c r="AU423" s="139" t="s">
        <v>22</v>
      </c>
      <c r="AY423" s="132" t="s">
        <v>125</v>
      </c>
      <c r="BK423" s="140">
        <f>SUM(BK424:BK440)</f>
        <v>0</v>
      </c>
    </row>
    <row r="424" spans="2:65" s="24" customFormat="1" ht="20.25" customHeight="1">
      <c r="B424" s="144"/>
      <c r="C424" s="145" t="s">
        <v>713</v>
      </c>
      <c r="D424" s="145" t="s">
        <v>127</v>
      </c>
      <c r="E424" s="146" t="s">
        <v>714</v>
      </c>
      <c r="F424" s="147" t="s">
        <v>715</v>
      </c>
      <c r="G424" s="148" t="s">
        <v>679</v>
      </c>
      <c r="H424" s="149">
        <v>49.7</v>
      </c>
      <c r="I424" s="150">
        <v>0</v>
      </c>
      <c r="J424" s="150">
        <f>ROUND(I424*H424,2)</f>
        <v>0</v>
      </c>
      <c r="K424" s="147" t="s">
        <v>131</v>
      </c>
      <c r="L424" s="25"/>
      <c r="M424" s="151"/>
      <c r="N424" s="152" t="s">
        <v>44</v>
      </c>
      <c r="O424" s="153">
        <v>0.552</v>
      </c>
      <c r="P424" s="153">
        <f>O424*H424</f>
        <v>27.434400000000004</v>
      </c>
      <c r="Q424" s="153">
        <v>6E-05</v>
      </c>
      <c r="R424" s="153">
        <f>Q424*H424</f>
        <v>0.0029820000000000003</v>
      </c>
      <c r="S424" s="153">
        <v>0</v>
      </c>
      <c r="T424" s="154">
        <f>S424*H424</f>
        <v>0</v>
      </c>
      <c r="AR424" s="10" t="s">
        <v>380</v>
      </c>
      <c r="AT424" s="10" t="s">
        <v>127</v>
      </c>
      <c r="AU424" s="10" t="s">
        <v>81</v>
      </c>
      <c r="AY424" s="10" t="s">
        <v>125</v>
      </c>
      <c r="BE424" s="155">
        <f>IF(N424="základní",J424,0)</f>
        <v>0</v>
      </c>
      <c r="BF424" s="155">
        <f>IF(N424="snížená",J424,0)</f>
        <v>0</v>
      </c>
      <c r="BG424" s="155">
        <f>IF(N424="zákl. přenesená",J424,0)</f>
        <v>0</v>
      </c>
      <c r="BH424" s="155">
        <f>IF(N424="sníž. přenesená",J424,0)</f>
        <v>0</v>
      </c>
      <c r="BI424" s="155">
        <f>IF(N424="nulová",J424,0)</f>
        <v>0</v>
      </c>
      <c r="BJ424" s="10" t="s">
        <v>22</v>
      </c>
      <c r="BK424" s="155">
        <f>ROUND(I424*H424,2)</f>
        <v>0</v>
      </c>
      <c r="BL424" s="10" t="s">
        <v>380</v>
      </c>
      <c r="BM424" s="10" t="s">
        <v>716</v>
      </c>
    </row>
    <row r="425" spans="2:47" s="24" customFormat="1" ht="27">
      <c r="B425" s="25"/>
      <c r="D425" s="156" t="s">
        <v>134</v>
      </c>
      <c r="F425" s="157" t="s">
        <v>717</v>
      </c>
      <c r="L425" s="25"/>
      <c r="M425" s="158"/>
      <c r="N425" s="26"/>
      <c r="O425" s="26"/>
      <c r="P425" s="26"/>
      <c r="Q425" s="26"/>
      <c r="R425" s="26"/>
      <c r="S425" s="26"/>
      <c r="T425" s="57"/>
      <c r="AT425" s="10" t="s">
        <v>134</v>
      </c>
      <c r="AU425" s="10" t="s">
        <v>81</v>
      </c>
    </row>
    <row r="426" spans="2:51" s="159" customFormat="1" ht="13.5">
      <c r="B426" s="160"/>
      <c r="D426" s="175" t="s">
        <v>136</v>
      </c>
      <c r="E426" s="176"/>
      <c r="F426" s="177" t="s">
        <v>695</v>
      </c>
      <c r="H426" s="178">
        <v>49.7</v>
      </c>
      <c r="L426" s="160"/>
      <c r="M426" s="164"/>
      <c r="N426" s="165"/>
      <c r="O426" s="165"/>
      <c r="P426" s="165"/>
      <c r="Q426" s="165"/>
      <c r="R426" s="165"/>
      <c r="S426" s="165"/>
      <c r="T426" s="166"/>
      <c r="AT426" s="161" t="s">
        <v>136</v>
      </c>
      <c r="AU426" s="161" t="s">
        <v>81</v>
      </c>
      <c r="AV426" s="159" t="s">
        <v>81</v>
      </c>
      <c r="AW426" s="159" t="s">
        <v>37</v>
      </c>
      <c r="AX426" s="159" t="s">
        <v>22</v>
      </c>
      <c r="AY426" s="161" t="s">
        <v>125</v>
      </c>
    </row>
    <row r="427" spans="2:65" s="24" customFormat="1" ht="20.25" customHeight="1">
      <c r="B427" s="144"/>
      <c r="C427" s="183" t="s">
        <v>718</v>
      </c>
      <c r="D427" s="183" t="s">
        <v>190</v>
      </c>
      <c r="E427" s="184" t="s">
        <v>719</v>
      </c>
      <c r="F427" s="185" t="s">
        <v>720</v>
      </c>
      <c r="G427" s="186" t="s">
        <v>279</v>
      </c>
      <c r="H427" s="187">
        <v>0.352</v>
      </c>
      <c r="I427" s="188">
        <v>0</v>
      </c>
      <c r="J427" s="188">
        <f>ROUND(I427*H427,2)</f>
        <v>0</v>
      </c>
      <c r="K427" s="185"/>
      <c r="L427" s="189"/>
      <c r="M427" s="190"/>
      <c r="N427" s="191" t="s">
        <v>44</v>
      </c>
      <c r="O427" s="153">
        <v>0</v>
      </c>
      <c r="P427" s="153">
        <f>O427*H427</f>
        <v>0</v>
      </c>
      <c r="Q427" s="153">
        <v>1</v>
      </c>
      <c r="R427" s="153">
        <f>Q427*H427</f>
        <v>0.352</v>
      </c>
      <c r="S427" s="153">
        <v>0</v>
      </c>
      <c r="T427" s="154">
        <f>S427*H427</f>
        <v>0</v>
      </c>
      <c r="AR427" s="10" t="s">
        <v>470</v>
      </c>
      <c r="AT427" s="10" t="s">
        <v>190</v>
      </c>
      <c r="AU427" s="10" t="s">
        <v>81</v>
      </c>
      <c r="AY427" s="10" t="s">
        <v>125</v>
      </c>
      <c r="BE427" s="155">
        <f>IF(N427="základní",J427,0)</f>
        <v>0</v>
      </c>
      <c r="BF427" s="155">
        <f>IF(N427="snížená",J427,0)</f>
        <v>0</v>
      </c>
      <c r="BG427" s="155">
        <f>IF(N427="zákl. přenesená",J427,0)</f>
        <v>0</v>
      </c>
      <c r="BH427" s="155">
        <f>IF(N427="sníž. přenesená",J427,0)</f>
        <v>0</v>
      </c>
      <c r="BI427" s="155">
        <f>IF(N427="nulová",J427,0)</f>
        <v>0</v>
      </c>
      <c r="BJ427" s="10" t="s">
        <v>22</v>
      </c>
      <c r="BK427" s="155">
        <f>ROUND(I427*H427,2)</f>
        <v>0</v>
      </c>
      <c r="BL427" s="10" t="s">
        <v>380</v>
      </c>
      <c r="BM427" s="10" t="s">
        <v>721</v>
      </c>
    </row>
    <row r="428" spans="2:47" s="24" customFormat="1" ht="13.5">
      <c r="B428" s="25"/>
      <c r="D428" s="156" t="s">
        <v>134</v>
      </c>
      <c r="F428" s="157" t="s">
        <v>720</v>
      </c>
      <c r="L428" s="25"/>
      <c r="M428" s="158"/>
      <c r="N428" s="26"/>
      <c r="O428" s="26"/>
      <c r="P428" s="26"/>
      <c r="Q428" s="26"/>
      <c r="R428" s="26"/>
      <c r="S428" s="26"/>
      <c r="T428" s="57"/>
      <c r="AT428" s="10" t="s">
        <v>134</v>
      </c>
      <c r="AU428" s="10" t="s">
        <v>81</v>
      </c>
    </row>
    <row r="429" spans="2:51" s="159" customFormat="1" ht="13.5">
      <c r="B429" s="160"/>
      <c r="D429" s="175" t="s">
        <v>136</v>
      </c>
      <c r="E429" s="176"/>
      <c r="F429" s="177" t="s">
        <v>722</v>
      </c>
      <c r="H429" s="178">
        <v>0.352</v>
      </c>
      <c r="L429" s="160"/>
      <c r="M429" s="164"/>
      <c r="N429" s="165"/>
      <c r="O429" s="165"/>
      <c r="P429" s="165"/>
      <c r="Q429" s="165"/>
      <c r="R429" s="165"/>
      <c r="S429" s="165"/>
      <c r="T429" s="166"/>
      <c r="AT429" s="161" t="s">
        <v>136</v>
      </c>
      <c r="AU429" s="161" t="s">
        <v>81</v>
      </c>
      <c r="AV429" s="159" t="s">
        <v>81</v>
      </c>
      <c r="AW429" s="159" t="s">
        <v>37</v>
      </c>
      <c r="AX429" s="159" t="s">
        <v>22</v>
      </c>
      <c r="AY429" s="161" t="s">
        <v>125</v>
      </c>
    </row>
    <row r="430" spans="2:65" s="24" customFormat="1" ht="20.25" customHeight="1">
      <c r="B430" s="144"/>
      <c r="C430" s="183" t="s">
        <v>723</v>
      </c>
      <c r="D430" s="183" t="s">
        <v>190</v>
      </c>
      <c r="E430" s="184" t="s">
        <v>724</v>
      </c>
      <c r="F430" s="185" t="s">
        <v>725</v>
      </c>
      <c r="G430" s="186" t="s">
        <v>279</v>
      </c>
      <c r="H430" s="187">
        <v>0.285</v>
      </c>
      <c r="I430" s="188">
        <v>0</v>
      </c>
      <c r="J430" s="188">
        <f>ROUND(I430*H430,2)</f>
        <v>0</v>
      </c>
      <c r="K430" s="185"/>
      <c r="L430" s="189"/>
      <c r="M430" s="190"/>
      <c r="N430" s="191" t="s">
        <v>44</v>
      </c>
      <c r="O430" s="153">
        <v>0</v>
      </c>
      <c r="P430" s="153">
        <f>O430*H430</f>
        <v>0</v>
      </c>
      <c r="Q430" s="153">
        <v>1</v>
      </c>
      <c r="R430" s="153">
        <f>Q430*H430</f>
        <v>0.285</v>
      </c>
      <c r="S430" s="153">
        <v>0</v>
      </c>
      <c r="T430" s="154">
        <f>S430*H430</f>
        <v>0</v>
      </c>
      <c r="AR430" s="10" t="s">
        <v>470</v>
      </c>
      <c r="AT430" s="10" t="s">
        <v>190</v>
      </c>
      <c r="AU430" s="10" t="s">
        <v>81</v>
      </c>
      <c r="AY430" s="10" t="s">
        <v>125</v>
      </c>
      <c r="BE430" s="155">
        <f>IF(N430="základní",J430,0)</f>
        <v>0</v>
      </c>
      <c r="BF430" s="155">
        <f>IF(N430="snížená",J430,0)</f>
        <v>0</v>
      </c>
      <c r="BG430" s="155">
        <f>IF(N430="zákl. přenesená",J430,0)</f>
        <v>0</v>
      </c>
      <c r="BH430" s="155">
        <f>IF(N430="sníž. přenesená",J430,0)</f>
        <v>0</v>
      </c>
      <c r="BI430" s="155">
        <f>IF(N430="nulová",J430,0)</f>
        <v>0</v>
      </c>
      <c r="BJ430" s="10" t="s">
        <v>22</v>
      </c>
      <c r="BK430" s="155">
        <f>ROUND(I430*H430,2)</f>
        <v>0</v>
      </c>
      <c r="BL430" s="10" t="s">
        <v>380</v>
      </c>
      <c r="BM430" s="10" t="s">
        <v>726</v>
      </c>
    </row>
    <row r="431" spans="2:47" s="24" customFormat="1" ht="13.5">
      <c r="B431" s="25"/>
      <c r="D431" s="156" t="s">
        <v>134</v>
      </c>
      <c r="F431" s="157" t="s">
        <v>725</v>
      </c>
      <c r="L431" s="25"/>
      <c r="M431" s="158"/>
      <c r="N431" s="26"/>
      <c r="O431" s="26"/>
      <c r="P431" s="26"/>
      <c r="Q431" s="26"/>
      <c r="R431" s="26"/>
      <c r="S431" s="26"/>
      <c r="T431" s="57"/>
      <c r="AT431" s="10" t="s">
        <v>134</v>
      </c>
      <c r="AU431" s="10" t="s">
        <v>81</v>
      </c>
    </row>
    <row r="432" spans="2:51" s="159" customFormat="1" ht="13.5">
      <c r="B432" s="160"/>
      <c r="D432" s="175" t="s">
        <v>136</v>
      </c>
      <c r="E432" s="176"/>
      <c r="F432" s="177" t="s">
        <v>727</v>
      </c>
      <c r="H432" s="178">
        <v>0.285</v>
      </c>
      <c r="L432" s="160"/>
      <c r="M432" s="164"/>
      <c r="N432" s="165"/>
      <c r="O432" s="165"/>
      <c r="P432" s="165"/>
      <c r="Q432" s="165"/>
      <c r="R432" s="165"/>
      <c r="S432" s="165"/>
      <c r="T432" s="166"/>
      <c r="AT432" s="161" t="s">
        <v>136</v>
      </c>
      <c r="AU432" s="161" t="s">
        <v>81</v>
      </c>
      <c r="AV432" s="159" t="s">
        <v>81</v>
      </c>
      <c r="AW432" s="159" t="s">
        <v>37</v>
      </c>
      <c r="AX432" s="159" t="s">
        <v>22</v>
      </c>
      <c r="AY432" s="161" t="s">
        <v>125</v>
      </c>
    </row>
    <row r="433" spans="2:65" s="24" customFormat="1" ht="20.25" customHeight="1">
      <c r="B433" s="144"/>
      <c r="C433" s="183" t="s">
        <v>728</v>
      </c>
      <c r="D433" s="183" t="s">
        <v>190</v>
      </c>
      <c r="E433" s="184" t="s">
        <v>729</v>
      </c>
      <c r="F433" s="185" t="s">
        <v>730</v>
      </c>
      <c r="G433" s="186" t="s">
        <v>279</v>
      </c>
      <c r="H433" s="187">
        <v>0.478</v>
      </c>
      <c r="I433" s="188">
        <v>0</v>
      </c>
      <c r="J433" s="188">
        <f>ROUND(I433*H433,2)</f>
        <v>0</v>
      </c>
      <c r="K433" s="185"/>
      <c r="L433" s="189"/>
      <c r="M433" s="190"/>
      <c r="N433" s="191" t="s">
        <v>44</v>
      </c>
      <c r="O433" s="153">
        <v>0</v>
      </c>
      <c r="P433" s="153">
        <f>O433*H433</f>
        <v>0</v>
      </c>
      <c r="Q433" s="153">
        <v>1</v>
      </c>
      <c r="R433" s="153">
        <f>Q433*H433</f>
        <v>0.478</v>
      </c>
      <c r="S433" s="153">
        <v>0</v>
      </c>
      <c r="T433" s="154">
        <f>S433*H433</f>
        <v>0</v>
      </c>
      <c r="AR433" s="10" t="s">
        <v>470</v>
      </c>
      <c r="AT433" s="10" t="s">
        <v>190</v>
      </c>
      <c r="AU433" s="10" t="s">
        <v>81</v>
      </c>
      <c r="AY433" s="10" t="s">
        <v>125</v>
      </c>
      <c r="BE433" s="155">
        <f>IF(N433="základní",J433,0)</f>
        <v>0</v>
      </c>
      <c r="BF433" s="155">
        <f>IF(N433="snížená",J433,0)</f>
        <v>0</v>
      </c>
      <c r="BG433" s="155">
        <f>IF(N433="zákl. přenesená",J433,0)</f>
        <v>0</v>
      </c>
      <c r="BH433" s="155">
        <f>IF(N433="sníž. přenesená",J433,0)</f>
        <v>0</v>
      </c>
      <c r="BI433" s="155">
        <f>IF(N433="nulová",J433,0)</f>
        <v>0</v>
      </c>
      <c r="BJ433" s="10" t="s">
        <v>22</v>
      </c>
      <c r="BK433" s="155">
        <f>ROUND(I433*H433,2)</f>
        <v>0</v>
      </c>
      <c r="BL433" s="10" t="s">
        <v>380</v>
      </c>
      <c r="BM433" s="10" t="s">
        <v>731</v>
      </c>
    </row>
    <row r="434" spans="2:47" s="24" customFormat="1" ht="13.5">
      <c r="B434" s="25"/>
      <c r="D434" s="156" t="s">
        <v>134</v>
      </c>
      <c r="F434" s="157" t="s">
        <v>730</v>
      </c>
      <c r="L434" s="25"/>
      <c r="M434" s="158"/>
      <c r="N434" s="26"/>
      <c r="O434" s="26"/>
      <c r="P434" s="26"/>
      <c r="Q434" s="26"/>
      <c r="R434" s="26"/>
      <c r="S434" s="26"/>
      <c r="T434" s="57"/>
      <c r="AT434" s="10" t="s">
        <v>134</v>
      </c>
      <c r="AU434" s="10" t="s">
        <v>81</v>
      </c>
    </row>
    <row r="435" spans="2:51" s="159" customFormat="1" ht="13.5">
      <c r="B435" s="160"/>
      <c r="D435" s="175" t="s">
        <v>136</v>
      </c>
      <c r="E435" s="176"/>
      <c r="F435" s="177" t="s">
        <v>732</v>
      </c>
      <c r="H435" s="178">
        <v>0.478</v>
      </c>
      <c r="L435" s="160"/>
      <c r="M435" s="164"/>
      <c r="N435" s="165"/>
      <c r="O435" s="165"/>
      <c r="P435" s="165"/>
      <c r="Q435" s="165"/>
      <c r="R435" s="165"/>
      <c r="S435" s="165"/>
      <c r="T435" s="166"/>
      <c r="AT435" s="161" t="s">
        <v>136</v>
      </c>
      <c r="AU435" s="161" t="s">
        <v>81</v>
      </c>
      <c r="AV435" s="159" t="s">
        <v>81</v>
      </c>
      <c r="AW435" s="159" t="s">
        <v>37</v>
      </c>
      <c r="AX435" s="159" t="s">
        <v>22</v>
      </c>
      <c r="AY435" s="161" t="s">
        <v>125</v>
      </c>
    </row>
    <row r="436" spans="2:65" s="24" customFormat="1" ht="20.25" customHeight="1">
      <c r="B436" s="144"/>
      <c r="C436" s="145" t="s">
        <v>733</v>
      </c>
      <c r="D436" s="145" t="s">
        <v>127</v>
      </c>
      <c r="E436" s="146" t="s">
        <v>734</v>
      </c>
      <c r="F436" s="147" t="s">
        <v>735</v>
      </c>
      <c r="G436" s="148" t="s">
        <v>679</v>
      </c>
      <c r="H436" s="149">
        <v>49.7</v>
      </c>
      <c r="I436" s="150">
        <v>0</v>
      </c>
      <c r="J436" s="150">
        <f>ROUND(I436*H436,2)</f>
        <v>0</v>
      </c>
      <c r="K436" s="147"/>
      <c r="L436" s="25"/>
      <c r="M436" s="151"/>
      <c r="N436" s="152" t="s">
        <v>44</v>
      </c>
      <c r="O436" s="153">
        <v>0.552</v>
      </c>
      <c r="P436" s="153">
        <f>O436*H436</f>
        <v>27.434400000000004</v>
      </c>
      <c r="Q436" s="153">
        <v>6E-05</v>
      </c>
      <c r="R436" s="153">
        <f>Q436*H436</f>
        <v>0.0029820000000000003</v>
      </c>
      <c r="S436" s="153">
        <v>0</v>
      </c>
      <c r="T436" s="154">
        <f>S436*H436</f>
        <v>0</v>
      </c>
      <c r="AR436" s="10" t="s">
        <v>380</v>
      </c>
      <c r="AT436" s="10" t="s">
        <v>127</v>
      </c>
      <c r="AU436" s="10" t="s">
        <v>81</v>
      </c>
      <c r="AY436" s="10" t="s">
        <v>125</v>
      </c>
      <c r="BE436" s="155">
        <f>IF(N436="základní",J436,0)</f>
        <v>0</v>
      </c>
      <c r="BF436" s="155">
        <f>IF(N436="snížená",J436,0)</f>
        <v>0</v>
      </c>
      <c r="BG436" s="155">
        <f>IF(N436="zákl. přenesená",J436,0)</f>
        <v>0</v>
      </c>
      <c r="BH436" s="155">
        <f>IF(N436="sníž. přenesená",J436,0)</f>
        <v>0</v>
      </c>
      <c r="BI436" s="155">
        <f>IF(N436="nulová",J436,0)</f>
        <v>0</v>
      </c>
      <c r="BJ436" s="10" t="s">
        <v>22</v>
      </c>
      <c r="BK436" s="155">
        <f>ROUND(I436*H436,2)</f>
        <v>0</v>
      </c>
      <c r="BL436" s="10" t="s">
        <v>380</v>
      </c>
      <c r="BM436" s="10" t="s">
        <v>736</v>
      </c>
    </row>
    <row r="437" spans="2:47" s="24" customFormat="1" ht="13.5">
      <c r="B437" s="25"/>
      <c r="D437" s="156" t="s">
        <v>134</v>
      </c>
      <c r="F437" s="157" t="s">
        <v>735</v>
      </c>
      <c r="L437" s="25"/>
      <c r="M437" s="158"/>
      <c r="N437" s="26"/>
      <c r="O437" s="26"/>
      <c r="P437" s="26"/>
      <c r="Q437" s="26"/>
      <c r="R437" s="26"/>
      <c r="S437" s="26"/>
      <c r="T437" s="57"/>
      <c r="AT437" s="10" t="s">
        <v>134</v>
      </c>
      <c r="AU437" s="10" t="s">
        <v>81</v>
      </c>
    </row>
    <row r="438" spans="2:51" s="159" customFormat="1" ht="13.5">
      <c r="B438" s="160"/>
      <c r="D438" s="175" t="s">
        <v>136</v>
      </c>
      <c r="E438" s="176"/>
      <c r="F438" s="177" t="s">
        <v>695</v>
      </c>
      <c r="H438" s="178">
        <v>49.7</v>
      </c>
      <c r="L438" s="160"/>
      <c r="M438" s="164"/>
      <c r="N438" s="165"/>
      <c r="O438" s="165"/>
      <c r="P438" s="165"/>
      <c r="Q438" s="165"/>
      <c r="R438" s="165"/>
      <c r="S438" s="165"/>
      <c r="T438" s="166"/>
      <c r="AT438" s="161" t="s">
        <v>136</v>
      </c>
      <c r="AU438" s="161" t="s">
        <v>81</v>
      </c>
      <c r="AV438" s="159" t="s">
        <v>81</v>
      </c>
      <c r="AW438" s="159" t="s">
        <v>37</v>
      </c>
      <c r="AX438" s="159" t="s">
        <v>22</v>
      </c>
      <c r="AY438" s="161" t="s">
        <v>125</v>
      </c>
    </row>
    <row r="439" spans="2:65" s="24" customFormat="1" ht="20.25" customHeight="1">
      <c r="B439" s="144"/>
      <c r="C439" s="145" t="s">
        <v>737</v>
      </c>
      <c r="D439" s="145" t="s">
        <v>127</v>
      </c>
      <c r="E439" s="146" t="s">
        <v>738</v>
      </c>
      <c r="F439" s="147" t="s">
        <v>739</v>
      </c>
      <c r="G439" s="148" t="s">
        <v>279</v>
      </c>
      <c r="H439" s="149">
        <v>1.121</v>
      </c>
      <c r="I439" s="150">
        <v>0</v>
      </c>
      <c r="J439" s="150">
        <f>ROUND(I439*H439,2)</f>
        <v>0</v>
      </c>
      <c r="K439" s="147" t="s">
        <v>131</v>
      </c>
      <c r="L439" s="25"/>
      <c r="M439" s="151"/>
      <c r="N439" s="152" t="s">
        <v>44</v>
      </c>
      <c r="O439" s="153">
        <v>3.327</v>
      </c>
      <c r="P439" s="153">
        <f>O439*H439</f>
        <v>3.729567</v>
      </c>
      <c r="Q439" s="153">
        <v>0</v>
      </c>
      <c r="R439" s="153">
        <f>Q439*H439</f>
        <v>0</v>
      </c>
      <c r="S439" s="153">
        <v>0</v>
      </c>
      <c r="T439" s="154">
        <f>S439*H439</f>
        <v>0</v>
      </c>
      <c r="AR439" s="10" t="s">
        <v>380</v>
      </c>
      <c r="AT439" s="10" t="s">
        <v>127</v>
      </c>
      <c r="AU439" s="10" t="s">
        <v>81</v>
      </c>
      <c r="AY439" s="10" t="s">
        <v>125</v>
      </c>
      <c r="BE439" s="155">
        <f>IF(N439="základní",J439,0)</f>
        <v>0</v>
      </c>
      <c r="BF439" s="155">
        <f>IF(N439="snížená",J439,0)</f>
        <v>0</v>
      </c>
      <c r="BG439" s="155">
        <f>IF(N439="zákl. přenesená",J439,0)</f>
        <v>0</v>
      </c>
      <c r="BH439" s="155">
        <f>IF(N439="sníž. přenesená",J439,0)</f>
        <v>0</v>
      </c>
      <c r="BI439" s="155">
        <f>IF(N439="nulová",J439,0)</f>
        <v>0</v>
      </c>
      <c r="BJ439" s="10" t="s">
        <v>22</v>
      </c>
      <c r="BK439" s="155">
        <f>ROUND(I439*H439,2)</f>
        <v>0</v>
      </c>
      <c r="BL439" s="10" t="s">
        <v>380</v>
      </c>
      <c r="BM439" s="10" t="s">
        <v>740</v>
      </c>
    </row>
    <row r="440" spans="2:47" s="24" customFormat="1" ht="27">
      <c r="B440" s="25"/>
      <c r="D440" s="156" t="s">
        <v>134</v>
      </c>
      <c r="F440" s="157" t="s">
        <v>741</v>
      </c>
      <c r="L440" s="25"/>
      <c r="M440" s="158"/>
      <c r="N440" s="26"/>
      <c r="O440" s="26"/>
      <c r="P440" s="26"/>
      <c r="Q440" s="26"/>
      <c r="R440" s="26"/>
      <c r="S440" s="26"/>
      <c r="T440" s="57"/>
      <c r="AT440" s="10" t="s">
        <v>134</v>
      </c>
      <c r="AU440" s="10" t="s">
        <v>81</v>
      </c>
    </row>
    <row r="441" spans="2:63" s="130" customFormat="1" ht="29.25" customHeight="1">
      <c r="B441" s="131"/>
      <c r="D441" s="141" t="s">
        <v>72</v>
      </c>
      <c r="E441" s="142" t="s">
        <v>742</v>
      </c>
      <c r="F441" s="142" t="s">
        <v>743</v>
      </c>
      <c r="J441" s="143">
        <f>BK441</f>
        <v>0</v>
      </c>
      <c r="L441" s="131"/>
      <c r="M441" s="135"/>
      <c r="N441" s="136"/>
      <c r="O441" s="136"/>
      <c r="P441" s="137">
        <f>SUM(P442:P456)</f>
        <v>0.8004720000000001</v>
      </c>
      <c r="Q441" s="136"/>
      <c r="R441" s="137">
        <f>SUM(R442:R456)</f>
        <v>0.00140452</v>
      </c>
      <c r="S441" s="136"/>
      <c r="T441" s="138">
        <f>SUM(T442:T456)</f>
        <v>0</v>
      </c>
      <c r="AR441" s="132" t="s">
        <v>81</v>
      </c>
      <c r="AT441" s="139" t="s">
        <v>72</v>
      </c>
      <c r="AU441" s="139" t="s">
        <v>22</v>
      </c>
      <c r="AY441" s="132" t="s">
        <v>125</v>
      </c>
      <c r="BK441" s="140">
        <f>SUM(BK442:BK456)</f>
        <v>0</v>
      </c>
    </row>
    <row r="442" spans="2:65" s="24" customFormat="1" ht="20.25" customHeight="1">
      <c r="B442" s="144"/>
      <c r="C442" s="145" t="s">
        <v>744</v>
      </c>
      <c r="D442" s="145" t="s">
        <v>127</v>
      </c>
      <c r="E442" s="146" t="s">
        <v>745</v>
      </c>
      <c r="F442" s="147" t="s">
        <v>746</v>
      </c>
      <c r="G442" s="148" t="s">
        <v>155</v>
      </c>
      <c r="H442" s="149">
        <v>0.708</v>
      </c>
      <c r="I442" s="150">
        <v>0</v>
      </c>
      <c r="J442" s="150">
        <f>ROUND(I442*H442,2)</f>
        <v>0</v>
      </c>
      <c r="K442" s="147" t="s">
        <v>131</v>
      </c>
      <c r="L442" s="25"/>
      <c r="M442" s="151"/>
      <c r="N442" s="152" t="s">
        <v>44</v>
      </c>
      <c r="O442" s="153">
        <v>0.117</v>
      </c>
      <c r="P442" s="153">
        <f>O442*H442</f>
        <v>0.082836</v>
      </c>
      <c r="Q442" s="153">
        <v>7E-05</v>
      </c>
      <c r="R442" s="153">
        <f>Q442*H442</f>
        <v>4.955999999999999E-05</v>
      </c>
      <c r="S442" s="153">
        <v>0</v>
      </c>
      <c r="T442" s="154">
        <f>S442*H442</f>
        <v>0</v>
      </c>
      <c r="AR442" s="10" t="s">
        <v>380</v>
      </c>
      <c r="AT442" s="10" t="s">
        <v>127</v>
      </c>
      <c r="AU442" s="10" t="s">
        <v>81</v>
      </c>
      <c r="AY442" s="10" t="s">
        <v>125</v>
      </c>
      <c r="BE442" s="155">
        <f>IF(N442="základní",J442,0)</f>
        <v>0</v>
      </c>
      <c r="BF442" s="155">
        <f>IF(N442="snížená",J442,0)</f>
        <v>0</v>
      </c>
      <c r="BG442" s="155">
        <f>IF(N442="zákl. přenesená",J442,0)</f>
        <v>0</v>
      </c>
      <c r="BH442" s="155">
        <f>IF(N442="sníž. přenesená",J442,0)</f>
        <v>0</v>
      </c>
      <c r="BI442" s="155">
        <f>IF(N442="nulová",J442,0)</f>
        <v>0</v>
      </c>
      <c r="BJ442" s="10" t="s">
        <v>22</v>
      </c>
      <c r="BK442" s="155">
        <f>ROUND(I442*H442,2)</f>
        <v>0</v>
      </c>
      <c r="BL442" s="10" t="s">
        <v>380</v>
      </c>
      <c r="BM442" s="10" t="s">
        <v>747</v>
      </c>
    </row>
    <row r="443" spans="2:47" s="24" customFormat="1" ht="27">
      <c r="B443" s="25"/>
      <c r="D443" s="156" t="s">
        <v>134</v>
      </c>
      <c r="F443" s="157" t="s">
        <v>748</v>
      </c>
      <c r="L443" s="25"/>
      <c r="M443" s="158"/>
      <c r="N443" s="26"/>
      <c r="O443" s="26"/>
      <c r="P443" s="26"/>
      <c r="Q443" s="26"/>
      <c r="R443" s="26"/>
      <c r="S443" s="26"/>
      <c r="T443" s="57"/>
      <c r="AT443" s="10" t="s">
        <v>134</v>
      </c>
      <c r="AU443" s="10" t="s">
        <v>81</v>
      </c>
    </row>
    <row r="444" spans="2:51" s="159" customFormat="1" ht="13.5">
      <c r="B444" s="160"/>
      <c r="D444" s="175" t="s">
        <v>136</v>
      </c>
      <c r="E444" s="176"/>
      <c r="F444" s="177" t="s">
        <v>749</v>
      </c>
      <c r="H444" s="178">
        <v>0.708</v>
      </c>
      <c r="L444" s="160"/>
      <c r="M444" s="164"/>
      <c r="N444" s="165"/>
      <c r="O444" s="165"/>
      <c r="P444" s="165"/>
      <c r="Q444" s="165"/>
      <c r="R444" s="165"/>
      <c r="S444" s="165"/>
      <c r="T444" s="166"/>
      <c r="AT444" s="161" t="s">
        <v>136</v>
      </c>
      <c r="AU444" s="161" t="s">
        <v>81</v>
      </c>
      <c r="AV444" s="159" t="s">
        <v>81</v>
      </c>
      <c r="AW444" s="159" t="s">
        <v>37</v>
      </c>
      <c r="AX444" s="159" t="s">
        <v>22</v>
      </c>
      <c r="AY444" s="161" t="s">
        <v>125</v>
      </c>
    </row>
    <row r="445" spans="2:65" s="24" customFormat="1" ht="20.25" customHeight="1">
      <c r="B445" s="144"/>
      <c r="C445" s="145" t="s">
        <v>750</v>
      </c>
      <c r="D445" s="145" t="s">
        <v>127</v>
      </c>
      <c r="E445" s="146" t="s">
        <v>751</v>
      </c>
      <c r="F445" s="147" t="s">
        <v>752</v>
      </c>
      <c r="G445" s="148" t="s">
        <v>155</v>
      </c>
      <c r="H445" s="149">
        <v>0.708</v>
      </c>
      <c r="I445" s="150">
        <v>0</v>
      </c>
      <c r="J445" s="150">
        <f>ROUND(I445*H445,2)</f>
        <v>0</v>
      </c>
      <c r="K445" s="147" t="s">
        <v>131</v>
      </c>
      <c r="L445" s="25"/>
      <c r="M445" s="151"/>
      <c r="N445" s="152" t="s">
        <v>44</v>
      </c>
      <c r="O445" s="153">
        <v>0.295</v>
      </c>
      <c r="P445" s="153">
        <f>O445*H445</f>
        <v>0.20886</v>
      </c>
      <c r="Q445" s="153">
        <v>0</v>
      </c>
      <c r="R445" s="153">
        <f>Q445*H445</f>
        <v>0</v>
      </c>
      <c r="S445" s="153">
        <v>0</v>
      </c>
      <c r="T445" s="154">
        <f>S445*H445</f>
        <v>0</v>
      </c>
      <c r="AR445" s="10" t="s">
        <v>380</v>
      </c>
      <c r="AT445" s="10" t="s">
        <v>127</v>
      </c>
      <c r="AU445" s="10" t="s">
        <v>81</v>
      </c>
      <c r="AY445" s="10" t="s">
        <v>125</v>
      </c>
      <c r="BE445" s="155">
        <f>IF(N445="základní",J445,0)</f>
        <v>0</v>
      </c>
      <c r="BF445" s="155">
        <f>IF(N445="snížená",J445,0)</f>
        <v>0</v>
      </c>
      <c r="BG445" s="155">
        <f>IF(N445="zákl. přenesená",J445,0)</f>
        <v>0</v>
      </c>
      <c r="BH445" s="155">
        <f>IF(N445="sníž. přenesená",J445,0)</f>
        <v>0</v>
      </c>
      <c r="BI445" s="155">
        <f>IF(N445="nulová",J445,0)</f>
        <v>0</v>
      </c>
      <c r="BJ445" s="10" t="s">
        <v>22</v>
      </c>
      <c r="BK445" s="155">
        <f>ROUND(I445*H445,2)</f>
        <v>0</v>
      </c>
      <c r="BL445" s="10" t="s">
        <v>380</v>
      </c>
      <c r="BM445" s="10" t="s">
        <v>753</v>
      </c>
    </row>
    <row r="446" spans="2:47" s="24" customFormat="1" ht="13.5">
      <c r="B446" s="25"/>
      <c r="D446" s="156" t="s">
        <v>134</v>
      </c>
      <c r="F446" s="157" t="s">
        <v>754</v>
      </c>
      <c r="L446" s="25"/>
      <c r="M446" s="158"/>
      <c r="N446" s="26"/>
      <c r="O446" s="26"/>
      <c r="P446" s="26"/>
      <c r="Q446" s="26"/>
      <c r="R446" s="26"/>
      <c r="S446" s="26"/>
      <c r="T446" s="57"/>
      <c r="AT446" s="10" t="s">
        <v>134</v>
      </c>
      <c r="AU446" s="10" t="s">
        <v>81</v>
      </c>
    </row>
    <row r="447" spans="2:51" s="159" customFormat="1" ht="13.5">
      <c r="B447" s="160"/>
      <c r="D447" s="156" t="s">
        <v>136</v>
      </c>
      <c r="E447" s="161"/>
      <c r="F447" s="162" t="s">
        <v>755</v>
      </c>
      <c r="H447" s="163">
        <v>0.708</v>
      </c>
      <c r="L447" s="160"/>
      <c r="M447" s="164"/>
      <c r="N447" s="165"/>
      <c r="O447" s="165"/>
      <c r="P447" s="165"/>
      <c r="Q447" s="165"/>
      <c r="R447" s="165"/>
      <c r="S447" s="165"/>
      <c r="T447" s="166"/>
      <c r="AT447" s="161" t="s">
        <v>136</v>
      </c>
      <c r="AU447" s="161" t="s">
        <v>81</v>
      </c>
      <c r="AV447" s="159" t="s">
        <v>81</v>
      </c>
      <c r="AW447" s="159" t="s">
        <v>37</v>
      </c>
      <c r="AX447" s="159" t="s">
        <v>73</v>
      </c>
      <c r="AY447" s="161" t="s">
        <v>125</v>
      </c>
    </row>
    <row r="448" spans="2:51" s="167" customFormat="1" ht="13.5">
      <c r="B448" s="168"/>
      <c r="D448" s="175" t="s">
        <v>136</v>
      </c>
      <c r="E448" s="179"/>
      <c r="F448" s="180" t="s">
        <v>139</v>
      </c>
      <c r="H448" s="181">
        <v>0.708</v>
      </c>
      <c r="L448" s="168"/>
      <c r="M448" s="172"/>
      <c r="N448" s="173"/>
      <c r="O448" s="173"/>
      <c r="P448" s="173"/>
      <c r="Q448" s="173"/>
      <c r="R448" s="173"/>
      <c r="S448" s="173"/>
      <c r="T448" s="174"/>
      <c r="AT448" s="169" t="s">
        <v>136</v>
      </c>
      <c r="AU448" s="169" t="s">
        <v>81</v>
      </c>
      <c r="AV448" s="167" t="s">
        <v>132</v>
      </c>
      <c r="AW448" s="167" t="s">
        <v>37</v>
      </c>
      <c r="AX448" s="167" t="s">
        <v>22</v>
      </c>
      <c r="AY448" s="169" t="s">
        <v>125</v>
      </c>
    </row>
    <row r="449" spans="2:65" s="24" customFormat="1" ht="28.5" customHeight="1">
      <c r="B449" s="144"/>
      <c r="C449" s="145" t="s">
        <v>756</v>
      </c>
      <c r="D449" s="145" t="s">
        <v>127</v>
      </c>
      <c r="E449" s="146" t="s">
        <v>757</v>
      </c>
      <c r="F449" s="147" t="s">
        <v>758</v>
      </c>
      <c r="G449" s="148" t="s">
        <v>155</v>
      </c>
      <c r="H449" s="149">
        <v>2.958</v>
      </c>
      <c r="I449" s="150">
        <v>0</v>
      </c>
      <c r="J449" s="150">
        <f>ROUND(I449*H449,2)</f>
        <v>0</v>
      </c>
      <c r="K449" s="147"/>
      <c r="L449" s="25"/>
      <c r="M449" s="151"/>
      <c r="N449" s="152" t="s">
        <v>44</v>
      </c>
      <c r="O449" s="153">
        <v>0.172</v>
      </c>
      <c r="P449" s="153">
        <f>O449*H449</f>
        <v>0.508776</v>
      </c>
      <c r="Q449" s="153">
        <v>0.00012</v>
      </c>
      <c r="R449" s="153">
        <f>Q449*H449</f>
        <v>0.00035496000000000003</v>
      </c>
      <c r="S449" s="153">
        <v>0</v>
      </c>
      <c r="T449" s="154">
        <f>S449*H449</f>
        <v>0</v>
      </c>
      <c r="AR449" s="10" t="s">
        <v>380</v>
      </c>
      <c r="AT449" s="10" t="s">
        <v>127</v>
      </c>
      <c r="AU449" s="10" t="s">
        <v>81</v>
      </c>
      <c r="AY449" s="10" t="s">
        <v>125</v>
      </c>
      <c r="BE449" s="155">
        <f>IF(N449="základní",J449,0)</f>
        <v>0</v>
      </c>
      <c r="BF449" s="155">
        <f>IF(N449="snížená",J449,0)</f>
        <v>0</v>
      </c>
      <c r="BG449" s="155">
        <f>IF(N449="zákl. přenesená",J449,0)</f>
        <v>0</v>
      </c>
      <c r="BH449" s="155">
        <f>IF(N449="sníž. přenesená",J449,0)</f>
        <v>0</v>
      </c>
      <c r="BI449" s="155">
        <f>IF(N449="nulová",J449,0)</f>
        <v>0</v>
      </c>
      <c r="BJ449" s="10" t="s">
        <v>22</v>
      </c>
      <c r="BK449" s="155">
        <f>ROUND(I449*H449,2)</f>
        <v>0</v>
      </c>
      <c r="BL449" s="10" t="s">
        <v>380</v>
      </c>
      <c r="BM449" s="10" t="s">
        <v>759</v>
      </c>
    </row>
    <row r="450" spans="2:47" s="24" customFormat="1" ht="13.5">
      <c r="B450" s="25"/>
      <c r="D450" s="156" t="s">
        <v>134</v>
      </c>
      <c r="F450" s="157" t="s">
        <v>760</v>
      </c>
      <c r="L450" s="25"/>
      <c r="M450" s="158"/>
      <c r="N450" s="26"/>
      <c r="O450" s="26"/>
      <c r="P450" s="26"/>
      <c r="Q450" s="26"/>
      <c r="R450" s="26"/>
      <c r="S450" s="26"/>
      <c r="T450" s="57"/>
      <c r="AT450" s="10" t="s">
        <v>134</v>
      </c>
      <c r="AU450" s="10" t="s">
        <v>81</v>
      </c>
    </row>
    <row r="451" spans="2:51" s="159" customFormat="1" ht="13.5">
      <c r="B451" s="160"/>
      <c r="D451" s="156" t="s">
        <v>136</v>
      </c>
      <c r="E451" s="161"/>
      <c r="F451" s="162" t="s">
        <v>761</v>
      </c>
      <c r="H451" s="163">
        <v>0.708</v>
      </c>
      <c r="L451" s="160"/>
      <c r="M451" s="164"/>
      <c r="N451" s="165"/>
      <c r="O451" s="165"/>
      <c r="P451" s="165"/>
      <c r="Q451" s="165"/>
      <c r="R451" s="165"/>
      <c r="S451" s="165"/>
      <c r="T451" s="166"/>
      <c r="AT451" s="161" t="s">
        <v>136</v>
      </c>
      <c r="AU451" s="161" t="s">
        <v>81</v>
      </c>
      <c r="AV451" s="159" t="s">
        <v>81</v>
      </c>
      <c r="AW451" s="159" t="s">
        <v>37</v>
      </c>
      <c r="AX451" s="159" t="s">
        <v>73</v>
      </c>
      <c r="AY451" s="161" t="s">
        <v>125</v>
      </c>
    </row>
    <row r="452" spans="2:51" s="159" customFormat="1" ht="13.5">
      <c r="B452" s="160"/>
      <c r="D452" s="156" t="s">
        <v>136</v>
      </c>
      <c r="E452" s="161"/>
      <c r="F452" s="162" t="s">
        <v>762</v>
      </c>
      <c r="H452" s="163">
        <v>2.25</v>
      </c>
      <c r="L452" s="160"/>
      <c r="M452" s="164"/>
      <c r="N452" s="165"/>
      <c r="O452" s="165"/>
      <c r="P452" s="165"/>
      <c r="Q452" s="165"/>
      <c r="R452" s="165"/>
      <c r="S452" s="165"/>
      <c r="T452" s="166"/>
      <c r="AT452" s="161" t="s">
        <v>136</v>
      </c>
      <c r="AU452" s="161" t="s">
        <v>81</v>
      </c>
      <c r="AV452" s="159" t="s">
        <v>81</v>
      </c>
      <c r="AW452" s="159" t="s">
        <v>37</v>
      </c>
      <c r="AX452" s="159" t="s">
        <v>73</v>
      </c>
      <c r="AY452" s="161" t="s">
        <v>125</v>
      </c>
    </row>
    <row r="453" spans="2:51" s="167" customFormat="1" ht="13.5">
      <c r="B453" s="168"/>
      <c r="D453" s="156" t="s">
        <v>136</v>
      </c>
      <c r="E453" s="169"/>
      <c r="F453" s="170" t="s">
        <v>139</v>
      </c>
      <c r="H453" s="171">
        <v>2.958</v>
      </c>
      <c r="L453" s="168"/>
      <c r="M453" s="172"/>
      <c r="N453" s="173"/>
      <c r="O453" s="173"/>
      <c r="P453" s="173"/>
      <c r="Q453" s="173"/>
      <c r="R453" s="173"/>
      <c r="S453" s="173"/>
      <c r="T453" s="174"/>
      <c r="AT453" s="169" t="s">
        <v>136</v>
      </c>
      <c r="AU453" s="169" t="s">
        <v>81</v>
      </c>
      <c r="AV453" s="167" t="s">
        <v>132</v>
      </c>
      <c r="AW453" s="167" t="s">
        <v>37</v>
      </c>
      <c r="AX453" s="167" t="s">
        <v>22</v>
      </c>
      <c r="AY453" s="169" t="s">
        <v>125</v>
      </c>
    </row>
    <row r="454" spans="2:51" s="159" customFormat="1" ht="13.5">
      <c r="B454" s="160"/>
      <c r="D454" s="175" t="s">
        <v>136</v>
      </c>
      <c r="E454" s="176"/>
      <c r="F454" s="177" t="s">
        <v>763</v>
      </c>
      <c r="H454" s="178">
        <v>5.916</v>
      </c>
      <c r="L454" s="160"/>
      <c r="M454" s="164"/>
      <c r="N454" s="165"/>
      <c r="O454" s="165"/>
      <c r="P454" s="165"/>
      <c r="Q454" s="165"/>
      <c r="R454" s="165"/>
      <c r="S454" s="165"/>
      <c r="T454" s="166"/>
      <c r="AT454" s="161" t="s">
        <v>136</v>
      </c>
      <c r="AU454" s="161" t="s">
        <v>81</v>
      </c>
      <c r="AV454" s="159" t="s">
        <v>81</v>
      </c>
      <c r="AW454" s="159" t="s">
        <v>37</v>
      </c>
      <c r="AX454" s="159" t="s">
        <v>73</v>
      </c>
      <c r="AY454" s="161" t="s">
        <v>125</v>
      </c>
    </row>
    <row r="455" spans="2:65" s="24" customFormat="1" ht="28.5" customHeight="1">
      <c r="B455" s="144"/>
      <c r="C455" s="183" t="s">
        <v>764</v>
      </c>
      <c r="D455" s="183" t="s">
        <v>190</v>
      </c>
      <c r="E455" s="184" t="s">
        <v>765</v>
      </c>
      <c r="F455" s="185" t="s">
        <v>766</v>
      </c>
      <c r="G455" s="186" t="s">
        <v>767</v>
      </c>
      <c r="H455" s="187">
        <v>1</v>
      </c>
      <c r="I455" s="188">
        <v>0</v>
      </c>
      <c r="J455" s="188">
        <f>ROUND(I455*H455,2)</f>
        <v>0</v>
      </c>
      <c r="K455" s="185"/>
      <c r="L455" s="189"/>
      <c r="M455" s="190"/>
      <c r="N455" s="191" t="s">
        <v>44</v>
      </c>
      <c r="O455" s="153">
        <v>0</v>
      </c>
      <c r="P455" s="153">
        <f>O455*H455</f>
        <v>0</v>
      </c>
      <c r="Q455" s="153">
        <v>0.001</v>
      </c>
      <c r="R455" s="153">
        <f>Q455*H455</f>
        <v>0.001</v>
      </c>
      <c r="S455" s="153">
        <v>0</v>
      </c>
      <c r="T455" s="154">
        <f>S455*H455</f>
        <v>0</v>
      </c>
      <c r="AR455" s="10" t="s">
        <v>470</v>
      </c>
      <c r="AT455" s="10" t="s">
        <v>190</v>
      </c>
      <c r="AU455" s="10" t="s">
        <v>81</v>
      </c>
      <c r="AY455" s="10" t="s">
        <v>125</v>
      </c>
      <c r="BE455" s="155">
        <f>IF(N455="základní",J455,0)</f>
        <v>0</v>
      </c>
      <c r="BF455" s="155">
        <f>IF(N455="snížená",J455,0)</f>
        <v>0</v>
      </c>
      <c r="BG455" s="155">
        <f>IF(N455="zákl. přenesená",J455,0)</f>
        <v>0</v>
      </c>
      <c r="BH455" s="155">
        <f>IF(N455="sníž. přenesená",J455,0)</f>
        <v>0</v>
      </c>
      <c r="BI455" s="155">
        <f>IF(N455="nulová",J455,0)</f>
        <v>0</v>
      </c>
      <c r="BJ455" s="10" t="s">
        <v>22</v>
      </c>
      <c r="BK455" s="155">
        <f>ROUND(I455*H455,2)</f>
        <v>0</v>
      </c>
      <c r="BL455" s="10" t="s">
        <v>380</v>
      </c>
      <c r="BM455" s="10" t="s">
        <v>768</v>
      </c>
    </row>
    <row r="456" spans="2:47" s="24" customFormat="1" ht="27">
      <c r="B456" s="25"/>
      <c r="D456" s="156" t="s">
        <v>134</v>
      </c>
      <c r="F456" s="157" t="s">
        <v>766</v>
      </c>
      <c r="L456" s="25"/>
      <c r="M456" s="192"/>
      <c r="N456" s="193"/>
      <c r="O456" s="193"/>
      <c r="P456" s="193"/>
      <c r="Q456" s="193"/>
      <c r="R456" s="193"/>
      <c r="S456" s="193"/>
      <c r="T456" s="194"/>
      <c r="AT456" s="10" t="s">
        <v>134</v>
      </c>
      <c r="AU456" s="10" t="s">
        <v>81</v>
      </c>
    </row>
    <row r="457" spans="2:12" s="24" customFormat="1" ht="6.75" customHeight="1">
      <c r="B457" s="41"/>
      <c r="C457" s="42"/>
      <c r="D457" s="42"/>
      <c r="E457" s="42"/>
      <c r="F457" s="42"/>
      <c r="G457" s="42"/>
      <c r="H457" s="42"/>
      <c r="I457" s="42"/>
      <c r="J457" s="42"/>
      <c r="K457" s="42"/>
      <c r="L457" s="25"/>
    </row>
    <row r="458" ht="13.5">
      <c r="AT458" s="195"/>
    </row>
  </sheetData>
  <sheetProtection selectLockedCells="1" selectUnlockedCells="1"/>
  <mergeCells count="8">
    <mergeCell ref="E76:H76"/>
    <mergeCell ref="E78:H78"/>
    <mergeCell ref="L1:V1"/>
    <mergeCell ref="E6:H6"/>
    <mergeCell ref="E8:H8"/>
    <mergeCell ref="E23:H23"/>
    <mergeCell ref="E44:H44"/>
    <mergeCell ref="E46:H46"/>
  </mergeCells>
  <printOptions/>
  <pageMargins left="0.7875" right="0.7875" top="0.7875" bottom="0.9041666666666667" header="0.5118055555555555" footer="0.5118055555555555"/>
  <pageSetup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tabSelected="1" zoomScalePageLayoutView="0" workbookViewId="0" topLeftCell="A1">
      <pane ySplit="1" topLeftCell="A74" activePane="bottomLeft" state="frozen"/>
      <selection pane="topLeft" activeCell="A1" sqref="A1"/>
      <selection pane="bottomLeft" activeCell="I91" sqref="I91"/>
    </sheetView>
  </sheetViews>
  <sheetFormatPr defaultColWidth="9.33203125" defaultRowHeight="13.5"/>
  <cols>
    <col min="1" max="1" width="7.16015625" style="1" customWidth="1"/>
    <col min="2" max="2" width="1.5" style="1" customWidth="1"/>
    <col min="3" max="3" width="3.5" style="1" customWidth="1"/>
    <col min="4" max="4" width="3.66015625" style="1" customWidth="1"/>
    <col min="5" max="5" width="14.66015625" style="1" customWidth="1"/>
    <col min="6" max="6" width="64.33203125" style="1" customWidth="1"/>
    <col min="7" max="7" width="7.5" style="1" customWidth="1"/>
    <col min="8" max="8" width="9.5" style="1" customWidth="1"/>
    <col min="9" max="9" width="10.83203125" style="1" customWidth="1"/>
    <col min="10" max="10" width="20.16015625" style="1" customWidth="1"/>
    <col min="11" max="11" width="13.33203125" style="1" customWidth="1"/>
    <col min="13" max="21" width="0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0" style="1" hidden="1" customWidth="1"/>
  </cols>
  <sheetData>
    <row r="1" spans="1:70" ht="21.75" customHeight="1">
      <c r="A1" s="88"/>
      <c r="B1" s="3"/>
      <c r="C1" s="3"/>
      <c r="D1" s="4" t="s">
        <v>1</v>
      </c>
      <c r="E1" s="3"/>
      <c r="F1" s="5" t="s">
        <v>89</v>
      </c>
      <c r="G1" s="277" t="s">
        <v>90</v>
      </c>
      <c r="H1" s="277"/>
      <c r="I1" s="3"/>
      <c r="J1" s="5" t="s">
        <v>91</v>
      </c>
      <c r="K1" s="4" t="s">
        <v>92</v>
      </c>
      <c r="L1" s="5" t="s">
        <v>93</v>
      </c>
      <c r="M1" s="5"/>
      <c r="N1" s="5"/>
      <c r="O1" s="5"/>
      <c r="P1" s="5"/>
      <c r="Q1" s="5"/>
      <c r="R1" s="5"/>
      <c r="S1" s="5"/>
      <c r="T1" s="5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256" t="s">
        <v>7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0" t="s">
        <v>80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81</v>
      </c>
    </row>
    <row r="4" spans="2:46" ht="36.75" customHeight="1">
      <c r="B4" s="14"/>
      <c r="C4" s="15"/>
      <c r="D4" s="16" t="s">
        <v>94</v>
      </c>
      <c r="E4" s="15"/>
      <c r="F4" s="15"/>
      <c r="G4" s="15"/>
      <c r="H4" s="15"/>
      <c r="I4" s="15"/>
      <c r="J4" s="15"/>
      <c r="K4" s="17"/>
      <c r="M4" s="18" t="s">
        <v>12</v>
      </c>
      <c r="AT4" s="10" t="s">
        <v>5</v>
      </c>
    </row>
    <row r="5" spans="2:11" ht="6.7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>
      <c r="B6" s="14"/>
      <c r="C6" s="15"/>
      <c r="D6" s="22" t="s">
        <v>16</v>
      </c>
      <c r="E6" s="15"/>
      <c r="F6" s="15"/>
      <c r="G6" s="15"/>
      <c r="H6" s="15"/>
      <c r="I6" s="15"/>
      <c r="J6" s="15"/>
      <c r="K6" s="17"/>
    </row>
    <row r="7" spans="2:11" ht="20.25" customHeight="1">
      <c r="B7" s="14"/>
      <c r="C7" s="15"/>
      <c r="D7" s="15"/>
      <c r="E7" s="278" t="str">
        <f>'Rekapitulace stavby'!K6</f>
        <v>LBP Hájevského p., Hořesedly, ř. km 0,000 - 0,28756, rekonstrukce úpravy koryta</v>
      </c>
      <c r="F7" s="278"/>
      <c r="G7" s="278"/>
      <c r="H7" s="278"/>
      <c r="I7" s="15"/>
      <c r="J7" s="15"/>
      <c r="K7" s="17"/>
    </row>
    <row r="8" spans="2:11" s="24" customFormat="1" ht="15">
      <c r="B8" s="25"/>
      <c r="C8" s="26"/>
      <c r="D8" s="22" t="s">
        <v>95</v>
      </c>
      <c r="E8" s="26"/>
      <c r="F8" s="26"/>
      <c r="G8" s="26"/>
      <c r="H8" s="26"/>
      <c r="I8" s="26"/>
      <c r="J8" s="26"/>
      <c r="K8" s="29"/>
    </row>
    <row r="9" spans="2:11" s="24" customFormat="1" ht="36.75" customHeight="1">
      <c r="B9" s="25"/>
      <c r="C9" s="26"/>
      <c r="D9" s="26"/>
      <c r="E9" s="266" t="s">
        <v>769</v>
      </c>
      <c r="F9" s="266"/>
      <c r="G9" s="266"/>
      <c r="H9" s="266"/>
      <c r="I9" s="26"/>
      <c r="J9" s="26"/>
      <c r="K9" s="29"/>
    </row>
    <row r="10" spans="2:11" s="24" customFormat="1" ht="13.5">
      <c r="B10" s="25"/>
      <c r="C10" s="26"/>
      <c r="D10" s="26"/>
      <c r="E10" s="26"/>
      <c r="F10" s="26"/>
      <c r="G10" s="26"/>
      <c r="H10" s="26"/>
      <c r="I10" s="26"/>
      <c r="J10" s="26"/>
      <c r="K10" s="29"/>
    </row>
    <row r="11" spans="2:11" s="24" customFormat="1" ht="14.25" customHeight="1">
      <c r="B11" s="25"/>
      <c r="C11" s="26"/>
      <c r="D11" s="22" t="s">
        <v>19</v>
      </c>
      <c r="E11" s="26"/>
      <c r="F11" s="20"/>
      <c r="G11" s="26"/>
      <c r="H11" s="26"/>
      <c r="I11" s="22" t="s">
        <v>21</v>
      </c>
      <c r="J11" s="20"/>
      <c r="K11" s="29"/>
    </row>
    <row r="12" spans="2:11" s="24" customFormat="1" ht="14.25" customHeight="1">
      <c r="B12" s="25"/>
      <c r="C12" s="26"/>
      <c r="D12" s="22" t="s">
        <v>23</v>
      </c>
      <c r="E12" s="26"/>
      <c r="F12" s="20" t="s">
        <v>24</v>
      </c>
      <c r="G12" s="26"/>
      <c r="H12" s="26"/>
      <c r="I12" s="22" t="s">
        <v>25</v>
      </c>
      <c r="J12" s="54" t="str">
        <f>'Rekapitulace stavby'!AN8</f>
        <v>26.5.2016</v>
      </c>
      <c r="K12" s="29"/>
    </row>
    <row r="13" spans="2:11" s="24" customFormat="1" ht="10.5" customHeight="1">
      <c r="B13" s="25"/>
      <c r="C13" s="26"/>
      <c r="D13" s="26"/>
      <c r="E13" s="26"/>
      <c r="F13" s="26"/>
      <c r="G13" s="26"/>
      <c r="H13" s="26"/>
      <c r="I13" s="26"/>
      <c r="J13" s="26"/>
      <c r="K13" s="29"/>
    </row>
    <row r="14" spans="2:11" s="24" customFormat="1" ht="14.25" customHeight="1">
      <c r="B14" s="25"/>
      <c r="C14" s="26"/>
      <c r="D14" s="22" t="s">
        <v>29</v>
      </c>
      <c r="E14" s="26"/>
      <c r="F14" s="26"/>
      <c r="G14" s="26"/>
      <c r="H14" s="26"/>
      <c r="I14" s="22" t="s">
        <v>30</v>
      </c>
      <c r="J14" s="20">
        <f>IF('Rekapitulace stavby'!AN10="","",'Rekapitulace stavby'!AN10)</f>
      </c>
      <c r="K14" s="29"/>
    </row>
    <row r="15" spans="2:11" s="24" customFormat="1" ht="18" customHeight="1">
      <c r="B15" s="25"/>
      <c r="C15" s="26"/>
      <c r="D15" s="26"/>
      <c r="E15" s="20" t="str">
        <f>IF('Rekapitulace stavby'!E11="","",'Rekapitulace stavby'!E11)</f>
        <v>Povodí Vltavy, státní podnik </v>
      </c>
      <c r="F15" s="26"/>
      <c r="G15" s="26"/>
      <c r="H15" s="26"/>
      <c r="I15" s="22" t="s">
        <v>32</v>
      </c>
      <c r="J15" s="20">
        <f>IF('Rekapitulace stavby'!AN11="","",'Rekapitulace stavby'!AN11)</f>
      </c>
      <c r="K15" s="29"/>
    </row>
    <row r="16" spans="2:11" s="24" customFormat="1" ht="6.75" customHeight="1">
      <c r="B16" s="25"/>
      <c r="C16" s="26"/>
      <c r="D16" s="26"/>
      <c r="E16" s="26"/>
      <c r="F16" s="26"/>
      <c r="G16" s="26"/>
      <c r="H16" s="26"/>
      <c r="I16" s="26"/>
      <c r="J16" s="26"/>
      <c r="K16" s="29"/>
    </row>
    <row r="17" spans="2:11" s="24" customFormat="1" ht="14.25" customHeight="1">
      <c r="B17" s="25"/>
      <c r="C17" s="26"/>
      <c r="D17" s="22" t="s">
        <v>33</v>
      </c>
      <c r="E17" s="26"/>
      <c r="F17" s="26"/>
      <c r="G17" s="26"/>
      <c r="H17" s="26"/>
      <c r="I17" s="22" t="s">
        <v>30</v>
      </c>
      <c r="J17" s="20">
        <f>IF('Rekapitulace stavby'!AN13="Vyplň údaj","",IF('Rekapitulace stavby'!AN13="","",'Rekapitulace stavby'!AN13))</f>
      </c>
      <c r="K17" s="29"/>
    </row>
    <row r="18" spans="2:11" s="24" customFormat="1" ht="18" customHeight="1">
      <c r="B18" s="25"/>
      <c r="C18" s="26"/>
      <c r="D18" s="26"/>
      <c r="E18" s="20" t="str">
        <f>IF('Rekapitulace stavby'!E14="Vyplň údaj","",IF('Rekapitulace stavby'!E14="","",'Rekapitulace stavby'!E14))</f>
        <v> </v>
      </c>
      <c r="F18" s="26"/>
      <c r="G18" s="26"/>
      <c r="H18" s="26"/>
      <c r="I18" s="22" t="s">
        <v>32</v>
      </c>
      <c r="J18" s="20">
        <f>IF('Rekapitulace stavby'!AN14="Vyplň údaj","",IF('Rekapitulace stavby'!AN14="","",'Rekapitulace stavby'!AN14))</f>
      </c>
      <c r="K18" s="29"/>
    </row>
    <row r="19" spans="2:11" s="24" customFormat="1" ht="6.75" customHeight="1">
      <c r="B19" s="25"/>
      <c r="C19" s="26"/>
      <c r="D19" s="26"/>
      <c r="E19" s="26"/>
      <c r="F19" s="26"/>
      <c r="G19" s="26"/>
      <c r="H19" s="26"/>
      <c r="I19" s="26"/>
      <c r="J19" s="26"/>
      <c r="K19" s="29"/>
    </row>
    <row r="20" spans="2:11" s="24" customFormat="1" ht="14.25" customHeight="1">
      <c r="B20" s="25"/>
      <c r="C20" s="26"/>
      <c r="D20" s="22" t="s">
        <v>35</v>
      </c>
      <c r="E20" s="26"/>
      <c r="F20" s="26"/>
      <c r="G20" s="26"/>
      <c r="H20" s="26"/>
      <c r="I20" s="22" t="s">
        <v>30</v>
      </c>
      <c r="J20" s="20"/>
      <c r="K20" s="29"/>
    </row>
    <row r="21" spans="2:11" s="24" customFormat="1" ht="18" customHeight="1">
      <c r="B21" s="25"/>
      <c r="C21" s="26"/>
      <c r="D21" s="26"/>
      <c r="E21" s="20" t="s">
        <v>36</v>
      </c>
      <c r="F21" s="26"/>
      <c r="G21" s="26"/>
      <c r="H21" s="26"/>
      <c r="I21" s="22" t="s">
        <v>32</v>
      </c>
      <c r="J21" s="20"/>
      <c r="K21" s="29"/>
    </row>
    <row r="22" spans="2:11" s="24" customFormat="1" ht="6.75" customHeight="1">
      <c r="B22" s="25"/>
      <c r="C22" s="26"/>
      <c r="D22" s="26"/>
      <c r="E22" s="26"/>
      <c r="F22" s="26"/>
      <c r="G22" s="26"/>
      <c r="H22" s="26"/>
      <c r="I22" s="26"/>
      <c r="J22" s="26"/>
      <c r="K22" s="29"/>
    </row>
    <row r="23" spans="2:11" s="24" customFormat="1" ht="14.25" customHeight="1">
      <c r="B23" s="25"/>
      <c r="C23" s="26"/>
      <c r="D23" s="22" t="s">
        <v>38</v>
      </c>
      <c r="E23" s="26"/>
      <c r="F23" s="26"/>
      <c r="G23" s="26"/>
      <c r="H23" s="26"/>
      <c r="I23" s="26"/>
      <c r="J23" s="26"/>
      <c r="K23" s="29"/>
    </row>
    <row r="24" spans="2:11" s="89" customFormat="1" ht="20.25" customHeight="1">
      <c r="B24" s="90"/>
      <c r="C24" s="91"/>
      <c r="D24" s="91"/>
      <c r="E24" s="259"/>
      <c r="F24" s="259"/>
      <c r="G24" s="259"/>
      <c r="H24" s="259"/>
      <c r="I24" s="91"/>
      <c r="J24" s="91"/>
      <c r="K24" s="92"/>
    </row>
    <row r="25" spans="2:11" s="24" customFormat="1" ht="6.75" customHeight="1">
      <c r="B25" s="25"/>
      <c r="C25" s="26"/>
      <c r="D25" s="26"/>
      <c r="E25" s="26"/>
      <c r="F25" s="26"/>
      <c r="G25" s="26"/>
      <c r="H25" s="26"/>
      <c r="I25" s="26"/>
      <c r="J25" s="26"/>
      <c r="K25" s="29"/>
    </row>
    <row r="26" spans="2:11" s="24" customFormat="1" ht="6.75" customHeight="1">
      <c r="B26" s="25"/>
      <c r="C26" s="26"/>
      <c r="D26" s="55"/>
      <c r="E26" s="55"/>
      <c r="F26" s="55"/>
      <c r="G26" s="55"/>
      <c r="H26" s="55"/>
      <c r="I26" s="55"/>
      <c r="J26" s="55"/>
      <c r="K26" s="93"/>
    </row>
    <row r="27" spans="2:11" s="24" customFormat="1" ht="24.75" customHeight="1">
      <c r="B27" s="25"/>
      <c r="C27" s="26"/>
      <c r="D27" s="94" t="s">
        <v>39</v>
      </c>
      <c r="E27" s="26"/>
      <c r="F27" s="26"/>
      <c r="G27" s="26"/>
      <c r="H27" s="26"/>
      <c r="I27" s="26"/>
      <c r="J27" s="65">
        <f>J94</f>
        <v>0</v>
      </c>
      <c r="K27" s="29"/>
    </row>
    <row r="28" spans="2:11" s="24" customFormat="1" ht="6.75" customHeight="1">
      <c r="B28" s="25"/>
      <c r="C28" s="26"/>
      <c r="D28" s="55"/>
      <c r="E28" s="55"/>
      <c r="F28" s="55"/>
      <c r="G28" s="55"/>
      <c r="H28" s="55"/>
      <c r="I28" s="55"/>
      <c r="J28" s="55"/>
      <c r="K28" s="93"/>
    </row>
    <row r="29" spans="2:11" s="24" customFormat="1" ht="14.25" customHeight="1">
      <c r="B29" s="25"/>
      <c r="C29" s="26"/>
      <c r="D29" s="26"/>
      <c r="E29" s="26"/>
      <c r="F29" s="30" t="s">
        <v>41</v>
      </c>
      <c r="G29" s="26"/>
      <c r="H29" s="26"/>
      <c r="I29" s="30" t="s">
        <v>40</v>
      </c>
      <c r="J29" s="30" t="s">
        <v>42</v>
      </c>
      <c r="K29" s="29"/>
    </row>
    <row r="30" spans="2:11" s="24" customFormat="1" ht="14.25" customHeight="1">
      <c r="B30" s="25"/>
      <c r="C30" s="26"/>
      <c r="D30" s="34" t="s">
        <v>43</v>
      </c>
      <c r="E30" s="34" t="s">
        <v>44</v>
      </c>
      <c r="F30" s="95">
        <f>ROUND(SUM(BE83:BE209),2)</f>
        <v>0</v>
      </c>
      <c r="G30" s="26"/>
      <c r="H30" s="26"/>
      <c r="I30" s="96">
        <v>0.21</v>
      </c>
      <c r="J30" s="95">
        <f>0.21*J27</f>
        <v>0</v>
      </c>
      <c r="K30" s="29"/>
    </row>
    <row r="31" spans="2:11" s="24" customFormat="1" ht="14.25" customHeight="1">
      <c r="B31" s="25"/>
      <c r="C31" s="26"/>
      <c r="D31" s="26"/>
      <c r="E31" s="34" t="s">
        <v>45</v>
      </c>
      <c r="F31" s="95">
        <f>ROUND(SUM(BF83:BF209),2)</f>
        <v>0</v>
      </c>
      <c r="G31" s="26"/>
      <c r="H31" s="26"/>
      <c r="I31" s="96">
        <v>0.15</v>
      </c>
      <c r="J31" s="95">
        <f>ROUND(ROUND((SUM(BF83:BF209)),2)*I31,2)</f>
        <v>0</v>
      </c>
      <c r="K31" s="29"/>
    </row>
    <row r="32" spans="2:11" s="24" customFormat="1" ht="14.25" customHeight="1" hidden="1">
      <c r="B32" s="25"/>
      <c r="C32" s="26"/>
      <c r="D32" s="26"/>
      <c r="E32" s="34" t="s">
        <v>46</v>
      </c>
      <c r="F32" s="95">
        <f>ROUND(SUM(BG83:BG209),2)</f>
        <v>0</v>
      </c>
      <c r="G32" s="26"/>
      <c r="H32" s="26"/>
      <c r="I32" s="96">
        <v>0.21</v>
      </c>
      <c r="J32" s="95">
        <v>0</v>
      </c>
      <c r="K32" s="29"/>
    </row>
    <row r="33" spans="2:11" s="24" customFormat="1" ht="14.25" customHeight="1" hidden="1">
      <c r="B33" s="25"/>
      <c r="C33" s="26"/>
      <c r="D33" s="26"/>
      <c r="E33" s="34" t="s">
        <v>47</v>
      </c>
      <c r="F33" s="95">
        <f>ROUND(SUM(BH83:BH209),2)</f>
        <v>0</v>
      </c>
      <c r="G33" s="26"/>
      <c r="H33" s="26"/>
      <c r="I33" s="96">
        <v>0.15</v>
      </c>
      <c r="J33" s="95">
        <v>0</v>
      </c>
      <c r="K33" s="29"/>
    </row>
    <row r="34" spans="2:11" s="24" customFormat="1" ht="14.25" customHeight="1" hidden="1">
      <c r="B34" s="25"/>
      <c r="C34" s="26"/>
      <c r="D34" s="26"/>
      <c r="E34" s="34" t="s">
        <v>48</v>
      </c>
      <c r="F34" s="95">
        <f>ROUND(SUM(BI83:BI209),2)</f>
        <v>0</v>
      </c>
      <c r="G34" s="26"/>
      <c r="H34" s="26"/>
      <c r="I34" s="96">
        <v>0</v>
      </c>
      <c r="J34" s="95">
        <v>0</v>
      </c>
      <c r="K34" s="29"/>
    </row>
    <row r="35" spans="2:11" s="24" customFormat="1" ht="6.75" customHeight="1">
      <c r="B35" s="25"/>
      <c r="C35" s="26"/>
      <c r="D35" s="26"/>
      <c r="E35" s="26"/>
      <c r="F35" s="26"/>
      <c r="G35" s="26"/>
      <c r="H35" s="26"/>
      <c r="I35" s="26"/>
      <c r="J35" s="26"/>
      <c r="K35" s="29"/>
    </row>
    <row r="36" spans="2:11" s="24" customFormat="1" ht="24.75" customHeight="1">
      <c r="B36" s="25"/>
      <c r="C36" s="36"/>
      <c r="D36" s="37" t="s">
        <v>49</v>
      </c>
      <c r="E36" s="38"/>
      <c r="F36" s="38"/>
      <c r="G36" s="97" t="s">
        <v>50</v>
      </c>
      <c r="H36" s="39" t="s">
        <v>51</v>
      </c>
      <c r="I36" s="38"/>
      <c r="J36" s="98">
        <f>J27+J30</f>
        <v>0</v>
      </c>
      <c r="K36" s="99"/>
    </row>
    <row r="37" spans="2:11" s="24" customFormat="1" ht="14.25" customHeight="1">
      <c r="B37" s="41"/>
      <c r="C37" s="42"/>
      <c r="D37" s="42"/>
      <c r="E37" s="42"/>
      <c r="F37" s="42"/>
      <c r="G37" s="42"/>
      <c r="H37" s="42"/>
      <c r="I37" s="42"/>
      <c r="J37" s="42"/>
      <c r="K37" s="43"/>
    </row>
    <row r="41" spans="2:11" s="24" customFormat="1" ht="6.75" customHeight="1">
      <c r="B41" s="44"/>
      <c r="C41" s="45"/>
      <c r="D41" s="45"/>
      <c r="E41" s="45"/>
      <c r="F41" s="45"/>
      <c r="G41" s="45"/>
      <c r="H41" s="45"/>
      <c r="I41" s="45"/>
      <c r="J41" s="45"/>
      <c r="K41" s="100"/>
    </row>
    <row r="42" spans="2:11" s="24" customFormat="1" ht="36.75" customHeight="1">
      <c r="B42" s="25"/>
      <c r="C42" s="16" t="s">
        <v>97</v>
      </c>
      <c r="D42" s="26"/>
      <c r="E42" s="26"/>
      <c r="F42" s="26"/>
      <c r="G42" s="26"/>
      <c r="H42" s="26"/>
      <c r="I42" s="26"/>
      <c r="J42" s="26"/>
      <c r="K42" s="29"/>
    </row>
    <row r="43" spans="2:11" s="24" customFormat="1" ht="6.75" customHeight="1">
      <c r="B43" s="25"/>
      <c r="C43" s="26"/>
      <c r="D43" s="26"/>
      <c r="E43" s="26"/>
      <c r="F43" s="26"/>
      <c r="G43" s="26"/>
      <c r="H43" s="26"/>
      <c r="I43" s="26"/>
      <c r="J43" s="26"/>
      <c r="K43" s="29"/>
    </row>
    <row r="44" spans="2:11" s="24" customFormat="1" ht="14.25" customHeight="1">
      <c r="B44" s="25"/>
      <c r="C44" s="22" t="s">
        <v>16</v>
      </c>
      <c r="D44" s="26"/>
      <c r="E44" s="26"/>
      <c r="F44" s="26"/>
      <c r="G44" s="26"/>
      <c r="H44" s="26"/>
      <c r="I44" s="26"/>
      <c r="J44" s="26"/>
      <c r="K44" s="29"/>
    </row>
    <row r="45" spans="2:11" s="24" customFormat="1" ht="20.25" customHeight="1">
      <c r="B45" s="25"/>
      <c r="C45" s="26"/>
      <c r="D45" s="26"/>
      <c r="E45" s="278" t="str">
        <f>E7</f>
        <v>LBP Hájevského p., Hořesedly, ř. km 0,000 - 0,28756, rekonstrukce úpravy koryta</v>
      </c>
      <c r="F45" s="278"/>
      <c r="G45" s="278"/>
      <c r="H45" s="278"/>
      <c r="I45" s="26"/>
      <c r="J45" s="26"/>
      <c r="K45" s="29"/>
    </row>
    <row r="46" spans="2:11" s="24" customFormat="1" ht="14.25" customHeight="1">
      <c r="B46" s="25"/>
      <c r="C46" s="22" t="s">
        <v>95</v>
      </c>
      <c r="D46" s="26"/>
      <c r="E46" s="26"/>
      <c r="F46" s="26"/>
      <c r="G46" s="26"/>
      <c r="H46" s="26"/>
      <c r="I46" s="26"/>
      <c r="J46" s="26"/>
      <c r="K46" s="29"/>
    </row>
    <row r="47" spans="2:11" s="24" customFormat="1" ht="21.75" customHeight="1">
      <c r="B47" s="25"/>
      <c r="C47" s="26"/>
      <c r="D47" s="26"/>
      <c r="E47" s="266" t="str">
        <f>E9</f>
        <v>3 – Kácení zeleně</v>
      </c>
      <c r="F47" s="266"/>
      <c r="G47" s="266"/>
      <c r="H47" s="266"/>
      <c r="I47" s="26"/>
      <c r="J47" s="26"/>
      <c r="K47" s="29"/>
    </row>
    <row r="48" spans="2:11" s="24" customFormat="1" ht="6.75" customHeight="1">
      <c r="B48" s="25"/>
      <c r="C48" s="26"/>
      <c r="D48" s="26"/>
      <c r="E48" s="26"/>
      <c r="F48" s="26"/>
      <c r="G48" s="26"/>
      <c r="H48" s="26"/>
      <c r="I48" s="26"/>
      <c r="J48" s="26"/>
      <c r="K48" s="29"/>
    </row>
    <row r="49" spans="2:11" s="24" customFormat="1" ht="18" customHeight="1">
      <c r="B49" s="25"/>
      <c r="C49" s="22" t="s">
        <v>23</v>
      </c>
      <c r="D49" s="26"/>
      <c r="E49" s="26"/>
      <c r="F49" s="20" t="str">
        <f>F12</f>
        <v>k.ú. Hořesedly</v>
      </c>
      <c r="G49" s="26"/>
      <c r="H49" s="26"/>
      <c r="I49" s="22" t="s">
        <v>25</v>
      </c>
      <c r="J49" s="54" t="str">
        <f>IF(J12="","",J12)</f>
        <v>26.5.2016</v>
      </c>
      <c r="K49" s="29"/>
    </row>
    <row r="50" spans="2:11" s="24" customFormat="1" ht="6.75" customHeight="1">
      <c r="B50" s="25"/>
      <c r="C50" s="26"/>
      <c r="D50" s="26"/>
      <c r="E50" s="26"/>
      <c r="F50" s="26"/>
      <c r="G50" s="26"/>
      <c r="H50" s="26"/>
      <c r="I50" s="26"/>
      <c r="J50" s="26"/>
      <c r="K50" s="29"/>
    </row>
    <row r="51" spans="2:11" s="24" customFormat="1" ht="15">
      <c r="B51" s="25"/>
      <c r="C51" s="22" t="s">
        <v>29</v>
      </c>
      <c r="D51" s="26"/>
      <c r="E51" s="26"/>
      <c r="F51" s="20" t="str">
        <f>E15</f>
        <v>Povodí Vltavy, státní podnik </v>
      </c>
      <c r="G51" s="26"/>
      <c r="H51" s="26"/>
      <c r="I51" s="22" t="s">
        <v>35</v>
      </c>
      <c r="J51" s="20" t="str">
        <f>E21</f>
        <v>Ing.A.Samek</v>
      </c>
      <c r="K51" s="29"/>
    </row>
    <row r="52" spans="2:11" s="24" customFormat="1" ht="14.25" customHeight="1">
      <c r="B52" s="25"/>
      <c r="C52" s="22" t="s">
        <v>33</v>
      </c>
      <c r="D52" s="26"/>
      <c r="E52" s="26"/>
      <c r="F52" s="20" t="str">
        <f>IF(E18="","",E18)</f>
        <v> </v>
      </c>
      <c r="G52" s="26"/>
      <c r="H52" s="26"/>
      <c r="I52" s="26"/>
      <c r="J52" s="26"/>
      <c r="K52" s="29"/>
    </row>
    <row r="53" spans="2:11" s="24" customFormat="1" ht="9.75" customHeight="1">
      <c r="B53" s="25"/>
      <c r="C53" s="26"/>
      <c r="D53" s="26"/>
      <c r="E53" s="26"/>
      <c r="F53" s="26"/>
      <c r="G53" s="26"/>
      <c r="H53" s="26"/>
      <c r="I53" s="26"/>
      <c r="J53" s="26"/>
      <c r="K53" s="29"/>
    </row>
    <row r="54" spans="2:11" s="24" customFormat="1" ht="29.25" customHeight="1">
      <c r="B54" s="25"/>
      <c r="C54" s="101" t="s">
        <v>98</v>
      </c>
      <c r="D54" s="36"/>
      <c r="E54" s="36"/>
      <c r="F54" s="36"/>
      <c r="G54" s="36"/>
      <c r="H54" s="36"/>
      <c r="I54" s="36"/>
      <c r="J54" s="102" t="s">
        <v>99</v>
      </c>
      <c r="K54" s="40"/>
    </row>
    <row r="55" spans="2:11" s="24" customFormat="1" ht="9.75" customHeight="1">
      <c r="B55" s="25"/>
      <c r="C55" s="26"/>
      <c r="D55" s="26"/>
      <c r="E55" s="26"/>
      <c r="F55" s="26"/>
      <c r="G55" s="26"/>
      <c r="H55" s="26"/>
      <c r="I55" s="26"/>
      <c r="J55" s="26"/>
      <c r="K55" s="29"/>
    </row>
    <row r="56" spans="2:47" s="24" customFormat="1" ht="29.25" customHeight="1">
      <c r="B56" s="25"/>
      <c r="C56" s="103" t="s">
        <v>100</v>
      </c>
      <c r="D56" s="26"/>
      <c r="E56" s="26"/>
      <c r="F56" s="26"/>
      <c r="G56" s="26"/>
      <c r="H56" s="26"/>
      <c r="I56" s="26"/>
      <c r="J56" s="65">
        <f>J94</f>
        <v>0</v>
      </c>
      <c r="K56" s="29"/>
      <c r="AU56" s="10" t="s">
        <v>101</v>
      </c>
    </row>
    <row r="57" spans="2:11" s="104" customFormat="1" ht="24.75" customHeight="1">
      <c r="B57" s="105"/>
      <c r="C57" s="106"/>
      <c r="D57" s="107"/>
      <c r="E57" s="108"/>
      <c r="F57" s="108"/>
      <c r="G57" s="108"/>
      <c r="H57" s="108"/>
      <c r="I57" s="108"/>
      <c r="J57" s="109"/>
      <c r="K57" s="110"/>
    </row>
    <row r="58" spans="2:11" s="111" customFormat="1" ht="19.5" customHeight="1">
      <c r="B58" s="112"/>
      <c r="C58" s="113"/>
      <c r="D58" s="114"/>
      <c r="E58" s="115"/>
      <c r="F58" s="115"/>
      <c r="G58" s="115"/>
      <c r="H58" s="115"/>
      <c r="I58" s="115"/>
      <c r="J58" s="116"/>
      <c r="K58" s="117"/>
    </row>
    <row r="59" spans="2:11" s="111" customFormat="1" ht="19.5" customHeight="1">
      <c r="B59" s="112"/>
      <c r="C59" s="113"/>
      <c r="D59" s="114"/>
      <c r="E59" s="115"/>
      <c r="F59" s="115"/>
      <c r="G59" s="115"/>
      <c r="H59" s="115"/>
      <c r="I59" s="115"/>
      <c r="J59" s="116"/>
      <c r="K59" s="117"/>
    </row>
    <row r="60" spans="2:11" s="111" customFormat="1" ht="19.5" customHeight="1">
      <c r="B60" s="112"/>
      <c r="C60" s="113"/>
      <c r="D60" s="114"/>
      <c r="E60" s="115"/>
      <c r="F60" s="115"/>
      <c r="G60" s="115"/>
      <c r="H60" s="115"/>
      <c r="I60" s="115"/>
      <c r="J60" s="116"/>
      <c r="K60" s="117"/>
    </row>
    <row r="61" spans="2:11" s="111" customFormat="1" ht="19.5" customHeight="1">
      <c r="B61" s="112"/>
      <c r="C61" s="113"/>
      <c r="D61" s="114"/>
      <c r="E61" s="115"/>
      <c r="F61" s="115"/>
      <c r="G61" s="115"/>
      <c r="H61" s="115"/>
      <c r="I61" s="115"/>
      <c r="J61" s="116"/>
      <c r="K61" s="117"/>
    </row>
    <row r="62" spans="2:11" s="111" customFormat="1" ht="19.5" customHeight="1">
      <c r="B62" s="112"/>
      <c r="C62" s="113"/>
      <c r="D62" s="114"/>
      <c r="E62" s="115"/>
      <c r="F62" s="115"/>
      <c r="G62" s="115"/>
      <c r="H62" s="115"/>
      <c r="I62" s="115"/>
      <c r="J62" s="116"/>
      <c r="K62" s="117"/>
    </row>
    <row r="63" spans="2:11" s="111" customFormat="1" ht="19.5" customHeight="1">
      <c r="B63" s="112"/>
      <c r="C63" s="113"/>
      <c r="D63" s="114"/>
      <c r="E63" s="115"/>
      <c r="F63" s="115"/>
      <c r="G63" s="115"/>
      <c r="H63" s="115"/>
      <c r="I63" s="115"/>
      <c r="J63" s="116"/>
      <c r="K63" s="117"/>
    </row>
    <row r="64" spans="2:11" s="24" customFormat="1" ht="21.75" customHeight="1">
      <c r="B64" s="25"/>
      <c r="C64" s="26"/>
      <c r="D64" s="26"/>
      <c r="E64" s="26"/>
      <c r="F64" s="26"/>
      <c r="G64" s="26"/>
      <c r="H64" s="26"/>
      <c r="I64" s="26"/>
      <c r="J64" s="26"/>
      <c r="K64" s="29"/>
    </row>
    <row r="65" spans="2:11" s="24" customFormat="1" ht="6.75" customHeight="1">
      <c r="B65" s="41"/>
      <c r="C65" s="42"/>
      <c r="D65" s="42"/>
      <c r="E65" s="42"/>
      <c r="F65" s="42"/>
      <c r="G65" s="42"/>
      <c r="H65" s="42"/>
      <c r="I65" s="42"/>
      <c r="J65" s="42"/>
      <c r="K65" s="43"/>
    </row>
    <row r="69" spans="2:12" s="24" customFormat="1" ht="6.7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25"/>
    </row>
    <row r="70" spans="2:12" s="24" customFormat="1" ht="36.75" customHeight="1">
      <c r="B70" s="25"/>
      <c r="C70" s="46" t="s">
        <v>109</v>
      </c>
      <c r="L70" s="25"/>
    </row>
    <row r="71" spans="2:12" s="24" customFormat="1" ht="6.75" customHeight="1">
      <c r="B71" s="25"/>
      <c r="L71" s="25"/>
    </row>
    <row r="72" spans="2:12" s="24" customFormat="1" ht="14.25" customHeight="1">
      <c r="B72" s="25"/>
      <c r="C72" s="49" t="s">
        <v>16</v>
      </c>
      <c r="L72" s="25"/>
    </row>
    <row r="73" spans="2:12" s="24" customFormat="1" ht="20.25" customHeight="1">
      <c r="B73" s="25"/>
      <c r="E73" s="278" t="str">
        <f>E7</f>
        <v>LBP Hájevského p., Hořesedly, ř. km 0,000 - 0,28756, rekonstrukce úpravy koryta</v>
      </c>
      <c r="F73" s="278"/>
      <c r="G73" s="278"/>
      <c r="H73" s="278"/>
      <c r="L73" s="25"/>
    </row>
    <row r="74" spans="2:12" s="24" customFormat="1" ht="14.25" customHeight="1">
      <c r="B74" s="25"/>
      <c r="C74" s="49" t="s">
        <v>95</v>
      </c>
      <c r="L74" s="25"/>
    </row>
    <row r="75" spans="2:12" s="24" customFormat="1" ht="21.75" customHeight="1">
      <c r="B75" s="25"/>
      <c r="E75" s="266" t="str">
        <f>E9</f>
        <v>3 – Kácení zeleně</v>
      </c>
      <c r="F75" s="266"/>
      <c r="G75" s="266"/>
      <c r="H75" s="266"/>
      <c r="L75" s="25"/>
    </row>
    <row r="76" spans="2:12" s="24" customFormat="1" ht="6.75" customHeight="1">
      <c r="B76" s="25"/>
      <c r="L76" s="25"/>
    </row>
    <row r="77" spans="2:12" s="24" customFormat="1" ht="18" customHeight="1">
      <c r="B77" s="25"/>
      <c r="C77" s="49" t="s">
        <v>23</v>
      </c>
      <c r="F77" s="118" t="str">
        <f>F12</f>
        <v>k.ú. Hořesedly</v>
      </c>
      <c r="I77" s="49" t="s">
        <v>25</v>
      </c>
      <c r="J77" s="119" t="str">
        <f>IF(J12="","",J12)</f>
        <v>26.5.2016</v>
      </c>
      <c r="L77" s="25"/>
    </row>
    <row r="78" spans="2:12" s="24" customFormat="1" ht="6.75" customHeight="1">
      <c r="B78" s="25"/>
      <c r="L78" s="25"/>
    </row>
    <row r="79" spans="2:12" s="24" customFormat="1" ht="15">
      <c r="B79" s="25"/>
      <c r="C79" s="49" t="s">
        <v>29</v>
      </c>
      <c r="F79" s="118" t="str">
        <f>E15</f>
        <v>Povodí Vltavy, státní podnik </v>
      </c>
      <c r="I79" s="49" t="s">
        <v>35</v>
      </c>
      <c r="J79" s="118" t="str">
        <f>E21</f>
        <v>Ing.A.Samek</v>
      </c>
      <c r="L79" s="25"/>
    </row>
    <row r="80" spans="2:12" s="24" customFormat="1" ht="14.25" customHeight="1">
      <c r="B80" s="25"/>
      <c r="C80" s="49" t="s">
        <v>33</v>
      </c>
      <c r="F80" s="118" t="str">
        <f>IF(E18="","",E18)</f>
        <v> </v>
      </c>
      <c r="L80" s="25"/>
    </row>
    <row r="81" spans="2:12" s="24" customFormat="1" ht="9.75" customHeight="1">
      <c r="B81" s="25"/>
      <c r="L81" s="25"/>
    </row>
    <row r="82" spans="2:20" s="120" customFormat="1" ht="29.25" customHeight="1">
      <c r="B82" s="121"/>
      <c r="C82" s="122" t="s">
        <v>110</v>
      </c>
      <c r="D82" s="123" t="s">
        <v>58</v>
      </c>
      <c r="E82" s="123" t="s">
        <v>54</v>
      </c>
      <c r="F82" s="123" t="s">
        <v>111</v>
      </c>
      <c r="G82" s="123" t="s">
        <v>112</v>
      </c>
      <c r="H82" s="123" t="s">
        <v>113</v>
      </c>
      <c r="I82" s="124" t="s">
        <v>114</v>
      </c>
      <c r="J82" s="123" t="s">
        <v>99</v>
      </c>
      <c r="K82" s="125" t="s">
        <v>115</v>
      </c>
      <c r="L82" s="121"/>
      <c r="M82" s="59" t="s">
        <v>116</v>
      </c>
      <c r="N82" s="60" t="s">
        <v>43</v>
      </c>
      <c r="O82" s="60" t="s">
        <v>117</v>
      </c>
      <c r="P82" s="60" t="s">
        <v>118</v>
      </c>
      <c r="Q82" s="60" t="s">
        <v>119</v>
      </c>
      <c r="R82" s="60" t="s">
        <v>120</v>
      </c>
      <c r="S82" s="60" t="s">
        <v>121</v>
      </c>
      <c r="T82" s="61" t="s">
        <v>122</v>
      </c>
    </row>
    <row r="83" spans="2:63" s="24" customFormat="1" ht="29.25" customHeight="1">
      <c r="B83" s="25"/>
      <c r="C83" s="63" t="s">
        <v>100</v>
      </c>
      <c r="J83" s="126">
        <f>J84</f>
        <v>0</v>
      </c>
      <c r="L83" s="25"/>
      <c r="M83" s="62"/>
      <c r="N83" s="55"/>
      <c r="O83" s="55"/>
      <c r="P83" s="127">
        <f>P84</f>
        <v>1138.0200000000002</v>
      </c>
      <c r="Q83" s="55"/>
      <c r="R83" s="127">
        <f>R84</f>
        <v>0.16492</v>
      </c>
      <c r="S83" s="55"/>
      <c r="T83" s="128">
        <f>T84</f>
        <v>0</v>
      </c>
      <c r="AT83" s="10" t="s">
        <v>72</v>
      </c>
      <c r="AU83" s="10" t="s">
        <v>101</v>
      </c>
      <c r="BK83" s="129">
        <f>BK84</f>
        <v>0</v>
      </c>
    </row>
    <row r="84" spans="2:63" s="130" customFormat="1" ht="36.75" customHeight="1">
      <c r="B84" s="131"/>
      <c r="D84" s="132"/>
      <c r="E84" s="133"/>
      <c r="F84" s="133"/>
      <c r="J84" s="134">
        <f>J85</f>
        <v>0</v>
      </c>
      <c r="L84" s="131"/>
      <c r="M84" s="135"/>
      <c r="N84" s="136"/>
      <c r="O84" s="136"/>
      <c r="P84" s="137">
        <f>P85+P146+P151+P156+P177+P205</f>
        <v>1138.0200000000002</v>
      </c>
      <c r="Q84" s="136"/>
      <c r="R84" s="137">
        <f>R85+R146+R151+R156+R177+R205</f>
        <v>0.16492</v>
      </c>
      <c r="S84" s="136"/>
      <c r="T84" s="138">
        <f>T85+T146+T151+T156+T177+T205</f>
        <v>0</v>
      </c>
      <c r="AR84" s="132" t="s">
        <v>22</v>
      </c>
      <c r="AT84" s="139" t="s">
        <v>72</v>
      </c>
      <c r="AU84" s="139" t="s">
        <v>73</v>
      </c>
      <c r="AY84" s="132" t="s">
        <v>125</v>
      </c>
      <c r="BK84" s="140">
        <f>BK85+BK146+BK151+BK156+BK177+BK205</f>
        <v>0</v>
      </c>
    </row>
    <row r="85" spans="2:63" s="130" customFormat="1" ht="19.5" customHeight="1">
      <c r="B85" s="131"/>
      <c r="D85" s="141"/>
      <c r="E85" s="142"/>
      <c r="F85" s="142"/>
      <c r="J85" s="143">
        <f>J94</f>
        <v>0</v>
      </c>
      <c r="L85" s="131"/>
      <c r="M85" s="135"/>
      <c r="N85" s="136"/>
      <c r="O85" s="136"/>
      <c r="P85" s="137">
        <f>SUM(P86:P145)</f>
        <v>1138.0200000000002</v>
      </c>
      <c r="Q85" s="136"/>
      <c r="R85" s="137">
        <f>SUM(R86:R145)</f>
        <v>0.16492</v>
      </c>
      <c r="S85" s="136"/>
      <c r="T85" s="138">
        <f>SUM(T86:T145)</f>
        <v>0</v>
      </c>
      <c r="AR85" s="132" t="s">
        <v>22</v>
      </c>
      <c r="AT85" s="139" t="s">
        <v>72</v>
      </c>
      <c r="AU85" s="139" t="s">
        <v>22</v>
      </c>
      <c r="AY85" s="132" t="s">
        <v>125</v>
      </c>
      <c r="BK85" s="140">
        <f>SUM(BK86:BK145)</f>
        <v>0</v>
      </c>
    </row>
    <row r="86" spans="2:65" s="24" customFormat="1" ht="28.5" customHeight="1">
      <c r="B86" s="144"/>
      <c r="C86" s="212" t="s">
        <v>22</v>
      </c>
      <c r="D86" s="212" t="s">
        <v>151</v>
      </c>
      <c r="E86" s="213" t="s">
        <v>770</v>
      </c>
      <c r="F86" s="214" t="s">
        <v>771</v>
      </c>
      <c r="G86" s="215" t="s">
        <v>772</v>
      </c>
      <c r="H86" s="216">
        <v>19</v>
      </c>
      <c r="I86" s="217">
        <v>0</v>
      </c>
      <c r="J86" s="218">
        <f aca="true" t="shared" si="0" ref="J86:J93">I86*H86</f>
        <v>0</v>
      </c>
      <c r="K86" s="214" t="s">
        <v>131</v>
      </c>
      <c r="L86" s="25"/>
      <c r="M86" s="151"/>
      <c r="N86" s="152" t="s">
        <v>44</v>
      </c>
      <c r="O86" s="153">
        <v>58.444</v>
      </c>
      <c r="P86" s="153">
        <f>O86*H86</f>
        <v>1110.4360000000001</v>
      </c>
      <c r="Q86" s="153">
        <v>0</v>
      </c>
      <c r="R86" s="153">
        <f>Q86*H86</f>
        <v>0</v>
      </c>
      <c r="S86" s="153">
        <v>0</v>
      </c>
      <c r="T86" s="154">
        <f>S86*H86</f>
        <v>0</v>
      </c>
      <c r="AR86" s="10" t="s">
        <v>132</v>
      </c>
      <c r="AT86" s="10" t="s">
        <v>127</v>
      </c>
      <c r="AU86" s="10" t="s">
        <v>81</v>
      </c>
      <c r="AY86" s="10" t="s">
        <v>125</v>
      </c>
      <c r="BE86" s="155">
        <f>IF(N86="základní",J86,0)</f>
        <v>0</v>
      </c>
      <c r="BF86" s="155">
        <f>IF(N86="snížená",J86,0)</f>
        <v>0</v>
      </c>
      <c r="BG86" s="155">
        <f>IF(N86="zákl. přenesená",J86,0)</f>
        <v>0</v>
      </c>
      <c r="BH86" s="155">
        <f>IF(N86="sníž. přenesená",J86,0)</f>
        <v>0</v>
      </c>
      <c r="BI86" s="155">
        <f>IF(N86="nulová",J86,0)</f>
        <v>0</v>
      </c>
      <c r="BJ86" s="10" t="s">
        <v>22</v>
      </c>
      <c r="BK86" s="155">
        <f>ROUND(I86*H86,2)</f>
        <v>0</v>
      </c>
      <c r="BL86" s="10" t="s">
        <v>132</v>
      </c>
      <c r="BM86" s="10" t="s">
        <v>133</v>
      </c>
    </row>
    <row r="87" spans="2:47" s="24" customFormat="1" ht="27">
      <c r="B87" s="25"/>
      <c r="C87" s="212" t="s">
        <v>81</v>
      </c>
      <c r="D87" s="212" t="s">
        <v>151</v>
      </c>
      <c r="E87" s="219" t="s">
        <v>773</v>
      </c>
      <c r="F87" s="219" t="s">
        <v>774</v>
      </c>
      <c r="G87" s="215" t="s">
        <v>772</v>
      </c>
      <c r="H87" s="216">
        <v>8</v>
      </c>
      <c r="I87" s="217">
        <v>0</v>
      </c>
      <c r="J87" s="218">
        <f t="shared" si="0"/>
        <v>0</v>
      </c>
      <c r="K87" s="214" t="s">
        <v>131</v>
      </c>
      <c r="L87" s="25"/>
      <c r="M87" s="158"/>
      <c r="N87" s="26"/>
      <c r="O87" s="26"/>
      <c r="P87" s="26"/>
      <c r="Q87" s="26"/>
      <c r="R87" s="26"/>
      <c r="S87" s="26"/>
      <c r="T87" s="57"/>
      <c r="AT87" s="10" t="s">
        <v>134</v>
      </c>
      <c r="AU87" s="10" t="s">
        <v>81</v>
      </c>
    </row>
    <row r="88" spans="2:51" s="159" customFormat="1" ht="27">
      <c r="B88" s="160"/>
      <c r="C88" s="212" t="s">
        <v>147</v>
      </c>
      <c r="D88" s="212" t="s">
        <v>151</v>
      </c>
      <c r="E88" s="219" t="s">
        <v>775</v>
      </c>
      <c r="F88" s="219" t="s">
        <v>776</v>
      </c>
      <c r="G88" s="215" t="s">
        <v>772</v>
      </c>
      <c r="H88" s="216">
        <v>19</v>
      </c>
      <c r="I88" s="217">
        <v>0</v>
      </c>
      <c r="J88" s="218">
        <f t="shared" si="0"/>
        <v>0</v>
      </c>
      <c r="K88" s="214" t="s">
        <v>131</v>
      </c>
      <c r="L88" s="160"/>
      <c r="M88" s="164"/>
      <c r="N88" s="165"/>
      <c r="O88" s="165"/>
      <c r="P88" s="165"/>
      <c r="Q88" s="165"/>
      <c r="R88" s="165"/>
      <c r="S88" s="165"/>
      <c r="T88" s="166"/>
      <c r="AT88" s="161" t="s">
        <v>136</v>
      </c>
      <c r="AU88" s="161" t="s">
        <v>81</v>
      </c>
      <c r="AV88" s="159" t="s">
        <v>81</v>
      </c>
      <c r="AW88" s="159" t="s">
        <v>37</v>
      </c>
      <c r="AX88" s="159" t="s">
        <v>22</v>
      </c>
      <c r="AY88" s="161" t="s">
        <v>125</v>
      </c>
    </row>
    <row r="89" spans="2:47" s="24" customFormat="1" ht="27">
      <c r="B89" s="25"/>
      <c r="C89" s="212" t="s">
        <v>132</v>
      </c>
      <c r="D89" s="212" t="s">
        <v>151</v>
      </c>
      <c r="E89" s="219" t="s">
        <v>777</v>
      </c>
      <c r="F89" s="219" t="s">
        <v>778</v>
      </c>
      <c r="G89" s="215" t="s">
        <v>772</v>
      </c>
      <c r="H89" s="216">
        <v>8</v>
      </c>
      <c r="I89" s="217">
        <v>0</v>
      </c>
      <c r="J89" s="218">
        <f t="shared" si="0"/>
        <v>0</v>
      </c>
      <c r="K89" s="214" t="s">
        <v>131</v>
      </c>
      <c r="L89" s="25"/>
      <c r="M89" s="158"/>
      <c r="N89" s="26"/>
      <c r="O89" s="26"/>
      <c r="P89" s="26"/>
      <c r="Q89" s="26"/>
      <c r="R89" s="26"/>
      <c r="S89" s="26"/>
      <c r="T89" s="57"/>
      <c r="AT89" s="10" t="s">
        <v>134</v>
      </c>
      <c r="AU89" s="10" t="s">
        <v>81</v>
      </c>
    </row>
    <row r="90" spans="2:51" s="167" customFormat="1" ht="27">
      <c r="B90" s="168"/>
      <c r="C90" s="212" t="s">
        <v>157</v>
      </c>
      <c r="D90" s="212" t="s">
        <v>151</v>
      </c>
      <c r="E90" s="219" t="s">
        <v>779</v>
      </c>
      <c r="F90" s="219" t="s">
        <v>780</v>
      </c>
      <c r="G90" s="215" t="s">
        <v>772</v>
      </c>
      <c r="H90" s="216">
        <v>19</v>
      </c>
      <c r="I90" s="217">
        <v>0</v>
      </c>
      <c r="J90" s="218">
        <f t="shared" si="0"/>
        <v>0</v>
      </c>
      <c r="K90" s="214" t="s">
        <v>131</v>
      </c>
      <c r="L90" s="168"/>
      <c r="M90" s="172"/>
      <c r="N90" s="173"/>
      <c r="O90" s="173"/>
      <c r="P90" s="173"/>
      <c r="Q90" s="173"/>
      <c r="R90" s="173"/>
      <c r="S90" s="173"/>
      <c r="T90" s="174"/>
      <c r="AT90" s="169" t="s">
        <v>136</v>
      </c>
      <c r="AU90" s="169" t="s">
        <v>81</v>
      </c>
      <c r="AV90" s="167" t="s">
        <v>132</v>
      </c>
      <c r="AW90" s="167" t="s">
        <v>37</v>
      </c>
      <c r="AX90" s="167" t="s">
        <v>22</v>
      </c>
      <c r="AY90" s="169" t="s">
        <v>125</v>
      </c>
    </row>
    <row r="91" spans="2:65" s="24" customFormat="1" ht="28.5" customHeight="1">
      <c r="B91" s="144"/>
      <c r="C91" s="220">
        <v>6</v>
      </c>
      <c r="D91" s="212" t="s">
        <v>151</v>
      </c>
      <c r="E91" s="219" t="s">
        <v>781</v>
      </c>
      <c r="F91" s="219" t="s">
        <v>782</v>
      </c>
      <c r="G91" s="220" t="s">
        <v>772</v>
      </c>
      <c r="H91" s="221">
        <v>8</v>
      </c>
      <c r="I91" s="222">
        <v>0</v>
      </c>
      <c r="J91" s="218">
        <f t="shared" si="0"/>
        <v>0</v>
      </c>
      <c r="K91" s="214" t="s">
        <v>131</v>
      </c>
      <c r="L91" s="25"/>
      <c r="M91" s="151"/>
      <c r="N91" s="152" t="s">
        <v>44</v>
      </c>
      <c r="O91" s="153">
        <v>0.703</v>
      </c>
      <c r="P91" s="153">
        <f>O91*H88</f>
        <v>13.357</v>
      </c>
      <c r="Q91" s="153">
        <v>0.00868</v>
      </c>
      <c r="R91" s="153">
        <f>Q91*H88</f>
        <v>0.16492</v>
      </c>
      <c r="S91" s="153">
        <v>0</v>
      </c>
      <c r="T91" s="154">
        <f>S91*H88</f>
        <v>0</v>
      </c>
      <c r="AR91" s="10" t="s">
        <v>132</v>
      </c>
      <c r="AT91" s="10" t="s">
        <v>127</v>
      </c>
      <c r="AU91" s="10" t="s">
        <v>81</v>
      </c>
      <c r="AY91" s="10" t="s">
        <v>125</v>
      </c>
      <c r="BE91" s="155">
        <f>IF(N91="základní",J88,0)</f>
        <v>0</v>
      </c>
      <c r="BF91" s="155">
        <f>IF(N91="snížená",J88,0)</f>
        <v>0</v>
      </c>
      <c r="BG91" s="155">
        <f>IF(N91="zákl. přenesená",J88,0)</f>
        <v>0</v>
      </c>
      <c r="BH91" s="155">
        <f>IF(N91="sníž. přenesená",J88,0)</f>
        <v>0</v>
      </c>
      <c r="BI91" s="155">
        <f>IF(N91="nulová",J88,0)</f>
        <v>0</v>
      </c>
      <c r="BJ91" s="10" t="s">
        <v>22</v>
      </c>
      <c r="BK91" s="155">
        <f>ROUND(I88*H88,2)</f>
        <v>0</v>
      </c>
      <c r="BL91" s="10" t="s">
        <v>132</v>
      </c>
      <c r="BM91" s="10" t="s">
        <v>152</v>
      </c>
    </row>
    <row r="92" spans="2:65" s="24" customFormat="1" ht="28.5" customHeight="1">
      <c r="B92" s="144"/>
      <c r="C92" s="220">
        <v>7</v>
      </c>
      <c r="D92" s="212" t="s">
        <v>151</v>
      </c>
      <c r="E92" s="219" t="s">
        <v>783</v>
      </c>
      <c r="F92" s="219" t="s">
        <v>784</v>
      </c>
      <c r="G92" s="220" t="s">
        <v>155</v>
      </c>
      <c r="H92" s="221">
        <v>400</v>
      </c>
      <c r="I92" s="222">
        <v>0</v>
      </c>
      <c r="J92" s="218">
        <f t="shared" si="0"/>
        <v>0</v>
      </c>
      <c r="K92" s="214" t="s">
        <v>131</v>
      </c>
      <c r="L92" s="25"/>
      <c r="M92" s="151"/>
      <c r="N92" s="152"/>
      <c r="O92" s="153"/>
      <c r="P92" s="153"/>
      <c r="Q92" s="153"/>
      <c r="R92" s="153"/>
      <c r="S92" s="153"/>
      <c r="T92" s="154"/>
      <c r="AR92" s="10"/>
      <c r="AT92" s="10"/>
      <c r="AU92" s="10"/>
      <c r="AY92" s="10"/>
      <c r="BE92" s="155"/>
      <c r="BF92" s="155"/>
      <c r="BG92" s="155"/>
      <c r="BH92" s="155"/>
      <c r="BI92" s="155"/>
      <c r="BJ92" s="10"/>
      <c r="BK92" s="155"/>
      <c r="BL92" s="10"/>
      <c r="BM92" s="10"/>
    </row>
    <row r="93" spans="2:47" s="24" customFormat="1" ht="27">
      <c r="B93" s="25"/>
      <c r="C93" s="223">
        <v>8</v>
      </c>
      <c r="D93" s="212" t="s">
        <v>151</v>
      </c>
      <c r="E93" s="219" t="s">
        <v>151</v>
      </c>
      <c r="F93" s="219" t="s">
        <v>785</v>
      </c>
      <c r="G93" s="223" t="s">
        <v>279</v>
      </c>
      <c r="H93" s="224">
        <v>10</v>
      </c>
      <c r="I93" s="225">
        <v>0</v>
      </c>
      <c r="J93" s="218">
        <f t="shared" si="0"/>
        <v>0</v>
      </c>
      <c r="K93" s="214" t="s">
        <v>131</v>
      </c>
      <c r="L93" s="25"/>
      <c r="M93" s="158"/>
      <c r="N93" s="26"/>
      <c r="O93" s="26"/>
      <c r="P93" s="26"/>
      <c r="Q93" s="26"/>
      <c r="R93" s="26"/>
      <c r="S93" s="26"/>
      <c r="T93" s="57"/>
      <c r="AT93" s="10" t="s">
        <v>134</v>
      </c>
      <c r="AU93" s="10" t="s">
        <v>81</v>
      </c>
    </row>
    <row r="94" spans="2:65" s="24" customFormat="1" ht="20.25" customHeight="1">
      <c r="B94" s="226"/>
      <c r="C94" s="167"/>
      <c r="D94" s="156" t="s">
        <v>136</v>
      </c>
      <c r="E94" s="169"/>
      <c r="F94" s="170" t="s">
        <v>139</v>
      </c>
      <c r="G94" s="167"/>
      <c r="H94" s="171"/>
      <c r="I94" s="167"/>
      <c r="J94" s="227">
        <f>J93+J92+J91+J90+J89+J88+J87+J86</f>
        <v>0</v>
      </c>
      <c r="K94" s="167"/>
      <c r="L94" s="26"/>
      <c r="M94" s="151"/>
      <c r="N94" s="152" t="s">
        <v>44</v>
      </c>
      <c r="O94" s="153">
        <v>1.548</v>
      </c>
      <c r="P94" s="153">
        <f>O94*H89</f>
        <v>12.384</v>
      </c>
      <c r="Q94" s="153">
        <v>0</v>
      </c>
      <c r="R94" s="153">
        <f>Q94*H89</f>
        <v>0</v>
      </c>
      <c r="S94" s="153">
        <v>0</v>
      </c>
      <c r="T94" s="154">
        <f>S94*H89</f>
        <v>0</v>
      </c>
      <c r="AR94" s="10" t="s">
        <v>132</v>
      </c>
      <c r="AT94" s="10" t="s">
        <v>127</v>
      </c>
      <c r="AU94" s="10" t="s">
        <v>81</v>
      </c>
      <c r="AY94" s="10" t="s">
        <v>125</v>
      </c>
      <c r="BE94" s="155">
        <f>IF(N94="základní",J89,0)</f>
        <v>0</v>
      </c>
      <c r="BF94" s="155">
        <f>IF(N94="snížená",J89,0)</f>
        <v>0</v>
      </c>
      <c r="BG94" s="155">
        <f>IF(N94="zákl. přenesená",J89,0)</f>
        <v>0</v>
      </c>
      <c r="BH94" s="155">
        <f>IF(N94="sníž. přenesená",J89,0)</f>
        <v>0</v>
      </c>
      <c r="BI94" s="155">
        <f>IF(N94="nulová",J89,0)</f>
        <v>0</v>
      </c>
      <c r="BJ94" s="10" t="s">
        <v>22</v>
      </c>
      <c r="BK94" s="155">
        <f>ROUND(I89*H89,2)</f>
        <v>0</v>
      </c>
      <c r="BL94" s="10" t="s">
        <v>132</v>
      </c>
      <c r="BM94" s="10" t="s">
        <v>156</v>
      </c>
    </row>
    <row r="95" spans="2:47" s="24" customFormat="1" ht="13.5">
      <c r="B95" s="26"/>
      <c r="C95" s="159"/>
      <c r="D95" s="175"/>
      <c r="E95" s="176"/>
      <c r="F95" s="177"/>
      <c r="G95" s="159"/>
      <c r="H95" s="178"/>
      <c r="I95" s="159"/>
      <c r="J95" s="159"/>
      <c r="K95" s="159"/>
      <c r="L95" s="26"/>
      <c r="M95" s="26"/>
      <c r="N95" s="26"/>
      <c r="O95" s="26"/>
      <c r="P95" s="26"/>
      <c r="Q95" s="26"/>
      <c r="R95" s="26"/>
      <c r="S95" s="26"/>
      <c r="T95" s="26"/>
      <c r="AT95" s="10" t="s">
        <v>134</v>
      </c>
      <c r="AU95" s="10" t="s">
        <v>81</v>
      </c>
    </row>
    <row r="96" spans="2:65" s="24" customFormat="1" ht="20.25" customHeight="1">
      <c r="B96" s="226"/>
      <c r="C96" s="228"/>
      <c r="D96" s="228"/>
      <c r="E96" s="229"/>
      <c r="F96" s="230"/>
      <c r="G96" s="231"/>
      <c r="H96" s="232"/>
      <c r="I96" s="233"/>
      <c r="J96" s="233"/>
      <c r="K96" s="230"/>
      <c r="L96" s="26"/>
      <c r="M96" s="34"/>
      <c r="N96" s="152" t="s">
        <v>44</v>
      </c>
      <c r="O96" s="153">
        <v>0.097</v>
      </c>
      <c r="P96" s="153">
        <f>O96*H90</f>
        <v>1.843</v>
      </c>
      <c r="Q96" s="153">
        <v>0</v>
      </c>
      <c r="R96" s="153">
        <f>Q96*H90</f>
        <v>0</v>
      </c>
      <c r="S96" s="153">
        <v>0</v>
      </c>
      <c r="T96" s="153">
        <f>S96*H90</f>
        <v>0</v>
      </c>
      <c r="AR96" s="10" t="s">
        <v>132</v>
      </c>
      <c r="AT96" s="10" t="s">
        <v>127</v>
      </c>
      <c r="AU96" s="10" t="s">
        <v>81</v>
      </c>
      <c r="AY96" s="10" t="s">
        <v>125</v>
      </c>
      <c r="BE96" s="155">
        <f>IF(N96="základní",J90,0)</f>
        <v>0</v>
      </c>
      <c r="BF96" s="155">
        <f>IF(N96="snížená",J90,0)</f>
        <v>0</v>
      </c>
      <c r="BG96" s="155">
        <f>IF(N96="zákl. přenesená",J90,0)</f>
        <v>0</v>
      </c>
      <c r="BH96" s="155">
        <f>IF(N96="sníž. přenesená",J90,0)</f>
        <v>0</v>
      </c>
      <c r="BI96" s="155">
        <f>IF(N96="nulová",J90,0)</f>
        <v>0</v>
      </c>
      <c r="BJ96" s="10" t="s">
        <v>22</v>
      </c>
      <c r="BK96" s="155">
        <f>ROUND(I90*H90,2)</f>
        <v>0</v>
      </c>
      <c r="BL96" s="10" t="s">
        <v>132</v>
      </c>
      <c r="BM96" s="10" t="s">
        <v>161</v>
      </c>
    </row>
    <row r="97" spans="2:47" s="24" customFormat="1" ht="13.5">
      <c r="B97" s="26"/>
      <c r="D97" s="156"/>
      <c r="F97" s="157"/>
      <c r="L97" s="26"/>
      <c r="M97" s="26"/>
      <c r="N97" s="26"/>
      <c r="O97" s="26"/>
      <c r="P97" s="26"/>
      <c r="Q97" s="26"/>
      <c r="R97" s="26"/>
      <c r="S97" s="26"/>
      <c r="T97" s="26"/>
      <c r="AT97" s="10" t="s">
        <v>134</v>
      </c>
      <c r="AU97" s="10" t="s">
        <v>81</v>
      </c>
    </row>
    <row r="98" spans="2:51" s="159" customFormat="1" ht="13.5">
      <c r="B98" s="165"/>
      <c r="D98" s="156"/>
      <c r="E98" s="161"/>
      <c r="F98" s="162"/>
      <c r="H98" s="163"/>
      <c r="L98" s="165"/>
      <c r="M98" s="165"/>
      <c r="N98" s="165"/>
      <c r="O98" s="165"/>
      <c r="P98" s="165"/>
      <c r="Q98" s="165"/>
      <c r="R98" s="165"/>
      <c r="S98" s="165"/>
      <c r="T98" s="165"/>
      <c r="AT98" s="161" t="s">
        <v>136</v>
      </c>
      <c r="AU98" s="161" t="s">
        <v>81</v>
      </c>
      <c r="AV98" s="159" t="s">
        <v>81</v>
      </c>
      <c r="AW98" s="159" t="s">
        <v>37</v>
      </c>
      <c r="AX98" s="159" t="s">
        <v>73</v>
      </c>
      <c r="AY98" s="161" t="s">
        <v>125</v>
      </c>
    </row>
    <row r="99" spans="2:51" s="167" customFormat="1" ht="13.5">
      <c r="B99" s="173"/>
      <c r="C99" s="159"/>
      <c r="D99" s="156"/>
      <c r="E99" s="161"/>
      <c r="F99" s="162"/>
      <c r="G99" s="159"/>
      <c r="H99" s="163"/>
      <c r="I99" s="159"/>
      <c r="J99" s="159"/>
      <c r="K99" s="159"/>
      <c r="L99" s="173"/>
      <c r="M99" s="173"/>
      <c r="N99" s="173"/>
      <c r="O99" s="173"/>
      <c r="P99" s="173"/>
      <c r="Q99" s="173"/>
      <c r="R99" s="173"/>
      <c r="S99" s="173"/>
      <c r="T99" s="173"/>
      <c r="AT99" s="169" t="s">
        <v>136</v>
      </c>
      <c r="AU99" s="169" t="s">
        <v>81</v>
      </c>
      <c r="AV99" s="167" t="s">
        <v>132</v>
      </c>
      <c r="AW99" s="167" t="s">
        <v>37</v>
      </c>
      <c r="AX99" s="167" t="s">
        <v>73</v>
      </c>
      <c r="AY99" s="169" t="s">
        <v>125</v>
      </c>
    </row>
    <row r="100" spans="2:51" s="159" customFormat="1" ht="13.5">
      <c r="B100" s="165"/>
      <c r="C100" s="167"/>
      <c r="D100" s="156"/>
      <c r="E100" s="169"/>
      <c r="F100" s="170"/>
      <c r="G100" s="167"/>
      <c r="H100" s="171"/>
      <c r="I100" s="167"/>
      <c r="J100" s="167"/>
      <c r="K100" s="167"/>
      <c r="L100" s="165"/>
      <c r="M100" s="165"/>
      <c r="N100" s="165"/>
      <c r="O100" s="165"/>
      <c r="P100" s="165"/>
      <c r="Q100" s="165"/>
      <c r="R100" s="165"/>
      <c r="S100" s="165"/>
      <c r="T100" s="165"/>
      <c r="AT100" s="161" t="s">
        <v>136</v>
      </c>
      <c r="AU100" s="161" t="s">
        <v>81</v>
      </c>
      <c r="AV100" s="159" t="s">
        <v>81</v>
      </c>
      <c r="AW100" s="159" t="s">
        <v>37</v>
      </c>
      <c r="AX100" s="159" t="s">
        <v>22</v>
      </c>
      <c r="AY100" s="161" t="s">
        <v>125</v>
      </c>
    </row>
    <row r="101" spans="2:65" s="24" customFormat="1" ht="20.25" customHeight="1">
      <c r="B101" s="226"/>
      <c r="C101" s="159"/>
      <c r="D101" s="175"/>
      <c r="E101" s="176"/>
      <c r="F101" s="177"/>
      <c r="G101" s="159"/>
      <c r="H101" s="178"/>
      <c r="I101" s="159"/>
      <c r="J101" s="159"/>
      <c r="K101" s="159"/>
      <c r="L101" s="26"/>
      <c r="M101" s="34"/>
      <c r="N101" s="152" t="s">
        <v>44</v>
      </c>
      <c r="O101" s="153">
        <v>1.809</v>
      </c>
      <c r="P101" s="153">
        <f>O101*H96</f>
        <v>0</v>
      </c>
      <c r="Q101" s="153">
        <v>0</v>
      </c>
      <c r="R101" s="153">
        <f>Q101*H96</f>
        <v>0</v>
      </c>
      <c r="S101" s="153">
        <v>0</v>
      </c>
      <c r="T101" s="153">
        <f>S101*H96</f>
        <v>0</v>
      </c>
      <c r="AR101" s="10" t="s">
        <v>132</v>
      </c>
      <c r="AT101" s="10" t="s">
        <v>127</v>
      </c>
      <c r="AU101" s="10" t="s">
        <v>81</v>
      </c>
      <c r="AY101" s="10" t="s">
        <v>125</v>
      </c>
      <c r="BE101" s="155">
        <f>IF(N101="základní",J96,0)</f>
        <v>0</v>
      </c>
      <c r="BF101" s="155">
        <f>IF(N101="snížená",J96,0)</f>
        <v>0</v>
      </c>
      <c r="BG101" s="155">
        <f>IF(N101="zákl. přenesená",J96,0)</f>
        <v>0</v>
      </c>
      <c r="BH101" s="155">
        <f>IF(N101="sníž. přenesená",J96,0)</f>
        <v>0</v>
      </c>
      <c r="BI101" s="155">
        <f>IF(N101="nulová",J96,0)</f>
        <v>0</v>
      </c>
      <c r="BJ101" s="10" t="s">
        <v>22</v>
      </c>
      <c r="BK101" s="155">
        <f>ROUND(I96*H96,2)</f>
        <v>0</v>
      </c>
      <c r="BL101" s="10" t="s">
        <v>132</v>
      </c>
      <c r="BM101" s="10" t="s">
        <v>168</v>
      </c>
    </row>
    <row r="102" spans="2:47" s="24" customFormat="1" ht="13.5">
      <c r="B102" s="26"/>
      <c r="C102" s="228"/>
      <c r="D102" s="228"/>
      <c r="E102" s="229"/>
      <c r="F102" s="230"/>
      <c r="G102" s="231"/>
      <c r="H102" s="232"/>
      <c r="I102" s="233"/>
      <c r="J102" s="233"/>
      <c r="K102" s="230"/>
      <c r="L102" s="26"/>
      <c r="M102" s="26"/>
      <c r="N102" s="26"/>
      <c r="O102" s="26"/>
      <c r="P102" s="26"/>
      <c r="Q102" s="26"/>
      <c r="R102" s="26"/>
      <c r="S102" s="26"/>
      <c r="T102" s="26"/>
      <c r="AT102" s="10" t="s">
        <v>134</v>
      </c>
      <c r="AU102" s="10" t="s">
        <v>81</v>
      </c>
    </row>
    <row r="103" spans="2:51" s="159" customFormat="1" ht="13.5">
      <c r="B103" s="165"/>
      <c r="D103" s="156"/>
      <c r="E103" s="161"/>
      <c r="F103" s="162"/>
      <c r="H103" s="163"/>
      <c r="L103" s="165"/>
      <c r="M103" s="165"/>
      <c r="N103" s="165"/>
      <c r="O103" s="165"/>
      <c r="P103" s="165"/>
      <c r="Q103" s="165"/>
      <c r="R103" s="165"/>
      <c r="S103" s="165"/>
      <c r="T103" s="165"/>
      <c r="AT103" s="161" t="s">
        <v>136</v>
      </c>
      <c r="AU103" s="161" t="s">
        <v>81</v>
      </c>
      <c r="AV103" s="159" t="s">
        <v>81</v>
      </c>
      <c r="AW103" s="159" t="s">
        <v>37</v>
      </c>
      <c r="AX103" s="159" t="s">
        <v>73</v>
      </c>
      <c r="AY103" s="161" t="s">
        <v>125</v>
      </c>
    </row>
    <row r="104" spans="2:51" s="159" customFormat="1" ht="13.5">
      <c r="B104" s="165"/>
      <c r="D104" s="156"/>
      <c r="E104" s="161"/>
      <c r="F104" s="162"/>
      <c r="H104" s="163"/>
      <c r="L104" s="165"/>
      <c r="M104" s="165"/>
      <c r="N104" s="165"/>
      <c r="O104" s="165"/>
      <c r="P104" s="165"/>
      <c r="Q104" s="165"/>
      <c r="R104" s="165"/>
      <c r="S104" s="165"/>
      <c r="T104" s="165"/>
      <c r="AT104" s="161" t="s">
        <v>136</v>
      </c>
      <c r="AU104" s="161" t="s">
        <v>81</v>
      </c>
      <c r="AV104" s="159" t="s">
        <v>81</v>
      </c>
      <c r="AW104" s="159" t="s">
        <v>37</v>
      </c>
      <c r="AX104" s="159" t="s">
        <v>73</v>
      </c>
      <c r="AY104" s="161" t="s">
        <v>125</v>
      </c>
    </row>
    <row r="105" spans="2:51" s="167" customFormat="1" ht="13.5">
      <c r="B105" s="173"/>
      <c r="D105" s="175"/>
      <c r="E105" s="179"/>
      <c r="F105" s="180"/>
      <c r="H105" s="181"/>
      <c r="L105" s="173"/>
      <c r="M105" s="173"/>
      <c r="N105" s="173"/>
      <c r="O105" s="173"/>
      <c r="P105" s="173"/>
      <c r="Q105" s="173"/>
      <c r="R105" s="173"/>
      <c r="S105" s="173"/>
      <c r="T105" s="173"/>
      <c r="AT105" s="169" t="s">
        <v>136</v>
      </c>
      <c r="AU105" s="169" t="s">
        <v>81</v>
      </c>
      <c r="AV105" s="167" t="s">
        <v>132</v>
      </c>
      <c r="AW105" s="167" t="s">
        <v>37</v>
      </c>
      <c r="AX105" s="167" t="s">
        <v>73</v>
      </c>
      <c r="AY105" s="169" t="s">
        <v>125</v>
      </c>
    </row>
    <row r="106" spans="2:51" s="159" customFormat="1" ht="13.5">
      <c r="B106" s="165"/>
      <c r="C106" s="228"/>
      <c r="D106" s="228"/>
      <c r="E106" s="229"/>
      <c r="F106" s="230"/>
      <c r="G106" s="231"/>
      <c r="H106" s="232"/>
      <c r="I106" s="233"/>
      <c r="J106" s="233"/>
      <c r="K106" s="230"/>
      <c r="L106" s="165"/>
      <c r="M106" s="165"/>
      <c r="N106" s="165"/>
      <c r="O106" s="165"/>
      <c r="P106" s="165"/>
      <c r="Q106" s="165"/>
      <c r="R106" s="165"/>
      <c r="S106" s="165"/>
      <c r="T106" s="165"/>
      <c r="AT106" s="161" t="s">
        <v>136</v>
      </c>
      <c r="AU106" s="161" t="s">
        <v>81</v>
      </c>
      <c r="AV106" s="159" t="s">
        <v>81</v>
      </c>
      <c r="AW106" s="159" t="s">
        <v>37</v>
      </c>
      <c r="AX106" s="159" t="s">
        <v>22</v>
      </c>
      <c r="AY106" s="161" t="s">
        <v>125</v>
      </c>
    </row>
    <row r="107" spans="2:65" s="24" customFormat="1" ht="28.5" customHeight="1">
      <c r="B107" s="226"/>
      <c r="D107" s="156"/>
      <c r="F107" s="157"/>
      <c r="L107" s="26"/>
      <c r="M107" s="34"/>
      <c r="N107" s="152" t="s">
        <v>44</v>
      </c>
      <c r="O107" s="153">
        <v>0.046</v>
      </c>
      <c r="P107" s="153">
        <f>O107*H102</f>
        <v>0</v>
      </c>
      <c r="Q107" s="153">
        <v>0</v>
      </c>
      <c r="R107" s="153">
        <f>Q107*H102</f>
        <v>0</v>
      </c>
      <c r="S107" s="153">
        <v>0</v>
      </c>
      <c r="T107" s="153">
        <f>S107*H102</f>
        <v>0</v>
      </c>
      <c r="AR107" s="10" t="s">
        <v>132</v>
      </c>
      <c r="AT107" s="10" t="s">
        <v>127</v>
      </c>
      <c r="AU107" s="10" t="s">
        <v>81</v>
      </c>
      <c r="AY107" s="10" t="s">
        <v>125</v>
      </c>
      <c r="BE107" s="155">
        <f>IF(N107="základní",J102,0)</f>
        <v>0</v>
      </c>
      <c r="BF107" s="155">
        <f>IF(N107="snížená",J102,0)</f>
        <v>0</v>
      </c>
      <c r="BG107" s="155">
        <f>IF(N107="zákl. přenesená",J102,0)</f>
        <v>0</v>
      </c>
      <c r="BH107" s="155">
        <f>IF(N107="sníž. přenesená",J102,0)</f>
        <v>0</v>
      </c>
      <c r="BI107" s="155">
        <f>IF(N107="nulová",J102,0)</f>
        <v>0</v>
      </c>
      <c r="BJ107" s="10" t="s">
        <v>22</v>
      </c>
      <c r="BK107" s="155">
        <f>ROUND(I102*H102,2)</f>
        <v>0</v>
      </c>
      <c r="BL107" s="10" t="s">
        <v>132</v>
      </c>
      <c r="BM107" s="10" t="s">
        <v>176</v>
      </c>
    </row>
    <row r="108" spans="2:51" s="159" customFormat="1" ht="13.5">
      <c r="B108" s="165"/>
      <c r="D108" s="175"/>
      <c r="E108" s="176"/>
      <c r="F108" s="177"/>
      <c r="H108" s="178"/>
      <c r="L108" s="165"/>
      <c r="M108" s="165"/>
      <c r="N108" s="165"/>
      <c r="O108" s="165"/>
      <c r="P108" s="165"/>
      <c r="Q108" s="165"/>
      <c r="R108" s="165"/>
      <c r="S108" s="165"/>
      <c r="T108" s="165"/>
      <c r="AT108" s="161" t="s">
        <v>136</v>
      </c>
      <c r="AU108" s="161" t="s">
        <v>81</v>
      </c>
      <c r="AV108" s="159" t="s">
        <v>81</v>
      </c>
      <c r="AW108" s="159" t="s">
        <v>37</v>
      </c>
      <c r="AX108" s="159" t="s">
        <v>73</v>
      </c>
      <c r="AY108" s="161" t="s">
        <v>125</v>
      </c>
    </row>
    <row r="109" spans="2:51" s="159" customFormat="1" ht="13.5">
      <c r="B109" s="165"/>
      <c r="C109" s="228"/>
      <c r="D109" s="228"/>
      <c r="E109" s="229"/>
      <c r="F109" s="230"/>
      <c r="G109" s="231"/>
      <c r="H109" s="232"/>
      <c r="I109" s="233"/>
      <c r="J109" s="233"/>
      <c r="K109" s="230"/>
      <c r="L109" s="165"/>
      <c r="M109" s="165"/>
      <c r="N109" s="165"/>
      <c r="O109" s="165"/>
      <c r="P109" s="165"/>
      <c r="Q109" s="165"/>
      <c r="R109" s="165"/>
      <c r="S109" s="165"/>
      <c r="T109" s="165"/>
      <c r="AT109" s="161" t="s">
        <v>136</v>
      </c>
      <c r="AU109" s="161" t="s">
        <v>81</v>
      </c>
      <c r="AV109" s="159" t="s">
        <v>81</v>
      </c>
      <c r="AW109" s="159" t="s">
        <v>37</v>
      </c>
      <c r="AX109" s="159" t="s">
        <v>73</v>
      </c>
      <c r="AY109" s="161" t="s">
        <v>125</v>
      </c>
    </row>
    <row r="110" spans="2:51" s="167" customFormat="1" ht="13.5">
      <c r="B110" s="173"/>
      <c r="C110" s="24"/>
      <c r="D110" s="156"/>
      <c r="E110" s="24"/>
      <c r="F110" s="157"/>
      <c r="G110" s="24"/>
      <c r="H110" s="24"/>
      <c r="I110" s="24"/>
      <c r="J110" s="24"/>
      <c r="K110" s="24"/>
      <c r="L110" s="173"/>
      <c r="M110" s="173"/>
      <c r="N110" s="173"/>
      <c r="O110" s="173"/>
      <c r="P110" s="173"/>
      <c r="Q110" s="173"/>
      <c r="R110" s="173"/>
      <c r="S110" s="173"/>
      <c r="T110" s="173"/>
      <c r="AT110" s="169" t="s">
        <v>136</v>
      </c>
      <c r="AU110" s="169" t="s">
        <v>81</v>
      </c>
      <c r="AV110" s="167" t="s">
        <v>132</v>
      </c>
      <c r="AW110" s="167" t="s">
        <v>37</v>
      </c>
      <c r="AX110" s="167" t="s">
        <v>22</v>
      </c>
      <c r="AY110" s="169" t="s">
        <v>125</v>
      </c>
    </row>
    <row r="111" spans="2:65" s="24" customFormat="1" ht="20.25" customHeight="1">
      <c r="B111" s="226"/>
      <c r="C111" s="159"/>
      <c r="D111" s="156"/>
      <c r="E111" s="161"/>
      <c r="F111" s="162"/>
      <c r="G111" s="159"/>
      <c r="H111" s="163"/>
      <c r="I111" s="159"/>
      <c r="J111" s="159"/>
      <c r="K111" s="159"/>
      <c r="L111" s="26"/>
      <c r="M111" s="34"/>
      <c r="N111" s="152" t="s">
        <v>44</v>
      </c>
      <c r="O111" s="153">
        <v>0.083</v>
      </c>
      <c r="P111" s="153">
        <f>O111*H106</f>
        <v>0</v>
      </c>
      <c r="Q111" s="153">
        <v>0</v>
      </c>
      <c r="R111" s="153">
        <f>Q111*H106</f>
        <v>0</v>
      </c>
      <c r="S111" s="153">
        <v>0</v>
      </c>
      <c r="T111" s="153">
        <f>S111*H106</f>
        <v>0</v>
      </c>
      <c r="AR111" s="10" t="s">
        <v>132</v>
      </c>
      <c r="AT111" s="10" t="s">
        <v>127</v>
      </c>
      <c r="AU111" s="10" t="s">
        <v>81</v>
      </c>
      <c r="AY111" s="10" t="s">
        <v>125</v>
      </c>
      <c r="BE111" s="155">
        <f>IF(N111="základní",J106,0)</f>
        <v>0</v>
      </c>
      <c r="BF111" s="155">
        <f>IF(N111="snížená",J106,0)</f>
        <v>0</v>
      </c>
      <c r="BG111" s="155">
        <f>IF(N111="zákl. přenesená",J106,0)</f>
        <v>0</v>
      </c>
      <c r="BH111" s="155">
        <f>IF(N111="sníž. přenesená",J106,0)</f>
        <v>0</v>
      </c>
      <c r="BI111" s="155">
        <f>IF(N111="nulová",J106,0)</f>
        <v>0</v>
      </c>
      <c r="BJ111" s="10" t="s">
        <v>22</v>
      </c>
      <c r="BK111" s="155">
        <f>ROUND(I106*H106,2)</f>
        <v>0</v>
      </c>
      <c r="BL111" s="10" t="s">
        <v>132</v>
      </c>
      <c r="BM111" s="10" t="s">
        <v>786</v>
      </c>
    </row>
    <row r="112" spans="2:47" s="24" customFormat="1" ht="13.5">
      <c r="B112" s="26"/>
      <c r="C112" s="167"/>
      <c r="D112" s="175"/>
      <c r="E112" s="179"/>
      <c r="F112" s="180"/>
      <c r="G112" s="167"/>
      <c r="H112" s="181"/>
      <c r="I112" s="167"/>
      <c r="J112" s="167"/>
      <c r="K112" s="167"/>
      <c r="L112" s="26"/>
      <c r="M112" s="26"/>
      <c r="N112" s="26"/>
      <c r="O112" s="26"/>
      <c r="P112" s="26"/>
      <c r="Q112" s="26"/>
      <c r="R112" s="26"/>
      <c r="S112" s="26"/>
      <c r="T112" s="26"/>
      <c r="AT112" s="10" t="s">
        <v>134</v>
      </c>
      <c r="AU112" s="10" t="s">
        <v>81</v>
      </c>
    </row>
    <row r="113" spans="2:51" s="159" customFormat="1" ht="13.5">
      <c r="B113" s="165"/>
      <c r="C113" s="228"/>
      <c r="D113" s="228"/>
      <c r="E113" s="229"/>
      <c r="F113" s="230"/>
      <c r="G113" s="231"/>
      <c r="H113" s="232"/>
      <c r="I113" s="233"/>
      <c r="J113" s="233"/>
      <c r="K113" s="230"/>
      <c r="L113" s="165"/>
      <c r="M113" s="165"/>
      <c r="N113" s="165"/>
      <c r="O113" s="165"/>
      <c r="P113" s="165"/>
      <c r="Q113" s="165"/>
      <c r="R113" s="165"/>
      <c r="S113" s="165"/>
      <c r="T113" s="165"/>
      <c r="AT113" s="161" t="s">
        <v>136</v>
      </c>
      <c r="AU113" s="161" t="s">
        <v>81</v>
      </c>
      <c r="AV113" s="159" t="s">
        <v>81</v>
      </c>
      <c r="AW113" s="159" t="s">
        <v>37</v>
      </c>
      <c r="AX113" s="159" t="s">
        <v>22</v>
      </c>
      <c r="AY113" s="161" t="s">
        <v>125</v>
      </c>
    </row>
    <row r="114" spans="2:65" s="24" customFormat="1" ht="28.5" customHeight="1">
      <c r="B114" s="226"/>
      <c r="D114" s="156"/>
      <c r="F114" s="157"/>
      <c r="L114" s="26"/>
      <c r="M114" s="34"/>
      <c r="N114" s="152" t="s">
        <v>44</v>
      </c>
      <c r="O114" s="153">
        <v>0.004</v>
      </c>
      <c r="P114" s="153">
        <f>O114*H109</f>
        <v>0</v>
      </c>
      <c r="Q114" s="153">
        <v>0</v>
      </c>
      <c r="R114" s="153">
        <f>Q114*H109</f>
        <v>0</v>
      </c>
      <c r="S114" s="153">
        <v>0</v>
      </c>
      <c r="T114" s="153">
        <f>S114*H109</f>
        <v>0</v>
      </c>
      <c r="AR114" s="10" t="s">
        <v>132</v>
      </c>
      <c r="AT114" s="10" t="s">
        <v>127</v>
      </c>
      <c r="AU114" s="10" t="s">
        <v>81</v>
      </c>
      <c r="AY114" s="10" t="s">
        <v>125</v>
      </c>
      <c r="BE114" s="155">
        <f>IF(N114="základní",J109,0)</f>
        <v>0</v>
      </c>
      <c r="BF114" s="155">
        <f>IF(N114="snížená",J109,0)</f>
        <v>0</v>
      </c>
      <c r="BG114" s="155">
        <f>IF(N114="zákl. přenesená",J109,0)</f>
        <v>0</v>
      </c>
      <c r="BH114" s="155">
        <f>IF(N114="sníž. přenesená",J109,0)</f>
        <v>0</v>
      </c>
      <c r="BI114" s="155">
        <f>IF(N114="nulová",J109,0)</f>
        <v>0</v>
      </c>
      <c r="BJ114" s="10" t="s">
        <v>22</v>
      </c>
      <c r="BK114" s="155">
        <f>ROUND(I109*H109,2)</f>
        <v>0</v>
      </c>
      <c r="BL114" s="10" t="s">
        <v>132</v>
      </c>
      <c r="BM114" s="10" t="s">
        <v>787</v>
      </c>
    </row>
    <row r="115" spans="2:47" s="24" customFormat="1" ht="13.5">
      <c r="B115" s="26"/>
      <c r="C115" s="159"/>
      <c r="D115" s="175"/>
      <c r="E115" s="176"/>
      <c r="F115" s="177"/>
      <c r="G115" s="159"/>
      <c r="H115" s="178"/>
      <c r="I115" s="159"/>
      <c r="J115" s="159"/>
      <c r="K115" s="159"/>
      <c r="L115" s="26"/>
      <c r="M115" s="26"/>
      <c r="N115" s="26"/>
      <c r="O115" s="26"/>
      <c r="P115" s="26"/>
      <c r="Q115" s="26"/>
      <c r="R115" s="26"/>
      <c r="S115" s="26"/>
      <c r="T115" s="26"/>
      <c r="AT115" s="10" t="s">
        <v>134</v>
      </c>
      <c r="AU115" s="10" t="s">
        <v>81</v>
      </c>
    </row>
    <row r="116" spans="2:51" s="159" customFormat="1" ht="13.5">
      <c r="B116" s="165"/>
      <c r="C116" s="228"/>
      <c r="D116" s="228"/>
      <c r="E116" s="229"/>
      <c r="F116" s="230"/>
      <c r="G116" s="231"/>
      <c r="H116" s="232"/>
      <c r="I116" s="233"/>
      <c r="J116" s="233"/>
      <c r="K116" s="230"/>
      <c r="L116" s="165"/>
      <c r="M116" s="165"/>
      <c r="N116" s="165"/>
      <c r="O116" s="165"/>
      <c r="P116" s="165"/>
      <c r="Q116" s="165"/>
      <c r="R116" s="165"/>
      <c r="S116" s="165"/>
      <c r="T116" s="165"/>
      <c r="AT116" s="161" t="s">
        <v>136</v>
      </c>
      <c r="AU116" s="161" t="s">
        <v>81</v>
      </c>
      <c r="AV116" s="159" t="s">
        <v>81</v>
      </c>
      <c r="AW116" s="159" t="s">
        <v>37</v>
      </c>
      <c r="AX116" s="159" t="s">
        <v>73</v>
      </c>
      <c r="AY116" s="161" t="s">
        <v>125</v>
      </c>
    </row>
    <row r="117" spans="2:51" s="167" customFormat="1" ht="13.5">
      <c r="B117" s="173"/>
      <c r="C117" s="24"/>
      <c r="D117" s="156"/>
      <c r="E117" s="24"/>
      <c r="F117" s="157"/>
      <c r="G117" s="24"/>
      <c r="H117" s="24"/>
      <c r="I117" s="24"/>
      <c r="J117" s="24"/>
      <c r="K117" s="24"/>
      <c r="L117" s="173"/>
      <c r="M117" s="173"/>
      <c r="N117" s="173"/>
      <c r="O117" s="173"/>
      <c r="P117" s="173"/>
      <c r="Q117" s="173"/>
      <c r="R117" s="173"/>
      <c r="S117" s="173"/>
      <c r="T117" s="173"/>
      <c r="AT117" s="169" t="s">
        <v>136</v>
      </c>
      <c r="AU117" s="169" t="s">
        <v>81</v>
      </c>
      <c r="AV117" s="167" t="s">
        <v>132</v>
      </c>
      <c r="AW117" s="167" t="s">
        <v>37</v>
      </c>
      <c r="AX117" s="167" t="s">
        <v>22</v>
      </c>
      <c r="AY117" s="169" t="s">
        <v>125</v>
      </c>
    </row>
    <row r="118" spans="2:65" s="24" customFormat="1" ht="20.25" customHeight="1">
      <c r="B118" s="226"/>
      <c r="C118" s="159"/>
      <c r="D118" s="156"/>
      <c r="E118" s="161"/>
      <c r="F118" s="162"/>
      <c r="G118" s="159"/>
      <c r="H118" s="163"/>
      <c r="I118" s="159"/>
      <c r="J118" s="159"/>
      <c r="K118" s="159"/>
      <c r="L118" s="26"/>
      <c r="M118" s="34"/>
      <c r="N118" s="152" t="s">
        <v>44</v>
      </c>
      <c r="O118" s="153">
        <v>0.652</v>
      </c>
      <c r="P118" s="153">
        <f>O118*H113</f>
        <v>0</v>
      </c>
      <c r="Q118" s="153">
        <v>0</v>
      </c>
      <c r="R118" s="153">
        <f>Q118*H113</f>
        <v>0</v>
      </c>
      <c r="S118" s="153">
        <v>0</v>
      </c>
      <c r="T118" s="153">
        <f>S118*H113</f>
        <v>0</v>
      </c>
      <c r="AR118" s="10" t="s">
        <v>132</v>
      </c>
      <c r="AT118" s="10" t="s">
        <v>127</v>
      </c>
      <c r="AU118" s="10" t="s">
        <v>81</v>
      </c>
      <c r="AY118" s="10" t="s">
        <v>125</v>
      </c>
      <c r="BE118" s="155">
        <f>IF(N118="základní",J113,0)</f>
        <v>0</v>
      </c>
      <c r="BF118" s="155">
        <f>IF(N118="snížená",J113,0)</f>
        <v>0</v>
      </c>
      <c r="BG118" s="155">
        <f>IF(N118="zákl. přenesená",J113,0)</f>
        <v>0</v>
      </c>
      <c r="BH118" s="155">
        <f>IF(N118="sníž. přenesená",J113,0)</f>
        <v>0</v>
      </c>
      <c r="BI118" s="155">
        <f>IF(N118="nulová",J113,0)</f>
        <v>0</v>
      </c>
      <c r="BJ118" s="10" t="s">
        <v>22</v>
      </c>
      <c r="BK118" s="155">
        <f>ROUND(I113*H113,2)</f>
        <v>0</v>
      </c>
      <c r="BL118" s="10" t="s">
        <v>132</v>
      </c>
      <c r="BM118" s="10" t="s">
        <v>180</v>
      </c>
    </row>
    <row r="119" spans="2:47" s="24" customFormat="1" ht="13.5">
      <c r="B119" s="26"/>
      <c r="C119" s="167"/>
      <c r="D119" s="175"/>
      <c r="E119" s="179"/>
      <c r="F119" s="180"/>
      <c r="G119" s="167"/>
      <c r="H119" s="181"/>
      <c r="I119" s="167"/>
      <c r="J119" s="167"/>
      <c r="K119" s="167"/>
      <c r="L119" s="26"/>
      <c r="M119" s="26"/>
      <c r="N119" s="26"/>
      <c r="O119" s="26"/>
      <c r="P119" s="26"/>
      <c r="Q119" s="26"/>
      <c r="R119" s="26"/>
      <c r="S119" s="26"/>
      <c r="T119" s="26"/>
      <c r="AT119" s="10" t="s">
        <v>134</v>
      </c>
      <c r="AU119" s="10" t="s">
        <v>81</v>
      </c>
    </row>
    <row r="120" spans="2:51" s="159" customFormat="1" ht="13.5">
      <c r="B120" s="165"/>
      <c r="C120" s="228"/>
      <c r="D120" s="228"/>
      <c r="E120" s="229"/>
      <c r="F120" s="230"/>
      <c r="G120" s="231"/>
      <c r="H120" s="232"/>
      <c r="I120" s="233"/>
      <c r="J120" s="233"/>
      <c r="K120" s="230"/>
      <c r="L120" s="165"/>
      <c r="M120" s="165"/>
      <c r="N120" s="165"/>
      <c r="O120" s="165"/>
      <c r="P120" s="165"/>
      <c r="Q120" s="165"/>
      <c r="R120" s="165"/>
      <c r="S120" s="165"/>
      <c r="T120" s="165"/>
      <c r="AT120" s="161" t="s">
        <v>136</v>
      </c>
      <c r="AU120" s="161" t="s">
        <v>81</v>
      </c>
      <c r="AV120" s="159" t="s">
        <v>81</v>
      </c>
      <c r="AW120" s="159" t="s">
        <v>37</v>
      </c>
      <c r="AX120" s="159" t="s">
        <v>22</v>
      </c>
      <c r="AY120" s="161" t="s">
        <v>125</v>
      </c>
    </row>
    <row r="121" spans="2:65" s="24" customFormat="1" ht="20.25" customHeight="1">
      <c r="B121" s="226"/>
      <c r="D121" s="156"/>
      <c r="F121" s="157"/>
      <c r="L121" s="26"/>
      <c r="M121" s="34"/>
      <c r="N121" s="152" t="s">
        <v>44</v>
      </c>
      <c r="O121" s="153">
        <v>0.097</v>
      </c>
      <c r="P121" s="153">
        <f>O121*H116</f>
        <v>0</v>
      </c>
      <c r="Q121" s="153">
        <v>0</v>
      </c>
      <c r="R121" s="153">
        <f>Q121*H116</f>
        <v>0</v>
      </c>
      <c r="S121" s="153">
        <v>0</v>
      </c>
      <c r="T121" s="153">
        <f>S121*H116</f>
        <v>0</v>
      </c>
      <c r="AR121" s="10" t="s">
        <v>132</v>
      </c>
      <c r="AT121" s="10" t="s">
        <v>127</v>
      </c>
      <c r="AU121" s="10" t="s">
        <v>81</v>
      </c>
      <c r="AY121" s="10" t="s">
        <v>125</v>
      </c>
      <c r="BE121" s="155">
        <f>IF(N121="základní",J116,0)</f>
        <v>0</v>
      </c>
      <c r="BF121" s="155">
        <f>IF(N121="snížená",J116,0)</f>
        <v>0</v>
      </c>
      <c r="BG121" s="155">
        <f>IF(N121="zákl. přenesená",J116,0)</f>
        <v>0</v>
      </c>
      <c r="BH121" s="155">
        <f>IF(N121="sníž. přenesená",J116,0)</f>
        <v>0</v>
      </c>
      <c r="BI121" s="155">
        <f>IF(N121="nulová",J116,0)</f>
        <v>0</v>
      </c>
      <c r="BJ121" s="10" t="s">
        <v>22</v>
      </c>
      <c r="BK121" s="155">
        <f>ROUND(I116*H116,2)</f>
        <v>0</v>
      </c>
      <c r="BL121" s="10" t="s">
        <v>132</v>
      </c>
      <c r="BM121" s="10" t="s">
        <v>185</v>
      </c>
    </row>
    <row r="122" spans="2:47" s="24" customFormat="1" ht="13.5">
      <c r="B122" s="26"/>
      <c r="C122" s="159"/>
      <c r="D122" s="175"/>
      <c r="E122" s="176"/>
      <c r="F122" s="177"/>
      <c r="G122" s="159"/>
      <c r="H122" s="178"/>
      <c r="I122" s="159"/>
      <c r="J122" s="159"/>
      <c r="K122" s="159"/>
      <c r="L122" s="26"/>
      <c r="M122" s="26"/>
      <c r="N122" s="26"/>
      <c r="O122" s="26"/>
      <c r="P122" s="26"/>
      <c r="Q122" s="26"/>
      <c r="R122" s="26"/>
      <c r="S122" s="26"/>
      <c r="T122" s="26"/>
      <c r="AT122" s="10" t="s">
        <v>134</v>
      </c>
      <c r="AU122" s="10" t="s">
        <v>81</v>
      </c>
    </row>
    <row r="123" spans="2:51" s="159" customFormat="1" ht="13.5">
      <c r="B123" s="165"/>
      <c r="C123" s="228"/>
      <c r="D123" s="228"/>
      <c r="E123" s="229"/>
      <c r="F123" s="230"/>
      <c r="G123" s="231"/>
      <c r="H123" s="232"/>
      <c r="I123" s="233"/>
      <c r="J123" s="233"/>
      <c r="K123" s="230"/>
      <c r="L123" s="165"/>
      <c r="M123" s="165"/>
      <c r="N123" s="165"/>
      <c r="O123" s="165"/>
      <c r="P123" s="165"/>
      <c r="Q123" s="165"/>
      <c r="R123" s="165"/>
      <c r="S123" s="165"/>
      <c r="T123" s="165"/>
      <c r="AT123" s="161" t="s">
        <v>136</v>
      </c>
      <c r="AU123" s="161" t="s">
        <v>81</v>
      </c>
      <c r="AV123" s="159" t="s">
        <v>81</v>
      </c>
      <c r="AW123" s="159" t="s">
        <v>37</v>
      </c>
      <c r="AX123" s="159" t="s">
        <v>73</v>
      </c>
      <c r="AY123" s="161" t="s">
        <v>125</v>
      </c>
    </row>
    <row r="124" spans="2:51" s="167" customFormat="1" ht="13.5">
      <c r="B124" s="173"/>
      <c r="C124" s="24"/>
      <c r="D124" s="156"/>
      <c r="E124" s="24"/>
      <c r="F124" s="157"/>
      <c r="G124" s="24"/>
      <c r="H124" s="24"/>
      <c r="I124" s="24"/>
      <c r="J124" s="24"/>
      <c r="K124" s="24"/>
      <c r="L124" s="173"/>
      <c r="M124" s="173"/>
      <c r="N124" s="173"/>
      <c r="O124" s="173"/>
      <c r="P124" s="173"/>
      <c r="Q124" s="173"/>
      <c r="R124" s="173"/>
      <c r="S124" s="173"/>
      <c r="T124" s="173"/>
      <c r="AT124" s="169" t="s">
        <v>136</v>
      </c>
      <c r="AU124" s="169" t="s">
        <v>81</v>
      </c>
      <c r="AV124" s="167" t="s">
        <v>132</v>
      </c>
      <c r="AW124" s="167" t="s">
        <v>37</v>
      </c>
      <c r="AX124" s="167" t="s">
        <v>22</v>
      </c>
      <c r="AY124" s="169" t="s">
        <v>125</v>
      </c>
    </row>
    <row r="125" spans="2:65" s="24" customFormat="1" ht="20.25" customHeight="1">
      <c r="B125" s="226"/>
      <c r="C125" s="159"/>
      <c r="D125" s="156"/>
      <c r="E125" s="161"/>
      <c r="F125" s="162"/>
      <c r="G125" s="159"/>
      <c r="H125" s="163"/>
      <c r="I125" s="159"/>
      <c r="J125" s="159"/>
      <c r="K125" s="159"/>
      <c r="L125" s="26"/>
      <c r="M125" s="34"/>
      <c r="N125" s="152" t="s">
        <v>44</v>
      </c>
      <c r="O125" s="153">
        <v>0.009</v>
      </c>
      <c r="P125" s="153">
        <f>O125*H120</f>
        <v>0</v>
      </c>
      <c r="Q125" s="153">
        <v>0</v>
      </c>
      <c r="R125" s="153">
        <f>Q125*H120</f>
        <v>0</v>
      </c>
      <c r="S125" s="153">
        <v>0</v>
      </c>
      <c r="T125" s="153">
        <f>S125*H120</f>
        <v>0</v>
      </c>
      <c r="AR125" s="10" t="s">
        <v>132</v>
      </c>
      <c r="AT125" s="10" t="s">
        <v>127</v>
      </c>
      <c r="AU125" s="10" t="s">
        <v>81</v>
      </c>
      <c r="AY125" s="10" t="s">
        <v>125</v>
      </c>
      <c r="BE125" s="155">
        <f>IF(N125="základní",J120,0)</f>
        <v>0</v>
      </c>
      <c r="BF125" s="155">
        <f>IF(N125="snížená",J120,0)</f>
        <v>0</v>
      </c>
      <c r="BG125" s="155">
        <f>IF(N125="zákl. přenesená",J120,0)</f>
        <v>0</v>
      </c>
      <c r="BH125" s="155">
        <f>IF(N125="sníž. přenesená",J120,0)</f>
        <v>0</v>
      </c>
      <c r="BI125" s="155">
        <f>IF(N125="nulová",J120,0)</f>
        <v>0</v>
      </c>
      <c r="BJ125" s="10" t="s">
        <v>22</v>
      </c>
      <c r="BK125" s="155">
        <f>ROUND(I120*H120,2)</f>
        <v>0</v>
      </c>
      <c r="BL125" s="10" t="s">
        <v>132</v>
      </c>
      <c r="BM125" s="10" t="s">
        <v>788</v>
      </c>
    </row>
    <row r="126" spans="2:47" s="24" customFormat="1" ht="13.5">
      <c r="B126" s="26"/>
      <c r="C126" s="167"/>
      <c r="D126" s="175"/>
      <c r="E126" s="179"/>
      <c r="F126" s="180"/>
      <c r="G126" s="167"/>
      <c r="H126" s="181"/>
      <c r="I126" s="167"/>
      <c r="J126" s="167"/>
      <c r="K126" s="167"/>
      <c r="L126" s="26"/>
      <c r="M126" s="26"/>
      <c r="N126" s="26"/>
      <c r="O126" s="26"/>
      <c r="P126" s="26"/>
      <c r="Q126" s="26"/>
      <c r="R126" s="26"/>
      <c r="S126" s="26"/>
      <c r="T126" s="26"/>
      <c r="AT126" s="10" t="s">
        <v>134</v>
      </c>
      <c r="AU126" s="10" t="s">
        <v>81</v>
      </c>
    </row>
    <row r="127" spans="2:51" s="159" customFormat="1" ht="13.5">
      <c r="B127" s="165"/>
      <c r="C127" s="228"/>
      <c r="D127" s="228"/>
      <c r="E127" s="229"/>
      <c r="F127" s="230"/>
      <c r="G127" s="231"/>
      <c r="H127" s="232"/>
      <c r="I127" s="233"/>
      <c r="J127" s="233"/>
      <c r="K127" s="230"/>
      <c r="L127" s="165"/>
      <c r="M127" s="165"/>
      <c r="N127" s="165"/>
      <c r="O127" s="165"/>
      <c r="P127" s="165"/>
      <c r="Q127" s="165"/>
      <c r="R127" s="165"/>
      <c r="S127" s="165"/>
      <c r="T127" s="165"/>
      <c r="AT127" s="161" t="s">
        <v>136</v>
      </c>
      <c r="AU127" s="161" t="s">
        <v>81</v>
      </c>
      <c r="AV127" s="159" t="s">
        <v>81</v>
      </c>
      <c r="AW127" s="159" t="s">
        <v>37</v>
      </c>
      <c r="AX127" s="159" t="s">
        <v>22</v>
      </c>
      <c r="AY127" s="161" t="s">
        <v>125</v>
      </c>
    </row>
    <row r="128" spans="2:65" s="24" customFormat="1" ht="20.25" customHeight="1">
      <c r="B128" s="226"/>
      <c r="C128" s="234"/>
      <c r="D128" s="234"/>
      <c r="E128" s="235"/>
      <c r="F128" s="236"/>
      <c r="G128" s="237"/>
      <c r="H128" s="238"/>
      <c r="I128" s="239"/>
      <c r="J128" s="239"/>
      <c r="K128" s="236"/>
      <c r="L128" s="26"/>
      <c r="M128" s="34"/>
      <c r="N128" s="152" t="s">
        <v>44</v>
      </c>
      <c r="O128" s="153">
        <v>0</v>
      </c>
      <c r="P128" s="153">
        <f>O128*H123</f>
        <v>0</v>
      </c>
      <c r="Q128" s="153">
        <v>0</v>
      </c>
      <c r="R128" s="153">
        <f>Q128*H123</f>
        <v>0</v>
      </c>
      <c r="S128" s="153">
        <v>0</v>
      </c>
      <c r="T128" s="153">
        <f>S128*H123</f>
        <v>0</v>
      </c>
      <c r="AR128" s="10" t="s">
        <v>132</v>
      </c>
      <c r="AT128" s="10" t="s">
        <v>127</v>
      </c>
      <c r="AU128" s="10" t="s">
        <v>81</v>
      </c>
      <c r="AY128" s="10" t="s">
        <v>125</v>
      </c>
      <c r="BE128" s="155">
        <f>IF(N128="základní",J123,0)</f>
        <v>0</v>
      </c>
      <c r="BF128" s="155">
        <f>IF(N128="snížená",J123,0)</f>
        <v>0</v>
      </c>
      <c r="BG128" s="155">
        <f>IF(N128="zákl. přenesená",J123,0)</f>
        <v>0</v>
      </c>
      <c r="BH128" s="155">
        <f>IF(N128="sníž. přenesená",J123,0)</f>
        <v>0</v>
      </c>
      <c r="BI128" s="155">
        <f>IF(N128="nulová",J123,0)</f>
        <v>0</v>
      </c>
      <c r="BJ128" s="10" t="s">
        <v>22</v>
      </c>
      <c r="BK128" s="155">
        <f>ROUND(I123*H123,2)</f>
        <v>0</v>
      </c>
      <c r="BL128" s="10" t="s">
        <v>132</v>
      </c>
      <c r="BM128" s="10" t="s">
        <v>789</v>
      </c>
    </row>
    <row r="129" spans="2:47" s="24" customFormat="1" ht="13.5">
      <c r="B129" s="26"/>
      <c r="D129" s="156"/>
      <c r="F129" s="157"/>
      <c r="L129" s="26"/>
      <c r="M129" s="26"/>
      <c r="N129" s="26"/>
      <c r="O129" s="26"/>
      <c r="P129" s="26"/>
      <c r="Q129" s="26"/>
      <c r="R129" s="26"/>
      <c r="S129" s="26"/>
      <c r="T129" s="26"/>
      <c r="AT129" s="10" t="s">
        <v>134</v>
      </c>
      <c r="AU129" s="10" t="s">
        <v>81</v>
      </c>
    </row>
    <row r="130" spans="2:51" s="159" customFormat="1" ht="13.5">
      <c r="B130" s="165"/>
      <c r="D130" s="156"/>
      <c r="E130" s="161"/>
      <c r="F130" s="162"/>
      <c r="H130" s="163"/>
      <c r="L130" s="165"/>
      <c r="M130" s="165"/>
      <c r="N130" s="165"/>
      <c r="O130" s="165"/>
      <c r="P130" s="165"/>
      <c r="Q130" s="165"/>
      <c r="R130" s="165"/>
      <c r="S130" s="165"/>
      <c r="T130" s="165"/>
      <c r="AT130" s="161" t="s">
        <v>136</v>
      </c>
      <c r="AU130" s="161" t="s">
        <v>81</v>
      </c>
      <c r="AV130" s="159" t="s">
        <v>81</v>
      </c>
      <c r="AW130" s="159" t="s">
        <v>37</v>
      </c>
      <c r="AX130" s="159" t="s">
        <v>73</v>
      </c>
      <c r="AY130" s="161" t="s">
        <v>125</v>
      </c>
    </row>
    <row r="131" spans="2:51" s="167" customFormat="1" ht="13.5">
      <c r="B131" s="173"/>
      <c r="D131" s="156"/>
      <c r="E131" s="169"/>
      <c r="F131" s="170"/>
      <c r="H131" s="171"/>
      <c r="L131" s="173"/>
      <c r="M131" s="173"/>
      <c r="N131" s="173"/>
      <c r="O131" s="173"/>
      <c r="P131" s="173"/>
      <c r="Q131" s="173"/>
      <c r="R131" s="173"/>
      <c r="S131" s="173"/>
      <c r="T131" s="173"/>
      <c r="AT131" s="169" t="s">
        <v>136</v>
      </c>
      <c r="AU131" s="169" t="s">
        <v>81</v>
      </c>
      <c r="AV131" s="167" t="s">
        <v>132</v>
      </c>
      <c r="AW131" s="167" t="s">
        <v>37</v>
      </c>
      <c r="AX131" s="167" t="s">
        <v>22</v>
      </c>
      <c r="AY131" s="169" t="s">
        <v>125</v>
      </c>
    </row>
    <row r="132" spans="2:65" s="24" customFormat="1" ht="28.5" customHeight="1">
      <c r="B132" s="226"/>
      <c r="C132" s="159"/>
      <c r="D132" s="175"/>
      <c r="E132" s="176"/>
      <c r="F132" s="177"/>
      <c r="G132" s="159"/>
      <c r="H132" s="178"/>
      <c r="I132" s="159"/>
      <c r="J132" s="159"/>
      <c r="K132" s="159"/>
      <c r="L132" s="26"/>
      <c r="M132" s="34"/>
      <c r="N132" s="152" t="s">
        <v>44</v>
      </c>
      <c r="O132" s="153">
        <v>0.007</v>
      </c>
      <c r="P132" s="153">
        <f>O132*H127</f>
        <v>0</v>
      </c>
      <c r="Q132" s="153">
        <v>0</v>
      </c>
      <c r="R132" s="153">
        <f>Q132*H127</f>
        <v>0</v>
      </c>
      <c r="S132" s="153">
        <v>0</v>
      </c>
      <c r="T132" s="153">
        <f>S132*H127</f>
        <v>0</v>
      </c>
      <c r="AR132" s="10" t="s">
        <v>132</v>
      </c>
      <c r="AT132" s="10" t="s">
        <v>127</v>
      </c>
      <c r="AU132" s="10" t="s">
        <v>81</v>
      </c>
      <c r="AY132" s="10" t="s">
        <v>125</v>
      </c>
      <c r="BE132" s="155">
        <f>IF(N132="základní",J127,0)</f>
        <v>0</v>
      </c>
      <c r="BF132" s="155">
        <f>IF(N132="snížená",J127,0)</f>
        <v>0</v>
      </c>
      <c r="BG132" s="155">
        <f>IF(N132="zákl. přenesená",J127,0)</f>
        <v>0</v>
      </c>
      <c r="BH132" s="155">
        <f>IF(N132="sníž. přenesená",J127,0)</f>
        <v>0</v>
      </c>
      <c r="BI132" s="155">
        <f>IF(N132="nulová",J127,0)</f>
        <v>0</v>
      </c>
      <c r="BJ132" s="10" t="s">
        <v>22</v>
      </c>
      <c r="BK132" s="155">
        <f>ROUND(I127*H127,2)</f>
        <v>0</v>
      </c>
      <c r="BL132" s="10" t="s">
        <v>132</v>
      </c>
      <c r="BM132" s="10" t="s">
        <v>189</v>
      </c>
    </row>
    <row r="133" spans="2:65" s="24" customFormat="1" ht="20.25" customHeight="1">
      <c r="B133" s="226"/>
      <c r="C133" s="228"/>
      <c r="D133" s="228"/>
      <c r="E133" s="229"/>
      <c r="F133" s="230"/>
      <c r="G133" s="231"/>
      <c r="H133" s="232"/>
      <c r="I133" s="233"/>
      <c r="J133" s="233"/>
      <c r="K133" s="230"/>
      <c r="L133" s="240"/>
      <c r="M133" s="241"/>
      <c r="N133" s="191" t="s">
        <v>44</v>
      </c>
      <c r="O133" s="153">
        <v>0</v>
      </c>
      <c r="P133" s="153">
        <f>O133*H128</f>
        <v>0</v>
      </c>
      <c r="Q133" s="153">
        <v>0.001</v>
      </c>
      <c r="R133" s="153">
        <f>Q133*H128</f>
        <v>0</v>
      </c>
      <c r="S133" s="153">
        <v>0</v>
      </c>
      <c r="T133" s="153">
        <f>S133*H128</f>
        <v>0</v>
      </c>
      <c r="AR133" s="10" t="s">
        <v>194</v>
      </c>
      <c r="AT133" s="10" t="s">
        <v>190</v>
      </c>
      <c r="AU133" s="10" t="s">
        <v>81</v>
      </c>
      <c r="AY133" s="10" t="s">
        <v>125</v>
      </c>
      <c r="BE133" s="155">
        <f>IF(N133="základní",J128,0)</f>
        <v>0</v>
      </c>
      <c r="BF133" s="155">
        <f>IF(N133="snížená",J128,0)</f>
        <v>0</v>
      </c>
      <c r="BG133" s="155">
        <f>IF(N133="zákl. přenesená",J128,0)</f>
        <v>0</v>
      </c>
      <c r="BH133" s="155">
        <f>IF(N133="sníž. přenesená",J128,0)</f>
        <v>0</v>
      </c>
      <c r="BI133" s="155">
        <f>IF(N133="nulová",J128,0)</f>
        <v>0</v>
      </c>
      <c r="BJ133" s="10" t="s">
        <v>22</v>
      </c>
      <c r="BK133" s="155">
        <f>ROUND(I128*H128,2)</f>
        <v>0</v>
      </c>
      <c r="BL133" s="10" t="s">
        <v>132</v>
      </c>
      <c r="BM133" s="10" t="s">
        <v>195</v>
      </c>
    </row>
    <row r="134" spans="2:47" s="24" customFormat="1" ht="13.5">
      <c r="B134" s="26"/>
      <c r="D134" s="156"/>
      <c r="F134" s="157"/>
      <c r="L134" s="26"/>
      <c r="M134" s="26"/>
      <c r="N134" s="26"/>
      <c r="O134" s="26"/>
      <c r="P134" s="26"/>
      <c r="Q134" s="26"/>
      <c r="R134" s="26"/>
      <c r="S134" s="26"/>
      <c r="T134" s="26"/>
      <c r="AT134" s="10" t="s">
        <v>134</v>
      </c>
      <c r="AU134" s="10" t="s">
        <v>81</v>
      </c>
    </row>
    <row r="135" spans="2:51" s="159" customFormat="1" ht="13.5">
      <c r="B135" s="165"/>
      <c r="D135" s="156"/>
      <c r="E135" s="161"/>
      <c r="F135" s="162"/>
      <c r="H135" s="163"/>
      <c r="L135" s="165"/>
      <c r="M135" s="165"/>
      <c r="N135" s="165"/>
      <c r="O135" s="165"/>
      <c r="P135" s="165"/>
      <c r="Q135" s="165"/>
      <c r="R135" s="165"/>
      <c r="S135" s="165"/>
      <c r="T135" s="165"/>
      <c r="AT135" s="161" t="s">
        <v>136</v>
      </c>
      <c r="AU135" s="161" t="s">
        <v>81</v>
      </c>
      <c r="AV135" s="159" t="s">
        <v>81</v>
      </c>
      <c r="AW135" s="159" t="s">
        <v>37</v>
      </c>
      <c r="AX135" s="159" t="s">
        <v>73</v>
      </c>
      <c r="AY135" s="161" t="s">
        <v>125</v>
      </c>
    </row>
    <row r="136" spans="2:51" s="167" customFormat="1" ht="13.5">
      <c r="B136" s="173"/>
      <c r="D136" s="175"/>
      <c r="E136" s="179"/>
      <c r="F136" s="180"/>
      <c r="H136" s="181"/>
      <c r="L136" s="173"/>
      <c r="M136" s="173"/>
      <c r="N136" s="173"/>
      <c r="O136" s="173"/>
      <c r="P136" s="173"/>
      <c r="Q136" s="173"/>
      <c r="R136" s="173"/>
      <c r="S136" s="173"/>
      <c r="T136" s="173"/>
      <c r="AT136" s="169" t="s">
        <v>136</v>
      </c>
      <c r="AU136" s="169" t="s">
        <v>81</v>
      </c>
      <c r="AV136" s="167" t="s">
        <v>132</v>
      </c>
      <c r="AW136" s="167" t="s">
        <v>37</v>
      </c>
      <c r="AX136" s="167" t="s">
        <v>73</v>
      </c>
      <c r="AY136" s="169" t="s">
        <v>125</v>
      </c>
    </row>
    <row r="137" spans="2:51" s="159" customFormat="1" ht="13.5">
      <c r="B137" s="165"/>
      <c r="C137" s="228"/>
      <c r="D137" s="228"/>
      <c r="E137" s="229"/>
      <c r="F137" s="230"/>
      <c r="G137" s="231"/>
      <c r="H137" s="232"/>
      <c r="I137" s="233"/>
      <c r="J137" s="233"/>
      <c r="K137" s="230"/>
      <c r="L137" s="165"/>
      <c r="M137" s="165"/>
      <c r="N137" s="165"/>
      <c r="O137" s="165"/>
      <c r="P137" s="165"/>
      <c r="Q137" s="165"/>
      <c r="R137" s="165"/>
      <c r="S137" s="165"/>
      <c r="T137" s="165"/>
      <c r="AT137" s="161" t="s">
        <v>136</v>
      </c>
      <c r="AU137" s="161" t="s">
        <v>81</v>
      </c>
      <c r="AV137" s="159" t="s">
        <v>81</v>
      </c>
      <c r="AW137" s="159" t="s">
        <v>37</v>
      </c>
      <c r="AX137" s="159" t="s">
        <v>22</v>
      </c>
      <c r="AY137" s="161" t="s">
        <v>125</v>
      </c>
    </row>
    <row r="138" spans="2:65" s="24" customFormat="1" ht="28.5" customHeight="1">
      <c r="B138" s="226"/>
      <c r="D138" s="156"/>
      <c r="F138" s="157"/>
      <c r="L138" s="26"/>
      <c r="M138" s="34"/>
      <c r="N138" s="152" t="s">
        <v>44</v>
      </c>
      <c r="O138" s="153">
        <v>0.177</v>
      </c>
      <c r="P138" s="153">
        <f>O138*H133</f>
        <v>0</v>
      </c>
      <c r="Q138" s="153">
        <v>0</v>
      </c>
      <c r="R138" s="153">
        <f>Q138*H133</f>
        <v>0</v>
      </c>
      <c r="S138" s="153">
        <v>0</v>
      </c>
      <c r="T138" s="153">
        <f>S138*H133</f>
        <v>0</v>
      </c>
      <c r="AR138" s="10" t="s">
        <v>132</v>
      </c>
      <c r="AT138" s="10" t="s">
        <v>127</v>
      </c>
      <c r="AU138" s="10" t="s">
        <v>81</v>
      </c>
      <c r="AY138" s="10" t="s">
        <v>125</v>
      </c>
      <c r="BE138" s="155">
        <f>IF(N138="základní",J133,0)</f>
        <v>0</v>
      </c>
      <c r="BF138" s="155">
        <f>IF(N138="snížená",J133,0)</f>
        <v>0</v>
      </c>
      <c r="BG138" s="155">
        <f>IF(N138="zákl. přenesená",J133,0)</f>
        <v>0</v>
      </c>
      <c r="BH138" s="155">
        <f>IF(N138="sníž. přenesená",J133,0)</f>
        <v>0</v>
      </c>
      <c r="BI138" s="155">
        <f>IF(N138="nulová",J133,0)</f>
        <v>0</v>
      </c>
      <c r="BJ138" s="10" t="s">
        <v>22</v>
      </c>
      <c r="BK138" s="155">
        <f>ROUND(I133*H133,2)</f>
        <v>0</v>
      </c>
      <c r="BL138" s="10" t="s">
        <v>132</v>
      </c>
      <c r="BM138" s="10" t="s">
        <v>201</v>
      </c>
    </row>
    <row r="139" spans="2:47" s="24" customFormat="1" ht="13.5">
      <c r="B139" s="26"/>
      <c r="C139" s="159"/>
      <c r="D139" s="156"/>
      <c r="E139" s="161"/>
      <c r="F139" s="162"/>
      <c r="G139" s="159"/>
      <c r="H139" s="163"/>
      <c r="I139" s="159"/>
      <c r="J139" s="159"/>
      <c r="K139" s="159"/>
      <c r="L139" s="26"/>
      <c r="M139" s="26"/>
      <c r="N139" s="26"/>
      <c r="O139" s="26"/>
      <c r="P139" s="26"/>
      <c r="Q139" s="26"/>
      <c r="R139" s="26"/>
      <c r="S139" s="26"/>
      <c r="T139" s="26"/>
      <c r="AT139" s="10" t="s">
        <v>134</v>
      </c>
      <c r="AU139" s="10" t="s">
        <v>81</v>
      </c>
    </row>
    <row r="140" spans="2:51" s="159" customFormat="1" ht="13.5">
      <c r="B140" s="165"/>
      <c r="C140" s="167"/>
      <c r="D140" s="156"/>
      <c r="E140" s="169"/>
      <c r="F140" s="170"/>
      <c r="G140" s="167"/>
      <c r="H140" s="171"/>
      <c r="I140" s="167"/>
      <c r="J140" s="167"/>
      <c r="K140" s="167"/>
      <c r="L140" s="165"/>
      <c r="M140" s="165"/>
      <c r="N140" s="165"/>
      <c r="O140" s="165"/>
      <c r="P140" s="165"/>
      <c r="Q140" s="165"/>
      <c r="R140" s="165"/>
      <c r="S140" s="165"/>
      <c r="T140" s="165"/>
      <c r="AT140" s="161" t="s">
        <v>136</v>
      </c>
      <c r="AU140" s="161" t="s">
        <v>81</v>
      </c>
      <c r="AV140" s="159" t="s">
        <v>81</v>
      </c>
      <c r="AW140" s="159" t="s">
        <v>37</v>
      </c>
      <c r="AX140" s="159" t="s">
        <v>73</v>
      </c>
      <c r="AY140" s="161" t="s">
        <v>125</v>
      </c>
    </row>
    <row r="141" spans="2:51" s="167" customFormat="1" ht="15">
      <c r="B141" s="173"/>
      <c r="C141" s="130"/>
      <c r="D141" s="141"/>
      <c r="E141" s="142"/>
      <c r="F141" s="142"/>
      <c r="G141" s="130"/>
      <c r="H141" s="130"/>
      <c r="I141" s="130"/>
      <c r="J141" s="143"/>
      <c r="K141" s="130"/>
      <c r="L141" s="173"/>
      <c r="M141" s="173"/>
      <c r="N141" s="173"/>
      <c r="O141" s="173"/>
      <c r="P141" s="173"/>
      <c r="Q141" s="173"/>
      <c r="R141" s="173"/>
      <c r="S141" s="173"/>
      <c r="T141" s="173"/>
      <c r="AT141" s="169" t="s">
        <v>136</v>
      </c>
      <c r="AU141" s="169" t="s">
        <v>81</v>
      </c>
      <c r="AV141" s="167" t="s">
        <v>132</v>
      </c>
      <c r="AW141" s="167" t="s">
        <v>37</v>
      </c>
      <c r="AX141" s="167" t="s">
        <v>22</v>
      </c>
      <c r="AY141" s="169" t="s">
        <v>125</v>
      </c>
    </row>
    <row r="142" spans="2:65" s="24" customFormat="1" ht="20.25" customHeight="1">
      <c r="B142" s="226"/>
      <c r="C142" s="228"/>
      <c r="D142" s="228"/>
      <c r="E142" s="229"/>
      <c r="F142" s="230"/>
      <c r="G142" s="231"/>
      <c r="H142" s="232"/>
      <c r="I142" s="233"/>
      <c r="J142" s="233"/>
      <c r="K142" s="230"/>
      <c r="L142" s="26"/>
      <c r="M142" s="34"/>
      <c r="N142" s="152" t="s">
        <v>44</v>
      </c>
      <c r="O142" s="153">
        <v>0.26</v>
      </c>
      <c r="P142" s="153">
        <f>O142*H137</f>
        <v>0</v>
      </c>
      <c r="Q142" s="153">
        <v>0</v>
      </c>
      <c r="R142" s="153">
        <f>Q142*H137</f>
        <v>0</v>
      </c>
      <c r="S142" s="153">
        <v>0</v>
      </c>
      <c r="T142" s="153">
        <f>S142*H137</f>
        <v>0</v>
      </c>
      <c r="AR142" s="10" t="s">
        <v>132</v>
      </c>
      <c r="AT142" s="10" t="s">
        <v>127</v>
      </c>
      <c r="AU142" s="10" t="s">
        <v>81</v>
      </c>
      <c r="AY142" s="10" t="s">
        <v>125</v>
      </c>
      <c r="BE142" s="155">
        <f>IF(N142="základní",J137,0)</f>
        <v>0</v>
      </c>
      <c r="BF142" s="155">
        <f>IF(N142="snížená",J137,0)</f>
        <v>0</v>
      </c>
      <c r="BG142" s="155">
        <f>IF(N142="zákl. přenesená",J137,0)</f>
        <v>0</v>
      </c>
      <c r="BH142" s="155">
        <f>IF(N142="sníž. přenesená",J137,0)</f>
        <v>0</v>
      </c>
      <c r="BI142" s="155">
        <f>IF(N142="nulová",J137,0)</f>
        <v>0</v>
      </c>
      <c r="BJ142" s="10" t="s">
        <v>22</v>
      </c>
      <c r="BK142" s="155">
        <f>ROUND(I137*H137,2)</f>
        <v>0</v>
      </c>
      <c r="BL142" s="10" t="s">
        <v>132</v>
      </c>
      <c r="BM142" s="10" t="s">
        <v>206</v>
      </c>
    </row>
    <row r="143" spans="2:47" s="24" customFormat="1" ht="13.5">
      <c r="B143" s="26"/>
      <c r="D143" s="156"/>
      <c r="F143" s="157"/>
      <c r="L143" s="26"/>
      <c r="M143" s="26"/>
      <c r="N143" s="26"/>
      <c r="O143" s="26"/>
      <c r="P143" s="26"/>
      <c r="Q143" s="26"/>
      <c r="R143" s="26"/>
      <c r="S143" s="26"/>
      <c r="T143" s="26"/>
      <c r="AT143" s="10" t="s">
        <v>134</v>
      </c>
      <c r="AU143" s="10" t="s">
        <v>81</v>
      </c>
    </row>
    <row r="144" spans="2:51" s="159" customFormat="1" ht="13.5">
      <c r="B144" s="165"/>
      <c r="D144" s="156"/>
      <c r="E144" s="161"/>
      <c r="F144" s="162"/>
      <c r="H144" s="163"/>
      <c r="L144" s="165"/>
      <c r="M144" s="165"/>
      <c r="N144" s="165"/>
      <c r="O144" s="165"/>
      <c r="P144" s="165"/>
      <c r="Q144" s="165"/>
      <c r="R144" s="165"/>
      <c r="S144" s="165"/>
      <c r="T144" s="165"/>
      <c r="AT144" s="161" t="s">
        <v>136</v>
      </c>
      <c r="AU144" s="161" t="s">
        <v>81</v>
      </c>
      <c r="AV144" s="159" t="s">
        <v>81</v>
      </c>
      <c r="AW144" s="159" t="s">
        <v>37</v>
      </c>
      <c r="AX144" s="159" t="s">
        <v>73</v>
      </c>
      <c r="AY144" s="161" t="s">
        <v>125</v>
      </c>
    </row>
    <row r="145" spans="2:51" s="167" customFormat="1" ht="13.5">
      <c r="B145" s="173"/>
      <c r="D145" s="156"/>
      <c r="E145" s="169"/>
      <c r="F145" s="170"/>
      <c r="H145" s="171"/>
      <c r="L145" s="173"/>
      <c r="M145" s="173"/>
      <c r="N145" s="173"/>
      <c r="O145" s="173"/>
      <c r="P145" s="173"/>
      <c r="Q145" s="173"/>
      <c r="R145" s="173"/>
      <c r="S145" s="173"/>
      <c r="T145" s="173"/>
      <c r="AT145" s="169" t="s">
        <v>136</v>
      </c>
      <c r="AU145" s="169" t="s">
        <v>81</v>
      </c>
      <c r="AV145" s="167" t="s">
        <v>132</v>
      </c>
      <c r="AW145" s="167" t="s">
        <v>37</v>
      </c>
      <c r="AX145" s="167" t="s">
        <v>22</v>
      </c>
      <c r="AY145" s="169" t="s">
        <v>125</v>
      </c>
    </row>
    <row r="146" spans="2:63" s="130" customFormat="1" ht="29.25" customHeight="1">
      <c r="B146" s="136"/>
      <c r="D146" s="141"/>
      <c r="E146" s="142"/>
      <c r="F146" s="142"/>
      <c r="J146" s="143"/>
      <c r="L146" s="136"/>
      <c r="M146" s="136"/>
      <c r="N146" s="136"/>
      <c r="O146" s="136"/>
      <c r="P146" s="137">
        <f>SUM(P147:P150)</f>
        <v>0</v>
      </c>
      <c r="Q146" s="136"/>
      <c r="R146" s="137">
        <f>SUM(R147:R150)</f>
        <v>0</v>
      </c>
      <c r="S146" s="136"/>
      <c r="T146" s="137">
        <f>SUM(T147:T150)</f>
        <v>0</v>
      </c>
      <c r="AR146" s="132" t="s">
        <v>22</v>
      </c>
      <c r="AT146" s="139" t="s">
        <v>72</v>
      </c>
      <c r="AU146" s="139" t="s">
        <v>22</v>
      </c>
      <c r="AY146" s="132" t="s">
        <v>125</v>
      </c>
      <c r="BK146" s="140">
        <f>SUM(BK147:BK150)</f>
        <v>0</v>
      </c>
    </row>
    <row r="147" spans="2:65" s="24" customFormat="1" ht="20.25" customHeight="1">
      <c r="B147" s="226"/>
      <c r="C147" s="228"/>
      <c r="D147" s="228"/>
      <c r="E147" s="229"/>
      <c r="F147" s="230"/>
      <c r="G147" s="231"/>
      <c r="H147" s="232"/>
      <c r="I147" s="233"/>
      <c r="J147" s="233"/>
      <c r="K147" s="230"/>
      <c r="L147" s="26"/>
      <c r="M147" s="34"/>
      <c r="N147" s="152" t="s">
        <v>44</v>
      </c>
      <c r="O147" s="153">
        <v>0.504</v>
      </c>
      <c r="P147" s="153">
        <f>O147*H142</f>
        <v>0</v>
      </c>
      <c r="Q147" s="153">
        <v>0</v>
      </c>
      <c r="R147" s="153">
        <f>Q147*H142</f>
        <v>0</v>
      </c>
      <c r="S147" s="153">
        <v>0</v>
      </c>
      <c r="T147" s="153">
        <f>S147*H142</f>
        <v>0</v>
      </c>
      <c r="AR147" s="10" t="s">
        <v>132</v>
      </c>
      <c r="AT147" s="10" t="s">
        <v>127</v>
      </c>
      <c r="AU147" s="10" t="s">
        <v>81</v>
      </c>
      <c r="AY147" s="10" t="s">
        <v>125</v>
      </c>
      <c r="BE147" s="155">
        <f>IF(N147="základní",J142,0)</f>
        <v>0</v>
      </c>
      <c r="BF147" s="155">
        <f>IF(N147="snížená",J142,0)</f>
        <v>0</v>
      </c>
      <c r="BG147" s="155">
        <f>IF(N147="zákl. přenesená",J142,0)</f>
        <v>0</v>
      </c>
      <c r="BH147" s="155">
        <f>IF(N147="sníž. přenesená",J142,0)</f>
        <v>0</v>
      </c>
      <c r="BI147" s="155">
        <f>IF(N147="nulová",J142,0)</f>
        <v>0</v>
      </c>
      <c r="BJ147" s="10" t="s">
        <v>22</v>
      </c>
      <c r="BK147" s="155">
        <f>ROUND(I142*H142,2)</f>
        <v>0</v>
      </c>
      <c r="BL147" s="10" t="s">
        <v>132</v>
      </c>
      <c r="BM147" s="10" t="s">
        <v>212</v>
      </c>
    </row>
    <row r="148" spans="2:47" s="24" customFormat="1" ht="13.5">
      <c r="B148" s="26"/>
      <c r="D148" s="156"/>
      <c r="F148" s="157"/>
      <c r="L148" s="26"/>
      <c r="M148" s="26"/>
      <c r="N148" s="26"/>
      <c r="O148" s="26"/>
      <c r="P148" s="26"/>
      <c r="Q148" s="26"/>
      <c r="R148" s="26"/>
      <c r="S148" s="26"/>
      <c r="T148" s="26"/>
      <c r="AT148" s="10" t="s">
        <v>134</v>
      </c>
      <c r="AU148" s="10" t="s">
        <v>81</v>
      </c>
    </row>
    <row r="149" spans="2:51" s="159" customFormat="1" ht="13.5">
      <c r="B149" s="165"/>
      <c r="D149" s="156"/>
      <c r="E149" s="161"/>
      <c r="F149" s="162"/>
      <c r="H149" s="163"/>
      <c r="L149" s="165"/>
      <c r="M149" s="165"/>
      <c r="N149" s="165"/>
      <c r="O149" s="165"/>
      <c r="P149" s="165"/>
      <c r="Q149" s="165"/>
      <c r="R149" s="165"/>
      <c r="S149" s="165"/>
      <c r="T149" s="165"/>
      <c r="AT149" s="161" t="s">
        <v>136</v>
      </c>
      <c r="AU149" s="161" t="s">
        <v>81</v>
      </c>
      <c r="AV149" s="159" t="s">
        <v>81</v>
      </c>
      <c r="AW149" s="159" t="s">
        <v>37</v>
      </c>
      <c r="AX149" s="159" t="s">
        <v>22</v>
      </c>
      <c r="AY149" s="161" t="s">
        <v>125</v>
      </c>
    </row>
    <row r="150" spans="2:51" s="167" customFormat="1" ht="13.5">
      <c r="B150" s="173"/>
      <c r="D150" s="156"/>
      <c r="E150" s="169"/>
      <c r="F150" s="170"/>
      <c r="H150" s="171"/>
      <c r="L150" s="173"/>
      <c r="M150" s="173"/>
      <c r="N150" s="173"/>
      <c r="O150" s="173"/>
      <c r="P150" s="173"/>
      <c r="Q150" s="173"/>
      <c r="R150" s="173"/>
      <c r="S150" s="173"/>
      <c r="T150" s="173"/>
      <c r="AT150" s="169" t="s">
        <v>136</v>
      </c>
      <c r="AU150" s="169" t="s">
        <v>81</v>
      </c>
      <c r="AV150" s="167" t="s">
        <v>132</v>
      </c>
      <c r="AW150" s="167" t="s">
        <v>37</v>
      </c>
      <c r="AX150" s="167" t="s">
        <v>73</v>
      </c>
      <c r="AY150" s="169" t="s">
        <v>125</v>
      </c>
    </row>
    <row r="151" spans="2:63" s="130" customFormat="1" ht="29.25" customHeight="1">
      <c r="B151" s="136"/>
      <c r="D151" s="141"/>
      <c r="E151" s="142"/>
      <c r="F151" s="142"/>
      <c r="J151" s="143"/>
      <c r="L151" s="136"/>
      <c r="M151" s="136"/>
      <c r="N151" s="136"/>
      <c r="O151" s="136"/>
      <c r="P151" s="137">
        <f>SUM(P152:P155)</f>
        <v>0</v>
      </c>
      <c r="Q151" s="136"/>
      <c r="R151" s="137">
        <f>SUM(R152:R155)</f>
        <v>0</v>
      </c>
      <c r="S151" s="136"/>
      <c r="T151" s="137">
        <f>SUM(T152:T155)</f>
        <v>0</v>
      </c>
      <c r="AR151" s="132" t="s">
        <v>22</v>
      </c>
      <c r="AT151" s="139" t="s">
        <v>72</v>
      </c>
      <c r="AU151" s="139" t="s">
        <v>22</v>
      </c>
      <c r="AY151" s="132" t="s">
        <v>125</v>
      </c>
      <c r="BK151" s="140">
        <f>SUM(BK152:BK155)</f>
        <v>0</v>
      </c>
    </row>
    <row r="152" spans="2:65" s="24" customFormat="1" ht="20.25" customHeight="1">
      <c r="B152" s="226"/>
      <c r="C152" s="228"/>
      <c r="D152" s="228"/>
      <c r="E152" s="229"/>
      <c r="F152" s="230"/>
      <c r="G152" s="231"/>
      <c r="H152" s="232"/>
      <c r="I152" s="233"/>
      <c r="J152" s="233"/>
      <c r="K152" s="230"/>
      <c r="L152" s="26"/>
      <c r="M152" s="34"/>
      <c r="N152" s="152" t="s">
        <v>44</v>
      </c>
      <c r="O152" s="153">
        <v>0.249</v>
      </c>
      <c r="P152" s="153">
        <f>O152*H147</f>
        <v>0</v>
      </c>
      <c r="Q152" s="153">
        <v>0</v>
      </c>
      <c r="R152" s="153">
        <f>Q152*H147</f>
        <v>0</v>
      </c>
      <c r="S152" s="153">
        <v>0.114</v>
      </c>
      <c r="T152" s="153">
        <f>S152*H147</f>
        <v>0</v>
      </c>
      <c r="AR152" s="10" t="s">
        <v>132</v>
      </c>
      <c r="AT152" s="10" t="s">
        <v>127</v>
      </c>
      <c r="AU152" s="10" t="s">
        <v>81</v>
      </c>
      <c r="AY152" s="10" t="s">
        <v>125</v>
      </c>
      <c r="BE152" s="155">
        <f>IF(N152="základní",J147,0)</f>
        <v>0</v>
      </c>
      <c r="BF152" s="155">
        <f>IF(N152="snížená",J147,0)</f>
        <v>0</v>
      </c>
      <c r="BG152" s="155">
        <f>IF(N152="zákl. přenesená",J147,0)</f>
        <v>0</v>
      </c>
      <c r="BH152" s="155">
        <f>IF(N152="sníž. přenesená",J147,0)</f>
        <v>0</v>
      </c>
      <c r="BI152" s="155">
        <f>IF(N152="nulová",J147,0)</f>
        <v>0</v>
      </c>
      <c r="BJ152" s="10" t="s">
        <v>22</v>
      </c>
      <c r="BK152" s="155">
        <f>ROUND(I147*H147,2)</f>
        <v>0</v>
      </c>
      <c r="BL152" s="10" t="s">
        <v>132</v>
      </c>
      <c r="BM152" s="10" t="s">
        <v>217</v>
      </c>
    </row>
    <row r="153" spans="2:47" s="24" customFormat="1" ht="13.5">
      <c r="B153" s="26"/>
      <c r="D153" s="156"/>
      <c r="F153" s="157"/>
      <c r="L153" s="26"/>
      <c r="M153" s="26"/>
      <c r="N153" s="26"/>
      <c r="O153" s="26"/>
      <c r="P153" s="26"/>
      <c r="Q153" s="26"/>
      <c r="R153" s="26"/>
      <c r="S153" s="26"/>
      <c r="T153" s="26"/>
      <c r="AT153" s="10" t="s">
        <v>134</v>
      </c>
      <c r="AU153" s="10" t="s">
        <v>81</v>
      </c>
    </row>
    <row r="154" spans="2:51" s="159" customFormat="1" ht="13.5">
      <c r="B154" s="165"/>
      <c r="D154" s="175"/>
      <c r="E154" s="176"/>
      <c r="F154" s="177"/>
      <c r="H154" s="178"/>
      <c r="L154" s="165"/>
      <c r="M154" s="165"/>
      <c r="N154" s="165"/>
      <c r="O154" s="165"/>
      <c r="P154" s="165"/>
      <c r="Q154" s="165"/>
      <c r="R154" s="165"/>
      <c r="S154" s="165"/>
      <c r="T154" s="165"/>
      <c r="AT154" s="161" t="s">
        <v>136</v>
      </c>
      <c r="AU154" s="161" t="s">
        <v>81</v>
      </c>
      <c r="AV154" s="159" t="s">
        <v>81</v>
      </c>
      <c r="AW154" s="159" t="s">
        <v>37</v>
      </c>
      <c r="AX154" s="159" t="s">
        <v>22</v>
      </c>
      <c r="AY154" s="161" t="s">
        <v>125</v>
      </c>
    </row>
    <row r="155" spans="2:51" s="167" customFormat="1" ht="13.5">
      <c r="B155" s="173"/>
      <c r="C155" s="228"/>
      <c r="D155" s="228"/>
      <c r="E155" s="229"/>
      <c r="F155" s="230"/>
      <c r="G155" s="231"/>
      <c r="H155" s="232"/>
      <c r="I155" s="233"/>
      <c r="J155" s="233"/>
      <c r="K155" s="230"/>
      <c r="L155" s="173"/>
      <c r="M155" s="173"/>
      <c r="N155" s="173"/>
      <c r="O155" s="173"/>
      <c r="P155" s="173"/>
      <c r="Q155" s="173"/>
      <c r="R155" s="173"/>
      <c r="S155" s="173"/>
      <c r="T155" s="173"/>
      <c r="AT155" s="169" t="s">
        <v>136</v>
      </c>
      <c r="AU155" s="169" t="s">
        <v>81</v>
      </c>
      <c r="AV155" s="167" t="s">
        <v>132</v>
      </c>
      <c r="AW155" s="167" t="s">
        <v>37</v>
      </c>
      <c r="AX155" s="167" t="s">
        <v>73</v>
      </c>
      <c r="AY155" s="169" t="s">
        <v>125</v>
      </c>
    </row>
    <row r="156" spans="2:63" s="130" customFormat="1" ht="29.25" customHeight="1">
      <c r="B156" s="136"/>
      <c r="C156" s="24"/>
      <c r="D156" s="175"/>
      <c r="E156" s="24"/>
      <c r="F156" s="182"/>
      <c r="G156" s="24"/>
      <c r="H156" s="24"/>
      <c r="I156" s="24"/>
      <c r="J156" s="24"/>
      <c r="K156" s="24"/>
      <c r="L156" s="136"/>
      <c r="M156" s="136"/>
      <c r="N156" s="136"/>
      <c r="O156" s="136"/>
      <c r="P156" s="137">
        <f>SUM(P157:P176)</f>
        <v>0</v>
      </c>
      <c r="Q156" s="136"/>
      <c r="R156" s="137">
        <f>SUM(R157:R176)</f>
        <v>0</v>
      </c>
      <c r="S156" s="136"/>
      <c r="T156" s="137">
        <f>SUM(T157:T176)</f>
        <v>0</v>
      </c>
      <c r="AR156" s="132" t="s">
        <v>22</v>
      </c>
      <c r="AT156" s="139" t="s">
        <v>72</v>
      </c>
      <c r="AU156" s="139" t="s">
        <v>22</v>
      </c>
      <c r="AY156" s="132" t="s">
        <v>125</v>
      </c>
      <c r="BK156" s="140">
        <f>SUM(BK157:BK176)</f>
        <v>0</v>
      </c>
    </row>
    <row r="157" spans="2:65" s="24" customFormat="1" ht="20.25" customHeight="1">
      <c r="B157" s="226"/>
      <c r="C157" s="234"/>
      <c r="D157" s="234"/>
      <c r="E157" s="235"/>
      <c r="F157" s="236"/>
      <c r="G157" s="237"/>
      <c r="H157" s="238"/>
      <c r="I157" s="239"/>
      <c r="J157" s="239"/>
      <c r="K157" s="236"/>
      <c r="L157" s="26"/>
      <c r="M157" s="34"/>
      <c r="N157" s="152" t="s">
        <v>44</v>
      </c>
      <c r="O157" s="153">
        <v>0.48</v>
      </c>
      <c r="P157" s="153">
        <f>O157*H152</f>
        <v>0</v>
      </c>
      <c r="Q157" s="153">
        <v>0.03212</v>
      </c>
      <c r="R157" s="153">
        <f>Q157*H152</f>
        <v>0</v>
      </c>
      <c r="S157" s="153">
        <v>0</v>
      </c>
      <c r="T157" s="153">
        <f>S157*H152</f>
        <v>0</v>
      </c>
      <c r="AR157" s="10" t="s">
        <v>132</v>
      </c>
      <c r="AT157" s="10" t="s">
        <v>127</v>
      </c>
      <c r="AU157" s="10" t="s">
        <v>81</v>
      </c>
      <c r="AY157" s="10" t="s">
        <v>125</v>
      </c>
      <c r="BE157" s="155">
        <f>IF(N157="základní",J152,0)</f>
        <v>0</v>
      </c>
      <c r="BF157" s="155">
        <f>IF(N157="snížená",J152,0)</f>
        <v>0</v>
      </c>
      <c r="BG157" s="155">
        <f>IF(N157="zákl. přenesená",J152,0)</f>
        <v>0</v>
      </c>
      <c r="BH157" s="155">
        <f>IF(N157="sníž. přenesená",J152,0)</f>
        <v>0</v>
      </c>
      <c r="BI157" s="155">
        <f>IF(N157="nulová",J152,0)</f>
        <v>0</v>
      </c>
      <c r="BJ157" s="10" t="s">
        <v>22</v>
      </c>
      <c r="BK157" s="155">
        <f>ROUND(I152*H152,2)</f>
        <v>0</v>
      </c>
      <c r="BL157" s="10" t="s">
        <v>132</v>
      </c>
      <c r="BM157" s="10" t="s">
        <v>222</v>
      </c>
    </row>
    <row r="158" spans="2:47" s="24" customFormat="1" ht="13.5">
      <c r="B158" s="26"/>
      <c r="D158" s="175"/>
      <c r="F158" s="182"/>
      <c r="L158" s="26"/>
      <c r="M158" s="26"/>
      <c r="N158" s="26"/>
      <c r="O158" s="26"/>
      <c r="P158" s="26"/>
      <c r="Q158" s="26"/>
      <c r="R158" s="26"/>
      <c r="S158" s="26"/>
      <c r="T158" s="26"/>
      <c r="AT158" s="10" t="s">
        <v>134</v>
      </c>
      <c r="AU158" s="10" t="s">
        <v>81</v>
      </c>
    </row>
    <row r="159" spans="2:51" s="159" customFormat="1" ht="13.5">
      <c r="B159" s="165"/>
      <c r="C159" s="234"/>
      <c r="D159" s="234"/>
      <c r="E159" s="235"/>
      <c r="F159" s="236"/>
      <c r="G159" s="237"/>
      <c r="H159" s="238"/>
      <c r="I159" s="239"/>
      <c r="J159" s="239"/>
      <c r="K159" s="236"/>
      <c r="L159" s="165"/>
      <c r="M159" s="165"/>
      <c r="N159" s="165"/>
      <c r="O159" s="165"/>
      <c r="P159" s="165"/>
      <c r="Q159" s="165"/>
      <c r="R159" s="165"/>
      <c r="S159" s="165"/>
      <c r="T159" s="165"/>
      <c r="AT159" s="161" t="s">
        <v>136</v>
      </c>
      <c r="AU159" s="161" t="s">
        <v>81</v>
      </c>
      <c r="AV159" s="159" t="s">
        <v>81</v>
      </c>
      <c r="AW159" s="159" t="s">
        <v>37</v>
      </c>
      <c r="AX159" s="159" t="s">
        <v>22</v>
      </c>
      <c r="AY159" s="161" t="s">
        <v>125</v>
      </c>
    </row>
    <row r="160" spans="2:65" s="24" customFormat="1" ht="20.25" customHeight="1">
      <c r="B160" s="226"/>
      <c r="D160" s="175"/>
      <c r="F160" s="182"/>
      <c r="L160" s="26"/>
      <c r="M160" s="34"/>
      <c r="N160" s="152" t="s">
        <v>44</v>
      </c>
      <c r="O160" s="153">
        <v>0.289</v>
      </c>
      <c r="P160" s="153">
        <f>O160*H155</f>
        <v>0</v>
      </c>
      <c r="Q160" s="153">
        <v>0.03212</v>
      </c>
      <c r="R160" s="153">
        <f>Q160*H155</f>
        <v>0</v>
      </c>
      <c r="S160" s="153">
        <v>0</v>
      </c>
      <c r="T160" s="153">
        <f>S160*H155</f>
        <v>0</v>
      </c>
      <c r="AR160" s="10" t="s">
        <v>132</v>
      </c>
      <c r="AT160" s="10" t="s">
        <v>127</v>
      </c>
      <c r="AU160" s="10" t="s">
        <v>81</v>
      </c>
      <c r="AY160" s="10" t="s">
        <v>125</v>
      </c>
      <c r="BE160" s="155">
        <f>IF(N160="základní",J155,0)</f>
        <v>0</v>
      </c>
      <c r="BF160" s="155">
        <f>IF(N160="snížená",J155,0)</f>
        <v>0</v>
      </c>
      <c r="BG160" s="155">
        <f>IF(N160="zákl. přenesená",J155,0)</f>
        <v>0</v>
      </c>
      <c r="BH160" s="155">
        <f>IF(N160="sníž. přenesená",J155,0)</f>
        <v>0</v>
      </c>
      <c r="BI160" s="155">
        <f>IF(N160="nulová",J155,0)</f>
        <v>0</v>
      </c>
      <c r="BJ160" s="10" t="s">
        <v>22</v>
      </c>
      <c r="BK160" s="155">
        <f>ROUND(I155*H155,2)</f>
        <v>0</v>
      </c>
      <c r="BL160" s="10" t="s">
        <v>132</v>
      </c>
      <c r="BM160" s="10" t="s">
        <v>226</v>
      </c>
    </row>
    <row r="161" spans="2:47" s="24" customFormat="1" ht="13.5">
      <c r="B161" s="26"/>
      <c r="C161" s="234"/>
      <c r="D161" s="234"/>
      <c r="E161" s="235"/>
      <c r="F161" s="236"/>
      <c r="G161" s="237"/>
      <c r="H161" s="238"/>
      <c r="I161" s="239"/>
      <c r="J161" s="239"/>
      <c r="K161" s="236"/>
      <c r="L161" s="26"/>
      <c r="M161" s="26"/>
      <c r="N161" s="26"/>
      <c r="O161" s="26"/>
      <c r="P161" s="26"/>
      <c r="Q161" s="26"/>
      <c r="R161" s="26"/>
      <c r="S161" s="26"/>
      <c r="T161" s="26"/>
      <c r="AT161" s="10" t="s">
        <v>134</v>
      </c>
      <c r="AU161" s="10" t="s">
        <v>81</v>
      </c>
    </row>
    <row r="162" spans="2:65" s="24" customFormat="1" ht="20.25" customHeight="1">
      <c r="B162" s="226"/>
      <c r="D162" s="175"/>
      <c r="F162" s="182"/>
      <c r="L162" s="240"/>
      <c r="M162" s="241"/>
      <c r="N162" s="191" t="s">
        <v>44</v>
      </c>
      <c r="O162" s="153">
        <v>0</v>
      </c>
      <c r="P162" s="153">
        <f>O162*H157</f>
        <v>0</v>
      </c>
      <c r="Q162" s="153">
        <v>0.001</v>
      </c>
      <c r="R162" s="153">
        <f>Q162*H157</f>
        <v>0</v>
      </c>
      <c r="S162" s="153">
        <v>0</v>
      </c>
      <c r="T162" s="153">
        <f>S162*H157</f>
        <v>0</v>
      </c>
      <c r="AR162" s="10" t="s">
        <v>194</v>
      </c>
      <c r="AT162" s="10" t="s">
        <v>190</v>
      </c>
      <c r="AU162" s="10" t="s">
        <v>81</v>
      </c>
      <c r="AY162" s="10" t="s">
        <v>125</v>
      </c>
      <c r="BE162" s="155">
        <f>IF(N162="základní",J157,0)</f>
        <v>0</v>
      </c>
      <c r="BF162" s="155">
        <f>IF(N162="snížená",J157,0)</f>
        <v>0</v>
      </c>
      <c r="BG162" s="155">
        <f>IF(N162="zákl. přenesená",J157,0)</f>
        <v>0</v>
      </c>
      <c r="BH162" s="155">
        <f>IF(N162="sníž. přenesená",J157,0)</f>
        <v>0</v>
      </c>
      <c r="BI162" s="155">
        <f>IF(N162="nulová",J157,0)</f>
        <v>0</v>
      </c>
      <c r="BJ162" s="10" t="s">
        <v>22</v>
      </c>
      <c r="BK162" s="155">
        <f>ROUND(I157*H157,2)</f>
        <v>0</v>
      </c>
      <c r="BL162" s="10" t="s">
        <v>132</v>
      </c>
      <c r="BM162" s="10" t="s">
        <v>229</v>
      </c>
    </row>
    <row r="163" spans="2:47" s="24" customFormat="1" ht="13.5">
      <c r="B163" s="26"/>
      <c r="C163" s="228"/>
      <c r="D163" s="228"/>
      <c r="E163" s="229"/>
      <c r="F163" s="230"/>
      <c r="G163" s="231"/>
      <c r="H163" s="232"/>
      <c r="I163" s="233"/>
      <c r="J163" s="233"/>
      <c r="K163" s="230"/>
      <c r="L163" s="26"/>
      <c r="M163" s="26"/>
      <c r="N163" s="26"/>
      <c r="O163" s="26"/>
      <c r="P163" s="26"/>
      <c r="Q163" s="26"/>
      <c r="R163" s="26"/>
      <c r="S163" s="26"/>
      <c r="T163" s="26"/>
      <c r="AT163" s="10" t="s">
        <v>134</v>
      </c>
      <c r="AU163" s="10" t="s">
        <v>81</v>
      </c>
    </row>
    <row r="164" spans="2:65" s="24" customFormat="1" ht="20.25" customHeight="1">
      <c r="B164" s="226"/>
      <c r="D164" s="156"/>
      <c r="F164" s="157"/>
      <c r="L164" s="240"/>
      <c r="M164" s="241"/>
      <c r="N164" s="191" t="s">
        <v>44</v>
      </c>
      <c r="O164" s="153">
        <v>0</v>
      </c>
      <c r="P164" s="153">
        <f>O164*H159</f>
        <v>0</v>
      </c>
      <c r="Q164" s="153">
        <v>0.001</v>
      </c>
      <c r="R164" s="153">
        <f>Q164*H159</f>
        <v>0</v>
      </c>
      <c r="S164" s="153">
        <v>0</v>
      </c>
      <c r="T164" s="153">
        <f>S164*H159</f>
        <v>0</v>
      </c>
      <c r="AR164" s="10" t="s">
        <v>194</v>
      </c>
      <c r="AT164" s="10" t="s">
        <v>190</v>
      </c>
      <c r="AU164" s="10" t="s">
        <v>81</v>
      </c>
      <c r="AY164" s="10" t="s">
        <v>125</v>
      </c>
      <c r="BE164" s="155">
        <f>IF(N164="základní",J159,0)</f>
        <v>0</v>
      </c>
      <c r="BF164" s="155">
        <f>IF(N164="snížená",J159,0)</f>
        <v>0</v>
      </c>
      <c r="BG164" s="155">
        <f>IF(N164="zákl. přenesená",J159,0)</f>
        <v>0</v>
      </c>
      <c r="BH164" s="155">
        <f>IF(N164="sníž. přenesená",J159,0)</f>
        <v>0</v>
      </c>
      <c r="BI164" s="155">
        <f>IF(N164="nulová",J159,0)</f>
        <v>0</v>
      </c>
      <c r="BJ164" s="10" t="s">
        <v>22</v>
      </c>
      <c r="BK164" s="155">
        <f>ROUND(I159*H159,2)</f>
        <v>0</v>
      </c>
      <c r="BL164" s="10" t="s">
        <v>132</v>
      </c>
      <c r="BM164" s="10" t="s">
        <v>232</v>
      </c>
    </row>
    <row r="165" spans="2:47" s="24" customFormat="1" ht="13.5">
      <c r="B165" s="26"/>
      <c r="C165" s="159"/>
      <c r="D165" s="156"/>
      <c r="E165" s="161"/>
      <c r="F165" s="162"/>
      <c r="G165" s="159"/>
      <c r="H165" s="163"/>
      <c r="I165" s="159"/>
      <c r="J165" s="159"/>
      <c r="K165" s="159"/>
      <c r="L165" s="26"/>
      <c r="M165" s="26"/>
      <c r="N165" s="26"/>
      <c r="O165" s="26"/>
      <c r="P165" s="26"/>
      <c r="Q165" s="26"/>
      <c r="R165" s="26"/>
      <c r="S165" s="26"/>
      <c r="T165" s="26"/>
      <c r="AT165" s="10" t="s">
        <v>134</v>
      </c>
      <c r="AU165" s="10" t="s">
        <v>81</v>
      </c>
    </row>
    <row r="166" spans="2:65" s="24" customFormat="1" ht="20.25" customHeight="1">
      <c r="B166" s="226"/>
      <c r="C166" s="167"/>
      <c r="D166" s="175"/>
      <c r="E166" s="179"/>
      <c r="F166" s="180"/>
      <c r="G166" s="167"/>
      <c r="H166" s="181"/>
      <c r="I166" s="167"/>
      <c r="J166" s="167"/>
      <c r="K166" s="167"/>
      <c r="L166" s="240"/>
      <c r="M166" s="241"/>
      <c r="N166" s="191" t="s">
        <v>44</v>
      </c>
      <c r="O166" s="153">
        <v>0</v>
      </c>
      <c r="P166" s="153">
        <f>O166*H161</f>
        <v>0</v>
      </c>
      <c r="Q166" s="153">
        <v>0.001</v>
      </c>
      <c r="R166" s="153">
        <f>Q166*H161</f>
        <v>0</v>
      </c>
      <c r="S166" s="153">
        <v>0</v>
      </c>
      <c r="T166" s="153">
        <f>S166*H161</f>
        <v>0</v>
      </c>
      <c r="AR166" s="10" t="s">
        <v>194</v>
      </c>
      <c r="AT166" s="10" t="s">
        <v>190</v>
      </c>
      <c r="AU166" s="10" t="s">
        <v>81</v>
      </c>
      <c r="AY166" s="10" t="s">
        <v>125</v>
      </c>
      <c r="BE166" s="155">
        <f>IF(N166="základní",J161,0)</f>
        <v>0</v>
      </c>
      <c r="BF166" s="155">
        <f>IF(N166="snížená",J161,0)</f>
        <v>0</v>
      </c>
      <c r="BG166" s="155">
        <f>IF(N166="zákl. přenesená",J161,0)</f>
        <v>0</v>
      </c>
      <c r="BH166" s="155">
        <f>IF(N166="sníž. přenesená",J161,0)</f>
        <v>0</v>
      </c>
      <c r="BI166" s="155">
        <f>IF(N166="nulová",J161,0)</f>
        <v>0</v>
      </c>
      <c r="BJ166" s="10" t="s">
        <v>22</v>
      </c>
      <c r="BK166" s="155">
        <f>ROUND(I161*H161,2)</f>
        <v>0</v>
      </c>
      <c r="BL166" s="10" t="s">
        <v>132</v>
      </c>
      <c r="BM166" s="10" t="s">
        <v>235</v>
      </c>
    </row>
    <row r="167" spans="2:47" s="24" customFormat="1" ht="13.5">
      <c r="B167" s="26"/>
      <c r="C167" s="228"/>
      <c r="D167" s="228"/>
      <c r="E167" s="229"/>
      <c r="F167" s="230"/>
      <c r="G167" s="231"/>
      <c r="H167" s="232"/>
      <c r="I167" s="233"/>
      <c r="J167" s="233"/>
      <c r="K167" s="230"/>
      <c r="L167" s="26"/>
      <c r="M167" s="26"/>
      <c r="N167" s="26"/>
      <c r="O167" s="26"/>
      <c r="P167" s="26"/>
      <c r="Q167" s="26"/>
      <c r="R167" s="26"/>
      <c r="S167" s="26"/>
      <c r="T167" s="26"/>
      <c r="AT167" s="10" t="s">
        <v>134</v>
      </c>
      <c r="AU167" s="10" t="s">
        <v>81</v>
      </c>
    </row>
    <row r="168" spans="2:65" s="24" customFormat="1" ht="28.5" customHeight="1">
      <c r="B168" s="226"/>
      <c r="D168" s="156"/>
      <c r="F168" s="157"/>
      <c r="L168" s="26"/>
      <c r="M168" s="34"/>
      <c r="N168" s="152" t="s">
        <v>44</v>
      </c>
      <c r="O168" s="153">
        <v>2.03</v>
      </c>
      <c r="P168" s="153">
        <f>O168*H163</f>
        <v>0</v>
      </c>
      <c r="Q168" s="153">
        <v>0.057</v>
      </c>
      <c r="R168" s="153">
        <f>Q168*H163</f>
        <v>0</v>
      </c>
      <c r="S168" s="153">
        <v>0</v>
      </c>
      <c r="T168" s="153">
        <f>S168*H163</f>
        <v>0</v>
      </c>
      <c r="AR168" s="10" t="s">
        <v>132</v>
      </c>
      <c r="AT168" s="10" t="s">
        <v>127</v>
      </c>
      <c r="AU168" s="10" t="s">
        <v>81</v>
      </c>
      <c r="AY168" s="10" t="s">
        <v>125</v>
      </c>
      <c r="BE168" s="155">
        <f>IF(N168="základní",J163,0)</f>
        <v>0</v>
      </c>
      <c r="BF168" s="155">
        <f>IF(N168="snížená",J163,0)</f>
        <v>0</v>
      </c>
      <c r="BG168" s="155">
        <f>IF(N168="zákl. přenesená",J163,0)</f>
        <v>0</v>
      </c>
      <c r="BH168" s="155">
        <f>IF(N168="sníž. přenesená",J163,0)</f>
        <v>0</v>
      </c>
      <c r="BI168" s="155">
        <f>IF(N168="nulová",J163,0)</f>
        <v>0</v>
      </c>
      <c r="BJ168" s="10" t="s">
        <v>22</v>
      </c>
      <c r="BK168" s="155">
        <f>ROUND(I163*H163,2)</f>
        <v>0</v>
      </c>
      <c r="BL168" s="10" t="s">
        <v>132</v>
      </c>
      <c r="BM168" s="10" t="s">
        <v>238</v>
      </c>
    </row>
    <row r="169" spans="2:47" s="24" customFormat="1" ht="13.5">
      <c r="B169" s="26"/>
      <c r="C169" s="159"/>
      <c r="D169" s="156"/>
      <c r="E169" s="161"/>
      <c r="F169" s="162"/>
      <c r="G169" s="159"/>
      <c r="H169" s="163"/>
      <c r="I169" s="159"/>
      <c r="J169" s="159"/>
      <c r="K169" s="159"/>
      <c r="L169" s="26"/>
      <c r="M169" s="26"/>
      <c r="N169" s="26"/>
      <c r="O169" s="26"/>
      <c r="P169" s="26"/>
      <c r="Q169" s="26"/>
      <c r="R169" s="26"/>
      <c r="S169" s="26"/>
      <c r="T169" s="26"/>
      <c r="AT169" s="10" t="s">
        <v>134</v>
      </c>
      <c r="AU169" s="10" t="s">
        <v>81</v>
      </c>
    </row>
    <row r="170" spans="2:51" s="159" customFormat="1" ht="13.5">
      <c r="B170" s="165"/>
      <c r="C170" s="167"/>
      <c r="D170" s="156"/>
      <c r="E170" s="169"/>
      <c r="F170" s="170"/>
      <c r="G170" s="167"/>
      <c r="H170" s="171"/>
      <c r="I170" s="167"/>
      <c r="J170" s="167"/>
      <c r="K170" s="167"/>
      <c r="L170" s="165"/>
      <c r="M170" s="165"/>
      <c r="N170" s="165"/>
      <c r="O170" s="165"/>
      <c r="P170" s="165"/>
      <c r="Q170" s="165"/>
      <c r="R170" s="165"/>
      <c r="S170" s="165"/>
      <c r="T170" s="165"/>
      <c r="AT170" s="161" t="s">
        <v>136</v>
      </c>
      <c r="AU170" s="161" t="s">
        <v>81</v>
      </c>
      <c r="AV170" s="159" t="s">
        <v>81</v>
      </c>
      <c r="AW170" s="159" t="s">
        <v>37</v>
      </c>
      <c r="AX170" s="159" t="s">
        <v>73</v>
      </c>
      <c r="AY170" s="161" t="s">
        <v>125</v>
      </c>
    </row>
    <row r="171" spans="2:51" s="167" customFormat="1" ht="13.5">
      <c r="B171" s="173"/>
      <c r="C171" s="159"/>
      <c r="D171" s="156"/>
      <c r="E171" s="161"/>
      <c r="F171" s="162"/>
      <c r="G171" s="159"/>
      <c r="H171" s="163"/>
      <c r="I171" s="159"/>
      <c r="J171" s="159"/>
      <c r="K171" s="159"/>
      <c r="L171" s="173"/>
      <c r="M171" s="173"/>
      <c r="N171" s="173"/>
      <c r="O171" s="173"/>
      <c r="P171" s="173"/>
      <c r="Q171" s="173"/>
      <c r="R171" s="173"/>
      <c r="S171" s="173"/>
      <c r="T171" s="173"/>
      <c r="AT171" s="169" t="s">
        <v>136</v>
      </c>
      <c r="AU171" s="169" t="s">
        <v>81</v>
      </c>
      <c r="AV171" s="167" t="s">
        <v>132</v>
      </c>
      <c r="AW171" s="167" t="s">
        <v>37</v>
      </c>
      <c r="AX171" s="167" t="s">
        <v>22</v>
      </c>
      <c r="AY171" s="169" t="s">
        <v>125</v>
      </c>
    </row>
    <row r="172" spans="2:65" s="24" customFormat="1" ht="28.5" customHeight="1">
      <c r="B172" s="226"/>
      <c r="C172" s="130"/>
      <c r="D172" s="141"/>
      <c r="E172" s="142"/>
      <c r="F172" s="142"/>
      <c r="G172" s="130"/>
      <c r="H172" s="130"/>
      <c r="I172" s="130"/>
      <c r="J172" s="143"/>
      <c r="K172" s="130"/>
      <c r="L172" s="26"/>
      <c r="M172" s="34"/>
      <c r="N172" s="152" t="s">
        <v>44</v>
      </c>
      <c r="O172" s="153">
        <v>0.356</v>
      </c>
      <c r="P172" s="153">
        <f>O172*H167</f>
        <v>0</v>
      </c>
      <c r="Q172" s="153">
        <v>0.024</v>
      </c>
      <c r="R172" s="153">
        <f>Q172*H167</f>
        <v>0</v>
      </c>
      <c r="S172" s="153">
        <v>0</v>
      </c>
      <c r="T172" s="153">
        <f>S172*H167</f>
        <v>0</v>
      </c>
      <c r="AR172" s="10" t="s">
        <v>132</v>
      </c>
      <c r="AT172" s="10" t="s">
        <v>127</v>
      </c>
      <c r="AU172" s="10" t="s">
        <v>81</v>
      </c>
      <c r="AY172" s="10" t="s">
        <v>125</v>
      </c>
      <c r="BE172" s="155">
        <f>IF(N172="základní",J167,0)</f>
        <v>0</v>
      </c>
      <c r="BF172" s="155">
        <f>IF(N172="snížená",J167,0)</f>
        <v>0</v>
      </c>
      <c r="BG172" s="155">
        <f>IF(N172="zákl. přenesená",J167,0)</f>
        <v>0</v>
      </c>
      <c r="BH172" s="155">
        <f>IF(N172="sníž. přenesená",J167,0)</f>
        <v>0</v>
      </c>
      <c r="BI172" s="155">
        <f>IF(N172="nulová",J167,0)</f>
        <v>0</v>
      </c>
      <c r="BJ172" s="10" t="s">
        <v>22</v>
      </c>
      <c r="BK172" s="155">
        <f>ROUND(I167*H167,2)</f>
        <v>0</v>
      </c>
      <c r="BL172" s="10" t="s">
        <v>132</v>
      </c>
      <c r="BM172" s="10" t="s">
        <v>243</v>
      </c>
    </row>
    <row r="173" spans="2:47" s="24" customFormat="1" ht="13.5">
      <c r="B173" s="26"/>
      <c r="C173" s="228"/>
      <c r="D173" s="228"/>
      <c r="E173" s="229"/>
      <c r="F173" s="230"/>
      <c r="G173" s="231"/>
      <c r="H173" s="232"/>
      <c r="I173" s="233"/>
      <c r="J173" s="233"/>
      <c r="K173" s="230"/>
      <c r="L173" s="26"/>
      <c r="M173" s="26"/>
      <c r="N173" s="26"/>
      <c r="O173" s="26"/>
      <c r="P173" s="26"/>
      <c r="Q173" s="26"/>
      <c r="R173" s="26"/>
      <c r="S173" s="26"/>
      <c r="T173" s="26"/>
      <c r="AT173" s="10" t="s">
        <v>134</v>
      </c>
      <c r="AU173" s="10" t="s">
        <v>81</v>
      </c>
    </row>
    <row r="174" spans="2:51" s="159" customFormat="1" ht="13.5">
      <c r="B174" s="165"/>
      <c r="C174" s="24"/>
      <c r="D174" s="156"/>
      <c r="E174" s="24"/>
      <c r="F174" s="157"/>
      <c r="G174" s="24"/>
      <c r="H174" s="24"/>
      <c r="I174" s="24"/>
      <c r="J174" s="24"/>
      <c r="K174" s="24"/>
      <c r="L174" s="165"/>
      <c r="M174" s="165"/>
      <c r="N174" s="165"/>
      <c r="O174" s="165"/>
      <c r="P174" s="165"/>
      <c r="Q174" s="165"/>
      <c r="R174" s="165"/>
      <c r="S174" s="165"/>
      <c r="T174" s="165"/>
      <c r="AT174" s="161" t="s">
        <v>136</v>
      </c>
      <c r="AU174" s="161" t="s">
        <v>81</v>
      </c>
      <c r="AV174" s="159" t="s">
        <v>81</v>
      </c>
      <c r="AW174" s="159" t="s">
        <v>37</v>
      </c>
      <c r="AX174" s="159" t="s">
        <v>73</v>
      </c>
      <c r="AY174" s="161" t="s">
        <v>125</v>
      </c>
    </row>
    <row r="175" spans="2:51" s="167" customFormat="1" ht="13.5">
      <c r="B175" s="173"/>
      <c r="C175" s="159"/>
      <c r="D175" s="175"/>
      <c r="E175" s="176"/>
      <c r="F175" s="177"/>
      <c r="G175" s="159"/>
      <c r="H175" s="178"/>
      <c r="I175" s="159"/>
      <c r="J175" s="159"/>
      <c r="K175" s="159"/>
      <c r="L175" s="173"/>
      <c r="M175" s="173"/>
      <c r="N175" s="173"/>
      <c r="O175" s="173"/>
      <c r="P175" s="173"/>
      <c r="Q175" s="173"/>
      <c r="R175" s="173"/>
      <c r="S175" s="173"/>
      <c r="T175" s="173"/>
      <c r="AT175" s="169" t="s">
        <v>136</v>
      </c>
      <c r="AU175" s="169" t="s">
        <v>81</v>
      </c>
      <c r="AV175" s="167" t="s">
        <v>132</v>
      </c>
      <c r="AW175" s="167" t="s">
        <v>37</v>
      </c>
      <c r="AX175" s="167" t="s">
        <v>73</v>
      </c>
      <c r="AY175" s="169" t="s">
        <v>125</v>
      </c>
    </row>
    <row r="176" spans="2:51" s="159" customFormat="1" ht="13.5">
      <c r="B176" s="165"/>
      <c r="C176" s="228"/>
      <c r="D176" s="228"/>
      <c r="E176" s="229"/>
      <c r="F176" s="230"/>
      <c r="G176" s="231"/>
      <c r="H176" s="232"/>
      <c r="I176" s="233"/>
      <c r="J176" s="233"/>
      <c r="K176" s="230"/>
      <c r="L176" s="165"/>
      <c r="M176" s="165"/>
      <c r="N176" s="165"/>
      <c r="O176" s="165"/>
      <c r="P176" s="165"/>
      <c r="Q176" s="165"/>
      <c r="R176" s="165"/>
      <c r="S176" s="165"/>
      <c r="T176" s="165"/>
      <c r="AT176" s="161" t="s">
        <v>136</v>
      </c>
      <c r="AU176" s="161" t="s">
        <v>81</v>
      </c>
      <c r="AV176" s="159" t="s">
        <v>81</v>
      </c>
      <c r="AW176" s="159" t="s">
        <v>37</v>
      </c>
      <c r="AX176" s="159" t="s">
        <v>22</v>
      </c>
      <c r="AY176" s="161" t="s">
        <v>125</v>
      </c>
    </row>
    <row r="177" spans="2:63" s="130" customFormat="1" ht="29.25" customHeight="1">
      <c r="B177" s="136"/>
      <c r="C177" s="24"/>
      <c r="D177" s="156"/>
      <c r="E177" s="24"/>
      <c r="F177" s="157"/>
      <c r="G177" s="24"/>
      <c r="H177" s="24"/>
      <c r="I177" s="24"/>
      <c r="J177" s="24"/>
      <c r="K177" s="24"/>
      <c r="L177" s="136"/>
      <c r="M177" s="136"/>
      <c r="N177" s="136"/>
      <c r="O177" s="136"/>
      <c r="P177" s="137">
        <f>SUM(P178:P204)</f>
        <v>0</v>
      </c>
      <c r="Q177" s="136"/>
      <c r="R177" s="137">
        <f>SUM(R178:R204)</f>
        <v>0</v>
      </c>
      <c r="S177" s="136"/>
      <c r="T177" s="137">
        <f>SUM(T178:T204)</f>
        <v>0</v>
      </c>
      <c r="AR177" s="132" t="s">
        <v>22</v>
      </c>
      <c r="AT177" s="139" t="s">
        <v>72</v>
      </c>
      <c r="AU177" s="139" t="s">
        <v>22</v>
      </c>
      <c r="AY177" s="132" t="s">
        <v>125</v>
      </c>
      <c r="BK177" s="140">
        <f>SUM(BK178:BK204)</f>
        <v>0</v>
      </c>
    </row>
    <row r="178" spans="2:65" s="24" customFormat="1" ht="20.25" customHeight="1">
      <c r="B178" s="226"/>
      <c r="C178" s="159"/>
      <c r="D178" s="156"/>
      <c r="E178" s="161"/>
      <c r="F178" s="162"/>
      <c r="G178" s="159"/>
      <c r="H178" s="163"/>
      <c r="I178" s="159"/>
      <c r="J178" s="159"/>
      <c r="K178" s="159"/>
      <c r="L178" s="26"/>
      <c r="M178" s="34"/>
      <c r="N178" s="152" t="s">
        <v>44</v>
      </c>
      <c r="O178" s="153">
        <v>0.249</v>
      </c>
      <c r="P178" s="153">
        <f>O178*H173</f>
        <v>0</v>
      </c>
      <c r="Q178" s="153">
        <v>0</v>
      </c>
      <c r="R178" s="153">
        <f>Q178*H173</f>
        <v>0</v>
      </c>
      <c r="S178" s="153">
        <v>0</v>
      </c>
      <c r="T178" s="153">
        <f>S178*H173</f>
        <v>0</v>
      </c>
      <c r="AR178" s="10" t="s">
        <v>132</v>
      </c>
      <c r="AT178" s="10" t="s">
        <v>127</v>
      </c>
      <c r="AU178" s="10" t="s">
        <v>81</v>
      </c>
      <c r="AY178" s="10" t="s">
        <v>125</v>
      </c>
      <c r="BE178" s="155">
        <f>IF(N178="základní",J173,0)</f>
        <v>0</v>
      </c>
      <c r="BF178" s="155">
        <f>IF(N178="snížená",J173,0)</f>
        <v>0</v>
      </c>
      <c r="BG178" s="155">
        <f>IF(N178="zákl. přenesená",J173,0)</f>
        <v>0</v>
      </c>
      <c r="BH178" s="155">
        <f>IF(N178="sníž. přenesená",J173,0)</f>
        <v>0</v>
      </c>
      <c r="BI178" s="155">
        <f>IF(N178="nulová",J173,0)</f>
        <v>0</v>
      </c>
      <c r="BJ178" s="10" t="s">
        <v>22</v>
      </c>
      <c r="BK178" s="155">
        <f>ROUND(I173*H173,2)</f>
        <v>0</v>
      </c>
      <c r="BL178" s="10" t="s">
        <v>132</v>
      </c>
      <c r="BM178" s="10" t="s">
        <v>790</v>
      </c>
    </row>
    <row r="179" spans="2:47" s="24" customFormat="1" ht="13.5">
      <c r="B179" s="26"/>
      <c r="C179" s="167"/>
      <c r="D179" s="175"/>
      <c r="E179" s="179"/>
      <c r="F179" s="180"/>
      <c r="G179" s="167"/>
      <c r="H179" s="181"/>
      <c r="I179" s="167"/>
      <c r="J179" s="167"/>
      <c r="K179" s="167"/>
      <c r="L179" s="26"/>
      <c r="M179" s="26"/>
      <c r="N179" s="26"/>
      <c r="O179" s="26"/>
      <c r="P179" s="26"/>
      <c r="Q179" s="26"/>
      <c r="R179" s="26"/>
      <c r="S179" s="26"/>
      <c r="T179" s="26"/>
      <c r="AT179" s="10" t="s">
        <v>134</v>
      </c>
      <c r="AU179" s="10" t="s">
        <v>81</v>
      </c>
    </row>
    <row r="180" spans="2:51" s="159" customFormat="1" ht="13.5">
      <c r="B180" s="165"/>
      <c r="C180" s="228"/>
      <c r="D180" s="228"/>
      <c r="E180" s="229"/>
      <c r="F180" s="230"/>
      <c r="G180" s="231"/>
      <c r="H180" s="232"/>
      <c r="I180" s="233"/>
      <c r="J180" s="233"/>
      <c r="K180" s="230"/>
      <c r="L180" s="165"/>
      <c r="M180" s="165"/>
      <c r="N180" s="165"/>
      <c r="O180" s="165"/>
      <c r="P180" s="165"/>
      <c r="Q180" s="165"/>
      <c r="R180" s="165"/>
      <c r="S180" s="165"/>
      <c r="T180" s="165"/>
      <c r="AT180" s="161" t="s">
        <v>136</v>
      </c>
      <c r="AU180" s="161" t="s">
        <v>81</v>
      </c>
      <c r="AV180" s="159" t="s">
        <v>81</v>
      </c>
      <c r="AW180" s="159" t="s">
        <v>37</v>
      </c>
      <c r="AX180" s="159" t="s">
        <v>22</v>
      </c>
      <c r="AY180" s="161" t="s">
        <v>125</v>
      </c>
    </row>
    <row r="181" spans="2:65" s="24" customFormat="1" ht="20.25" customHeight="1">
      <c r="B181" s="226"/>
      <c r="D181" s="156"/>
      <c r="F181" s="157"/>
      <c r="L181" s="26"/>
      <c r="M181" s="34"/>
      <c r="N181" s="152" t="s">
        <v>44</v>
      </c>
      <c r="O181" s="153">
        <v>0.073</v>
      </c>
      <c r="P181" s="153">
        <f>O181*H176</f>
        <v>0</v>
      </c>
      <c r="Q181" s="153">
        <v>0</v>
      </c>
      <c r="R181" s="153">
        <f>Q181*H176</f>
        <v>0</v>
      </c>
      <c r="S181" s="153">
        <v>0</v>
      </c>
      <c r="T181" s="153">
        <f>S181*H176</f>
        <v>0</v>
      </c>
      <c r="AR181" s="10" t="s">
        <v>132</v>
      </c>
      <c r="AT181" s="10" t="s">
        <v>127</v>
      </c>
      <c r="AU181" s="10" t="s">
        <v>81</v>
      </c>
      <c r="AY181" s="10" t="s">
        <v>125</v>
      </c>
      <c r="BE181" s="155">
        <f>IF(N181="základní",J176,0)</f>
        <v>0</v>
      </c>
      <c r="BF181" s="155">
        <f>IF(N181="snížená",J176,0)</f>
        <v>0</v>
      </c>
      <c r="BG181" s="155">
        <f>IF(N181="zákl. přenesená",J176,0)</f>
        <v>0</v>
      </c>
      <c r="BH181" s="155">
        <f>IF(N181="sníž. přenesená",J176,0)</f>
        <v>0</v>
      </c>
      <c r="BI181" s="155">
        <f>IF(N181="nulová",J176,0)</f>
        <v>0</v>
      </c>
      <c r="BJ181" s="10" t="s">
        <v>22</v>
      </c>
      <c r="BK181" s="155">
        <f>ROUND(I176*H176,2)</f>
        <v>0</v>
      </c>
      <c r="BL181" s="10" t="s">
        <v>132</v>
      </c>
      <c r="BM181" s="10" t="s">
        <v>250</v>
      </c>
    </row>
    <row r="182" spans="2:47" s="24" customFormat="1" ht="13.5">
      <c r="B182" s="26"/>
      <c r="C182" s="159"/>
      <c r="D182" s="175"/>
      <c r="E182" s="176"/>
      <c r="F182" s="177"/>
      <c r="G182" s="159"/>
      <c r="H182" s="178"/>
      <c r="I182" s="159"/>
      <c r="J182" s="159"/>
      <c r="K182" s="159"/>
      <c r="L182" s="26"/>
      <c r="M182" s="26"/>
      <c r="N182" s="26"/>
      <c r="O182" s="26"/>
      <c r="P182" s="26"/>
      <c r="Q182" s="26"/>
      <c r="R182" s="26"/>
      <c r="S182" s="26"/>
      <c r="T182" s="26"/>
      <c r="AT182" s="10" t="s">
        <v>134</v>
      </c>
      <c r="AU182" s="10" t="s">
        <v>81</v>
      </c>
    </row>
    <row r="183" spans="2:51" s="159" customFormat="1" ht="13.5">
      <c r="B183" s="165"/>
      <c r="C183" s="228"/>
      <c r="D183" s="228"/>
      <c r="E183" s="229"/>
      <c r="F183" s="230"/>
      <c r="G183" s="231"/>
      <c r="H183" s="232"/>
      <c r="I183" s="233"/>
      <c r="J183" s="233"/>
      <c r="K183" s="230"/>
      <c r="L183" s="165"/>
      <c r="M183" s="165"/>
      <c r="N183" s="165"/>
      <c r="O183" s="165"/>
      <c r="P183" s="165"/>
      <c r="Q183" s="165"/>
      <c r="R183" s="165"/>
      <c r="S183" s="165"/>
      <c r="T183" s="165"/>
      <c r="AT183" s="161" t="s">
        <v>136</v>
      </c>
      <c r="AU183" s="161" t="s">
        <v>81</v>
      </c>
      <c r="AV183" s="159" t="s">
        <v>81</v>
      </c>
      <c r="AW183" s="159" t="s">
        <v>37</v>
      </c>
      <c r="AX183" s="159" t="s">
        <v>73</v>
      </c>
      <c r="AY183" s="161" t="s">
        <v>125</v>
      </c>
    </row>
    <row r="184" spans="2:51" s="167" customFormat="1" ht="13.5">
      <c r="B184" s="173"/>
      <c r="C184" s="24"/>
      <c r="D184" s="175"/>
      <c r="E184" s="24"/>
      <c r="F184" s="182"/>
      <c r="G184" s="24"/>
      <c r="H184" s="24"/>
      <c r="I184" s="24"/>
      <c r="J184" s="24"/>
      <c r="K184" s="24"/>
      <c r="L184" s="173"/>
      <c r="M184" s="173"/>
      <c r="N184" s="173"/>
      <c r="O184" s="173"/>
      <c r="P184" s="173"/>
      <c r="Q184" s="173"/>
      <c r="R184" s="173"/>
      <c r="S184" s="173"/>
      <c r="T184" s="173"/>
      <c r="AT184" s="169" t="s">
        <v>136</v>
      </c>
      <c r="AU184" s="169" t="s">
        <v>81</v>
      </c>
      <c r="AV184" s="167" t="s">
        <v>132</v>
      </c>
      <c r="AW184" s="167" t="s">
        <v>37</v>
      </c>
      <c r="AX184" s="167" t="s">
        <v>22</v>
      </c>
      <c r="AY184" s="169" t="s">
        <v>125</v>
      </c>
    </row>
    <row r="185" spans="2:65" s="24" customFormat="1" ht="20.25" customHeight="1">
      <c r="B185" s="226"/>
      <c r="C185" s="228"/>
      <c r="D185" s="228"/>
      <c r="E185" s="229"/>
      <c r="F185" s="230"/>
      <c r="G185" s="231"/>
      <c r="H185" s="232"/>
      <c r="I185" s="233"/>
      <c r="J185" s="233"/>
      <c r="K185" s="230"/>
      <c r="L185" s="26"/>
      <c r="M185" s="34"/>
      <c r="N185" s="152" t="s">
        <v>44</v>
      </c>
      <c r="O185" s="153">
        <v>0.621</v>
      </c>
      <c r="P185" s="153">
        <f>O185*H180</f>
        <v>0</v>
      </c>
      <c r="Q185" s="153">
        <v>0</v>
      </c>
      <c r="R185" s="153">
        <f>Q185*H180</f>
        <v>0</v>
      </c>
      <c r="S185" s="153">
        <v>0</v>
      </c>
      <c r="T185" s="153">
        <f>S185*H180</f>
        <v>0</v>
      </c>
      <c r="AR185" s="10" t="s">
        <v>132</v>
      </c>
      <c r="AT185" s="10" t="s">
        <v>127</v>
      </c>
      <c r="AU185" s="10" t="s">
        <v>81</v>
      </c>
      <c r="AY185" s="10" t="s">
        <v>125</v>
      </c>
      <c r="BE185" s="155">
        <f>IF(N185="základní",J180,0)</f>
        <v>0</v>
      </c>
      <c r="BF185" s="155">
        <f>IF(N185="snížená",J180,0)</f>
        <v>0</v>
      </c>
      <c r="BG185" s="155">
        <f>IF(N185="zákl. přenesená",J180,0)</f>
        <v>0</v>
      </c>
      <c r="BH185" s="155">
        <f>IF(N185="sníž. přenesená",J180,0)</f>
        <v>0</v>
      </c>
      <c r="BI185" s="155">
        <f>IF(N185="nulová",J180,0)</f>
        <v>0</v>
      </c>
      <c r="BJ185" s="10" t="s">
        <v>22</v>
      </c>
      <c r="BK185" s="155">
        <f>ROUND(I180*H180,2)</f>
        <v>0</v>
      </c>
      <c r="BL185" s="10" t="s">
        <v>132</v>
      </c>
      <c r="BM185" s="10" t="s">
        <v>254</v>
      </c>
    </row>
    <row r="186" spans="2:47" s="24" customFormat="1" ht="13.5">
      <c r="B186" s="26"/>
      <c r="D186" s="175"/>
      <c r="F186" s="182"/>
      <c r="L186" s="26"/>
      <c r="M186" s="26"/>
      <c r="N186" s="26"/>
      <c r="O186" s="26"/>
      <c r="P186" s="26"/>
      <c r="Q186" s="26"/>
      <c r="R186" s="26"/>
      <c r="S186" s="26"/>
      <c r="T186" s="26"/>
      <c r="AT186" s="10" t="s">
        <v>134</v>
      </c>
      <c r="AU186" s="10" t="s">
        <v>81</v>
      </c>
    </row>
    <row r="187" spans="2:51" s="159" customFormat="1" ht="13.5">
      <c r="B187" s="165"/>
      <c r="C187" s="228"/>
      <c r="D187" s="228"/>
      <c r="E187" s="229"/>
      <c r="F187" s="230"/>
      <c r="G187" s="231"/>
      <c r="H187" s="232"/>
      <c r="I187" s="233"/>
      <c r="J187" s="233"/>
      <c r="K187" s="230"/>
      <c r="L187" s="165"/>
      <c r="M187" s="165"/>
      <c r="N187" s="165"/>
      <c r="O187" s="165"/>
      <c r="P187" s="165"/>
      <c r="Q187" s="165"/>
      <c r="R187" s="165"/>
      <c r="S187" s="165"/>
      <c r="T187" s="165"/>
      <c r="AT187" s="161" t="s">
        <v>136</v>
      </c>
      <c r="AU187" s="161" t="s">
        <v>81</v>
      </c>
      <c r="AV187" s="159" t="s">
        <v>81</v>
      </c>
      <c r="AW187" s="159" t="s">
        <v>37</v>
      </c>
      <c r="AX187" s="159" t="s">
        <v>22</v>
      </c>
      <c r="AY187" s="161" t="s">
        <v>125</v>
      </c>
    </row>
    <row r="188" spans="2:65" s="24" customFormat="1" ht="20.25" customHeight="1">
      <c r="B188" s="226"/>
      <c r="D188" s="156"/>
      <c r="F188" s="157"/>
      <c r="L188" s="26"/>
      <c r="M188" s="34"/>
      <c r="N188" s="152" t="s">
        <v>44</v>
      </c>
      <c r="O188" s="153">
        <v>0.517</v>
      </c>
      <c r="P188" s="153">
        <f>O188*H183</f>
        <v>0</v>
      </c>
      <c r="Q188" s="153">
        <v>0</v>
      </c>
      <c r="R188" s="153">
        <f>Q188*H183</f>
        <v>0</v>
      </c>
      <c r="S188" s="153">
        <v>0.023</v>
      </c>
      <c r="T188" s="153">
        <f>S188*H183</f>
        <v>0</v>
      </c>
      <c r="AR188" s="10" t="s">
        <v>132</v>
      </c>
      <c r="AT188" s="10" t="s">
        <v>127</v>
      </c>
      <c r="AU188" s="10" t="s">
        <v>81</v>
      </c>
      <c r="AY188" s="10" t="s">
        <v>125</v>
      </c>
      <c r="BE188" s="155">
        <f>IF(N188="základní",J183,0)</f>
        <v>0</v>
      </c>
      <c r="BF188" s="155">
        <f>IF(N188="snížená",J183,0)</f>
        <v>0</v>
      </c>
      <c r="BG188" s="155">
        <f>IF(N188="zákl. přenesená",J183,0)</f>
        <v>0</v>
      </c>
      <c r="BH188" s="155">
        <f>IF(N188="sníž. přenesená",J183,0)</f>
        <v>0</v>
      </c>
      <c r="BI188" s="155">
        <f>IF(N188="nulová",J183,0)</f>
        <v>0</v>
      </c>
      <c r="BJ188" s="10" t="s">
        <v>22</v>
      </c>
      <c r="BK188" s="155">
        <f>ROUND(I183*H183,2)</f>
        <v>0</v>
      </c>
      <c r="BL188" s="10" t="s">
        <v>132</v>
      </c>
      <c r="BM188" s="10" t="s">
        <v>259</v>
      </c>
    </row>
    <row r="189" spans="2:47" s="24" customFormat="1" ht="13.5">
      <c r="B189" s="26"/>
      <c r="C189" s="159"/>
      <c r="D189" s="156"/>
      <c r="E189" s="161"/>
      <c r="F189" s="162"/>
      <c r="G189" s="159"/>
      <c r="H189" s="163"/>
      <c r="I189" s="159"/>
      <c r="J189" s="159"/>
      <c r="K189" s="159"/>
      <c r="L189" s="26"/>
      <c r="M189" s="26"/>
      <c r="N189" s="26"/>
      <c r="O189" s="26"/>
      <c r="P189" s="26"/>
      <c r="Q189" s="26"/>
      <c r="R189" s="26"/>
      <c r="S189" s="26"/>
      <c r="T189" s="26"/>
      <c r="AT189" s="10" t="s">
        <v>134</v>
      </c>
      <c r="AU189" s="10" t="s">
        <v>81</v>
      </c>
    </row>
    <row r="190" spans="2:65" s="24" customFormat="1" ht="28.5" customHeight="1">
      <c r="B190" s="226"/>
      <c r="C190" s="159"/>
      <c r="D190" s="156"/>
      <c r="E190" s="161"/>
      <c r="F190" s="162"/>
      <c r="G190" s="159"/>
      <c r="H190" s="163"/>
      <c r="I190" s="159"/>
      <c r="J190" s="159"/>
      <c r="K190" s="159"/>
      <c r="L190" s="26"/>
      <c r="M190" s="34"/>
      <c r="N190" s="152" t="s">
        <v>44</v>
      </c>
      <c r="O190" s="153">
        <v>1.08</v>
      </c>
      <c r="P190" s="153">
        <f>O190*H185</f>
        <v>0</v>
      </c>
      <c r="Q190" s="153">
        <v>0</v>
      </c>
      <c r="R190" s="153">
        <f>Q190*H185</f>
        <v>0</v>
      </c>
      <c r="S190" s="153">
        <v>0.027</v>
      </c>
      <c r="T190" s="153">
        <f>S190*H185</f>
        <v>0</v>
      </c>
      <c r="AR190" s="10" t="s">
        <v>132</v>
      </c>
      <c r="AT190" s="10" t="s">
        <v>127</v>
      </c>
      <c r="AU190" s="10" t="s">
        <v>81</v>
      </c>
      <c r="AY190" s="10" t="s">
        <v>125</v>
      </c>
      <c r="BE190" s="155">
        <f>IF(N190="základní",J185,0)</f>
        <v>0</v>
      </c>
      <c r="BF190" s="155">
        <f>IF(N190="snížená",J185,0)</f>
        <v>0</v>
      </c>
      <c r="BG190" s="155">
        <f>IF(N190="zákl. přenesená",J185,0)</f>
        <v>0</v>
      </c>
      <c r="BH190" s="155">
        <f>IF(N190="sníž. přenesená",J185,0)</f>
        <v>0</v>
      </c>
      <c r="BI190" s="155">
        <f>IF(N190="nulová",J185,0)</f>
        <v>0</v>
      </c>
      <c r="BJ190" s="10" t="s">
        <v>22</v>
      </c>
      <c r="BK190" s="155">
        <f>ROUND(I185*H185,2)</f>
        <v>0</v>
      </c>
      <c r="BL190" s="10" t="s">
        <v>132</v>
      </c>
      <c r="BM190" s="10" t="s">
        <v>263</v>
      </c>
    </row>
    <row r="191" spans="2:47" s="24" customFormat="1" ht="13.5">
      <c r="B191" s="26"/>
      <c r="C191" s="167"/>
      <c r="D191" s="175"/>
      <c r="E191" s="179"/>
      <c r="F191" s="180"/>
      <c r="G191" s="167"/>
      <c r="H191" s="181"/>
      <c r="I191" s="167"/>
      <c r="J191" s="167"/>
      <c r="K191" s="167"/>
      <c r="L191" s="26"/>
      <c r="M191" s="26"/>
      <c r="N191" s="26"/>
      <c r="O191" s="26"/>
      <c r="P191" s="26"/>
      <c r="Q191" s="26"/>
      <c r="R191" s="26"/>
      <c r="S191" s="26"/>
      <c r="T191" s="26"/>
      <c r="AT191" s="10" t="s">
        <v>134</v>
      </c>
      <c r="AU191" s="10" t="s">
        <v>81</v>
      </c>
    </row>
    <row r="192" spans="2:65" s="24" customFormat="1" ht="20.25" customHeight="1">
      <c r="B192" s="226"/>
      <c r="C192" s="228"/>
      <c r="D192" s="228"/>
      <c r="E192" s="229"/>
      <c r="F192" s="230"/>
      <c r="G192" s="231"/>
      <c r="H192" s="232"/>
      <c r="I192" s="233"/>
      <c r="J192" s="233"/>
      <c r="K192" s="230"/>
      <c r="L192" s="26"/>
      <c r="M192" s="34"/>
      <c r="N192" s="152" t="s">
        <v>44</v>
      </c>
      <c r="O192" s="153">
        <v>6.436</v>
      </c>
      <c r="P192" s="153">
        <f>O192*H187</f>
        <v>0</v>
      </c>
      <c r="Q192" s="153">
        <v>0</v>
      </c>
      <c r="R192" s="153">
        <f>Q192*H187</f>
        <v>0</v>
      </c>
      <c r="S192" s="153">
        <v>2</v>
      </c>
      <c r="T192" s="153">
        <f>S192*H187</f>
        <v>0</v>
      </c>
      <c r="AR192" s="10" t="s">
        <v>132</v>
      </c>
      <c r="AT192" s="10" t="s">
        <v>127</v>
      </c>
      <c r="AU192" s="10" t="s">
        <v>81</v>
      </c>
      <c r="AY192" s="10" t="s">
        <v>125</v>
      </c>
      <c r="BE192" s="155">
        <f>IF(N192="základní",J187,0)</f>
        <v>0</v>
      </c>
      <c r="BF192" s="155">
        <f>IF(N192="snížená",J187,0)</f>
        <v>0</v>
      </c>
      <c r="BG192" s="155">
        <f>IF(N192="zákl. přenesená",J187,0)</f>
        <v>0</v>
      </c>
      <c r="BH192" s="155">
        <f>IF(N192="sníž. přenesená",J187,0)</f>
        <v>0</v>
      </c>
      <c r="BI192" s="155">
        <f>IF(N192="nulová",J187,0)</f>
        <v>0</v>
      </c>
      <c r="BJ192" s="10" t="s">
        <v>22</v>
      </c>
      <c r="BK192" s="155">
        <f>ROUND(I187*H187,2)</f>
        <v>0</v>
      </c>
      <c r="BL192" s="10" t="s">
        <v>132</v>
      </c>
      <c r="BM192" s="10" t="s">
        <v>267</v>
      </c>
    </row>
    <row r="193" spans="2:47" s="24" customFormat="1" ht="13.5">
      <c r="B193" s="26"/>
      <c r="D193" s="175"/>
      <c r="F193" s="182"/>
      <c r="L193" s="26"/>
      <c r="M193" s="26"/>
      <c r="N193" s="26"/>
      <c r="O193" s="26"/>
      <c r="P193" s="26"/>
      <c r="Q193" s="26"/>
      <c r="R193" s="26"/>
      <c r="S193" s="26"/>
      <c r="T193" s="26"/>
      <c r="AT193" s="10" t="s">
        <v>134</v>
      </c>
      <c r="AU193" s="10" t="s">
        <v>81</v>
      </c>
    </row>
    <row r="194" spans="2:51" s="159" customFormat="1" ht="13.5">
      <c r="B194" s="165"/>
      <c r="C194" s="228"/>
      <c r="D194" s="228"/>
      <c r="E194" s="229"/>
      <c r="F194" s="230"/>
      <c r="G194" s="231"/>
      <c r="H194" s="232"/>
      <c r="I194" s="233"/>
      <c r="J194" s="233"/>
      <c r="K194" s="230"/>
      <c r="L194" s="165"/>
      <c r="M194" s="165"/>
      <c r="N194" s="165"/>
      <c r="O194" s="165"/>
      <c r="P194" s="165"/>
      <c r="Q194" s="165"/>
      <c r="R194" s="165"/>
      <c r="S194" s="165"/>
      <c r="T194" s="165"/>
      <c r="AT194" s="161" t="s">
        <v>136</v>
      </c>
      <c r="AU194" s="161" t="s">
        <v>81</v>
      </c>
      <c r="AV194" s="159" t="s">
        <v>81</v>
      </c>
      <c r="AW194" s="159" t="s">
        <v>37</v>
      </c>
      <c r="AX194" s="159" t="s">
        <v>73</v>
      </c>
      <c r="AY194" s="161" t="s">
        <v>125</v>
      </c>
    </row>
    <row r="195" spans="2:51" s="159" customFormat="1" ht="13.5">
      <c r="B195" s="165"/>
      <c r="C195" s="24"/>
      <c r="D195" s="156"/>
      <c r="E195" s="24"/>
      <c r="F195" s="157"/>
      <c r="G195" s="24"/>
      <c r="H195" s="24"/>
      <c r="I195" s="24"/>
      <c r="J195" s="24"/>
      <c r="K195" s="24"/>
      <c r="L195" s="165"/>
      <c r="M195" s="165"/>
      <c r="N195" s="165"/>
      <c r="O195" s="165"/>
      <c r="P195" s="165"/>
      <c r="Q195" s="165"/>
      <c r="R195" s="165"/>
      <c r="S195" s="165"/>
      <c r="T195" s="165"/>
      <c r="AT195" s="161" t="s">
        <v>136</v>
      </c>
      <c r="AU195" s="161" t="s">
        <v>81</v>
      </c>
      <c r="AV195" s="159" t="s">
        <v>81</v>
      </c>
      <c r="AW195" s="159" t="s">
        <v>37</v>
      </c>
      <c r="AX195" s="159" t="s">
        <v>73</v>
      </c>
      <c r="AY195" s="161" t="s">
        <v>125</v>
      </c>
    </row>
    <row r="196" spans="2:51" s="167" customFormat="1" ht="13.5">
      <c r="B196" s="173"/>
      <c r="C196" s="159"/>
      <c r="D196" s="156"/>
      <c r="E196" s="161"/>
      <c r="F196" s="162"/>
      <c r="G196" s="159"/>
      <c r="H196" s="163"/>
      <c r="I196" s="159"/>
      <c r="J196" s="159"/>
      <c r="K196" s="159"/>
      <c r="L196" s="173"/>
      <c r="M196" s="173"/>
      <c r="N196" s="173"/>
      <c r="O196" s="173"/>
      <c r="P196" s="173"/>
      <c r="Q196" s="173"/>
      <c r="R196" s="173"/>
      <c r="S196" s="173"/>
      <c r="T196" s="173"/>
      <c r="AT196" s="169" t="s">
        <v>136</v>
      </c>
      <c r="AU196" s="169" t="s">
        <v>81</v>
      </c>
      <c r="AV196" s="167" t="s">
        <v>132</v>
      </c>
      <c r="AW196" s="167" t="s">
        <v>37</v>
      </c>
      <c r="AX196" s="167" t="s">
        <v>22</v>
      </c>
      <c r="AY196" s="169" t="s">
        <v>125</v>
      </c>
    </row>
    <row r="197" spans="2:65" s="24" customFormat="1" ht="20.25" customHeight="1">
      <c r="B197" s="226"/>
      <c r="C197" s="167"/>
      <c r="D197" s="175"/>
      <c r="E197" s="179"/>
      <c r="F197" s="180"/>
      <c r="G197" s="167"/>
      <c r="H197" s="181"/>
      <c r="I197" s="167"/>
      <c r="J197" s="167"/>
      <c r="K197" s="167"/>
      <c r="L197" s="26"/>
      <c r="M197" s="34"/>
      <c r="N197" s="152" t="s">
        <v>44</v>
      </c>
      <c r="O197" s="153">
        <v>0.246</v>
      </c>
      <c r="P197" s="153">
        <f>O197*H192</f>
        <v>0</v>
      </c>
      <c r="Q197" s="153">
        <v>0</v>
      </c>
      <c r="R197" s="153">
        <f>Q197*H192</f>
        <v>0</v>
      </c>
      <c r="S197" s="153">
        <v>0</v>
      </c>
      <c r="T197" s="153">
        <f>S197*H192</f>
        <v>0</v>
      </c>
      <c r="AR197" s="10" t="s">
        <v>132</v>
      </c>
      <c r="AT197" s="10" t="s">
        <v>127</v>
      </c>
      <c r="AU197" s="10" t="s">
        <v>81</v>
      </c>
      <c r="AY197" s="10" t="s">
        <v>125</v>
      </c>
      <c r="BE197" s="155">
        <f>IF(N197="základní",J192,0)</f>
        <v>0</v>
      </c>
      <c r="BF197" s="155">
        <f>IF(N197="snížená",J192,0)</f>
        <v>0</v>
      </c>
      <c r="BG197" s="155">
        <f>IF(N197="zákl. přenesená",J192,0)</f>
        <v>0</v>
      </c>
      <c r="BH197" s="155">
        <f>IF(N197="sníž. přenesená",J192,0)</f>
        <v>0</v>
      </c>
      <c r="BI197" s="155">
        <f>IF(N197="nulová",J192,0)</f>
        <v>0</v>
      </c>
      <c r="BJ197" s="10" t="s">
        <v>22</v>
      </c>
      <c r="BK197" s="155">
        <f>ROUND(I192*H192,2)</f>
        <v>0</v>
      </c>
      <c r="BL197" s="10" t="s">
        <v>132</v>
      </c>
      <c r="BM197" s="10" t="s">
        <v>791</v>
      </c>
    </row>
    <row r="198" spans="2:47" s="24" customFormat="1" ht="13.5">
      <c r="B198" s="26"/>
      <c r="C198" s="228"/>
      <c r="D198" s="228"/>
      <c r="E198" s="229"/>
      <c r="F198" s="230"/>
      <c r="G198" s="231"/>
      <c r="H198" s="232"/>
      <c r="I198" s="233"/>
      <c r="J198" s="233"/>
      <c r="K198" s="230"/>
      <c r="L198" s="26"/>
      <c r="M198" s="26"/>
      <c r="N198" s="26"/>
      <c r="O198" s="26"/>
      <c r="P198" s="26"/>
      <c r="Q198" s="26"/>
      <c r="R198" s="26"/>
      <c r="S198" s="26"/>
      <c r="T198" s="26"/>
      <c r="AT198" s="10" t="s">
        <v>134</v>
      </c>
      <c r="AU198" s="10" t="s">
        <v>81</v>
      </c>
    </row>
    <row r="199" spans="2:65" s="24" customFormat="1" ht="20.25" customHeight="1">
      <c r="B199" s="226"/>
      <c r="D199" s="156"/>
      <c r="F199" s="157"/>
      <c r="L199" s="26"/>
      <c r="M199" s="34"/>
      <c r="N199" s="152" t="s">
        <v>44</v>
      </c>
      <c r="O199" s="153">
        <v>0.017</v>
      </c>
      <c r="P199" s="153">
        <f>O199*H194</f>
        <v>0</v>
      </c>
      <c r="Q199" s="153">
        <v>0</v>
      </c>
      <c r="R199" s="153">
        <f>Q199*H194</f>
        <v>0</v>
      </c>
      <c r="S199" s="153">
        <v>0</v>
      </c>
      <c r="T199" s="153">
        <f>S199*H194</f>
        <v>0</v>
      </c>
      <c r="AR199" s="10" t="s">
        <v>132</v>
      </c>
      <c r="AT199" s="10" t="s">
        <v>127</v>
      </c>
      <c r="AU199" s="10" t="s">
        <v>81</v>
      </c>
      <c r="AY199" s="10" t="s">
        <v>125</v>
      </c>
      <c r="BE199" s="155">
        <f>IF(N199="základní",J194,0)</f>
        <v>0</v>
      </c>
      <c r="BF199" s="155">
        <f>IF(N199="snížená",J194,0)</f>
        <v>0</v>
      </c>
      <c r="BG199" s="155">
        <f>IF(N199="zákl. přenesená",J194,0)</f>
        <v>0</v>
      </c>
      <c r="BH199" s="155">
        <f>IF(N199="sníž. přenesená",J194,0)</f>
        <v>0</v>
      </c>
      <c r="BI199" s="155">
        <f>IF(N199="nulová",J194,0)</f>
        <v>0</v>
      </c>
      <c r="BJ199" s="10" t="s">
        <v>22</v>
      </c>
      <c r="BK199" s="155">
        <f>ROUND(I194*H194,2)</f>
        <v>0</v>
      </c>
      <c r="BL199" s="10" t="s">
        <v>132</v>
      </c>
      <c r="BM199" s="10" t="s">
        <v>273</v>
      </c>
    </row>
    <row r="200" spans="2:47" s="24" customFormat="1" ht="15">
      <c r="B200" s="26"/>
      <c r="C200" s="130"/>
      <c r="D200" s="141"/>
      <c r="E200" s="142"/>
      <c r="F200" s="142"/>
      <c r="G200" s="130"/>
      <c r="H200" s="130"/>
      <c r="I200" s="130"/>
      <c r="J200" s="143"/>
      <c r="K200" s="130"/>
      <c r="L200" s="26"/>
      <c r="M200" s="26"/>
      <c r="N200" s="26"/>
      <c r="O200" s="26"/>
      <c r="P200" s="26"/>
      <c r="Q200" s="26"/>
      <c r="R200" s="26"/>
      <c r="S200" s="26"/>
      <c r="T200" s="26"/>
      <c r="AT200" s="10" t="s">
        <v>134</v>
      </c>
      <c r="AU200" s="10" t="s">
        <v>81</v>
      </c>
    </row>
    <row r="201" spans="2:51" s="159" customFormat="1" ht="13.5">
      <c r="B201" s="165"/>
      <c r="C201" s="228"/>
      <c r="D201" s="228"/>
      <c r="E201" s="229"/>
      <c r="F201" s="230"/>
      <c r="G201" s="231"/>
      <c r="H201" s="232"/>
      <c r="I201" s="233"/>
      <c r="J201" s="233"/>
      <c r="K201" s="230"/>
      <c r="L201" s="165"/>
      <c r="M201" s="165"/>
      <c r="N201" s="165"/>
      <c r="O201" s="165"/>
      <c r="P201" s="165"/>
      <c r="Q201" s="165"/>
      <c r="R201" s="165"/>
      <c r="S201" s="165"/>
      <c r="T201" s="165"/>
      <c r="AT201" s="161" t="s">
        <v>136</v>
      </c>
      <c r="AU201" s="161" t="s">
        <v>81</v>
      </c>
      <c r="AV201" s="159" t="s">
        <v>81</v>
      </c>
      <c r="AW201" s="159" t="s">
        <v>37</v>
      </c>
      <c r="AX201" s="159" t="s">
        <v>73</v>
      </c>
      <c r="AY201" s="161" t="s">
        <v>125</v>
      </c>
    </row>
    <row r="202" spans="2:51" s="167" customFormat="1" ht="13.5">
      <c r="B202" s="173"/>
      <c r="C202" s="24"/>
      <c r="D202" s="175"/>
      <c r="E202" s="24"/>
      <c r="F202" s="182"/>
      <c r="G202" s="24"/>
      <c r="H202" s="24"/>
      <c r="I202" s="24"/>
      <c r="J202" s="24"/>
      <c r="K202" s="24"/>
      <c r="L202" s="173"/>
      <c r="M202" s="173"/>
      <c r="N202" s="173"/>
      <c r="O202" s="173"/>
      <c r="P202" s="173"/>
      <c r="Q202" s="173"/>
      <c r="R202" s="173"/>
      <c r="S202" s="173"/>
      <c r="T202" s="173"/>
      <c r="AT202" s="169" t="s">
        <v>136</v>
      </c>
      <c r="AU202" s="169" t="s">
        <v>81</v>
      </c>
      <c r="AV202" s="167" t="s">
        <v>132</v>
      </c>
      <c r="AW202" s="167" t="s">
        <v>37</v>
      </c>
      <c r="AX202" s="167" t="s">
        <v>22</v>
      </c>
      <c r="AY202" s="169" t="s">
        <v>125</v>
      </c>
    </row>
    <row r="203" spans="2:65" s="24" customFormat="1" ht="20.25" customHeight="1">
      <c r="B203" s="226"/>
      <c r="C203" s="228"/>
      <c r="D203" s="228"/>
      <c r="E203" s="229"/>
      <c r="F203" s="230"/>
      <c r="G203" s="231"/>
      <c r="H203" s="232"/>
      <c r="I203" s="233"/>
      <c r="J203" s="233"/>
      <c r="K203" s="230"/>
      <c r="L203" s="26"/>
      <c r="M203" s="34"/>
      <c r="N203" s="152" t="s">
        <v>44</v>
      </c>
      <c r="O203" s="153">
        <v>0</v>
      </c>
      <c r="P203" s="153">
        <f>O203*H198</f>
        <v>0</v>
      </c>
      <c r="Q203" s="153">
        <v>0</v>
      </c>
      <c r="R203" s="153">
        <f>Q203*H198</f>
        <v>0</v>
      </c>
      <c r="S203" s="153">
        <v>0</v>
      </c>
      <c r="T203" s="153">
        <f>S203*H198</f>
        <v>0</v>
      </c>
      <c r="AR203" s="10" t="s">
        <v>132</v>
      </c>
      <c r="AT203" s="10" t="s">
        <v>127</v>
      </c>
      <c r="AU203" s="10" t="s">
        <v>81</v>
      </c>
      <c r="AY203" s="10" t="s">
        <v>125</v>
      </c>
      <c r="BE203" s="155">
        <f>IF(N203="základní",J198,0)</f>
        <v>0</v>
      </c>
      <c r="BF203" s="155">
        <f>IF(N203="snížená",J198,0)</f>
        <v>0</v>
      </c>
      <c r="BG203" s="155">
        <f>IF(N203="zákl. přenesená",J198,0)</f>
        <v>0</v>
      </c>
      <c r="BH203" s="155">
        <f>IF(N203="sníž. přenesená",J198,0)</f>
        <v>0</v>
      </c>
      <c r="BI203" s="155">
        <f>IF(N203="nulová",J198,0)</f>
        <v>0</v>
      </c>
      <c r="BJ203" s="10" t="s">
        <v>22</v>
      </c>
      <c r="BK203" s="155">
        <f>ROUND(I198*H198,2)</f>
        <v>0</v>
      </c>
      <c r="BL203" s="10" t="s">
        <v>132</v>
      </c>
      <c r="BM203" s="10" t="s">
        <v>792</v>
      </c>
    </row>
    <row r="204" spans="2:47" s="24" customFormat="1" ht="13.5">
      <c r="B204" s="26"/>
      <c r="D204" s="156"/>
      <c r="F204" s="157"/>
      <c r="L204" s="26"/>
      <c r="M204" s="26"/>
      <c r="N204" s="26"/>
      <c r="O204" s="26"/>
      <c r="P204" s="26"/>
      <c r="Q204" s="26"/>
      <c r="R204" s="26"/>
      <c r="S204" s="26"/>
      <c r="T204" s="26"/>
      <c r="AT204" s="10" t="s">
        <v>134</v>
      </c>
      <c r="AU204" s="10" t="s">
        <v>81</v>
      </c>
    </row>
    <row r="205" spans="2:63" s="130" customFormat="1" ht="29.25" customHeight="1">
      <c r="B205" s="136"/>
      <c r="C205" s="26"/>
      <c r="D205" s="26"/>
      <c r="E205" s="26"/>
      <c r="F205" s="26"/>
      <c r="G205" s="26"/>
      <c r="H205" s="26"/>
      <c r="I205" s="26"/>
      <c r="J205" s="26"/>
      <c r="K205" s="26"/>
      <c r="L205" s="136"/>
      <c r="M205" s="136"/>
      <c r="N205" s="136"/>
      <c r="O205" s="136"/>
      <c r="P205" s="137">
        <f>SUM(P206:P209)</f>
        <v>0</v>
      </c>
      <c r="Q205" s="136"/>
      <c r="R205" s="137">
        <f>SUM(R206:R209)</f>
        <v>0</v>
      </c>
      <c r="S205" s="136"/>
      <c r="T205" s="137">
        <f>SUM(T206:T209)</f>
        <v>0</v>
      </c>
      <c r="AR205" s="132" t="s">
        <v>22</v>
      </c>
      <c r="AT205" s="139" t="s">
        <v>72</v>
      </c>
      <c r="AU205" s="139" t="s">
        <v>22</v>
      </c>
      <c r="AY205" s="132" t="s">
        <v>125</v>
      </c>
      <c r="BK205" s="140">
        <f>SUM(BK206:BK209)</f>
        <v>0</v>
      </c>
    </row>
    <row r="206" spans="2:65" s="24" customFormat="1" ht="20.25" customHeight="1">
      <c r="B206" s="226"/>
      <c r="C206" s="1"/>
      <c r="D206" s="1"/>
      <c r="E206" s="1"/>
      <c r="F206" s="1"/>
      <c r="G206" s="1"/>
      <c r="H206" s="1"/>
      <c r="I206" s="1"/>
      <c r="J206" s="1"/>
      <c r="K206" s="1"/>
      <c r="L206" s="26"/>
      <c r="M206" s="34"/>
      <c r="N206" s="152" t="s">
        <v>44</v>
      </c>
      <c r="O206" s="153">
        <v>0.338</v>
      </c>
      <c r="P206" s="153">
        <f>O206*H201</f>
        <v>0</v>
      </c>
      <c r="Q206" s="153">
        <v>0</v>
      </c>
      <c r="R206" s="153">
        <f>Q206*H201</f>
        <v>0</v>
      </c>
      <c r="S206" s="153">
        <v>0</v>
      </c>
      <c r="T206" s="153">
        <f>S206*H201</f>
        <v>0</v>
      </c>
      <c r="AR206" s="10" t="s">
        <v>132</v>
      </c>
      <c r="AT206" s="10" t="s">
        <v>127</v>
      </c>
      <c r="AU206" s="10" t="s">
        <v>81</v>
      </c>
      <c r="AY206" s="10" t="s">
        <v>125</v>
      </c>
      <c r="BE206" s="155">
        <f>IF(N206="základní",J201,0)</f>
        <v>0</v>
      </c>
      <c r="BF206" s="155">
        <f>IF(N206="snížená",J201,0)</f>
        <v>0</v>
      </c>
      <c r="BG206" s="155">
        <f>IF(N206="zákl. přenesená",J201,0)</f>
        <v>0</v>
      </c>
      <c r="BH206" s="155">
        <f>IF(N206="sníž. přenesená",J201,0)</f>
        <v>0</v>
      </c>
      <c r="BI206" s="155">
        <f>IF(N206="nulová",J201,0)</f>
        <v>0</v>
      </c>
      <c r="BJ206" s="10" t="s">
        <v>22</v>
      </c>
      <c r="BK206" s="155">
        <f>ROUND(I201*H201,2)</f>
        <v>0</v>
      </c>
      <c r="BL206" s="10" t="s">
        <v>132</v>
      </c>
      <c r="BM206" s="10" t="s">
        <v>280</v>
      </c>
    </row>
    <row r="207" spans="2:47" s="24" customFormat="1" ht="13.5">
      <c r="B207" s="26"/>
      <c r="C207" s="1"/>
      <c r="D207" s="1"/>
      <c r="E207" s="1"/>
      <c r="F207" s="1"/>
      <c r="G207" s="1"/>
      <c r="H207" s="1"/>
      <c r="I207" s="1"/>
      <c r="J207" s="1"/>
      <c r="K207" s="1"/>
      <c r="L207" s="26"/>
      <c r="M207" s="26"/>
      <c r="N207" s="26"/>
      <c r="O207" s="26"/>
      <c r="P207" s="26"/>
      <c r="Q207" s="26"/>
      <c r="R207" s="26"/>
      <c r="S207" s="26"/>
      <c r="T207" s="26"/>
      <c r="AT207" s="10" t="s">
        <v>134</v>
      </c>
      <c r="AU207" s="10" t="s">
        <v>81</v>
      </c>
    </row>
    <row r="208" spans="2:65" s="24" customFormat="1" ht="28.5" customHeight="1">
      <c r="B208" s="226"/>
      <c r="C208" s="1"/>
      <c r="D208" s="1"/>
      <c r="E208" s="1"/>
      <c r="F208" s="1"/>
      <c r="G208" s="1"/>
      <c r="H208" s="1"/>
      <c r="I208" s="1"/>
      <c r="J208" s="1"/>
      <c r="K208" s="1"/>
      <c r="L208" s="26"/>
      <c r="M208" s="34"/>
      <c r="N208" s="152" t="s">
        <v>44</v>
      </c>
      <c r="O208" s="153">
        <v>0.019</v>
      </c>
      <c r="P208" s="153">
        <f>O208*H203</f>
        <v>0</v>
      </c>
      <c r="Q208" s="153">
        <v>0</v>
      </c>
      <c r="R208" s="153">
        <f>Q208*H203</f>
        <v>0</v>
      </c>
      <c r="S208" s="153">
        <v>0</v>
      </c>
      <c r="T208" s="153">
        <f>S208*H203</f>
        <v>0</v>
      </c>
      <c r="AR208" s="10" t="s">
        <v>132</v>
      </c>
      <c r="AT208" s="10" t="s">
        <v>127</v>
      </c>
      <c r="AU208" s="10" t="s">
        <v>81</v>
      </c>
      <c r="AY208" s="10" t="s">
        <v>125</v>
      </c>
      <c r="BE208" s="155">
        <f>IF(N208="základní",J203,0)</f>
        <v>0</v>
      </c>
      <c r="BF208" s="155">
        <f>IF(N208="snížená",J203,0)</f>
        <v>0</v>
      </c>
      <c r="BG208" s="155">
        <f>IF(N208="zákl. přenesená",J203,0)</f>
        <v>0</v>
      </c>
      <c r="BH208" s="155">
        <f>IF(N208="sníž. přenesená",J203,0)</f>
        <v>0</v>
      </c>
      <c r="BI208" s="155">
        <f>IF(N208="nulová",J203,0)</f>
        <v>0</v>
      </c>
      <c r="BJ208" s="10" t="s">
        <v>22</v>
      </c>
      <c r="BK208" s="155">
        <f>ROUND(I203*H203,2)</f>
        <v>0</v>
      </c>
      <c r="BL208" s="10" t="s">
        <v>132</v>
      </c>
      <c r="BM208" s="10" t="s">
        <v>284</v>
      </c>
    </row>
    <row r="209" spans="2:47" s="24" customFormat="1" ht="13.5">
      <c r="B209" s="26"/>
      <c r="C209" s="1"/>
      <c r="D209" s="1"/>
      <c r="E209" s="1"/>
      <c r="F209" s="1"/>
      <c r="G209" s="1"/>
      <c r="H209" s="1"/>
      <c r="I209" s="1"/>
      <c r="J209" s="1"/>
      <c r="K209" s="1"/>
      <c r="L209" s="26"/>
      <c r="M209" s="26"/>
      <c r="N209" s="26"/>
      <c r="O209" s="26"/>
      <c r="P209" s="26"/>
      <c r="Q209" s="26"/>
      <c r="R209" s="26"/>
      <c r="S209" s="26"/>
      <c r="T209" s="26"/>
      <c r="AT209" s="10" t="s">
        <v>134</v>
      </c>
      <c r="AU209" s="10" t="s">
        <v>81</v>
      </c>
    </row>
    <row r="210" spans="2:12" s="24" customFormat="1" ht="6.75" customHeight="1">
      <c r="B210" s="26"/>
      <c r="C210" s="1"/>
      <c r="D210" s="1"/>
      <c r="E210" s="1"/>
      <c r="F210" s="1"/>
      <c r="G210" s="1"/>
      <c r="H210" s="1"/>
      <c r="I210" s="1"/>
      <c r="J210" s="1"/>
      <c r="K210" s="1"/>
      <c r="L210" s="26"/>
    </row>
    <row r="211" ht="13.5">
      <c r="AT211" s="195"/>
    </row>
  </sheetData>
  <sheetProtection selectLockedCells="1" selectUnlockedCells="1"/>
  <mergeCells count="9">
    <mergeCell ref="E47:H47"/>
    <mergeCell ref="E73:H73"/>
    <mergeCell ref="E75:H75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2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2"/>
  <sheetViews>
    <sheetView showGridLines="0" zoomScalePageLayoutView="0" workbookViewId="0" topLeftCell="C1">
      <pane ySplit="1" topLeftCell="A92" activePane="bottomLeft" state="frozen"/>
      <selection pane="topLeft" activeCell="C1" sqref="C1"/>
      <selection pane="bottomLeft" activeCell="I103" sqref="I103"/>
    </sheetView>
  </sheetViews>
  <sheetFormatPr defaultColWidth="9.33203125" defaultRowHeight="13.5"/>
  <cols>
    <col min="1" max="1" width="7.16015625" style="1" customWidth="1"/>
    <col min="2" max="2" width="1.5" style="1" customWidth="1"/>
    <col min="3" max="3" width="3.5" style="1" customWidth="1"/>
    <col min="4" max="4" width="3.66015625" style="1" customWidth="1"/>
    <col min="5" max="5" width="14.66015625" style="1" customWidth="1"/>
    <col min="6" max="6" width="64.33203125" style="1" customWidth="1"/>
    <col min="7" max="7" width="7.5" style="1" customWidth="1"/>
    <col min="8" max="8" width="9.5" style="1" customWidth="1"/>
    <col min="9" max="9" width="12.66015625" style="1" customWidth="1"/>
    <col min="10" max="10" width="20.16015625" style="1" customWidth="1"/>
    <col min="11" max="11" width="13.33203125" style="1" customWidth="1"/>
    <col min="13" max="21" width="0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0" style="1" hidden="1" customWidth="1"/>
  </cols>
  <sheetData>
    <row r="1" spans="1:70" ht="21.75" customHeight="1">
      <c r="A1" s="88"/>
      <c r="B1" s="3"/>
      <c r="C1" s="3"/>
      <c r="D1" s="4" t="s">
        <v>1</v>
      </c>
      <c r="E1" s="3"/>
      <c r="F1" s="5" t="s">
        <v>89</v>
      </c>
      <c r="G1" s="277" t="s">
        <v>90</v>
      </c>
      <c r="H1" s="277"/>
      <c r="I1" s="3"/>
      <c r="J1" s="5" t="s">
        <v>91</v>
      </c>
      <c r="K1" s="4" t="s">
        <v>92</v>
      </c>
      <c r="L1" s="5" t="s">
        <v>93</v>
      </c>
      <c r="M1" s="5"/>
      <c r="N1" s="5"/>
      <c r="O1" s="5"/>
      <c r="P1" s="5"/>
      <c r="Q1" s="5"/>
      <c r="R1" s="5"/>
      <c r="S1" s="5"/>
      <c r="T1" s="5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256" t="s">
        <v>7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0" t="s">
        <v>80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81</v>
      </c>
    </row>
    <row r="4" spans="2:46" ht="36.75" customHeight="1">
      <c r="B4" s="14"/>
      <c r="C4" s="15"/>
      <c r="D4" s="16" t="s">
        <v>94</v>
      </c>
      <c r="E4" s="15"/>
      <c r="F4" s="15"/>
      <c r="G4" s="15"/>
      <c r="H4" s="15"/>
      <c r="I4" s="15"/>
      <c r="J4" s="15"/>
      <c r="K4" s="17"/>
      <c r="M4" s="18" t="s">
        <v>12</v>
      </c>
      <c r="AT4" s="10" t="s">
        <v>5</v>
      </c>
    </row>
    <row r="5" spans="2:11" ht="6.7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>
      <c r="B6" s="14"/>
      <c r="C6" s="15"/>
      <c r="D6" s="22" t="s">
        <v>16</v>
      </c>
      <c r="E6" s="15"/>
      <c r="F6" s="15"/>
      <c r="G6" s="15"/>
      <c r="H6" s="15"/>
      <c r="I6" s="15"/>
      <c r="J6" s="15"/>
      <c r="K6" s="17"/>
    </row>
    <row r="7" spans="2:11" ht="20.25" customHeight="1">
      <c r="B7" s="14"/>
      <c r="C7" s="15"/>
      <c r="D7" s="15"/>
      <c r="E7" s="278" t="str">
        <f>'Rekapitulace stavby'!K6</f>
        <v>LBP Hájevského p., Hořesedly, ř. km 0,000 - 0,28756, rekonstrukce úpravy koryta</v>
      </c>
      <c r="F7" s="278"/>
      <c r="G7" s="278"/>
      <c r="H7" s="278"/>
      <c r="I7" s="15"/>
      <c r="J7" s="15"/>
      <c r="K7" s="17"/>
    </row>
    <row r="8" spans="2:11" s="24" customFormat="1" ht="15">
      <c r="B8" s="25"/>
      <c r="C8" s="26"/>
      <c r="D8" s="22" t="s">
        <v>95</v>
      </c>
      <c r="E8" s="26"/>
      <c r="F8" s="26"/>
      <c r="G8" s="26"/>
      <c r="H8" s="26"/>
      <c r="I8" s="26"/>
      <c r="J8" s="26"/>
      <c r="K8" s="29"/>
    </row>
    <row r="9" spans="2:11" s="24" customFormat="1" ht="36.75" customHeight="1">
      <c r="B9" s="25"/>
      <c r="C9" s="26"/>
      <c r="D9" s="26"/>
      <c r="E9" s="266" t="s">
        <v>793</v>
      </c>
      <c r="F9" s="266"/>
      <c r="G9" s="266"/>
      <c r="H9" s="266"/>
      <c r="I9" s="26"/>
      <c r="J9" s="26"/>
      <c r="K9" s="29"/>
    </row>
    <row r="10" spans="2:11" s="24" customFormat="1" ht="13.5">
      <c r="B10" s="25"/>
      <c r="C10" s="26"/>
      <c r="D10" s="26"/>
      <c r="E10" s="26"/>
      <c r="F10" s="26"/>
      <c r="G10" s="26"/>
      <c r="H10" s="26"/>
      <c r="I10" s="26"/>
      <c r="J10" s="26"/>
      <c r="K10" s="29"/>
    </row>
    <row r="11" spans="2:11" s="24" customFormat="1" ht="14.25" customHeight="1">
      <c r="B11" s="25"/>
      <c r="C11" s="26"/>
      <c r="D11" s="22" t="s">
        <v>19</v>
      </c>
      <c r="E11" s="26"/>
      <c r="F11" s="20"/>
      <c r="G11" s="26"/>
      <c r="H11" s="26"/>
      <c r="I11" s="22" t="s">
        <v>21</v>
      </c>
      <c r="J11" s="20"/>
      <c r="K11" s="29"/>
    </row>
    <row r="12" spans="2:11" s="24" customFormat="1" ht="14.25" customHeight="1">
      <c r="B12" s="25"/>
      <c r="C12" s="26"/>
      <c r="D12" s="22" t="s">
        <v>23</v>
      </c>
      <c r="E12" s="26"/>
      <c r="F12" s="20" t="s">
        <v>24</v>
      </c>
      <c r="G12" s="26"/>
      <c r="H12" s="26"/>
      <c r="I12" s="22" t="s">
        <v>25</v>
      </c>
      <c r="J12" s="54" t="str">
        <f>'Rekapitulace stavby'!AN8</f>
        <v>26.5.2016</v>
      </c>
      <c r="K12" s="29"/>
    </row>
    <row r="13" spans="2:11" s="24" customFormat="1" ht="10.5" customHeight="1">
      <c r="B13" s="25"/>
      <c r="C13" s="26"/>
      <c r="D13" s="26"/>
      <c r="E13" s="26"/>
      <c r="F13" s="26"/>
      <c r="G13" s="26"/>
      <c r="H13" s="26"/>
      <c r="I13" s="26"/>
      <c r="J13" s="26"/>
      <c r="K13" s="29"/>
    </row>
    <row r="14" spans="2:11" s="24" customFormat="1" ht="14.25" customHeight="1">
      <c r="B14" s="25"/>
      <c r="C14" s="26"/>
      <c r="D14" s="22" t="s">
        <v>29</v>
      </c>
      <c r="E14" s="26"/>
      <c r="F14" s="26"/>
      <c r="G14" s="26"/>
      <c r="H14" s="26"/>
      <c r="I14" s="22" t="s">
        <v>30</v>
      </c>
      <c r="J14" s="20">
        <f>IF('Rekapitulace stavby'!AN10="","",'Rekapitulace stavby'!AN10)</f>
      </c>
      <c r="K14" s="29"/>
    </row>
    <row r="15" spans="2:11" s="24" customFormat="1" ht="18" customHeight="1">
      <c r="B15" s="25"/>
      <c r="C15" s="26"/>
      <c r="D15" s="26"/>
      <c r="E15" s="20" t="str">
        <f>IF('Rekapitulace stavby'!E11="","",'Rekapitulace stavby'!E11)</f>
        <v>Povodí Vltavy, státní podnik </v>
      </c>
      <c r="F15" s="26"/>
      <c r="G15" s="26"/>
      <c r="H15" s="26"/>
      <c r="I15" s="22" t="s">
        <v>32</v>
      </c>
      <c r="J15" s="20">
        <f>IF('Rekapitulace stavby'!AN11="","",'Rekapitulace stavby'!AN11)</f>
      </c>
      <c r="K15" s="29"/>
    </row>
    <row r="16" spans="2:11" s="24" customFormat="1" ht="6.75" customHeight="1">
      <c r="B16" s="25"/>
      <c r="C16" s="26"/>
      <c r="D16" s="26"/>
      <c r="E16" s="26"/>
      <c r="F16" s="26"/>
      <c r="G16" s="26"/>
      <c r="H16" s="26"/>
      <c r="I16" s="26"/>
      <c r="J16" s="26"/>
      <c r="K16" s="29"/>
    </row>
    <row r="17" spans="2:11" s="24" customFormat="1" ht="14.25" customHeight="1">
      <c r="B17" s="25"/>
      <c r="C17" s="26"/>
      <c r="D17" s="22" t="s">
        <v>33</v>
      </c>
      <c r="E17" s="26"/>
      <c r="F17" s="26"/>
      <c r="G17" s="26"/>
      <c r="H17" s="26"/>
      <c r="I17" s="22" t="s">
        <v>30</v>
      </c>
      <c r="J17" s="20">
        <f>IF('Rekapitulace stavby'!AN13="Vyplň údaj","",IF('Rekapitulace stavby'!AN13="","",'Rekapitulace stavby'!AN13))</f>
      </c>
      <c r="K17" s="29"/>
    </row>
    <row r="18" spans="2:11" s="24" customFormat="1" ht="18" customHeight="1">
      <c r="B18" s="25"/>
      <c r="C18" s="26"/>
      <c r="D18" s="26"/>
      <c r="E18" s="20" t="str">
        <f>IF('Rekapitulace stavby'!E14="Vyplň údaj","",IF('Rekapitulace stavby'!E14="","",'Rekapitulace stavby'!E14))</f>
        <v> </v>
      </c>
      <c r="F18" s="26"/>
      <c r="G18" s="26"/>
      <c r="H18" s="26"/>
      <c r="I18" s="22" t="s">
        <v>32</v>
      </c>
      <c r="J18" s="20">
        <f>IF('Rekapitulace stavby'!AN14="Vyplň údaj","",IF('Rekapitulace stavby'!AN14="","",'Rekapitulace stavby'!AN14))</f>
      </c>
      <c r="K18" s="29"/>
    </row>
    <row r="19" spans="2:11" s="24" customFormat="1" ht="6.75" customHeight="1">
      <c r="B19" s="25"/>
      <c r="C19" s="26"/>
      <c r="D19" s="26"/>
      <c r="E19" s="26"/>
      <c r="F19" s="26"/>
      <c r="G19" s="26"/>
      <c r="H19" s="26"/>
      <c r="I19" s="26"/>
      <c r="J19" s="26"/>
      <c r="K19" s="29"/>
    </row>
    <row r="20" spans="2:11" s="24" customFormat="1" ht="14.25" customHeight="1">
      <c r="B20" s="25"/>
      <c r="C20" s="26"/>
      <c r="D20" s="22" t="s">
        <v>35</v>
      </c>
      <c r="E20" s="26"/>
      <c r="F20" s="26"/>
      <c r="G20" s="26"/>
      <c r="H20" s="26"/>
      <c r="I20" s="22" t="s">
        <v>30</v>
      </c>
      <c r="J20" s="20"/>
      <c r="K20" s="29"/>
    </row>
    <row r="21" spans="2:11" s="24" customFormat="1" ht="18" customHeight="1">
      <c r="B21" s="25"/>
      <c r="C21" s="26"/>
      <c r="D21" s="26"/>
      <c r="E21" s="20" t="s">
        <v>36</v>
      </c>
      <c r="F21" s="26"/>
      <c r="G21" s="26"/>
      <c r="H21" s="26"/>
      <c r="I21" s="22" t="s">
        <v>32</v>
      </c>
      <c r="J21" s="20"/>
      <c r="K21" s="29"/>
    </row>
    <row r="22" spans="2:11" s="24" customFormat="1" ht="6.75" customHeight="1">
      <c r="B22" s="25"/>
      <c r="C22" s="26"/>
      <c r="D22" s="26"/>
      <c r="E22" s="26"/>
      <c r="F22" s="26"/>
      <c r="G22" s="26"/>
      <c r="H22" s="26"/>
      <c r="I22" s="26"/>
      <c r="J22" s="26"/>
      <c r="K22" s="29"/>
    </row>
    <row r="23" spans="2:11" s="24" customFormat="1" ht="14.25" customHeight="1">
      <c r="B23" s="25"/>
      <c r="C23" s="26"/>
      <c r="D23" s="22" t="s">
        <v>38</v>
      </c>
      <c r="E23" s="26"/>
      <c r="F23" s="26"/>
      <c r="G23" s="26"/>
      <c r="H23" s="26"/>
      <c r="I23" s="26"/>
      <c r="J23" s="26"/>
      <c r="K23" s="29"/>
    </row>
    <row r="24" spans="2:11" s="89" customFormat="1" ht="20.25" customHeight="1">
      <c r="B24" s="90"/>
      <c r="C24" s="91"/>
      <c r="D24" s="91"/>
      <c r="E24" s="259"/>
      <c r="F24" s="259"/>
      <c r="G24" s="259"/>
      <c r="H24" s="259"/>
      <c r="I24" s="91"/>
      <c r="J24" s="91"/>
      <c r="K24" s="92"/>
    </row>
    <row r="25" spans="2:11" s="24" customFormat="1" ht="6.75" customHeight="1">
      <c r="B25" s="25"/>
      <c r="C25" s="26"/>
      <c r="D25" s="26"/>
      <c r="E25" s="26"/>
      <c r="F25" s="26"/>
      <c r="G25" s="26"/>
      <c r="H25" s="26"/>
      <c r="I25" s="26"/>
      <c r="J25" s="26"/>
      <c r="K25" s="29"/>
    </row>
    <row r="26" spans="2:11" s="24" customFormat="1" ht="6.75" customHeight="1">
      <c r="B26" s="25"/>
      <c r="C26" s="26"/>
      <c r="D26" s="55"/>
      <c r="E26" s="55"/>
      <c r="F26" s="55"/>
      <c r="G26" s="55"/>
      <c r="H26" s="55"/>
      <c r="I26" s="55"/>
      <c r="J26" s="55"/>
      <c r="K26" s="93"/>
    </row>
    <row r="27" spans="2:11" s="24" customFormat="1" ht="24.75" customHeight="1">
      <c r="B27" s="25"/>
      <c r="C27" s="26"/>
      <c r="D27" s="94" t="s">
        <v>39</v>
      </c>
      <c r="E27" s="26"/>
      <c r="F27" s="26"/>
      <c r="G27" s="26"/>
      <c r="H27" s="26"/>
      <c r="I27" s="26"/>
      <c r="J27" s="65">
        <f>J56</f>
        <v>0</v>
      </c>
      <c r="K27" s="29"/>
    </row>
    <row r="28" spans="2:11" s="24" customFormat="1" ht="6.75" customHeight="1">
      <c r="B28" s="25"/>
      <c r="C28" s="26"/>
      <c r="D28" s="55"/>
      <c r="E28" s="55"/>
      <c r="F28" s="55"/>
      <c r="G28" s="55"/>
      <c r="H28" s="55"/>
      <c r="I28" s="55"/>
      <c r="J28" s="55"/>
      <c r="K28" s="93"/>
    </row>
    <row r="29" spans="2:11" s="24" customFormat="1" ht="14.25" customHeight="1">
      <c r="B29" s="25"/>
      <c r="C29" s="26"/>
      <c r="D29" s="26"/>
      <c r="E29" s="26"/>
      <c r="F29" s="30" t="s">
        <v>41</v>
      </c>
      <c r="G29" s="26"/>
      <c r="H29" s="26"/>
      <c r="I29" s="30" t="s">
        <v>40</v>
      </c>
      <c r="J29" s="30" t="s">
        <v>42</v>
      </c>
      <c r="K29" s="29"/>
    </row>
    <row r="30" spans="2:11" s="24" customFormat="1" ht="14.25" customHeight="1">
      <c r="B30" s="25"/>
      <c r="C30" s="26"/>
      <c r="D30" s="34" t="s">
        <v>43</v>
      </c>
      <c r="E30" s="34" t="s">
        <v>44</v>
      </c>
      <c r="F30" s="95">
        <f>ROUND(SUM(BE83:BE210),2)</f>
        <v>0</v>
      </c>
      <c r="G30" s="26"/>
      <c r="H30" s="26"/>
      <c r="I30" s="96">
        <v>0.21</v>
      </c>
      <c r="J30" s="95">
        <f>0.21*J56</f>
        <v>0</v>
      </c>
      <c r="K30" s="29"/>
    </row>
    <row r="31" spans="2:11" s="24" customFormat="1" ht="14.25" customHeight="1">
      <c r="B31" s="25"/>
      <c r="C31" s="26"/>
      <c r="D31" s="26"/>
      <c r="E31" s="34" t="s">
        <v>45</v>
      </c>
      <c r="F31" s="95">
        <f>ROUND(SUM(BF83:BF210),2)</f>
        <v>0</v>
      </c>
      <c r="G31" s="26"/>
      <c r="H31" s="26"/>
      <c r="I31" s="96">
        <v>0.15</v>
      </c>
      <c r="J31" s="95">
        <f>ROUND(ROUND((SUM(BF83:BF210)),2)*I31,2)</f>
        <v>0</v>
      </c>
      <c r="K31" s="29"/>
    </row>
    <row r="32" spans="2:11" s="24" customFormat="1" ht="14.25" customHeight="1" hidden="1">
      <c r="B32" s="25"/>
      <c r="C32" s="26"/>
      <c r="D32" s="26"/>
      <c r="E32" s="34" t="s">
        <v>46</v>
      </c>
      <c r="F32" s="95">
        <f>ROUND(SUM(BG83:BG210),2)</f>
        <v>0</v>
      </c>
      <c r="G32" s="26"/>
      <c r="H32" s="26"/>
      <c r="I32" s="96">
        <v>0.21</v>
      </c>
      <c r="J32" s="95">
        <v>0</v>
      </c>
      <c r="K32" s="29"/>
    </row>
    <row r="33" spans="2:11" s="24" customFormat="1" ht="14.25" customHeight="1" hidden="1">
      <c r="B33" s="25"/>
      <c r="C33" s="26"/>
      <c r="D33" s="26"/>
      <c r="E33" s="34" t="s">
        <v>47</v>
      </c>
      <c r="F33" s="95">
        <f>ROUND(SUM(BH83:BH210),2)</f>
        <v>0</v>
      </c>
      <c r="G33" s="26"/>
      <c r="H33" s="26"/>
      <c r="I33" s="96">
        <v>0.15</v>
      </c>
      <c r="J33" s="95">
        <v>0</v>
      </c>
      <c r="K33" s="29"/>
    </row>
    <row r="34" spans="2:11" s="24" customFormat="1" ht="14.25" customHeight="1" hidden="1">
      <c r="B34" s="25"/>
      <c r="C34" s="26"/>
      <c r="D34" s="26"/>
      <c r="E34" s="34" t="s">
        <v>48</v>
      </c>
      <c r="F34" s="95">
        <f>ROUND(SUM(BI83:BI210),2)</f>
        <v>0</v>
      </c>
      <c r="G34" s="26"/>
      <c r="H34" s="26"/>
      <c r="I34" s="96">
        <v>0</v>
      </c>
      <c r="J34" s="95">
        <v>0</v>
      </c>
      <c r="K34" s="29"/>
    </row>
    <row r="35" spans="2:11" s="24" customFormat="1" ht="6.75" customHeight="1">
      <c r="B35" s="25"/>
      <c r="C35" s="26"/>
      <c r="D35" s="26"/>
      <c r="E35" s="26"/>
      <c r="F35" s="26"/>
      <c r="G35" s="26"/>
      <c r="H35" s="26"/>
      <c r="I35" s="26"/>
      <c r="J35" s="26"/>
      <c r="K35" s="29"/>
    </row>
    <row r="36" spans="2:11" s="24" customFormat="1" ht="24.75" customHeight="1">
      <c r="B36" s="25"/>
      <c r="C36" s="36"/>
      <c r="D36" s="37" t="s">
        <v>49</v>
      </c>
      <c r="E36" s="38"/>
      <c r="F36" s="38"/>
      <c r="G36" s="97" t="s">
        <v>50</v>
      </c>
      <c r="H36" s="39" t="s">
        <v>51</v>
      </c>
      <c r="I36" s="38"/>
      <c r="J36" s="98">
        <f>J56+J30</f>
        <v>0</v>
      </c>
      <c r="K36" s="99"/>
    </row>
    <row r="37" spans="2:11" s="24" customFormat="1" ht="14.25" customHeight="1">
      <c r="B37" s="41"/>
      <c r="C37" s="42"/>
      <c r="D37" s="42"/>
      <c r="E37" s="42"/>
      <c r="F37" s="42"/>
      <c r="G37" s="42"/>
      <c r="H37" s="42"/>
      <c r="I37" s="42"/>
      <c r="J37" s="42"/>
      <c r="K37" s="43"/>
    </row>
    <row r="41" spans="2:11" s="24" customFormat="1" ht="6.75" customHeight="1">
      <c r="B41" s="44"/>
      <c r="C41" s="45"/>
      <c r="D41" s="45"/>
      <c r="E41" s="45"/>
      <c r="F41" s="45"/>
      <c r="G41" s="45"/>
      <c r="H41" s="45"/>
      <c r="I41" s="45"/>
      <c r="J41" s="45"/>
      <c r="K41" s="100"/>
    </row>
    <row r="42" spans="2:11" s="24" customFormat="1" ht="36.75" customHeight="1">
      <c r="B42" s="25"/>
      <c r="C42" s="16" t="s">
        <v>97</v>
      </c>
      <c r="D42" s="26"/>
      <c r="E42" s="26"/>
      <c r="F42" s="26"/>
      <c r="G42" s="26"/>
      <c r="H42" s="26"/>
      <c r="I42" s="26"/>
      <c r="J42" s="26"/>
      <c r="K42" s="29"/>
    </row>
    <row r="43" spans="2:11" s="24" customFormat="1" ht="6.75" customHeight="1">
      <c r="B43" s="25"/>
      <c r="C43" s="26"/>
      <c r="D43" s="26"/>
      <c r="E43" s="26"/>
      <c r="F43" s="26"/>
      <c r="G43" s="26"/>
      <c r="H43" s="26"/>
      <c r="I43" s="26"/>
      <c r="J43" s="26"/>
      <c r="K43" s="29"/>
    </row>
    <row r="44" spans="2:11" s="24" customFormat="1" ht="14.25" customHeight="1">
      <c r="B44" s="25"/>
      <c r="C44" s="22" t="s">
        <v>16</v>
      </c>
      <c r="D44" s="26"/>
      <c r="E44" s="26"/>
      <c r="F44" s="26"/>
      <c r="G44" s="26"/>
      <c r="H44" s="26"/>
      <c r="I44" s="26"/>
      <c r="J44" s="26"/>
      <c r="K44" s="29"/>
    </row>
    <row r="45" spans="2:11" s="24" customFormat="1" ht="20.25" customHeight="1">
      <c r="B45" s="25"/>
      <c r="C45" s="26"/>
      <c r="D45" s="26"/>
      <c r="E45" s="278" t="str">
        <f>E7</f>
        <v>LBP Hájevského p., Hořesedly, ř. km 0,000 - 0,28756, rekonstrukce úpravy koryta</v>
      </c>
      <c r="F45" s="278"/>
      <c r="G45" s="278"/>
      <c r="H45" s="278"/>
      <c r="I45" s="26"/>
      <c r="J45" s="26"/>
      <c r="K45" s="29"/>
    </row>
    <row r="46" spans="2:11" s="24" customFormat="1" ht="14.25" customHeight="1">
      <c r="B46" s="25"/>
      <c r="C46" s="22" t="s">
        <v>95</v>
      </c>
      <c r="D46" s="26"/>
      <c r="E46" s="26"/>
      <c r="F46" s="26"/>
      <c r="G46" s="26"/>
      <c r="H46" s="26"/>
      <c r="I46" s="26"/>
      <c r="J46" s="26"/>
      <c r="K46" s="29"/>
    </row>
    <row r="47" spans="2:11" s="24" customFormat="1" ht="21.75" customHeight="1">
      <c r="B47" s="25"/>
      <c r="C47" s="26"/>
      <c r="D47" s="26"/>
      <c r="E47" s="266" t="str">
        <f>E9</f>
        <v>4 – Náhradní výsadba</v>
      </c>
      <c r="F47" s="266"/>
      <c r="G47" s="266"/>
      <c r="H47" s="266"/>
      <c r="I47" s="26"/>
      <c r="J47" s="26"/>
      <c r="K47" s="29"/>
    </row>
    <row r="48" spans="2:11" s="24" customFormat="1" ht="6.75" customHeight="1">
      <c r="B48" s="25"/>
      <c r="C48" s="26"/>
      <c r="D48" s="26"/>
      <c r="E48" s="26"/>
      <c r="F48" s="26"/>
      <c r="G48" s="26"/>
      <c r="H48" s="26"/>
      <c r="I48" s="26"/>
      <c r="J48" s="26"/>
      <c r="K48" s="29"/>
    </row>
    <row r="49" spans="2:11" s="24" customFormat="1" ht="18" customHeight="1">
      <c r="B49" s="25"/>
      <c r="C49" s="22" t="s">
        <v>23</v>
      </c>
      <c r="D49" s="26"/>
      <c r="E49" s="26"/>
      <c r="F49" s="20" t="str">
        <f>F12</f>
        <v>k.ú. Hořesedly</v>
      </c>
      <c r="G49" s="26"/>
      <c r="H49" s="26"/>
      <c r="I49" s="22" t="s">
        <v>25</v>
      </c>
      <c r="J49" s="54" t="str">
        <f>IF(J12="","",J12)</f>
        <v>26.5.2016</v>
      </c>
      <c r="K49" s="29"/>
    </row>
    <row r="50" spans="2:11" s="24" customFormat="1" ht="6.75" customHeight="1">
      <c r="B50" s="25"/>
      <c r="C50" s="26"/>
      <c r="D50" s="26"/>
      <c r="E50" s="26"/>
      <c r="F50" s="26"/>
      <c r="G50" s="26"/>
      <c r="H50" s="26"/>
      <c r="I50" s="26"/>
      <c r="J50" s="26"/>
      <c r="K50" s="29"/>
    </row>
    <row r="51" spans="2:11" s="24" customFormat="1" ht="15">
      <c r="B51" s="25"/>
      <c r="C51" s="22" t="s">
        <v>29</v>
      </c>
      <c r="D51" s="26"/>
      <c r="E51" s="26"/>
      <c r="F51" s="20" t="str">
        <f>E15</f>
        <v>Povodí Vltavy, státní podnik </v>
      </c>
      <c r="G51" s="26"/>
      <c r="H51" s="26"/>
      <c r="I51" s="22" t="s">
        <v>35</v>
      </c>
      <c r="J51" s="20" t="str">
        <f>E21</f>
        <v>Ing.A.Samek</v>
      </c>
      <c r="K51" s="29"/>
    </row>
    <row r="52" spans="2:11" s="24" customFormat="1" ht="14.25" customHeight="1">
      <c r="B52" s="25"/>
      <c r="C52" s="22" t="s">
        <v>33</v>
      </c>
      <c r="D52" s="26"/>
      <c r="E52" s="26"/>
      <c r="F52" s="20" t="str">
        <f>IF(E18="","",E18)</f>
        <v> </v>
      </c>
      <c r="G52" s="26"/>
      <c r="H52" s="26"/>
      <c r="I52" s="26"/>
      <c r="J52" s="26"/>
      <c r="K52" s="29"/>
    </row>
    <row r="53" spans="2:11" s="24" customFormat="1" ht="9.75" customHeight="1">
      <c r="B53" s="25"/>
      <c r="C53" s="26"/>
      <c r="D53" s="26"/>
      <c r="E53" s="26"/>
      <c r="F53" s="26"/>
      <c r="G53" s="26"/>
      <c r="H53" s="26"/>
      <c r="I53" s="26"/>
      <c r="J53" s="26"/>
      <c r="K53" s="29"/>
    </row>
    <row r="54" spans="2:11" s="24" customFormat="1" ht="29.25" customHeight="1">
      <c r="B54" s="25"/>
      <c r="C54" s="101" t="s">
        <v>98</v>
      </c>
      <c r="D54" s="36"/>
      <c r="E54" s="36"/>
      <c r="F54" s="36"/>
      <c r="G54" s="36"/>
      <c r="H54" s="36"/>
      <c r="I54" s="36"/>
      <c r="J54" s="102" t="s">
        <v>99</v>
      </c>
      <c r="K54" s="40"/>
    </row>
    <row r="55" spans="2:11" s="24" customFormat="1" ht="9.75" customHeight="1">
      <c r="B55" s="25"/>
      <c r="C55" s="26"/>
      <c r="D55" s="26"/>
      <c r="E55" s="26"/>
      <c r="F55" s="26"/>
      <c r="G55" s="26"/>
      <c r="H55" s="26"/>
      <c r="I55" s="26"/>
      <c r="J55" s="26"/>
      <c r="K55" s="29"/>
    </row>
    <row r="56" spans="2:47" s="24" customFormat="1" ht="29.25" customHeight="1">
      <c r="B56" s="25"/>
      <c r="C56" s="103" t="s">
        <v>100</v>
      </c>
      <c r="D56" s="26"/>
      <c r="E56" s="26"/>
      <c r="F56" s="26"/>
      <c r="G56" s="26"/>
      <c r="H56" s="26"/>
      <c r="I56" s="26"/>
      <c r="J56" s="65">
        <f>J107</f>
        <v>0</v>
      </c>
      <c r="K56" s="29"/>
      <c r="AU56" s="10" t="s">
        <v>101</v>
      </c>
    </row>
    <row r="57" spans="2:11" s="104" customFormat="1" ht="24.75" customHeight="1">
      <c r="B57" s="105"/>
      <c r="C57" s="106"/>
      <c r="D57" s="107"/>
      <c r="E57" s="108"/>
      <c r="F57" s="108"/>
      <c r="G57" s="108"/>
      <c r="H57" s="108"/>
      <c r="I57" s="108"/>
      <c r="J57" s="109"/>
      <c r="K57" s="110"/>
    </row>
    <row r="58" spans="2:11" s="111" customFormat="1" ht="19.5" customHeight="1">
      <c r="B58" s="112"/>
      <c r="C58" s="113"/>
      <c r="D58" s="114"/>
      <c r="E58" s="115"/>
      <c r="F58" s="115"/>
      <c r="G58" s="115"/>
      <c r="H58" s="115"/>
      <c r="I58" s="115"/>
      <c r="J58" s="116"/>
      <c r="K58" s="117"/>
    </row>
    <row r="59" spans="2:11" s="111" customFormat="1" ht="19.5" customHeight="1">
      <c r="B59" s="112"/>
      <c r="C59" s="113"/>
      <c r="D59" s="114"/>
      <c r="E59" s="115"/>
      <c r="F59" s="115"/>
      <c r="G59" s="115"/>
      <c r="H59" s="115"/>
      <c r="I59" s="115"/>
      <c r="J59" s="116"/>
      <c r="K59" s="117"/>
    </row>
    <row r="60" spans="2:11" s="111" customFormat="1" ht="19.5" customHeight="1">
      <c r="B60" s="112"/>
      <c r="C60" s="113"/>
      <c r="D60" s="114"/>
      <c r="E60" s="115"/>
      <c r="F60" s="115"/>
      <c r="G60" s="115"/>
      <c r="H60" s="115"/>
      <c r="I60" s="115"/>
      <c r="J60" s="116"/>
      <c r="K60" s="117"/>
    </row>
    <row r="61" spans="2:11" s="111" customFormat="1" ht="19.5" customHeight="1">
      <c r="B61" s="112"/>
      <c r="C61" s="113"/>
      <c r="D61" s="114"/>
      <c r="E61" s="115"/>
      <c r="F61" s="115"/>
      <c r="G61" s="115"/>
      <c r="H61" s="115"/>
      <c r="I61" s="115"/>
      <c r="J61" s="116"/>
      <c r="K61" s="117"/>
    </row>
    <row r="62" spans="2:11" s="111" customFormat="1" ht="19.5" customHeight="1">
      <c r="B62" s="112"/>
      <c r="C62" s="113"/>
      <c r="D62" s="114"/>
      <c r="E62" s="115"/>
      <c r="F62" s="115"/>
      <c r="G62" s="115"/>
      <c r="H62" s="115"/>
      <c r="I62" s="115"/>
      <c r="J62" s="116"/>
      <c r="K62" s="117"/>
    </row>
    <row r="63" spans="2:11" s="111" customFormat="1" ht="19.5" customHeight="1">
      <c r="B63" s="112"/>
      <c r="C63" s="113"/>
      <c r="D63" s="114"/>
      <c r="E63" s="115"/>
      <c r="F63" s="115"/>
      <c r="G63" s="115"/>
      <c r="H63" s="115"/>
      <c r="I63" s="115"/>
      <c r="J63" s="116"/>
      <c r="K63" s="117"/>
    </row>
    <row r="64" spans="2:11" s="24" customFormat="1" ht="21.75" customHeight="1">
      <c r="B64" s="25"/>
      <c r="C64" s="26"/>
      <c r="D64" s="26"/>
      <c r="E64" s="26"/>
      <c r="F64" s="26"/>
      <c r="G64" s="26"/>
      <c r="H64" s="26"/>
      <c r="I64" s="26"/>
      <c r="J64" s="26"/>
      <c r="K64" s="29"/>
    </row>
    <row r="65" spans="2:11" s="24" customFormat="1" ht="6.75" customHeight="1">
      <c r="B65" s="41"/>
      <c r="C65" s="42"/>
      <c r="D65" s="42"/>
      <c r="E65" s="42"/>
      <c r="F65" s="42"/>
      <c r="G65" s="42"/>
      <c r="H65" s="42"/>
      <c r="I65" s="42"/>
      <c r="J65" s="42"/>
      <c r="K65" s="43"/>
    </row>
    <row r="69" spans="2:12" s="24" customFormat="1" ht="6.7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25"/>
    </row>
    <row r="70" spans="2:12" s="24" customFormat="1" ht="36.75" customHeight="1">
      <c r="B70" s="25"/>
      <c r="C70" s="46" t="s">
        <v>109</v>
      </c>
      <c r="L70" s="25"/>
    </row>
    <row r="71" spans="2:12" s="24" customFormat="1" ht="6.75" customHeight="1">
      <c r="B71" s="25"/>
      <c r="L71" s="25"/>
    </row>
    <row r="72" spans="2:12" s="24" customFormat="1" ht="14.25" customHeight="1">
      <c r="B72" s="25"/>
      <c r="C72" s="49" t="s">
        <v>16</v>
      </c>
      <c r="L72" s="25"/>
    </row>
    <row r="73" spans="2:12" s="24" customFormat="1" ht="20.25" customHeight="1">
      <c r="B73" s="25"/>
      <c r="E73" s="278" t="str">
        <f>E7</f>
        <v>LBP Hájevského p., Hořesedly, ř. km 0,000 - 0,28756, rekonstrukce úpravy koryta</v>
      </c>
      <c r="F73" s="278"/>
      <c r="G73" s="278"/>
      <c r="H73" s="278"/>
      <c r="L73" s="25"/>
    </row>
    <row r="74" spans="2:12" s="24" customFormat="1" ht="14.25" customHeight="1">
      <c r="B74" s="25"/>
      <c r="C74" s="49" t="s">
        <v>95</v>
      </c>
      <c r="L74" s="25"/>
    </row>
    <row r="75" spans="2:12" s="24" customFormat="1" ht="21.75" customHeight="1">
      <c r="B75" s="25"/>
      <c r="E75" s="266" t="str">
        <f>E9</f>
        <v>4 – Náhradní výsadba</v>
      </c>
      <c r="F75" s="266"/>
      <c r="G75" s="266"/>
      <c r="H75" s="266"/>
      <c r="L75" s="25"/>
    </row>
    <row r="76" spans="2:12" s="24" customFormat="1" ht="6.75" customHeight="1">
      <c r="B76" s="25"/>
      <c r="L76" s="25"/>
    </row>
    <row r="77" spans="2:12" s="24" customFormat="1" ht="18" customHeight="1">
      <c r="B77" s="25"/>
      <c r="C77" s="49" t="s">
        <v>23</v>
      </c>
      <c r="F77" s="118" t="str">
        <f>F12</f>
        <v>k.ú. Hořesedly</v>
      </c>
      <c r="I77" s="49" t="s">
        <v>25</v>
      </c>
      <c r="J77" s="119" t="str">
        <f>IF(J12="","",J12)</f>
        <v>26.5.2016</v>
      </c>
      <c r="L77" s="25"/>
    </row>
    <row r="78" spans="2:12" s="24" customFormat="1" ht="6.75" customHeight="1">
      <c r="B78" s="25"/>
      <c r="L78" s="25"/>
    </row>
    <row r="79" spans="2:12" s="24" customFormat="1" ht="15">
      <c r="B79" s="25"/>
      <c r="C79" s="49" t="s">
        <v>29</v>
      </c>
      <c r="F79" s="118" t="str">
        <f>E15</f>
        <v>Povodí Vltavy, státní podnik </v>
      </c>
      <c r="I79" s="49" t="s">
        <v>35</v>
      </c>
      <c r="J79" s="118" t="str">
        <f>E21</f>
        <v>Ing.A.Samek</v>
      </c>
      <c r="L79" s="25"/>
    </row>
    <row r="80" spans="2:12" s="24" customFormat="1" ht="14.25" customHeight="1">
      <c r="B80" s="25"/>
      <c r="C80" s="49" t="s">
        <v>33</v>
      </c>
      <c r="F80" s="118" t="str">
        <f>IF(E18="","",E18)</f>
        <v> </v>
      </c>
      <c r="L80" s="25"/>
    </row>
    <row r="81" spans="2:12" s="24" customFormat="1" ht="9.75" customHeight="1">
      <c r="B81" s="25"/>
      <c r="L81" s="25"/>
    </row>
    <row r="82" spans="2:20" s="120" customFormat="1" ht="29.25" customHeight="1">
      <c r="B82" s="121"/>
      <c r="C82" s="122" t="s">
        <v>110</v>
      </c>
      <c r="D82" s="123" t="s">
        <v>58</v>
      </c>
      <c r="E82" s="123" t="s">
        <v>54</v>
      </c>
      <c r="F82" s="123" t="s">
        <v>111</v>
      </c>
      <c r="G82" s="123" t="s">
        <v>112</v>
      </c>
      <c r="H82" s="123" t="s">
        <v>113</v>
      </c>
      <c r="I82" s="124" t="s">
        <v>114</v>
      </c>
      <c r="J82" s="123" t="s">
        <v>99</v>
      </c>
      <c r="K82" s="125" t="s">
        <v>115</v>
      </c>
      <c r="L82" s="121"/>
      <c r="M82" s="59" t="s">
        <v>116</v>
      </c>
      <c r="N82" s="60" t="s">
        <v>43</v>
      </c>
      <c r="O82" s="60" t="s">
        <v>117</v>
      </c>
      <c r="P82" s="60" t="s">
        <v>118</v>
      </c>
      <c r="Q82" s="60" t="s">
        <v>119</v>
      </c>
      <c r="R82" s="60" t="s">
        <v>120</v>
      </c>
      <c r="S82" s="60" t="s">
        <v>121</v>
      </c>
      <c r="T82" s="61" t="s">
        <v>122</v>
      </c>
    </row>
    <row r="83" spans="2:63" s="24" customFormat="1" ht="29.25" customHeight="1">
      <c r="B83" s="25"/>
      <c r="C83" s="63" t="s">
        <v>100</v>
      </c>
      <c r="J83" s="126">
        <f>J85+J96</f>
        <v>0</v>
      </c>
      <c r="L83" s="25"/>
      <c r="M83" s="62"/>
      <c r="N83" s="55"/>
      <c r="O83" s="55"/>
      <c r="P83" s="127">
        <f>P84</f>
        <v>607.13662</v>
      </c>
      <c r="Q83" s="55"/>
      <c r="R83" s="127">
        <f>R84</f>
        <v>0.0868</v>
      </c>
      <c r="S83" s="55"/>
      <c r="T83" s="128">
        <f>T84</f>
        <v>0</v>
      </c>
      <c r="AT83" s="10" t="s">
        <v>72</v>
      </c>
      <c r="AU83" s="10" t="s">
        <v>101</v>
      </c>
      <c r="BK83" s="129">
        <f>BK84</f>
        <v>0</v>
      </c>
    </row>
    <row r="84" spans="2:63" s="130" customFormat="1" ht="36.75" customHeight="1">
      <c r="B84" s="131"/>
      <c r="C84" s="130" t="s">
        <v>794</v>
      </c>
      <c r="D84" s="132"/>
      <c r="E84" s="133"/>
      <c r="F84" s="133"/>
      <c r="J84" s="134"/>
      <c r="L84" s="131"/>
      <c r="M84" s="135"/>
      <c r="N84" s="136"/>
      <c r="O84" s="136"/>
      <c r="P84" s="137">
        <f>P85+P147+P152+P157+P178+P206</f>
        <v>607.13662</v>
      </c>
      <c r="Q84" s="136"/>
      <c r="R84" s="137">
        <f>R85+R147+R152+R157+R178+R206</f>
        <v>0.0868</v>
      </c>
      <c r="S84" s="136"/>
      <c r="T84" s="138">
        <f>T85+T147+T152+T157+T178+T206</f>
        <v>0</v>
      </c>
      <c r="AR84" s="132" t="s">
        <v>22</v>
      </c>
      <c r="AT84" s="139" t="s">
        <v>72</v>
      </c>
      <c r="AU84" s="139" t="s">
        <v>73</v>
      </c>
      <c r="AY84" s="132" t="s">
        <v>125</v>
      </c>
      <c r="BK84" s="140">
        <f>BK85+BK147+BK152+BK157+BK178+BK206</f>
        <v>0</v>
      </c>
    </row>
    <row r="85" spans="2:63" s="130" customFormat="1" ht="19.5" customHeight="1">
      <c r="B85" s="131"/>
      <c r="D85" s="141"/>
      <c r="E85" t="s">
        <v>795</v>
      </c>
      <c r="F85" s="142"/>
      <c r="J85" s="143">
        <f>J94</f>
        <v>0</v>
      </c>
      <c r="L85" s="131"/>
      <c r="M85" s="135"/>
      <c r="N85" s="136"/>
      <c r="O85" s="136"/>
      <c r="P85" s="137">
        <f>SUM(P86:P146)</f>
        <v>607.13662</v>
      </c>
      <c r="Q85" s="136"/>
      <c r="R85" s="137">
        <f>SUM(R86:R146)</f>
        <v>0.0868</v>
      </c>
      <c r="S85" s="136"/>
      <c r="T85" s="138">
        <f>SUM(T86:T146)</f>
        <v>0</v>
      </c>
      <c r="AR85" s="132" t="s">
        <v>22</v>
      </c>
      <c r="AT85" s="139" t="s">
        <v>72</v>
      </c>
      <c r="AU85" s="139" t="s">
        <v>22</v>
      </c>
      <c r="AY85" s="132" t="s">
        <v>125</v>
      </c>
      <c r="BK85" s="140">
        <f>SUM(BK86:BK146)</f>
        <v>0</v>
      </c>
    </row>
    <row r="86" spans="2:65" s="24" customFormat="1" ht="28.5" customHeight="1">
      <c r="B86" s="144"/>
      <c r="C86" s="212" t="s">
        <v>22</v>
      </c>
      <c r="D86" s="212" t="s">
        <v>151</v>
      </c>
      <c r="E86" s="219" t="s">
        <v>796</v>
      </c>
      <c r="F86" s="219" t="s">
        <v>797</v>
      </c>
      <c r="G86" s="215" t="s">
        <v>772</v>
      </c>
      <c r="H86" s="218">
        <v>10</v>
      </c>
      <c r="I86" s="217">
        <v>0</v>
      </c>
      <c r="J86" s="242">
        <f aca="true" t="shared" si="0" ref="J86:J93">I86*H86</f>
        <v>0</v>
      </c>
      <c r="K86" s="214" t="s">
        <v>131</v>
      </c>
      <c r="L86" s="25"/>
      <c r="M86" s="151"/>
      <c r="N86" s="152" t="s">
        <v>44</v>
      </c>
      <c r="O86" s="153">
        <v>58.444</v>
      </c>
      <c r="P86" s="153">
        <f>O86*H86</f>
        <v>584.44</v>
      </c>
      <c r="Q86" s="153">
        <v>0</v>
      </c>
      <c r="R86" s="153">
        <f>Q86*H86</f>
        <v>0</v>
      </c>
      <c r="S86" s="153">
        <v>0</v>
      </c>
      <c r="T86" s="154">
        <f>S86*H86</f>
        <v>0</v>
      </c>
      <c r="AR86" s="10" t="s">
        <v>132</v>
      </c>
      <c r="AT86" s="10" t="s">
        <v>127</v>
      </c>
      <c r="AU86" s="10" t="s">
        <v>81</v>
      </c>
      <c r="AY86" s="10" t="s">
        <v>125</v>
      </c>
      <c r="BE86" s="155">
        <f>IF(N86="základní",J86,0)</f>
        <v>0</v>
      </c>
      <c r="BF86" s="155">
        <f>IF(N86="snížená",J86,0)</f>
        <v>0</v>
      </c>
      <c r="BG86" s="155">
        <f>IF(N86="zákl. přenesená",J86,0)</f>
        <v>0</v>
      </c>
      <c r="BH86" s="155">
        <f>IF(N86="sníž. přenesená",J86,0)</f>
        <v>0</v>
      </c>
      <c r="BI86" s="155">
        <f>IF(N86="nulová",J86,0)</f>
        <v>0</v>
      </c>
      <c r="BJ86" s="10" t="s">
        <v>22</v>
      </c>
      <c r="BK86" s="155">
        <f>ROUND(I86*H86,2)</f>
        <v>0</v>
      </c>
      <c r="BL86" s="10" t="s">
        <v>132</v>
      </c>
      <c r="BM86" s="10" t="s">
        <v>133</v>
      </c>
    </row>
    <row r="87" spans="2:47" s="24" customFormat="1" ht="27">
      <c r="B87" s="25"/>
      <c r="C87" s="212" t="s">
        <v>81</v>
      </c>
      <c r="D87" s="212" t="s">
        <v>151</v>
      </c>
      <c r="E87" s="219" t="s">
        <v>798</v>
      </c>
      <c r="F87" s="219" t="s">
        <v>799</v>
      </c>
      <c r="G87" s="215" t="s">
        <v>772</v>
      </c>
      <c r="H87" s="218">
        <v>10</v>
      </c>
      <c r="I87" s="217">
        <v>0</v>
      </c>
      <c r="J87" s="242">
        <f t="shared" si="0"/>
        <v>0</v>
      </c>
      <c r="K87" s="214" t="s">
        <v>131</v>
      </c>
      <c r="L87" s="25"/>
      <c r="M87" s="158"/>
      <c r="N87" s="26"/>
      <c r="O87" s="26"/>
      <c r="P87" s="26"/>
      <c r="Q87" s="26"/>
      <c r="R87" s="26"/>
      <c r="S87" s="26"/>
      <c r="T87" s="57"/>
      <c r="AT87" s="10" t="s">
        <v>134</v>
      </c>
      <c r="AU87" s="10" t="s">
        <v>81</v>
      </c>
    </row>
    <row r="88" spans="2:51" s="159" customFormat="1" ht="27">
      <c r="B88" s="160"/>
      <c r="C88" s="212" t="s">
        <v>147</v>
      </c>
      <c r="D88" s="212" t="s">
        <v>151</v>
      </c>
      <c r="E88" s="219" t="s">
        <v>800</v>
      </c>
      <c r="F88" s="219" t="s">
        <v>801</v>
      </c>
      <c r="G88" s="215" t="s">
        <v>772</v>
      </c>
      <c r="H88" s="218">
        <v>10</v>
      </c>
      <c r="I88" s="217">
        <v>0</v>
      </c>
      <c r="J88" s="242">
        <f t="shared" si="0"/>
        <v>0</v>
      </c>
      <c r="K88" s="214" t="s">
        <v>131</v>
      </c>
      <c r="L88" s="160"/>
      <c r="M88" s="164"/>
      <c r="N88" s="165"/>
      <c r="O88" s="165"/>
      <c r="P88" s="165"/>
      <c r="Q88" s="165"/>
      <c r="R88" s="165"/>
      <c r="S88" s="165"/>
      <c r="T88" s="166"/>
      <c r="AT88" s="161" t="s">
        <v>136</v>
      </c>
      <c r="AU88" s="161" t="s">
        <v>81</v>
      </c>
      <c r="AV88" s="159" t="s">
        <v>81</v>
      </c>
      <c r="AW88" s="159" t="s">
        <v>37</v>
      </c>
      <c r="AX88" s="159" t="s">
        <v>22</v>
      </c>
      <c r="AY88" s="161" t="s">
        <v>125</v>
      </c>
    </row>
    <row r="89" spans="2:47" s="24" customFormat="1" ht="27">
      <c r="B89" s="25"/>
      <c r="C89" s="212" t="s">
        <v>132</v>
      </c>
      <c r="D89" s="212" t="s">
        <v>151</v>
      </c>
      <c r="E89" s="219" t="s">
        <v>802</v>
      </c>
      <c r="F89" s="219" t="s">
        <v>803</v>
      </c>
      <c r="G89" s="215" t="s">
        <v>155</v>
      </c>
      <c r="H89" s="218">
        <v>2.16</v>
      </c>
      <c r="I89" s="217">
        <v>0</v>
      </c>
      <c r="J89" s="242">
        <f t="shared" si="0"/>
        <v>0</v>
      </c>
      <c r="K89" s="214" t="s">
        <v>131</v>
      </c>
      <c r="L89" s="25"/>
      <c r="M89" s="158"/>
      <c r="N89" s="26"/>
      <c r="O89" s="26"/>
      <c r="P89" s="26"/>
      <c r="Q89" s="26"/>
      <c r="R89" s="26"/>
      <c r="S89" s="26"/>
      <c r="T89" s="57"/>
      <c r="AT89" s="10" t="s">
        <v>134</v>
      </c>
      <c r="AU89" s="10" t="s">
        <v>81</v>
      </c>
    </row>
    <row r="90" spans="2:51" s="167" customFormat="1" ht="27">
      <c r="B90" s="168"/>
      <c r="C90" s="212" t="s">
        <v>157</v>
      </c>
      <c r="D90" s="212" t="s">
        <v>151</v>
      </c>
      <c r="E90" s="219" t="s">
        <v>804</v>
      </c>
      <c r="F90" s="219" t="s">
        <v>805</v>
      </c>
      <c r="G90" s="215" t="s">
        <v>155</v>
      </c>
      <c r="H90" s="218">
        <v>5.02</v>
      </c>
      <c r="I90" s="217">
        <v>0</v>
      </c>
      <c r="J90" s="242">
        <f t="shared" si="0"/>
        <v>0</v>
      </c>
      <c r="K90" s="214" t="s">
        <v>131</v>
      </c>
      <c r="L90" s="168"/>
      <c r="M90" s="172"/>
      <c r="N90" s="173"/>
      <c r="O90" s="173"/>
      <c r="P90" s="173"/>
      <c r="Q90" s="173"/>
      <c r="R90" s="173"/>
      <c r="S90" s="173"/>
      <c r="T90" s="174"/>
      <c r="AT90" s="169" t="s">
        <v>136</v>
      </c>
      <c r="AU90" s="169" t="s">
        <v>81</v>
      </c>
      <c r="AV90" s="167" t="s">
        <v>132</v>
      </c>
      <c r="AW90" s="167" t="s">
        <v>37</v>
      </c>
      <c r="AX90" s="167" t="s">
        <v>22</v>
      </c>
      <c r="AY90" s="169" t="s">
        <v>125</v>
      </c>
    </row>
    <row r="91" spans="2:65" s="24" customFormat="1" ht="28.5" customHeight="1">
      <c r="B91" s="144"/>
      <c r="C91" s="220">
        <v>6</v>
      </c>
      <c r="D91" s="212" t="s">
        <v>151</v>
      </c>
      <c r="E91" s="219" t="s">
        <v>806</v>
      </c>
      <c r="F91" s="219" t="s">
        <v>807</v>
      </c>
      <c r="G91" s="243" t="s">
        <v>193</v>
      </c>
      <c r="H91" s="244">
        <v>2</v>
      </c>
      <c r="I91" s="222">
        <v>0</v>
      </c>
      <c r="J91" s="242">
        <f t="shared" si="0"/>
        <v>0</v>
      </c>
      <c r="K91" s="214" t="s">
        <v>131</v>
      </c>
      <c r="L91" s="25"/>
      <c r="M91" s="151"/>
      <c r="N91" s="152" t="s">
        <v>44</v>
      </c>
      <c r="O91" s="153">
        <v>0.703</v>
      </c>
      <c r="P91" s="153">
        <f>O91*H88</f>
        <v>7.029999999999999</v>
      </c>
      <c r="Q91" s="153">
        <v>0.00868</v>
      </c>
      <c r="R91" s="153">
        <f>Q91*H88</f>
        <v>0.0868</v>
      </c>
      <c r="S91" s="153">
        <v>0</v>
      </c>
      <c r="T91" s="154">
        <f>S91*H88</f>
        <v>0</v>
      </c>
      <c r="AR91" s="10" t="s">
        <v>132</v>
      </c>
      <c r="AT91" s="10" t="s">
        <v>127</v>
      </c>
      <c r="AU91" s="10" t="s">
        <v>81</v>
      </c>
      <c r="AY91" s="10" t="s">
        <v>125</v>
      </c>
      <c r="BE91" s="155">
        <f>IF(N91="základní",J88,0)</f>
        <v>0</v>
      </c>
      <c r="BF91" s="155">
        <f>IF(N91="snížená",J88,0)</f>
        <v>0</v>
      </c>
      <c r="BG91" s="155">
        <f>IF(N91="zákl. přenesená",J88,0)</f>
        <v>0</v>
      </c>
      <c r="BH91" s="155">
        <f>IF(N91="sníž. přenesená",J88,0)</f>
        <v>0</v>
      </c>
      <c r="BI91" s="155">
        <f>IF(N91="nulová",J88,0)</f>
        <v>0</v>
      </c>
      <c r="BJ91" s="10" t="s">
        <v>22</v>
      </c>
      <c r="BK91" s="155">
        <f>ROUND(I88*H88,2)</f>
        <v>0</v>
      </c>
      <c r="BL91" s="10" t="s">
        <v>132</v>
      </c>
      <c r="BM91" s="10" t="s">
        <v>152</v>
      </c>
    </row>
    <row r="92" spans="2:65" s="24" customFormat="1" ht="28.5" customHeight="1">
      <c r="B92" s="144"/>
      <c r="C92" s="220">
        <v>7</v>
      </c>
      <c r="D92" s="212" t="s">
        <v>151</v>
      </c>
      <c r="E92" s="219" t="s">
        <v>808</v>
      </c>
      <c r="F92" s="219" t="s">
        <v>809</v>
      </c>
      <c r="G92" s="243" t="s">
        <v>160</v>
      </c>
      <c r="H92" s="244">
        <v>1.25</v>
      </c>
      <c r="I92" s="222">
        <v>0</v>
      </c>
      <c r="J92" s="242">
        <f t="shared" si="0"/>
        <v>0</v>
      </c>
      <c r="K92" s="214" t="s">
        <v>131</v>
      </c>
      <c r="L92" s="25"/>
      <c r="M92" s="151"/>
      <c r="N92" s="152"/>
      <c r="O92" s="153"/>
      <c r="P92" s="153"/>
      <c r="Q92" s="153"/>
      <c r="R92" s="153"/>
      <c r="S92" s="153"/>
      <c r="T92" s="154"/>
      <c r="AR92" s="10"/>
      <c r="AT92" s="10"/>
      <c r="AU92" s="10"/>
      <c r="AY92" s="10"/>
      <c r="BE92" s="155"/>
      <c r="BF92" s="155"/>
      <c r="BG92" s="155"/>
      <c r="BH92" s="155"/>
      <c r="BI92" s="155"/>
      <c r="BJ92" s="10"/>
      <c r="BK92" s="155"/>
      <c r="BL92" s="10"/>
      <c r="BM92" s="10"/>
    </row>
    <row r="93" spans="2:47" s="24" customFormat="1" ht="27">
      <c r="B93" s="25"/>
      <c r="C93" s="223">
        <v>8</v>
      </c>
      <c r="D93" s="212" t="s">
        <v>151</v>
      </c>
      <c r="E93" s="219" t="s">
        <v>810</v>
      </c>
      <c r="F93" s="219" t="s">
        <v>811</v>
      </c>
      <c r="G93" s="245" t="s">
        <v>279</v>
      </c>
      <c r="H93" s="246">
        <v>1</v>
      </c>
      <c r="I93" s="225">
        <v>0</v>
      </c>
      <c r="J93" s="242">
        <f t="shared" si="0"/>
        <v>0</v>
      </c>
      <c r="K93" s="214" t="s">
        <v>131</v>
      </c>
      <c r="L93" s="25"/>
      <c r="M93" s="158"/>
      <c r="N93" s="26"/>
      <c r="O93" s="26"/>
      <c r="P93" s="26"/>
      <c r="Q93" s="26"/>
      <c r="R93" s="26"/>
      <c r="S93" s="26"/>
      <c r="T93" s="57"/>
      <c r="AT93" s="10" t="s">
        <v>134</v>
      </c>
      <c r="AU93" s="10" t="s">
        <v>81</v>
      </c>
    </row>
    <row r="94" spans="2:65" s="24" customFormat="1" ht="20.25" customHeight="1">
      <c r="B94" s="226"/>
      <c r="C94" s="167"/>
      <c r="D94" s="156"/>
      <c r="E94" s="169"/>
      <c r="F94" s="170" t="s">
        <v>139</v>
      </c>
      <c r="G94" s="167"/>
      <c r="H94" s="171"/>
      <c r="I94" s="167"/>
      <c r="J94" s="227">
        <f>J93+J92+J91+J90+J89+J88+J87+J86</f>
        <v>0</v>
      </c>
      <c r="K94" s="167"/>
      <c r="L94" s="26"/>
      <c r="M94" s="151"/>
      <c r="N94" s="152" t="s">
        <v>44</v>
      </c>
      <c r="O94" s="153">
        <v>1.548</v>
      </c>
      <c r="P94" s="153">
        <f>O94*H89</f>
        <v>3.3436800000000004</v>
      </c>
      <c r="Q94" s="153">
        <v>0</v>
      </c>
      <c r="R94" s="153">
        <f>Q94*H89</f>
        <v>0</v>
      </c>
      <c r="S94" s="153">
        <v>0</v>
      </c>
      <c r="T94" s="154">
        <f>S94*H89</f>
        <v>0</v>
      </c>
      <c r="AR94" s="10" t="s">
        <v>132</v>
      </c>
      <c r="AT94" s="10" t="s">
        <v>127</v>
      </c>
      <c r="AU94" s="10" t="s">
        <v>81</v>
      </c>
      <c r="AY94" s="10" t="s">
        <v>125</v>
      </c>
      <c r="BE94" s="155">
        <f>IF(N94="základní",J89,0)</f>
        <v>0</v>
      </c>
      <c r="BF94" s="155">
        <f>IF(N94="snížená",J89,0)</f>
        <v>0</v>
      </c>
      <c r="BG94" s="155">
        <f>IF(N94="zákl. přenesená",J89,0)</f>
        <v>0</v>
      </c>
      <c r="BH94" s="155">
        <f>IF(N94="sníž. přenesená",J89,0)</f>
        <v>0</v>
      </c>
      <c r="BI94" s="155">
        <f>IF(N94="nulová",J89,0)</f>
        <v>0</v>
      </c>
      <c r="BJ94" s="10" t="s">
        <v>22</v>
      </c>
      <c r="BK94" s="155">
        <f>ROUND(I89*H89,2)</f>
        <v>0</v>
      </c>
      <c r="BL94" s="10" t="s">
        <v>132</v>
      </c>
      <c r="BM94" s="10" t="s">
        <v>156</v>
      </c>
    </row>
    <row r="95" spans="2:65" s="24" customFormat="1" ht="20.25" customHeight="1">
      <c r="B95" s="226"/>
      <c r="C95" s="167"/>
      <c r="D95" s="156"/>
      <c r="E95" s="169"/>
      <c r="F95" s="170"/>
      <c r="G95" s="167"/>
      <c r="H95" s="171"/>
      <c r="I95" s="167"/>
      <c r="J95" s="227"/>
      <c r="K95" s="167"/>
      <c r="L95" s="26"/>
      <c r="M95" s="151"/>
      <c r="N95" s="152"/>
      <c r="O95" s="153"/>
      <c r="P95" s="153"/>
      <c r="Q95" s="153"/>
      <c r="R95" s="153"/>
      <c r="S95" s="153"/>
      <c r="T95" s="154"/>
      <c r="AR95" s="10"/>
      <c r="AT95" s="10"/>
      <c r="AU95" s="10"/>
      <c r="AY95" s="10"/>
      <c r="BE95" s="155"/>
      <c r="BF95" s="155"/>
      <c r="BG95" s="155"/>
      <c r="BH95" s="155"/>
      <c r="BI95" s="155"/>
      <c r="BJ95" s="10"/>
      <c r="BK95" s="155"/>
      <c r="BL95" s="10"/>
      <c r="BM95" s="10"/>
    </row>
    <row r="96" spans="2:47" s="24" customFormat="1" ht="15">
      <c r="B96" s="26"/>
      <c r="C96" s="130" t="s">
        <v>812</v>
      </c>
      <c r="D96" s="175"/>
      <c r="E96" s="176"/>
      <c r="F96" s="177"/>
      <c r="G96" s="159"/>
      <c r="H96" s="178"/>
      <c r="I96" s="159"/>
      <c r="J96" s="143">
        <f>J106</f>
        <v>0</v>
      </c>
      <c r="K96" s="159"/>
      <c r="L96" s="26"/>
      <c r="M96" s="26"/>
      <c r="N96" s="26"/>
      <c r="O96" s="26"/>
      <c r="P96" s="26"/>
      <c r="Q96" s="26"/>
      <c r="R96" s="26"/>
      <c r="S96" s="26"/>
      <c r="T96" s="26"/>
      <c r="AT96" s="10" t="s">
        <v>134</v>
      </c>
      <c r="AU96" s="10" t="s">
        <v>81</v>
      </c>
    </row>
    <row r="97" spans="2:65" s="24" customFormat="1" ht="20.25" customHeight="1">
      <c r="B97" s="226"/>
      <c r="C97" s="228"/>
      <c r="D97" s="228"/>
      <c r="E97" s="229"/>
      <c r="F97" s="219" t="s">
        <v>813</v>
      </c>
      <c r="G97" s="215" t="s">
        <v>772</v>
      </c>
      <c r="H97" s="242">
        <v>4</v>
      </c>
      <c r="I97" s="217">
        <v>0</v>
      </c>
      <c r="J97" s="247">
        <f aca="true" t="shared" si="1" ref="J97:J105">H97*I97</f>
        <v>0</v>
      </c>
      <c r="K97" s="214" t="s">
        <v>131</v>
      </c>
      <c r="L97" s="26"/>
      <c r="M97" s="34"/>
      <c r="N97" s="152" t="s">
        <v>44</v>
      </c>
      <c r="O97" s="153">
        <v>0.097</v>
      </c>
      <c r="P97" s="153">
        <f>O97*H90</f>
        <v>0.48694</v>
      </c>
      <c r="Q97" s="153">
        <v>0</v>
      </c>
      <c r="R97" s="153">
        <f>Q97*H90</f>
        <v>0</v>
      </c>
      <c r="S97" s="153">
        <v>0</v>
      </c>
      <c r="T97" s="153">
        <f>S97*H90</f>
        <v>0</v>
      </c>
      <c r="AR97" s="10" t="s">
        <v>132</v>
      </c>
      <c r="AT97" s="10" t="s">
        <v>127</v>
      </c>
      <c r="AU97" s="10" t="s">
        <v>81</v>
      </c>
      <c r="AY97" s="10" t="s">
        <v>125</v>
      </c>
      <c r="BE97" s="155">
        <f>IF(N97="základní",J90,0)</f>
        <v>0</v>
      </c>
      <c r="BF97" s="155">
        <f>IF(N97="snížená",J90,0)</f>
        <v>0</v>
      </c>
      <c r="BG97" s="155">
        <f>IF(N97="zákl. přenesená",J90,0)</f>
        <v>0</v>
      </c>
      <c r="BH97" s="155">
        <f>IF(N97="sníž. přenesená",J90,0)</f>
        <v>0</v>
      </c>
      <c r="BI97" s="155">
        <f>IF(N97="nulová",J90,0)</f>
        <v>0</v>
      </c>
      <c r="BJ97" s="10" t="s">
        <v>22</v>
      </c>
      <c r="BK97" s="155">
        <f>ROUND(I90*H90,2)</f>
        <v>0</v>
      </c>
      <c r="BL97" s="10" t="s">
        <v>132</v>
      </c>
      <c r="BM97" s="10" t="s">
        <v>161</v>
      </c>
    </row>
    <row r="98" spans="2:47" s="24" customFormat="1" ht="27">
      <c r="B98" s="26"/>
      <c r="D98" s="156"/>
      <c r="F98" s="248" t="s">
        <v>814</v>
      </c>
      <c r="G98" s="243" t="s">
        <v>772</v>
      </c>
      <c r="H98" s="249">
        <v>3</v>
      </c>
      <c r="I98" s="222">
        <v>0</v>
      </c>
      <c r="J98" s="247">
        <f t="shared" si="1"/>
        <v>0</v>
      </c>
      <c r="K98" s="214" t="s">
        <v>131</v>
      </c>
      <c r="L98" s="26"/>
      <c r="M98" s="26"/>
      <c r="N98" s="26"/>
      <c r="O98" s="26"/>
      <c r="P98" s="26"/>
      <c r="Q98" s="26"/>
      <c r="R98" s="26"/>
      <c r="S98" s="26"/>
      <c r="T98" s="26"/>
      <c r="AT98" s="10" t="s">
        <v>134</v>
      </c>
      <c r="AU98" s="10" t="s">
        <v>81</v>
      </c>
    </row>
    <row r="99" spans="2:51" s="159" customFormat="1" ht="27">
      <c r="B99" s="165"/>
      <c r="D99" s="156"/>
      <c r="E99" s="161"/>
      <c r="F99" s="219" t="s">
        <v>815</v>
      </c>
      <c r="G99" s="243" t="s">
        <v>772</v>
      </c>
      <c r="H99" s="249">
        <v>3</v>
      </c>
      <c r="I99" s="222">
        <v>0</v>
      </c>
      <c r="J99" s="247">
        <f t="shared" si="1"/>
        <v>0</v>
      </c>
      <c r="K99" s="214" t="s">
        <v>131</v>
      </c>
      <c r="L99" s="165"/>
      <c r="M99" s="165"/>
      <c r="N99" s="165"/>
      <c r="O99" s="165"/>
      <c r="P99" s="165"/>
      <c r="Q99" s="165"/>
      <c r="R99" s="165"/>
      <c r="S99" s="165"/>
      <c r="T99" s="165"/>
      <c r="AT99" s="161" t="s">
        <v>136</v>
      </c>
      <c r="AU99" s="161" t="s">
        <v>81</v>
      </c>
      <c r="AV99" s="159" t="s">
        <v>81</v>
      </c>
      <c r="AW99" s="159" t="s">
        <v>37</v>
      </c>
      <c r="AX99" s="159" t="s">
        <v>73</v>
      </c>
      <c r="AY99" s="161" t="s">
        <v>125</v>
      </c>
    </row>
    <row r="100" spans="2:51" s="167" customFormat="1" ht="27">
      <c r="B100" s="173"/>
      <c r="C100" s="159"/>
      <c r="D100" s="156"/>
      <c r="E100" s="161"/>
      <c r="F100" s="219" t="s">
        <v>816</v>
      </c>
      <c r="G100" s="243" t="s">
        <v>772</v>
      </c>
      <c r="H100" s="249">
        <v>30</v>
      </c>
      <c r="I100" s="222">
        <v>0</v>
      </c>
      <c r="J100" s="247">
        <f t="shared" si="1"/>
        <v>0</v>
      </c>
      <c r="K100" s="214" t="s">
        <v>131</v>
      </c>
      <c r="L100" s="173"/>
      <c r="M100" s="173"/>
      <c r="N100" s="173"/>
      <c r="O100" s="173"/>
      <c r="P100" s="173"/>
      <c r="Q100" s="173"/>
      <c r="R100" s="173"/>
      <c r="S100" s="173"/>
      <c r="T100" s="173"/>
      <c r="AT100" s="169" t="s">
        <v>136</v>
      </c>
      <c r="AU100" s="169" t="s">
        <v>81</v>
      </c>
      <c r="AV100" s="167" t="s">
        <v>132</v>
      </c>
      <c r="AW100" s="167" t="s">
        <v>37</v>
      </c>
      <c r="AX100" s="167" t="s">
        <v>73</v>
      </c>
      <c r="AY100" s="169" t="s">
        <v>125</v>
      </c>
    </row>
    <row r="101" spans="2:51" s="159" customFormat="1" ht="27">
      <c r="B101" s="165"/>
      <c r="C101" s="167"/>
      <c r="D101" s="156"/>
      <c r="E101" s="169"/>
      <c r="F101" s="219" t="s">
        <v>817</v>
      </c>
      <c r="G101" s="243" t="s">
        <v>772</v>
      </c>
      <c r="H101" s="249">
        <v>30</v>
      </c>
      <c r="I101" s="222">
        <v>0</v>
      </c>
      <c r="J101" s="247">
        <f t="shared" si="1"/>
        <v>0</v>
      </c>
      <c r="K101" s="214" t="s">
        <v>131</v>
      </c>
      <c r="L101" s="165"/>
      <c r="M101" s="165"/>
      <c r="N101" s="165"/>
      <c r="O101" s="165"/>
      <c r="P101" s="165"/>
      <c r="Q101" s="165"/>
      <c r="R101" s="165"/>
      <c r="S101" s="165"/>
      <c r="T101" s="165"/>
      <c r="AT101" s="161" t="s">
        <v>136</v>
      </c>
      <c r="AU101" s="161" t="s">
        <v>81</v>
      </c>
      <c r="AV101" s="159" t="s">
        <v>81</v>
      </c>
      <c r="AW101" s="159" t="s">
        <v>37</v>
      </c>
      <c r="AX101" s="159" t="s">
        <v>22</v>
      </c>
      <c r="AY101" s="161" t="s">
        <v>125</v>
      </c>
    </row>
    <row r="102" spans="2:65" s="24" customFormat="1" ht="20.25" customHeight="1">
      <c r="B102" s="226"/>
      <c r="C102" s="159"/>
      <c r="D102" s="175"/>
      <c r="E102" s="176"/>
      <c r="F102" s="219" t="s">
        <v>818</v>
      </c>
      <c r="G102" s="243" t="s">
        <v>679</v>
      </c>
      <c r="H102" s="249">
        <v>18</v>
      </c>
      <c r="I102" s="222">
        <v>0</v>
      </c>
      <c r="J102" s="247">
        <f t="shared" si="1"/>
        <v>0</v>
      </c>
      <c r="K102" s="214" t="s">
        <v>131</v>
      </c>
      <c r="L102" s="26"/>
      <c r="M102" s="34"/>
      <c r="N102" s="152" t="s">
        <v>44</v>
      </c>
      <c r="O102" s="153">
        <v>1.809</v>
      </c>
      <c r="P102" s="153">
        <f>O102*H97</f>
        <v>7.236</v>
      </c>
      <c r="Q102" s="153">
        <v>0</v>
      </c>
      <c r="R102" s="153">
        <f>Q102*H97</f>
        <v>0</v>
      </c>
      <c r="S102" s="153">
        <v>0</v>
      </c>
      <c r="T102" s="153">
        <f>S102*H97</f>
        <v>0</v>
      </c>
      <c r="AR102" s="10" t="s">
        <v>132</v>
      </c>
      <c r="AT102" s="10" t="s">
        <v>127</v>
      </c>
      <c r="AU102" s="10" t="s">
        <v>81</v>
      </c>
      <c r="AY102" s="10" t="s">
        <v>125</v>
      </c>
      <c r="BE102" s="155">
        <f>IF(N102="základní",J97,0)</f>
        <v>0</v>
      </c>
      <c r="BF102" s="155">
        <f>IF(N102="snížená",J97,0)</f>
        <v>0</v>
      </c>
      <c r="BG102" s="155">
        <f>IF(N102="zákl. přenesená",J97,0)</f>
        <v>0</v>
      </c>
      <c r="BH102" s="155">
        <f>IF(N102="sníž. přenesená",J97,0)</f>
        <v>0</v>
      </c>
      <c r="BI102" s="155">
        <f>IF(N102="nulová",J97,0)</f>
        <v>0</v>
      </c>
      <c r="BJ102" s="10" t="s">
        <v>22</v>
      </c>
      <c r="BK102" s="155">
        <f>ROUND(I97*H97,2)</f>
        <v>0</v>
      </c>
      <c r="BL102" s="10" t="s">
        <v>132</v>
      </c>
      <c r="BM102" s="10" t="s">
        <v>168</v>
      </c>
    </row>
    <row r="103" spans="2:47" s="24" customFormat="1" ht="27">
      <c r="B103" s="26"/>
      <c r="C103" s="228"/>
      <c r="D103" s="228"/>
      <c r="E103" s="229"/>
      <c r="F103" s="219" t="s">
        <v>819</v>
      </c>
      <c r="G103" s="215" t="s">
        <v>679</v>
      </c>
      <c r="H103" s="242">
        <v>100</v>
      </c>
      <c r="I103" s="217">
        <v>0</v>
      </c>
      <c r="J103" s="247">
        <f t="shared" si="1"/>
        <v>0</v>
      </c>
      <c r="K103" s="214" t="s">
        <v>131</v>
      </c>
      <c r="L103" s="26"/>
      <c r="M103" s="26"/>
      <c r="N103" s="26"/>
      <c r="O103" s="26"/>
      <c r="P103" s="26"/>
      <c r="Q103" s="26"/>
      <c r="R103" s="26"/>
      <c r="S103" s="26"/>
      <c r="T103" s="26"/>
      <c r="AT103" s="10" t="s">
        <v>134</v>
      </c>
      <c r="AU103" s="10" t="s">
        <v>81</v>
      </c>
    </row>
    <row r="104" spans="2:51" s="159" customFormat="1" ht="27">
      <c r="B104" s="165"/>
      <c r="D104" s="156"/>
      <c r="E104" s="161"/>
      <c r="F104" s="219" t="s">
        <v>820</v>
      </c>
      <c r="G104" s="243" t="s">
        <v>160</v>
      </c>
      <c r="H104" s="249">
        <v>0.5</v>
      </c>
      <c r="I104" s="222">
        <v>0</v>
      </c>
      <c r="J104" s="247">
        <f t="shared" si="1"/>
        <v>0</v>
      </c>
      <c r="K104" s="214" t="s">
        <v>131</v>
      </c>
      <c r="L104" s="165"/>
      <c r="M104" s="165"/>
      <c r="N104" s="165"/>
      <c r="O104" s="165"/>
      <c r="P104" s="165"/>
      <c r="Q104" s="165"/>
      <c r="R104" s="165"/>
      <c r="S104" s="165"/>
      <c r="T104" s="165"/>
      <c r="AT104" s="161" t="s">
        <v>136</v>
      </c>
      <c r="AU104" s="161" t="s">
        <v>81</v>
      </c>
      <c r="AV104" s="159" t="s">
        <v>81</v>
      </c>
      <c r="AW104" s="159" t="s">
        <v>37</v>
      </c>
      <c r="AX104" s="159" t="s">
        <v>73</v>
      </c>
      <c r="AY104" s="161" t="s">
        <v>125</v>
      </c>
    </row>
    <row r="105" spans="2:51" s="159" customFormat="1" ht="27">
      <c r="B105" s="165"/>
      <c r="D105" s="156"/>
      <c r="E105" s="161"/>
      <c r="F105" s="219" t="s">
        <v>821</v>
      </c>
      <c r="G105" s="243" t="s">
        <v>772</v>
      </c>
      <c r="H105" s="249">
        <v>50</v>
      </c>
      <c r="I105" s="222">
        <v>0</v>
      </c>
      <c r="J105" s="247">
        <f t="shared" si="1"/>
        <v>0</v>
      </c>
      <c r="K105" s="214" t="s">
        <v>131</v>
      </c>
      <c r="L105" s="165"/>
      <c r="M105" s="165"/>
      <c r="N105" s="165"/>
      <c r="O105" s="165"/>
      <c r="P105" s="165"/>
      <c r="Q105" s="165"/>
      <c r="R105" s="165"/>
      <c r="S105" s="165"/>
      <c r="T105" s="165"/>
      <c r="AT105" s="161" t="s">
        <v>136</v>
      </c>
      <c r="AU105" s="161" t="s">
        <v>81</v>
      </c>
      <c r="AV105" s="159" t="s">
        <v>81</v>
      </c>
      <c r="AW105" s="159" t="s">
        <v>37</v>
      </c>
      <c r="AX105" s="159" t="s">
        <v>73</v>
      </c>
      <c r="AY105" s="161" t="s">
        <v>125</v>
      </c>
    </row>
    <row r="106" spans="2:51" s="167" customFormat="1" ht="13.5">
      <c r="B106" s="173"/>
      <c r="D106" s="175"/>
      <c r="E106" s="179"/>
      <c r="F106" s="180" t="s">
        <v>822</v>
      </c>
      <c r="H106" s="250"/>
      <c r="I106" s="24"/>
      <c r="J106" s="24">
        <f>J97+J98+J99+J100+J101+J102+J103+J104+J105</f>
        <v>0</v>
      </c>
      <c r="K106" s="24"/>
      <c r="L106" s="173"/>
      <c r="M106" s="173"/>
      <c r="N106" s="173"/>
      <c r="O106" s="173"/>
      <c r="P106" s="173"/>
      <c r="Q106" s="173"/>
      <c r="R106" s="173"/>
      <c r="S106" s="173"/>
      <c r="T106" s="173"/>
      <c r="AT106" s="169" t="s">
        <v>136</v>
      </c>
      <c r="AU106" s="169" t="s">
        <v>81</v>
      </c>
      <c r="AV106" s="167" t="s">
        <v>132</v>
      </c>
      <c r="AW106" s="167" t="s">
        <v>37</v>
      </c>
      <c r="AX106" s="167" t="s">
        <v>73</v>
      </c>
      <c r="AY106" s="169" t="s">
        <v>125</v>
      </c>
    </row>
    <row r="107" spans="2:51" s="159" customFormat="1" ht="13.5">
      <c r="B107" s="165"/>
      <c r="C107" s="228"/>
      <c r="D107" s="228"/>
      <c r="E107" s="229"/>
      <c r="F107" s="230" t="s">
        <v>823</v>
      </c>
      <c r="G107" s="231"/>
      <c r="H107" s="232"/>
      <c r="I107" s="233"/>
      <c r="J107" s="233">
        <f>J94+J106</f>
        <v>0</v>
      </c>
      <c r="K107" s="230"/>
      <c r="L107" s="165"/>
      <c r="M107" s="165"/>
      <c r="N107" s="165"/>
      <c r="O107" s="165"/>
      <c r="P107" s="165"/>
      <c r="Q107" s="165"/>
      <c r="R107" s="165"/>
      <c r="S107" s="165"/>
      <c r="T107" s="165"/>
      <c r="AT107" s="161" t="s">
        <v>136</v>
      </c>
      <c r="AU107" s="161" t="s">
        <v>81</v>
      </c>
      <c r="AV107" s="159" t="s">
        <v>81</v>
      </c>
      <c r="AW107" s="159" t="s">
        <v>37</v>
      </c>
      <c r="AX107" s="159" t="s">
        <v>22</v>
      </c>
      <c r="AY107" s="161" t="s">
        <v>125</v>
      </c>
    </row>
    <row r="108" spans="2:65" s="24" customFormat="1" ht="28.5" customHeight="1">
      <c r="B108" s="226"/>
      <c r="D108" s="156"/>
      <c r="F108" s="157"/>
      <c r="L108" s="26"/>
      <c r="M108" s="34"/>
      <c r="N108" s="152" t="s">
        <v>44</v>
      </c>
      <c r="O108" s="153">
        <v>0.046</v>
      </c>
      <c r="P108" s="153">
        <f>O108*H103</f>
        <v>4.6</v>
      </c>
      <c r="Q108" s="153">
        <v>0</v>
      </c>
      <c r="R108" s="153">
        <f>Q108*H103</f>
        <v>0</v>
      </c>
      <c r="S108" s="153">
        <v>0</v>
      </c>
      <c r="T108" s="153">
        <f>S108*H103</f>
        <v>0</v>
      </c>
      <c r="AR108" s="10" t="s">
        <v>132</v>
      </c>
      <c r="AT108" s="10" t="s">
        <v>127</v>
      </c>
      <c r="AU108" s="10" t="s">
        <v>81</v>
      </c>
      <c r="AY108" s="10" t="s">
        <v>125</v>
      </c>
      <c r="BE108" s="155">
        <f>IF(N108="základní",J103,0)</f>
        <v>0</v>
      </c>
      <c r="BF108" s="155">
        <f>IF(N108="snížená",J103,0)</f>
        <v>0</v>
      </c>
      <c r="BG108" s="155">
        <f>IF(N108="zákl. přenesená",J103,0)</f>
        <v>0</v>
      </c>
      <c r="BH108" s="155">
        <f>IF(N108="sníž. přenesená",J103,0)</f>
        <v>0</v>
      </c>
      <c r="BI108" s="155">
        <f>IF(N108="nulová",J103,0)</f>
        <v>0</v>
      </c>
      <c r="BJ108" s="10" t="s">
        <v>22</v>
      </c>
      <c r="BK108" s="155">
        <f>ROUND(I103*H103,2)</f>
        <v>0</v>
      </c>
      <c r="BL108" s="10" t="s">
        <v>132</v>
      </c>
      <c r="BM108" s="10" t="s">
        <v>176</v>
      </c>
    </row>
    <row r="109" spans="2:51" s="159" customFormat="1" ht="13.5">
      <c r="B109" s="165"/>
      <c r="D109" s="175"/>
      <c r="E109" s="176"/>
      <c r="F109" s="177"/>
      <c r="H109" s="178"/>
      <c r="L109" s="165"/>
      <c r="M109" s="165"/>
      <c r="N109" s="165"/>
      <c r="O109" s="165"/>
      <c r="P109" s="165"/>
      <c r="Q109" s="165"/>
      <c r="R109" s="165"/>
      <c r="S109" s="165"/>
      <c r="T109" s="165"/>
      <c r="AT109" s="161" t="s">
        <v>136</v>
      </c>
      <c r="AU109" s="161" t="s">
        <v>81</v>
      </c>
      <c r="AV109" s="159" t="s">
        <v>81</v>
      </c>
      <c r="AW109" s="159" t="s">
        <v>37</v>
      </c>
      <c r="AX109" s="159" t="s">
        <v>73</v>
      </c>
      <c r="AY109" s="161" t="s">
        <v>125</v>
      </c>
    </row>
    <row r="110" spans="2:51" s="159" customFormat="1" ht="13.5">
      <c r="B110" s="165"/>
      <c r="C110" s="228"/>
      <c r="D110" s="228"/>
      <c r="E110" s="229"/>
      <c r="F110" s="230"/>
      <c r="G110" s="231"/>
      <c r="H110" s="232"/>
      <c r="I110" s="233"/>
      <c r="J110" s="233"/>
      <c r="K110" s="230"/>
      <c r="L110" s="165"/>
      <c r="M110" s="165"/>
      <c r="N110" s="165"/>
      <c r="O110" s="165"/>
      <c r="P110" s="165"/>
      <c r="Q110" s="165"/>
      <c r="R110" s="165"/>
      <c r="S110" s="165"/>
      <c r="T110" s="165"/>
      <c r="AT110" s="161" t="s">
        <v>136</v>
      </c>
      <c r="AU110" s="161" t="s">
        <v>81</v>
      </c>
      <c r="AV110" s="159" t="s">
        <v>81</v>
      </c>
      <c r="AW110" s="159" t="s">
        <v>37</v>
      </c>
      <c r="AX110" s="159" t="s">
        <v>73</v>
      </c>
      <c r="AY110" s="161" t="s">
        <v>125</v>
      </c>
    </row>
    <row r="111" spans="2:51" s="167" customFormat="1" ht="13.5">
      <c r="B111" s="173"/>
      <c r="C111" s="24"/>
      <c r="D111" s="156"/>
      <c r="E111" s="24"/>
      <c r="F111" s="157"/>
      <c r="G111" s="24"/>
      <c r="H111" s="24"/>
      <c r="I111" s="24"/>
      <c r="J111" s="24"/>
      <c r="K111" s="24"/>
      <c r="L111" s="173"/>
      <c r="M111" s="173"/>
      <c r="N111" s="173"/>
      <c r="O111" s="173"/>
      <c r="P111" s="173"/>
      <c r="Q111" s="173"/>
      <c r="R111" s="173"/>
      <c r="S111" s="173"/>
      <c r="T111" s="173"/>
      <c r="AT111" s="169" t="s">
        <v>136</v>
      </c>
      <c r="AU111" s="169" t="s">
        <v>81</v>
      </c>
      <c r="AV111" s="167" t="s">
        <v>132</v>
      </c>
      <c r="AW111" s="167" t="s">
        <v>37</v>
      </c>
      <c r="AX111" s="167" t="s">
        <v>22</v>
      </c>
      <c r="AY111" s="169" t="s">
        <v>125</v>
      </c>
    </row>
    <row r="112" spans="2:65" s="24" customFormat="1" ht="20.25" customHeight="1">
      <c r="B112" s="226"/>
      <c r="C112" s="159"/>
      <c r="D112" s="156"/>
      <c r="E112" s="161"/>
      <c r="F112" s="162"/>
      <c r="G112" s="159"/>
      <c r="H112" s="163"/>
      <c r="I112" s="159"/>
      <c r="J112" s="159"/>
      <c r="K112" s="159"/>
      <c r="L112" s="26"/>
      <c r="M112" s="34"/>
      <c r="N112" s="152" t="s">
        <v>44</v>
      </c>
      <c r="O112" s="153">
        <v>0.083</v>
      </c>
      <c r="P112" s="153">
        <f>O112*H107</f>
        <v>0</v>
      </c>
      <c r="Q112" s="153">
        <v>0</v>
      </c>
      <c r="R112" s="153">
        <f>Q112*H107</f>
        <v>0</v>
      </c>
      <c r="S112" s="153">
        <v>0</v>
      </c>
      <c r="T112" s="153">
        <f>S112*H107</f>
        <v>0</v>
      </c>
      <c r="AR112" s="10" t="s">
        <v>132</v>
      </c>
      <c r="AT112" s="10" t="s">
        <v>127</v>
      </c>
      <c r="AU112" s="10" t="s">
        <v>81</v>
      </c>
      <c r="AY112" s="10" t="s">
        <v>125</v>
      </c>
      <c r="BE112" s="155">
        <f>IF(N112="základní",J107,0)</f>
        <v>0</v>
      </c>
      <c r="BF112" s="155">
        <f>IF(N112="snížená",J107,0)</f>
        <v>0</v>
      </c>
      <c r="BG112" s="155">
        <f>IF(N112="zákl. přenesená",J107,0)</f>
        <v>0</v>
      </c>
      <c r="BH112" s="155">
        <f>IF(N112="sníž. přenesená",J107,0)</f>
        <v>0</v>
      </c>
      <c r="BI112" s="155">
        <f>IF(N112="nulová",J107,0)</f>
        <v>0</v>
      </c>
      <c r="BJ112" s="10" t="s">
        <v>22</v>
      </c>
      <c r="BK112" s="155">
        <f>ROUND(I107*H107,2)</f>
        <v>0</v>
      </c>
      <c r="BL112" s="10" t="s">
        <v>132</v>
      </c>
      <c r="BM112" s="10" t="s">
        <v>786</v>
      </c>
    </row>
    <row r="113" spans="2:47" s="24" customFormat="1" ht="13.5">
      <c r="B113" s="26"/>
      <c r="C113" s="167"/>
      <c r="D113" s="175"/>
      <c r="E113" s="179"/>
      <c r="F113" s="180"/>
      <c r="G113" s="167"/>
      <c r="H113" s="181"/>
      <c r="I113" s="167"/>
      <c r="J113" s="167"/>
      <c r="K113" s="167"/>
      <c r="L113" s="26"/>
      <c r="M113" s="26"/>
      <c r="N113" s="26"/>
      <c r="O113" s="26"/>
      <c r="P113" s="26"/>
      <c r="Q113" s="26"/>
      <c r="R113" s="26"/>
      <c r="S113" s="26"/>
      <c r="T113" s="26"/>
      <c r="AT113" s="10" t="s">
        <v>134</v>
      </c>
      <c r="AU113" s="10" t="s">
        <v>81</v>
      </c>
    </row>
    <row r="114" spans="2:51" s="159" customFormat="1" ht="13.5">
      <c r="B114" s="165"/>
      <c r="C114" s="228"/>
      <c r="D114" s="228"/>
      <c r="E114" s="229"/>
      <c r="F114" s="230"/>
      <c r="G114" s="231"/>
      <c r="H114" s="232"/>
      <c r="I114" s="233"/>
      <c r="J114" s="233"/>
      <c r="K114" s="230"/>
      <c r="L114" s="165"/>
      <c r="M114" s="165"/>
      <c r="N114" s="165"/>
      <c r="O114" s="165"/>
      <c r="P114" s="165"/>
      <c r="Q114" s="165"/>
      <c r="R114" s="165"/>
      <c r="S114" s="165"/>
      <c r="T114" s="165"/>
      <c r="AT114" s="161" t="s">
        <v>136</v>
      </c>
      <c r="AU114" s="161" t="s">
        <v>81</v>
      </c>
      <c r="AV114" s="159" t="s">
        <v>81</v>
      </c>
      <c r="AW114" s="159" t="s">
        <v>37</v>
      </c>
      <c r="AX114" s="159" t="s">
        <v>22</v>
      </c>
      <c r="AY114" s="161" t="s">
        <v>125</v>
      </c>
    </row>
    <row r="115" spans="2:65" s="24" customFormat="1" ht="28.5" customHeight="1">
      <c r="B115" s="226"/>
      <c r="D115" s="156"/>
      <c r="F115" s="157"/>
      <c r="L115" s="26"/>
      <c r="M115" s="34"/>
      <c r="N115" s="152" t="s">
        <v>44</v>
      </c>
      <c r="O115" s="153">
        <v>0.004</v>
      </c>
      <c r="P115" s="153">
        <f>O115*H110</f>
        <v>0</v>
      </c>
      <c r="Q115" s="153">
        <v>0</v>
      </c>
      <c r="R115" s="153">
        <f>Q115*H110</f>
        <v>0</v>
      </c>
      <c r="S115" s="153">
        <v>0</v>
      </c>
      <c r="T115" s="153">
        <f>S115*H110</f>
        <v>0</v>
      </c>
      <c r="AR115" s="10" t="s">
        <v>132</v>
      </c>
      <c r="AT115" s="10" t="s">
        <v>127</v>
      </c>
      <c r="AU115" s="10" t="s">
        <v>81</v>
      </c>
      <c r="AY115" s="10" t="s">
        <v>125</v>
      </c>
      <c r="BE115" s="155">
        <f>IF(N115="základní",J110,0)</f>
        <v>0</v>
      </c>
      <c r="BF115" s="155">
        <f>IF(N115="snížená",J110,0)</f>
        <v>0</v>
      </c>
      <c r="BG115" s="155">
        <f>IF(N115="zákl. přenesená",J110,0)</f>
        <v>0</v>
      </c>
      <c r="BH115" s="155">
        <f>IF(N115="sníž. přenesená",J110,0)</f>
        <v>0</v>
      </c>
      <c r="BI115" s="155">
        <f>IF(N115="nulová",J110,0)</f>
        <v>0</v>
      </c>
      <c r="BJ115" s="10" t="s">
        <v>22</v>
      </c>
      <c r="BK115" s="155">
        <f>ROUND(I110*H110,2)</f>
        <v>0</v>
      </c>
      <c r="BL115" s="10" t="s">
        <v>132</v>
      </c>
      <c r="BM115" s="10" t="s">
        <v>787</v>
      </c>
    </row>
    <row r="116" spans="2:47" s="24" customFormat="1" ht="13.5">
      <c r="B116" s="26"/>
      <c r="C116" s="159"/>
      <c r="D116" s="175"/>
      <c r="E116" s="176"/>
      <c r="F116" s="177"/>
      <c r="G116" s="159"/>
      <c r="H116" s="178"/>
      <c r="I116" s="159"/>
      <c r="J116" s="159"/>
      <c r="K116" s="159"/>
      <c r="L116" s="26"/>
      <c r="M116" s="26"/>
      <c r="N116" s="26"/>
      <c r="O116" s="26"/>
      <c r="P116" s="26"/>
      <c r="Q116" s="26"/>
      <c r="R116" s="26"/>
      <c r="S116" s="26"/>
      <c r="T116" s="26"/>
      <c r="AT116" s="10" t="s">
        <v>134</v>
      </c>
      <c r="AU116" s="10" t="s">
        <v>81</v>
      </c>
    </row>
    <row r="117" spans="2:51" s="159" customFormat="1" ht="13.5">
      <c r="B117" s="165"/>
      <c r="C117" s="228"/>
      <c r="D117" s="228"/>
      <c r="E117" s="229"/>
      <c r="F117" s="230"/>
      <c r="G117" s="231"/>
      <c r="H117" s="232"/>
      <c r="I117" s="233"/>
      <c r="J117" s="233"/>
      <c r="K117" s="230"/>
      <c r="L117" s="165"/>
      <c r="M117" s="165"/>
      <c r="N117" s="165"/>
      <c r="O117" s="165"/>
      <c r="P117" s="165"/>
      <c r="Q117" s="165"/>
      <c r="R117" s="165"/>
      <c r="S117" s="165"/>
      <c r="T117" s="165"/>
      <c r="AT117" s="161" t="s">
        <v>136</v>
      </c>
      <c r="AU117" s="161" t="s">
        <v>81</v>
      </c>
      <c r="AV117" s="159" t="s">
        <v>81</v>
      </c>
      <c r="AW117" s="159" t="s">
        <v>37</v>
      </c>
      <c r="AX117" s="159" t="s">
        <v>73</v>
      </c>
      <c r="AY117" s="161" t="s">
        <v>125</v>
      </c>
    </row>
    <row r="118" spans="2:51" s="167" customFormat="1" ht="13.5">
      <c r="B118" s="173"/>
      <c r="C118" s="24"/>
      <c r="D118" s="156"/>
      <c r="E118" s="24"/>
      <c r="F118" s="157"/>
      <c r="G118" s="24"/>
      <c r="H118" s="24"/>
      <c r="I118" s="24"/>
      <c r="J118" s="24"/>
      <c r="K118" s="24"/>
      <c r="L118" s="173"/>
      <c r="M118" s="173"/>
      <c r="N118" s="173"/>
      <c r="O118" s="173"/>
      <c r="P118" s="173"/>
      <c r="Q118" s="173"/>
      <c r="R118" s="173"/>
      <c r="S118" s="173"/>
      <c r="T118" s="173"/>
      <c r="AT118" s="169" t="s">
        <v>136</v>
      </c>
      <c r="AU118" s="169" t="s">
        <v>81</v>
      </c>
      <c r="AV118" s="167" t="s">
        <v>132</v>
      </c>
      <c r="AW118" s="167" t="s">
        <v>37</v>
      </c>
      <c r="AX118" s="167" t="s">
        <v>22</v>
      </c>
      <c r="AY118" s="169" t="s">
        <v>125</v>
      </c>
    </row>
    <row r="119" spans="2:65" s="24" customFormat="1" ht="20.25" customHeight="1">
      <c r="B119" s="226"/>
      <c r="C119" s="159"/>
      <c r="D119" s="156"/>
      <c r="E119" s="161"/>
      <c r="F119" s="162"/>
      <c r="G119" s="159"/>
      <c r="H119" s="163"/>
      <c r="I119" s="159"/>
      <c r="J119" s="159"/>
      <c r="K119" s="159"/>
      <c r="L119" s="26"/>
      <c r="M119" s="34"/>
      <c r="N119" s="152" t="s">
        <v>44</v>
      </c>
      <c r="O119" s="153">
        <v>0.652</v>
      </c>
      <c r="P119" s="153">
        <f>O119*H114</f>
        <v>0</v>
      </c>
      <c r="Q119" s="153">
        <v>0</v>
      </c>
      <c r="R119" s="153">
        <f>Q119*H114</f>
        <v>0</v>
      </c>
      <c r="S119" s="153">
        <v>0</v>
      </c>
      <c r="T119" s="153">
        <f>S119*H114</f>
        <v>0</v>
      </c>
      <c r="AR119" s="10" t="s">
        <v>132</v>
      </c>
      <c r="AT119" s="10" t="s">
        <v>127</v>
      </c>
      <c r="AU119" s="10" t="s">
        <v>81</v>
      </c>
      <c r="AY119" s="10" t="s">
        <v>125</v>
      </c>
      <c r="BE119" s="155">
        <f>IF(N119="základní",J114,0)</f>
        <v>0</v>
      </c>
      <c r="BF119" s="155">
        <f>IF(N119="snížená",J114,0)</f>
        <v>0</v>
      </c>
      <c r="BG119" s="155">
        <f>IF(N119="zákl. přenesená",J114,0)</f>
        <v>0</v>
      </c>
      <c r="BH119" s="155">
        <f>IF(N119="sníž. přenesená",J114,0)</f>
        <v>0</v>
      </c>
      <c r="BI119" s="155">
        <f>IF(N119="nulová",J114,0)</f>
        <v>0</v>
      </c>
      <c r="BJ119" s="10" t="s">
        <v>22</v>
      </c>
      <c r="BK119" s="155">
        <f>ROUND(I114*H114,2)</f>
        <v>0</v>
      </c>
      <c r="BL119" s="10" t="s">
        <v>132</v>
      </c>
      <c r="BM119" s="10" t="s">
        <v>180</v>
      </c>
    </row>
    <row r="120" spans="2:47" s="24" customFormat="1" ht="13.5">
      <c r="B120" s="26"/>
      <c r="C120" s="167"/>
      <c r="D120" s="175"/>
      <c r="E120" s="179"/>
      <c r="F120" s="180"/>
      <c r="G120" s="167"/>
      <c r="H120" s="181"/>
      <c r="I120" s="167"/>
      <c r="J120" s="167"/>
      <c r="K120" s="167"/>
      <c r="L120" s="26"/>
      <c r="M120" s="26"/>
      <c r="N120" s="26"/>
      <c r="O120" s="26"/>
      <c r="P120" s="26"/>
      <c r="Q120" s="26"/>
      <c r="R120" s="26"/>
      <c r="S120" s="26"/>
      <c r="T120" s="26"/>
      <c r="AT120" s="10" t="s">
        <v>134</v>
      </c>
      <c r="AU120" s="10" t="s">
        <v>81</v>
      </c>
    </row>
    <row r="121" spans="2:51" s="159" customFormat="1" ht="13.5">
      <c r="B121" s="165"/>
      <c r="C121" s="228"/>
      <c r="D121" s="228"/>
      <c r="E121" s="229"/>
      <c r="F121" s="230"/>
      <c r="G121" s="231"/>
      <c r="H121" s="232"/>
      <c r="I121" s="233"/>
      <c r="J121" s="233"/>
      <c r="K121" s="230"/>
      <c r="L121" s="165"/>
      <c r="M121" s="165"/>
      <c r="N121" s="165"/>
      <c r="O121" s="165"/>
      <c r="P121" s="165"/>
      <c r="Q121" s="165"/>
      <c r="R121" s="165"/>
      <c r="S121" s="165"/>
      <c r="T121" s="165"/>
      <c r="AT121" s="161" t="s">
        <v>136</v>
      </c>
      <c r="AU121" s="161" t="s">
        <v>81</v>
      </c>
      <c r="AV121" s="159" t="s">
        <v>81</v>
      </c>
      <c r="AW121" s="159" t="s">
        <v>37</v>
      </c>
      <c r="AX121" s="159" t="s">
        <v>22</v>
      </c>
      <c r="AY121" s="161" t="s">
        <v>125</v>
      </c>
    </row>
    <row r="122" spans="2:65" s="24" customFormat="1" ht="20.25" customHeight="1">
      <c r="B122" s="226"/>
      <c r="D122" s="156"/>
      <c r="F122" s="157"/>
      <c r="L122" s="26"/>
      <c r="M122" s="34"/>
      <c r="N122" s="152" t="s">
        <v>44</v>
      </c>
      <c r="O122" s="153">
        <v>0.097</v>
      </c>
      <c r="P122" s="153">
        <f>O122*H117</f>
        <v>0</v>
      </c>
      <c r="Q122" s="153">
        <v>0</v>
      </c>
      <c r="R122" s="153">
        <f>Q122*H117</f>
        <v>0</v>
      </c>
      <c r="S122" s="153">
        <v>0</v>
      </c>
      <c r="T122" s="153">
        <f>S122*H117</f>
        <v>0</v>
      </c>
      <c r="AR122" s="10" t="s">
        <v>132</v>
      </c>
      <c r="AT122" s="10" t="s">
        <v>127</v>
      </c>
      <c r="AU122" s="10" t="s">
        <v>81</v>
      </c>
      <c r="AY122" s="10" t="s">
        <v>125</v>
      </c>
      <c r="BE122" s="155">
        <f>IF(N122="základní",J117,0)</f>
        <v>0</v>
      </c>
      <c r="BF122" s="155">
        <f>IF(N122="snížená",J117,0)</f>
        <v>0</v>
      </c>
      <c r="BG122" s="155">
        <f>IF(N122="zákl. přenesená",J117,0)</f>
        <v>0</v>
      </c>
      <c r="BH122" s="155">
        <f>IF(N122="sníž. přenesená",J117,0)</f>
        <v>0</v>
      </c>
      <c r="BI122" s="155">
        <f>IF(N122="nulová",J117,0)</f>
        <v>0</v>
      </c>
      <c r="BJ122" s="10" t="s">
        <v>22</v>
      </c>
      <c r="BK122" s="155">
        <f>ROUND(I117*H117,2)</f>
        <v>0</v>
      </c>
      <c r="BL122" s="10" t="s">
        <v>132</v>
      </c>
      <c r="BM122" s="10" t="s">
        <v>185</v>
      </c>
    </row>
    <row r="123" spans="2:47" s="24" customFormat="1" ht="13.5">
      <c r="B123" s="26"/>
      <c r="C123" s="159"/>
      <c r="D123" s="175"/>
      <c r="E123" s="176"/>
      <c r="F123" s="177"/>
      <c r="G123" s="159"/>
      <c r="H123" s="178"/>
      <c r="I123" s="159"/>
      <c r="J123" s="159"/>
      <c r="K123" s="159"/>
      <c r="L123" s="26"/>
      <c r="M123" s="26"/>
      <c r="N123" s="26"/>
      <c r="O123" s="26"/>
      <c r="P123" s="26"/>
      <c r="Q123" s="26"/>
      <c r="R123" s="26"/>
      <c r="S123" s="26"/>
      <c r="T123" s="26"/>
      <c r="AT123" s="10" t="s">
        <v>134</v>
      </c>
      <c r="AU123" s="10" t="s">
        <v>81</v>
      </c>
    </row>
    <row r="124" spans="2:51" s="159" customFormat="1" ht="13.5">
      <c r="B124" s="165"/>
      <c r="C124" s="228"/>
      <c r="D124" s="228"/>
      <c r="E124" s="229"/>
      <c r="F124" s="230"/>
      <c r="G124" s="231"/>
      <c r="H124" s="232"/>
      <c r="I124" s="233"/>
      <c r="J124" s="233"/>
      <c r="K124" s="230"/>
      <c r="L124" s="165"/>
      <c r="M124" s="165"/>
      <c r="N124" s="165"/>
      <c r="O124" s="165"/>
      <c r="P124" s="165"/>
      <c r="Q124" s="165"/>
      <c r="R124" s="165"/>
      <c r="S124" s="165"/>
      <c r="T124" s="165"/>
      <c r="AT124" s="161" t="s">
        <v>136</v>
      </c>
      <c r="AU124" s="161" t="s">
        <v>81</v>
      </c>
      <c r="AV124" s="159" t="s">
        <v>81</v>
      </c>
      <c r="AW124" s="159" t="s">
        <v>37</v>
      </c>
      <c r="AX124" s="159" t="s">
        <v>73</v>
      </c>
      <c r="AY124" s="161" t="s">
        <v>125</v>
      </c>
    </row>
    <row r="125" spans="2:51" s="167" customFormat="1" ht="13.5">
      <c r="B125" s="173"/>
      <c r="C125" s="24"/>
      <c r="D125" s="156"/>
      <c r="E125" s="24"/>
      <c r="F125" s="157"/>
      <c r="G125" s="24"/>
      <c r="H125" s="24"/>
      <c r="I125" s="24"/>
      <c r="J125" s="24"/>
      <c r="K125" s="24"/>
      <c r="L125" s="173"/>
      <c r="M125" s="173"/>
      <c r="N125" s="173"/>
      <c r="O125" s="173"/>
      <c r="P125" s="173"/>
      <c r="Q125" s="173"/>
      <c r="R125" s="173"/>
      <c r="S125" s="173"/>
      <c r="T125" s="173"/>
      <c r="AT125" s="169" t="s">
        <v>136</v>
      </c>
      <c r="AU125" s="169" t="s">
        <v>81</v>
      </c>
      <c r="AV125" s="167" t="s">
        <v>132</v>
      </c>
      <c r="AW125" s="167" t="s">
        <v>37</v>
      </c>
      <c r="AX125" s="167" t="s">
        <v>22</v>
      </c>
      <c r="AY125" s="169" t="s">
        <v>125</v>
      </c>
    </row>
    <row r="126" spans="2:65" s="24" customFormat="1" ht="20.25" customHeight="1">
      <c r="B126" s="226"/>
      <c r="C126" s="159"/>
      <c r="D126" s="156"/>
      <c r="E126" s="161"/>
      <c r="F126" s="162"/>
      <c r="G126" s="159"/>
      <c r="H126" s="163"/>
      <c r="I126" s="159"/>
      <c r="J126" s="159"/>
      <c r="K126" s="159"/>
      <c r="L126" s="26"/>
      <c r="M126" s="34"/>
      <c r="N126" s="152" t="s">
        <v>44</v>
      </c>
      <c r="O126" s="153">
        <v>0.009</v>
      </c>
      <c r="P126" s="153">
        <f>O126*H121</f>
        <v>0</v>
      </c>
      <c r="Q126" s="153">
        <v>0</v>
      </c>
      <c r="R126" s="153">
        <f>Q126*H121</f>
        <v>0</v>
      </c>
      <c r="S126" s="153">
        <v>0</v>
      </c>
      <c r="T126" s="153">
        <f>S126*H121</f>
        <v>0</v>
      </c>
      <c r="AR126" s="10" t="s">
        <v>132</v>
      </c>
      <c r="AT126" s="10" t="s">
        <v>127</v>
      </c>
      <c r="AU126" s="10" t="s">
        <v>81</v>
      </c>
      <c r="AY126" s="10" t="s">
        <v>125</v>
      </c>
      <c r="BE126" s="155">
        <f>IF(N126="základní",J121,0)</f>
        <v>0</v>
      </c>
      <c r="BF126" s="155">
        <f>IF(N126="snížená",J121,0)</f>
        <v>0</v>
      </c>
      <c r="BG126" s="155">
        <f>IF(N126="zákl. přenesená",J121,0)</f>
        <v>0</v>
      </c>
      <c r="BH126" s="155">
        <f>IF(N126="sníž. přenesená",J121,0)</f>
        <v>0</v>
      </c>
      <c r="BI126" s="155">
        <f>IF(N126="nulová",J121,0)</f>
        <v>0</v>
      </c>
      <c r="BJ126" s="10" t="s">
        <v>22</v>
      </c>
      <c r="BK126" s="155">
        <f>ROUND(I121*H121,2)</f>
        <v>0</v>
      </c>
      <c r="BL126" s="10" t="s">
        <v>132</v>
      </c>
      <c r="BM126" s="10" t="s">
        <v>788</v>
      </c>
    </row>
    <row r="127" spans="2:47" s="24" customFormat="1" ht="13.5">
      <c r="B127" s="26"/>
      <c r="C127" s="167"/>
      <c r="D127" s="175"/>
      <c r="E127" s="179"/>
      <c r="F127" s="180"/>
      <c r="G127" s="167"/>
      <c r="H127" s="181"/>
      <c r="I127" s="167"/>
      <c r="J127" s="167"/>
      <c r="K127" s="167"/>
      <c r="L127" s="26"/>
      <c r="M127" s="26"/>
      <c r="N127" s="26"/>
      <c r="O127" s="26"/>
      <c r="P127" s="26"/>
      <c r="Q127" s="26"/>
      <c r="R127" s="26"/>
      <c r="S127" s="26"/>
      <c r="T127" s="26"/>
      <c r="AT127" s="10" t="s">
        <v>134</v>
      </c>
      <c r="AU127" s="10" t="s">
        <v>81</v>
      </c>
    </row>
    <row r="128" spans="2:51" s="159" customFormat="1" ht="13.5">
      <c r="B128" s="165"/>
      <c r="C128" s="228"/>
      <c r="D128" s="228"/>
      <c r="E128" s="229"/>
      <c r="F128" s="230"/>
      <c r="G128" s="231"/>
      <c r="H128" s="232"/>
      <c r="I128" s="233"/>
      <c r="J128" s="233"/>
      <c r="K128" s="230"/>
      <c r="L128" s="165"/>
      <c r="M128" s="165"/>
      <c r="N128" s="165"/>
      <c r="O128" s="165"/>
      <c r="P128" s="165"/>
      <c r="Q128" s="165"/>
      <c r="R128" s="165"/>
      <c r="S128" s="165"/>
      <c r="T128" s="165"/>
      <c r="AT128" s="161" t="s">
        <v>136</v>
      </c>
      <c r="AU128" s="161" t="s">
        <v>81</v>
      </c>
      <c r="AV128" s="159" t="s">
        <v>81</v>
      </c>
      <c r="AW128" s="159" t="s">
        <v>37</v>
      </c>
      <c r="AX128" s="159" t="s">
        <v>22</v>
      </c>
      <c r="AY128" s="161" t="s">
        <v>125</v>
      </c>
    </row>
    <row r="129" spans="2:65" s="24" customFormat="1" ht="20.25" customHeight="1">
      <c r="B129" s="226"/>
      <c r="C129" s="234"/>
      <c r="D129" s="234"/>
      <c r="E129" s="235"/>
      <c r="F129" s="236"/>
      <c r="G129" s="237"/>
      <c r="H129" s="238"/>
      <c r="I129" s="239"/>
      <c r="J129" s="239"/>
      <c r="K129" s="236"/>
      <c r="L129" s="26"/>
      <c r="M129" s="34"/>
      <c r="N129" s="152" t="s">
        <v>44</v>
      </c>
      <c r="O129" s="153">
        <v>0</v>
      </c>
      <c r="P129" s="153">
        <f>O129*H124</f>
        <v>0</v>
      </c>
      <c r="Q129" s="153">
        <v>0</v>
      </c>
      <c r="R129" s="153">
        <f>Q129*H124</f>
        <v>0</v>
      </c>
      <c r="S129" s="153">
        <v>0</v>
      </c>
      <c r="T129" s="153">
        <f>S129*H124</f>
        <v>0</v>
      </c>
      <c r="AR129" s="10" t="s">
        <v>132</v>
      </c>
      <c r="AT129" s="10" t="s">
        <v>127</v>
      </c>
      <c r="AU129" s="10" t="s">
        <v>81</v>
      </c>
      <c r="AY129" s="10" t="s">
        <v>125</v>
      </c>
      <c r="BE129" s="155">
        <f>IF(N129="základní",J124,0)</f>
        <v>0</v>
      </c>
      <c r="BF129" s="155">
        <f>IF(N129="snížená",J124,0)</f>
        <v>0</v>
      </c>
      <c r="BG129" s="155">
        <f>IF(N129="zákl. přenesená",J124,0)</f>
        <v>0</v>
      </c>
      <c r="BH129" s="155">
        <f>IF(N129="sníž. přenesená",J124,0)</f>
        <v>0</v>
      </c>
      <c r="BI129" s="155">
        <f>IF(N129="nulová",J124,0)</f>
        <v>0</v>
      </c>
      <c r="BJ129" s="10" t="s">
        <v>22</v>
      </c>
      <c r="BK129" s="155">
        <f>ROUND(I124*H124,2)</f>
        <v>0</v>
      </c>
      <c r="BL129" s="10" t="s">
        <v>132</v>
      </c>
      <c r="BM129" s="10" t="s">
        <v>789</v>
      </c>
    </row>
    <row r="130" spans="2:47" s="24" customFormat="1" ht="13.5">
      <c r="B130" s="26"/>
      <c r="D130" s="156"/>
      <c r="F130" s="157"/>
      <c r="L130" s="26"/>
      <c r="M130" s="26"/>
      <c r="N130" s="26"/>
      <c r="O130" s="26"/>
      <c r="P130" s="26"/>
      <c r="Q130" s="26"/>
      <c r="R130" s="26"/>
      <c r="S130" s="26"/>
      <c r="T130" s="26"/>
      <c r="AT130" s="10" t="s">
        <v>134</v>
      </c>
      <c r="AU130" s="10" t="s">
        <v>81</v>
      </c>
    </row>
    <row r="131" spans="2:51" s="159" customFormat="1" ht="13.5">
      <c r="B131" s="165"/>
      <c r="D131" s="156"/>
      <c r="E131" s="161"/>
      <c r="F131" s="162"/>
      <c r="H131" s="163"/>
      <c r="L131" s="165"/>
      <c r="M131" s="165"/>
      <c r="N131" s="165"/>
      <c r="O131" s="165"/>
      <c r="P131" s="165"/>
      <c r="Q131" s="165"/>
      <c r="R131" s="165"/>
      <c r="S131" s="165"/>
      <c r="T131" s="165"/>
      <c r="AT131" s="161" t="s">
        <v>136</v>
      </c>
      <c r="AU131" s="161" t="s">
        <v>81</v>
      </c>
      <c r="AV131" s="159" t="s">
        <v>81</v>
      </c>
      <c r="AW131" s="159" t="s">
        <v>37</v>
      </c>
      <c r="AX131" s="159" t="s">
        <v>73</v>
      </c>
      <c r="AY131" s="161" t="s">
        <v>125</v>
      </c>
    </row>
    <row r="132" spans="2:51" s="167" customFormat="1" ht="13.5">
      <c r="B132" s="173"/>
      <c r="D132" s="156"/>
      <c r="E132" s="169"/>
      <c r="F132" s="170"/>
      <c r="H132" s="171"/>
      <c r="L132" s="173"/>
      <c r="M132" s="173"/>
      <c r="N132" s="173"/>
      <c r="O132" s="173"/>
      <c r="P132" s="173"/>
      <c r="Q132" s="173"/>
      <c r="R132" s="173"/>
      <c r="S132" s="173"/>
      <c r="T132" s="173"/>
      <c r="AT132" s="169" t="s">
        <v>136</v>
      </c>
      <c r="AU132" s="169" t="s">
        <v>81</v>
      </c>
      <c r="AV132" s="167" t="s">
        <v>132</v>
      </c>
      <c r="AW132" s="167" t="s">
        <v>37</v>
      </c>
      <c r="AX132" s="167" t="s">
        <v>22</v>
      </c>
      <c r="AY132" s="169" t="s">
        <v>125</v>
      </c>
    </row>
    <row r="133" spans="2:65" s="24" customFormat="1" ht="28.5" customHeight="1">
      <c r="B133" s="226"/>
      <c r="C133" s="159"/>
      <c r="D133" s="175"/>
      <c r="E133" s="176"/>
      <c r="F133" s="177"/>
      <c r="G133" s="159"/>
      <c r="H133" s="178"/>
      <c r="I133" s="159"/>
      <c r="J133" s="159"/>
      <c r="K133" s="159"/>
      <c r="L133" s="26"/>
      <c r="M133" s="34"/>
      <c r="N133" s="152" t="s">
        <v>44</v>
      </c>
      <c r="O133" s="153">
        <v>0.007</v>
      </c>
      <c r="P133" s="153">
        <f>O133*H128</f>
        <v>0</v>
      </c>
      <c r="Q133" s="153">
        <v>0</v>
      </c>
      <c r="R133" s="153">
        <f>Q133*H128</f>
        <v>0</v>
      </c>
      <c r="S133" s="153">
        <v>0</v>
      </c>
      <c r="T133" s="153">
        <f>S133*H128</f>
        <v>0</v>
      </c>
      <c r="AR133" s="10" t="s">
        <v>132</v>
      </c>
      <c r="AT133" s="10" t="s">
        <v>127</v>
      </c>
      <c r="AU133" s="10" t="s">
        <v>81</v>
      </c>
      <c r="AY133" s="10" t="s">
        <v>125</v>
      </c>
      <c r="BE133" s="155">
        <f>IF(N133="základní",J128,0)</f>
        <v>0</v>
      </c>
      <c r="BF133" s="155">
        <f>IF(N133="snížená",J128,0)</f>
        <v>0</v>
      </c>
      <c r="BG133" s="155">
        <f>IF(N133="zákl. přenesená",J128,0)</f>
        <v>0</v>
      </c>
      <c r="BH133" s="155">
        <f>IF(N133="sníž. přenesená",J128,0)</f>
        <v>0</v>
      </c>
      <c r="BI133" s="155">
        <f>IF(N133="nulová",J128,0)</f>
        <v>0</v>
      </c>
      <c r="BJ133" s="10" t="s">
        <v>22</v>
      </c>
      <c r="BK133" s="155">
        <f>ROUND(I128*H128,2)</f>
        <v>0</v>
      </c>
      <c r="BL133" s="10" t="s">
        <v>132</v>
      </c>
      <c r="BM133" s="10" t="s">
        <v>189</v>
      </c>
    </row>
    <row r="134" spans="2:65" s="24" customFormat="1" ht="20.25" customHeight="1">
      <c r="B134" s="226"/>
      <c r="C134" s="228"/>
      <c r="D134" s="228"/>
      <c r="E134" s="229"/>
      <c r="F134" s="230"/>
      <c r="G134" s="231"/>
      <c r="H134" s="232"/>
      <c r="I134" s="233"/>
      <c r="J134" s="233"/>
      <c r="K134" s="230"/>
      <c r="L134" s="240"/>
      <c r="M134" s="241"/>
      <c r="N134" s="191" t="s">
        <v>44</v>
      </c>
      <c r="O134" s="153">
        <v>0</v>
      </c>
      <c r="P134" s="153">
        <f>O134*H129</f>
        <v>0</v>
      </c>
      <c r="Q134" s="153">
        <v>0.001</v>
      </c>
      <c r="R134" s="153">
        <f>Q134*H129</f>
        <v>0</v>
      </c>
      <c r="S134" s="153">
        <v>0</v>
      </c>
      <c r="T134" s="153">
        <f>S134*H129</f>
        <v>0</v>
      </c>
      <c r="AR134" s="10" t="s">
        <v>194</v>
      </c>
      <c r="AT134" s="10" t="s">
        <v>190</v>
      </c>
      <c r="AU134" s="10" t="s">
        <v>81</v>
      </c>
      <c r="AY134" s="10" t="s">
        <v>125</v>
      </c>
      <c r="BE134" s="155">
        <f>IF(N134="základní",J129,0)</f>
        <v>0</v>
      </c>
      <c r="BF134" s="155">
        <f>IF(N134="snížená",J129,0)</f>
        <v>0</v>
      </c>
      <c r="BG134" s="155">
        <f>IF(N134="zákl. přenesená",J129,0)</f>
        <v>0</v>
      </c>
      <c r="BH134" s="155">
        <f>IF(N134="sníž. přenesená",J129,0)</f>
        <v>0</v>
      </c>
      <c r="BI134" s="155">
        <f>IF(N134="nulová",J129,0)</f>
        <v>0</v>
      </c>
      <c r="BJ134" s="10" t="s">
        <v>22</v>
      </c>
      <c r="BK134" s="155">
        <f>ROUND(I129*H129,2)</f>
        <v>0</v>
      </c>
      <c r="BL134" s="10" t="s">
        <v>132</v>
      </c>
      <c r="BM134" s="10" t="s">
        <v>195</v>
      </c>
    </row>
    <row r="135" spans="2:47" s="24" customFormat="1" ht="13.5">
      <c r="B135" s="26"/>
      <c r="D135" s="156"/>
      <c r="F135" s="157"/>
      <c r="L135" s="26"/>
      <c r="M135" s="26"/>
      <c r="N135" s="26"/>
      <c r="O135" s="26"/>
      <c r="P135" s="26"/>
      <c r="Q135" s="26"/>
      <c r="R135" s="26"/>
      <c r="S135" s="26"/>
      <c r="T135" s="26"/>
      <c r="AT135" s="10" t="s">
        <v>134</v>
      </c>
      <c r="AU135" s="10" t="s">
        <v>81</v>
      </c>
    </row>
    <row r="136" spans="2:51" s="159" customFormat="1" ht="13.5">
      <c r="B136" s="165"/>
      <c r="D136" s="156"/>
      <c r="E136" s="161"/>
      <c r="F136" s="162"/>
      <c r="H136" s="163"/>
      <c r="L136" s="165"/>
      <c r="M136" s="165"/>
      <c r="N136" s="165"/>
      <c r="O136" s="165"/>
      <c r="P136" s="165"/>
      <c r="Q136" s="165"/>
      <c r="R136" s="165"/>
      <c r="S136" s="165"/>
      <c r="T136" s="165"/>
      <c r="AT136" s="161" t="s">
        <v>136</v>
      </c>
      <c r="AU136" s="161" t="s">
        <v>81</v>
      </c>
      <c r="AV136" s="159" t="s">
        <v>81</v>
      </c>
      <c r="AW136" s="159" t="s">
        <v>37</v>
      </c>
      <c r="AX136" s="159" t="s">
        <v>73</v>
      </c>
      <c r="AY136" s="161" t="s">
        <v>125</v>
      </c>
    </row>
    <row r="137" spans="2:51" s="167" customFormat="1" ht="13.5">
      <c r="B137" s="173"/>
      <c r="D137" s="175"/>
      <c r="E137" s="179"/>
      <c r="F137" s="180"/>
      <c r="H137" s="181"/>
      <c r="L137" s="173"/>
      <c r="M137" s="173"/>
      <c r="N137" s="173"/>
      <c r="O137" s="173"/>
      <c r="P137" s="173"/>
      <c r="Q137" s="173"/>
      <c r="R137" s="173"/>
      <c r="S137" s="173"/>
      <c r="T137" s="173"/>
      <c r="AT137" s="169" t="s">
        <v>136</v>
      </c>
      <c r="AU137" s="169" t="s">
        <v>81</v>
      </c>
      <c r="AV137" s="167" t="s">
        <v>132</v>
      </c>
      <c r="AW137" s="167" t="s">
        <v>37</v>
      </c>
      <c r="AX137" s="167" t="s">
        <v>73</v>
      </c>
      <c r="AY137" s="169" t="s">
        <v>125</v>
      </c>
    </row>
    <row r="138" spans="2:51" s="159" customFormat="1" ht="13.5">
      <c r="B138" s="165"/>
      <c r="C138" s="228"/>
      <c r="D138" s="228"/>
      <c r="E138" s="229"/>
      <c r="F138" s="230"/>
      <c r="G138" s="231"/>
      <c r="H138" s="232"/>
      <c r="I138" s="233"/>
      <c r="J138" s="233"/>
      <c r="K138" s="230"/>
      <c r="L138" s="165"/>
      <c r="M138" s="165"/>
      <c r="N138" s="165"/>
      <c r="O138" s="165"/>
      <c r="P138" s="165"/>
      <c r="Q138" s="165"/>
      <c r="R138" s="165"/>
      <c r="S138" s="165"/>
      <c r="T138" s="165"/>
      <c r="AT138" s="161" t="s">
        <v>136</v>
      </c>
      <c r="AU138" s="161" t="s">
        <v>81</v>
      </c>
      <c r="AV138" s="159" t="s">
        <v>81</v>
      </c>
      <c r="AW138" s="159" t="s">
        <v>37</v>
      </c>
      <c r="AX138" s="159" t="s">
        <v>22</v>
      </c>
      <c r="AY138" s="161" t="s">
        <v>125</v>
      </c>
    </row>
    <row r="139" spans="2:65" s="24" customFormat="1" ht="28.5" customHeight="1">
      <c r="B139" s="226"/>
      <c r="D139" s="156"/>
      <c r="F139" s="157"/>
      <c r="L139" s="26"/>
      <c r="M139" s="34"/>
      <c r="N139" s="152" t="s">
        <v>44</v>
      </c>
      <c r="O139" s="153">
        <v>0.177</v>
      </c>
      <c r="P139" s="153">
        <f>O139*H134</f>
        <v>0</v>
      </c>
      <c r="Q139" s="153">
        <v>0</v>
      </c>
      <c r="R139" s="153">
        <f>Q139*H134</f>
        <v>0</v>
      </c>
      <c r="S139" s="153">
        <v>0</v>
      </c>
      <c r="T139" s="153">
        <f>S139*H134</f>
        <v>0</v>
      </c>
      <c r="AR139" s="10" t="s">
        <v>132</v>
      </c>
      <c r="AT139" s="10" t="s">
        <v>127</v>
      </c>
      <c r="AU139" s="10" t="s">
        <v>81</v>
      </c>
      <c r="AY139" s="10" t="s">
        <v>125</v>
      </c>
      <c r="BE139" s="155">
        <f>IF(N139="základní",J134,0)</f>
        <v>0</v>
      </c>
      <c r="BF139" s="155">
        <f>IF(N139="snížená",J134,0)</f>
        <v>0</v>
      </c>
      <c r="BG139" s="155">
        <f>IF(N139="zákl. přenesená",J134,0)</f>
        <v>0</v>
      </c>
      <c r="BH139" s="155">
        <f>IF(N139="sníž. přenesená",J134,0)</f>
        <v>0</v>
      </c>
      <c r="BI139" s="155">
        <f>IF(N139="nulová",J134,0)</f>
        <v>0</v>
      </c>
      <c r="BJ139" s="10" t="s">
        <v>22</v>
      </c>
      <c r="BK139" s="155">
        <f>ROUND(I134*H134,2)</f>
        <v>0</v>
      </c>
      <c r="BL139" s="10" t="s">
        <v>132</v>
      </c>
      <c r="BM139" s="10" t="s">
        <v>201</v>
      </c>
    </row>
    <row r="140" spans="2:47" s="24" customFormat="1" ht="13.5">
      <c r="B140" s="26"/>
      <c r="C140" s="159"/>
      <c r="D140" s="156"/>
      <c r="E140" s="161"/>
      <c r="F140" s="162"/>
      <c r="G140" s="159"/>
      <c r="H140" s="163"/>
      <c r="I140" s="159"/>
      <c r="J140" s="159"/>
      <c r="K140" s="159"/>
      <c r="L140" s="26"/>
      <c r="M140" s="26"/>
      <c r="N140" s="26"/>
      <c r="O140" s="26"/>
      <c r="P140" s="26"/>
      <c r="Q140" s="26"/>
      <c r="R140" s="26"/>
      <c r="S140" s="26"/>
      <c r="T140" s="26"/>
      <c r="AT140" s="10" t="s">
        <v>134</v>
      </c>
      <c r="AU140" s="10" t="s">
        <v>81</v>
      </c>
    </row>
    <row r="141" spans="2:51" s="159" customFormat="1" ht="13.5">
      <c r="B141" s="165"/>
      <c r="C141" s="167"/>
      <c r="D141" s="156"/>
      <c r="E141" s="169"/>
      <c r="F141" s="170"/>
      <c r="G141" s="167"/>
      <c r="H141" s="171"/>
      <c r="I141" s="167"/>
      <c r="J141" s="167"/>
      <c r="K141" s="167"/>
      <c r="L141" s="165"/>
      <c r="M141" s="165"/>
      <c r="N141" s="165"/>
      <c r="O141" s="165"/>
      <c r="P141" s="165"/>
      <c r="Q141" s="165"/>
      <c r="R141" s="165"/>
      <c r="S141" s="165"/>
      <c r="T141" s="165"/>
      <c r="AT141" s="161" t="s">
        <v>136</v>
      </c>
      <c r="AU141" s="161" t="s">
        <v>81</v>
      </c>
      <c r="AV141" s="159" t="s">
        <v>81</v>
      </c>
      <c r="AW141" s="159" t="s">
        <v>37</v>
      </c>
      <c r="AX141" s="159" t="s">
        <v>73</v>
      </c>
      <c r="AY141" s="161" t="s">
        <v>125</v>
      </c>
    </row>
    <row r="142" spans="2:51" s="167" customFormat="1" ht="15">
      <c r="B142" s="173"/>
      <c r="C142" s="130"/>
      <c r="D142" s="141"/>
      <c r="E142" s="142"/>
      <c r="F142" s="142"/>
      <c r="G142" s="130"/>
      <c r="H142" s="130"/>
      <c r="I142" s="130"/>
      <c r="J142" s="143"/>
      <c r="K142" s="130"/>
      <c r="L142" s="173"/>
      <c r="M142" s="173"/>
      <c r="N142" s="173"/>
      <c r="O142" s="173"/>
      <c r="P142" s="173"/>
      <c r="Q142" s="173"/>
      <c r="R142" s="173"/>
      <c r="S142" s="173"/>
      <c r="T142" s="173"/>
      <c r="AT142" s="169" t="s">
        <v>136</v>
      </c>
      <c r="AU142" s="169" t="s">
        <v>81</v>
      </c>
      <c r="AV142" s="167" t="s">
        <v>132</v>
      </c>
      <c r="AW142" s="167" t="s">
        <v>37</v>
      </c>
      <c r="AX142" s="167" t="s">
        <v>22</v>
      </c>
      <c r="AY142" s="169" t="s">
        <v>125</v>
      </c>
    </row>
    <row r="143" spans="2:65" s="24" customFormat="1" ht="20.25" customHeight="1">
      <c r="B143" s="226"/>
      <c r="C143" s="228"/>
      <c r="D143" s="228"/>
      <c r="E143" s="229"/>
      <c r="F143" s="230"/>
      <c r="G143" s="231"/>
      <c r="H143" s="232"/>
      <c r="I143" s="233"/>
      <c r="J143" s="233"/>
      <c r="K143" s="230"/>
      <c r="L143" s="26"/>
      <c r="M143" s="34"/>
      <c r="N143" s="152" t="s">
        <v>44</v>
      </c>
      <c r="O143" s="153">
        <v>0.26</v>
      </c>
      <c r="P143" s="153">
        <f>O143*H138</f>
        <v>0</v>
      </c>
      <c r="Q143" s="153">
        <v>0</v>
      </c>
      <c r="R143" s="153">
        <f>Q143*H138</f>
        <v>0</v>
      </c>
      <c r="S143" s="153">
        <v>0</v>
      </c>
      <c r="T143" s="153">
        <f>S143*H138</f>
        <v>0</v>
      </c>
      <c r="AR143" s="10" t="s">
        <v>132</v>
      </c>
      <c r="AT143" s="10" t="s">
        <v>127</v>
      </c>
      <c r="AU143" s="10" t="s">
        <v>81</v>
      </c>
      <c r="AY143" s="10" t="s">
        <v>125</v>
      </c>
      <c r="BE143" s="155">
        <f>IF(N143="základní",J138,0)</f>
        <v>0</v>
      </c>
      <c r="BF143" s="155">
        <f>IF(N143="snížená",J138,0)</f>
        <v>0</v>
      </c>
      <c r="BG143" s="155">
        <f>IF(N143="zákl. přenesená",J138,0)</f>
        <v>0</v>
      </c>
      <c r="BH143" s="155">
        <f>IF(N143="sníž. přenesená",J138,0)</f>
        <v>0</v>
      </c>
      <c r="BI143" s="155">
        <f>IF(N143="nulová",J138,0)</f>
        <v>0</v>
      </c>
      <c r="BJ143" s="10" t="s">
        <v>22</v>
      </c>
      <c r="BK143" s="155">
        <f>ROUND(I138*H138,2)</f>
        <v>0</v>
      </c>
      <c r="BL143" s="10" t="s">
        <v>132</v>
      </c>
      <c r="BM143" s="10" t="s">
        <v>206</v>
      </c>
    </row>
    <row r="144" spans="2:47" s="24" customFormat="1" ht="13.5">
      <c r="B144" s="26"/>
      <c r="D144" s="156"/>
      <c r="F144" s="157"/>
      <c r="L144" s="26"/>
      <c r="M144" s="26"/>
      <c r="N144" s="26"/>
      <c r="O144" s="26"/>
      <c r="P144" s="26"/>
      <c r="Q144" s="26"/>
      <c r="R144" s="26"/>
      <c r="S144" s="26"/>
      <c r="T144" s="26"/>
      <c r="AT144" s="10" t="s">
        <v>134</v>
      </c>
      <c r="AU144" s="10" t="s">
        <v>81</v>
      </c>
    </row>
    <row r="145" spans="2:51" s="159" customFormat="1" ht="13.5">
      <c r="B145" s="165"/>
      <c r="D145" s="156"/>
      <c r="E145" s="161"/>
      <c r="F145" s="162"/>
      <c r="H145" s="163"/>
      <c r="L145" s="165"/>
      <c r="M145" s="165"/>
      <c r="N145" s="165"/>
      <c r="O145" s="165"/>
      <c r="P145" s="165"/>
      <c r="Q145" s="165"/>
      <c r="R145" s="165"/>
      <c r="S145" s="165"/>
      <c r="T145" s="165"/>
      <c r="AT145" s="161" t="s">
        <v>136</v>
      </c>
      <c r="AU145" s="161" t="s">
        <v>81</v>
      </c>
      <c r="AV145" s="159" t="s">
        <v>81</v>
      </c>
      <c r="AW145" s="159" t="s">
        <v>37</v>
      </c>
      <c r="AX145" s="159" t="s">
        <v>73</v>
      </c>
      <c r="AY145" s="161" t="s">
        <v>125</v>
      </c>
    </row>
    <row r="146" spans="2:51" s="167" customFormat="1" ht="13.5">
      <c r="B146" s="173"/>
      <c r="D146" s="156"/>
      <c r="E146" s="169"/>
      <c r="F146" s="170"/>
      <c r="H146" s="171"/>
      <c r="L146" s="173"/>
      <c r="M146" s="173"/>
      <c r="N146" s="173"/>
      <c r="O146" s="173"/>
      <c r="P146" s="173"/>
      <c r="Q146" s="173"/>
      <c r="R146" s="173"/>
      <c r="S146" s="173"/>
      <c r="T146" s="173"/>
      <c r="AT146" s="169" t="s">
        <v>136</v>
      </c>
      <c r="AU146" s="169" t="s">
        <v>81</v>
      </c>
      <c r="AV146" s="167" t="s">
        <v>132</v>
      </c>
      <c r="AW146" s="167" t="s">
        <v>37</v>
      </c>
      <c r="AX146" s="167" t="s">
        <v>22</v>
      </c>
      <c r="AY146" s="169" t="s">
        <v>125</v>
      </c>
    </row>
    <row r="147" spans="2:63" s="130" customFormat="1" ht="29.25" customHeight="1">
      <c r="B147" s="136"/>
      <c r="D147" s="141"/>
      <c r="E147" s="142"/>
      <c r="F147" s="142"/>
      <c r="J147" s="143"/>
      <c r="L147" s="136"/>
      <c r="M147" s="136"/>
      <c r="N147" s="136"/>
      <c r="O147" s="136"/>
      <c r="P147" s="137">
        <f>SUM(P148:P151)</f>
        <v>0</v>
      </c>
      <c r="Q147" s="136"/>
      <c r="R147" s="137">
        <f>SUM(R148:R151)</f>
        <v>0</v>
      </c>
      <c r="S147" s="136"/>
      <c r="T147" s="137">
        <f>SUM(T148:T151)</f>
        <v>0</v>
      </c>
      <c r="AR147" s="132" t="s">
        <v>22</v>
      </c>
      <c r="AT147" s="139" t="s">
        <v>72</v>
      </c>
      <c r="AU147" s="139" t="s">
        <v>22</v>
      </c>
      <c r="AY147" s="132" t="s">
        <v>125</v>
      </c>
      <c r="BK147" s="140">
        <f>SUM(BK148:BK151)</f>
        <v>0</v>
      </c>
    </row>
    <row r="148" spans="2:65" s="24" customFormat="1" ht="20.25" customHeight="1">
      <c r="B148" s="226"/>
      <c r="C148" s="228"/>
      <c r="D148" s="228"/>
      <c r="E148" s="229"/>
      <c r="F148" s="230"/>
      <c r="G148" s="231"/>
      <c r="H148" s="232"/>
      <c r="I148" s="233"/>
      <c r="J148" s="233"/>
      <c r="K148" s="230"/>
      <c r="L148" s="26"/>
      <c r="M148" s="34"/>
      <c r="N148" s="152" t="s">
        <v>44</v>
      </c>
      <c r="O148" s="153">
        <v>0.504</v>
      </c>
      <c r="P148" s="153">
        <f>O148*H143</f>
        <v>0</v>
      </c>
      <c r="Q148" s="153">
        <v>0</v>
      </c>
      <c r="R148" s="153">
        <f>Q148*H143</f>
        <v>0</v>
      </c>
      <c r="S148" s="153">
        <v>0</v>
      </c>
      <c r="T148" s="153">
        <f>S148*H143</f>
        <v>0</v>
      </c>
      <c r="AR148" s="10" t="s">
        <v>132</v>
      </c>
      <c r="AT148" s="10" t="s">
        <v>127</v>
      </c>
      <c r="AU148" s="10" t="s">
        <v>81</v>
      </c>
      <c r="AY148" s="10" t="s">
        <v>125</v>
      </c>
      <c r="BE148" s="155">
        <f>IF(N148="základní",J143,0)</f>
        <v>0</v>
      </c>
      <c r="BF148" s="155">
        <f>IF(N148="snížená",J143,0)</f>
        <v>0</v>
      </c>
      <c r="BG148" s="155">
        <f>IF(N148="zákl. přenesená",J143,0)</f>
        <v>0</v>
      </c>
      <c r="BH148" s="155">
        <f>IF(N148="sníž. přenesená",J143,0)</f>
        <v>0</v>
      </c>
      <c r="BI148" s="155">
        <f>IF(N148="nulová",J143,0)</f>
        <v>0</v>
      </c>
      <c r="BJ148" s="10" t="s">
        <v>22</v>
      </c>
      <c r="BK148" s="155">
        <f>ROUND(I143*H143,2)</f>
        <v>0</v>
      </c>
      <c r="BL148" s="10" t="s">
        <v>132</v>
      </c>
      <c r="BM148" s="10" t="s">
        <v>212</v>
      </c>
    </row>
    <row r="149" spans="2:47" s="24" customFormat="1" ht="13.5">
      <c r="B149" s="26"/>
      <c r="D149" s="156"/>
      <c r="F149" s="157"/>
      <c r="L149" s="26"/>
      <c r="M149" s="26"/>
      <c r="N149" s="26"/>
      <c r="O149" s="26"/>
      <c r="P149" s="26"/>
      <c r="Q149" s="26"/>
      <c r="R149" s="26"/>
      <c r="S149" s="26"/>
      <c r="T149" s="26"/>
      <c r="AT149" s="10" t="s">
        <v>134</v>
      </c>
      <c r="AU149" s="10" t="s">
        <v>81</v>
      </c>
    </row>
    <row r="150" spans="2:51" s="159" customFormat="1" ht="13.5">
      <c r="B150" s="165"/>
      <c r="D150" s="156"/>
      <c r="E150" s="161"/>
      <c r="F150" s="162"/>
      <c r="H150" s="163"/>
      <c r="L150" s="165"/>
      <c r="M150" s="165"/>
      <c r="N150" s="165"/>
      <c r="O150" s="165"/>
      <c r="P150" s="165"/>
      <c r="Q150" s="165"/>
      <c r="R150" s="165"/>
      <c r="S150" s="165"/>
      <c r="T150" s="165"/>
      <c r="AT150" s="161" t="s">
        <v>136</v>
      </c>
      <c r="AU150" s="161" t="s">
        <v>81</v>
      </c>
      <c r="AV150" s="159" t="s">
        <v>81</v>
      </c>
      <c r="AW150" s="159" t="s">
        <v>37</v>
      </c>
      <c r="AX150" s="159" t="s">
        <v>22</v>
      </c>
      <c r="AY150" s="161" t="s">
        <v>125</v>
      </c>
    </row>
    <row r="151" spans="2:51" s="167" customFormat="1" ht="13.5">
      <c r="B151" s="173"/>
      <c r="D151" s="156"/>
      <c r="E151" s="169"/>
      <c r="F151" s="170"/>
      <c r="H151" s="171"/>
      <c r="L151" s="173"/>
      <c r="M151" s="173"/>
      <c r="N151" s="173"/>
      <c r="O151" s="173"/>
      <c r="P151" s="173"/>
      <c r="Q151" s="173"/>
      <c r="R151" s="173"/>
      <c r="S151" s="173"/>
      <c r="T151" s="173"/>
      <c r="AT151" s="169" t="s">
        <v>136</v>
      </c>
      <c r="AU151" s="169" t="s">
        <v>81</v>
      </c>
      <c r="AV151" s="167" t="s">
        <v>132</v>
      </c>
      <c r="AW151" s="167" t="s">
        <v>37</v>
      </c>
      <c r="AX151" s="167" t="s">
        <v>73</v>
      </c>
      <c r="AY151" s="169" t="s">
        <v>125</v>
      </c>
    </row>
    <row r="152" spans="2:63" s="130" customFormat="1" ht="29.25" customHeight="1">
      <c r="B152" s="136"/>
      <c r="D152" s="141"/>
      <c r="E152" s="142"/>
      <c r="F152" s="142"/>
      <c r="J152" s="143"/>
      <c r="L152" s="136"/>
      <c r="M152" s="136"/>
      <c r="N152" s="136"/>
      <c r="O152" s="136"/>
      <c r="P152" s="137">
        <f>SUM(P153:P156)</f>
        <v>0</v>
      </c>
      <c r="Q152" s="136"/>
      <c r="R152" s="137">
        <f>SUM(R153:R156)</f>
        <v>0</v>
      </c>
      <c r="S152" s="136"/>
      <c r="T152" s="137">
        <f>SUM(T153:T156)</f>
        <v>0</v>
      </c>
      <c r="AR152" s="132" t="s">
        <v>22</v>
      </c>
      <c r="AT152" s="139" t="s">
        <v>72</v>
      </c>
      <c r="AU152" s="139" t="s">
        <v>22</v>
      </c>
      <c r="AY152" s="132" t="s">
        <v>125</v>
      </c>
      <c r="BK152" s="140">
        <f>SUM(BK153:BK156)</f>
        <v>0</v>
      </c>
    </row>
    <row r="153" spans="2:65" s="24" customFormat="1" ht="20.25" customHeight="1">
      <c r="B153" s="226"/>
      <c r="C153" s="228"/>
      <c r="D153" s="228"/>
      <c r="E153" s="229"/>
      <c r="F153" s="230"/>
      <c r="G153" s="231"/>
      <c r="H153" s="232"/>
      <c r="I153" s="233"/>
      <c r="J153" s="233"/>
      <c r="K153" s="230"/>
      <c r="L153" s="26"/>
      <c r="M153" s="34"/>
      <c r="N153" s="152" t="s">
        <v>44</v>
      </c>
      <c r="O153" s="153">
        <v>0.249</v>
      </c>
      <c r="P153" s="153">
        <f>O153*H148</f>
        <v>0</v>
      </c>
      <c r="Q153" s="153">
        <v>0</v>
      </c>
      <c r="R153" s="153">
        <f>Q153*H148</f>
        <v>0</v>
      </c>
      <c r="S153" s="153">
        <v>0.114</v>
      </c>
      <c r="T153" s="153">
        <f>S153*H148</f>
        <v>0</v>
      </c>
      <c r="AR153" s="10" t="s">
        <v>132</v>
      </c>
      <c r="AT153" s="10" t="s">
        <v>127</v>
      </c>
      <c r="AU153" s="10" t="s">
        <v>81</v>
      </c>
      <c r="AY153" s="10" t="s">
        <v>125</v>
      </c>
      <c r="BE153" s="155">
        <f>IF(N153="základní",J148,0)</f>
        <v>0</v>
      </c>
      <c r="BF153" s="155">
        <f>IF(N153="snížená",J148,0)</f>
        <v>0</v>
      </c>
      <c r="BG153" s="155">
        <f>IF(N153="zákl. přenesená",J148,0)</f>
        <v>0</v>
      </c>
      <c r="BH153" s="155">
        <f>IF(N153="sníž. přenesená",J148,0)</f>
        <v>0</v>
      </c>
      <c r="BI153" s="155">
        <f>IF(N153="nulová",J148,0)</f>
        <v>0</v>
      </c>
      <c r="BJ153" s="10" t="s">
        <v>22</v>
      </c>
      <c r="BK153" s="155">
        <f>ROUND(I148*H148,2)</f>
        <v>0</v>
      </c>
      <c r="BL153" s="10" t="s">
        <v>132</v>
      </c>
      <c r="BM153" s="10" t="s">
        <v>217</v>
      </c>
    </row>
    <row r="154" spans="2:47" s="24" customFormat="1" ht="13.5">
      <c r="B154" s="26"/>
      <c r="D154" s="156"/>
      <c r="F154" s="157"/>
      <c r="L154" s="26"/>
      <c r="M154" s="26"/>
      <c r="N154" s="26"/>
      <c r="O154" s="26"/>
      <c r="P154" s="26"/>
      <c r="Q154" s="26"/>
      <c r="R154" s="26"/>
      <c r="S154" s="26"/>
      <c r="T154" s="26"/>
      <c r="AT154" s="10" t="s">
        <v>134</v>
      </c>
      <c r="AU154" s="10" t="s">
        <v>81</v>
      </c>
    </row>
    <row r="155" spans="2:51" s="159" customFormat="1" ht="13.5">
      <c r="B155" s="165"/>
      <c r="D155" s="175"/>
      <c r="E155" s="176"/>
      <c r="F155" s="177"/>
      <c r="H155" s="178"/>
      <c r="L155" s="165"/>
      <c r="M155" s="165"/>
      <c r="N155" s="165"/>
      <c r="O155" s="165"/>
      <c r="P155" s="165"/>
      <c r="Q155" s="165"/>
      <c r="R155" s="165"/>
      <c r="S155" s="165"/>
      <c r="T155" s="165"/>
      <c r="AT155" s="161" t="s">
        <v>136</v>
      </c>
      <c r="AU155" s="161" t="s">
        <v>81</v>
      </c>
      <c r="AV155" s="159" t="s">
        <v>81</v>
      </c>
      <c r="AW155" s="159" t="s">
        <v>37</v>
      </c>
      <c r="AX155" s="159" t="s">
        <v>22</v>
      </c>
      <c r="AY155" s="161" t="s">
        <v>125</v>
      </c>
    </row>
    <row r="156" spans="2:51" s="167" customFormat="1" ht="13.5">
      <c r="B156" s="173"/>
      <c r="C156" s="228"/>
      <c r="D156" s="228"/>
      <c r="E156" s="229"/>
      <c r="F156" s="230"/>
      <c r="G156" s="231"/>
      <c r="H156" s="232"/>
      <c r="I156" s="233"/>
      <c r="J156" s="233"/>
      <c r="K156" s="230"/>
      <c r="L156" s="173"/>
      <c r="M156" s="173"/>
      <c r="N156" s="173"/>
      <c r="O156" s="173"/>
      <c r="P156" s="173"/>
      <c r="Q156" s="173"/>
      <c r="R156" s="173"/>
      <c r="S156" s="173"/>
      <c r="T156" s="173"/>
      <c r="AT156" s="169" t="s">
        <v>136</v>
      </c>
      <c r="AU156" s="169" t="s">
        <v>81</v>
      </c>
      <c r="AV156" s="167" t="s">
        <v>132</v>
      </c>
      <c r="AW156" s="167" t="s">
        <v>37</v>
      </c>
      <c r="AX156" s="167" t="s">
        <v>73</v>
      </c>
      <c r="AY156" s="169" t="s">
        <v>125</v>
      </c>
    </row>
    <row r="157" spans="2:63" s="130" customFormat="1" ht="29.25" customHeight="1">
      <c r="B157" s="136"/>
      <c r="C157" s="24"/>
      <c r="D157" s="175"/>
      <c r="E157" s="24"/>
      <c r="F157" s="182"/>
      <c r="G157" s="24"/>
      <c r="H157" s="24"/>
      <c r="I157" s="24"/>
      <c r="J157" s="24"/>
      <c r="K157" s="24"/>
      <c r="L157" s="136"/>
      <c r="M157" s="136"/>
      <c r="N157" s="136"/>
      <c r="O157" s="136"/>
      <c r="P157" s="137">
        <f>SUM(P158:P177)</f>
        <v>0</v>
      </c>
      <c r="Q157" s="136"/>
      <c r="R157" s="137">
        <f>SUM(R158:R177)</f>
        <v>0</v>
      </c>
      <c r="S157" s="136"/>
      <c r="T157" s="137">
        <f>SUM(T158:T177)</f>
        <v>0</v>
      </c>
      <c r="AR157" s="132" t="s">
        <v>22</v>
      </c>
      <c r="AT157" s="139" t="s">
        <v>72</v>
      </c>
      <c r="AU157" s="139" t="s">
        <v>22</v>
      </c>
      <c r="AY157" s="132" t="s">
        <v>125</v>
      </c>
      <c r="BK157" s="140">
        <f>SUM(BK158:BK177)</f>
        <v>0</v>
      </c>
    </row>
    <row r="158" spans="2:65" s="24" customFormat="1" ht="20.25" customHeight="1">
      <c r="B158" s="226"/>
      <c r="C158" s="234"/>
      <c r="D158" s="234"/>
      <c r="E158" s="235"/>
      <c r="F158" s="236"/>
      <c r="G158" s="237"/>
      <c r="H158" s="238"/>
      <c r="I158" s="239"/>
      <c r="J158" s="239"/>
      <c r="K158" s="236"/>
      <c r="L158" s="26"/>
      <c r="M158" s="34"/>
      <c r="N158" s="152" t="s">
        <v>44</v>
      </c>
      <c r="O158" s="153">
        <v>0.48</v>
      </c>
      <c r="P158" s="153">
        <f>O158*H153</f>
        <v>0</v>
      </c>
      <c r="Q158" s="153">
        <v>0.03212</v>
      </c>
      <c r="R158" s="153">
        <f>Q158*H153</f>
        <v>0</v>
      </c>
      <c r="S158" s="153">
        <v>0</v>
      </c>
      <c r="T158" s="153">
        <f>S158*H153</f>
        <v>0</v>
      </c>
      <c r="AR158" s="10" t="s">
        <v>132</v>
      </c>
      <c r="AT158" s="10" t="s">
        <v>127</v>
      </c>
      <c r="AU158" s="10" t="s">
        <v>81</v>
      </c>
      <c r="AY158" s="10" t="s">
        <v>125</v>
      </c>
      <c r="BE158" s="155">
        <f>IF(N158="základní",J153,0)</f>
        <v>0</v>
      </c>
      <c r="BF158" s="155">
        <f>IF(N158="snížená",J153,0)</f>
        <v>0</v>
      </c>
      <c r="BG158" s="155">
        <f>IF(N158="zákl. přenesená",J153,0)</f>
        <v>0</v>
      </c>
      <c r="BH158" s="155">
        <f>IF(N158="sníž. přenesená",J153,0)</f>
        <v>0</v>
      </c>
      <c r="BI158" s="155">
        <f>IF(N158="nulová",J153,0)</f>
        <v>0</v>
      </c>
      <c r="BJ158" s="10" t="s">
        <v>22</v>
      </c>
      <c r="BK158" s="155">
        <f>ROUND(I153*H153,2)</f>
        <v>0</v>
      </c>
      <c r="BL158" s="10" t="s">
        <v>132</v>
      </c>
      <c r="BM158" s="10" t="s">
        <v>222</v>
      </c>
    </row>
    <row r="159" spans="2:47" s="24" customFormat="1" ht="13.5">
      <c r="B159" s="26"/>
      <c r="D159" s="175"/>
      <c r="F159" s="182"/>
      <c r="L159" s="26"/>
      <c r="M159" s="26"/>
      <c r="N159" s="26"/>
      <c r="O159" s="26"/>
      <c r="P159" s="26"/>
      <c r="Q159" s="26"/>
      <c r="R159" s="26"/>
      <c r="S159" s="26"/>
      <c r="T159" s="26"/>
      <c r="AT159" s="10" t="s">
        <v>134</v>
      </c>
      <c r="AU159" s="10" t="s">
        <v>81</v>
      </c>
    </row>
    <row r="160" spans="2:51" s="159" customFormat="1" ht="13.5">
      <c r="B160" s="165"/>
      <c r="C160" s="234"/>
      <c r="D160" s="234"/>
      <c r="E160" s="235"/>
      <c r="F160" s="236"/>
      <c r="G160" s="237"/>
      <c r="H160" s="238"/>
      <c r="I160" s="239"/>
      <c r="J160" s="239"/>
      <c r="K160" s="236"/>
      <c r="L160" s="165"/>
      <c r="M160" s="165"/>
      <c r="N160" s="165"/>
      <c r="O160" s="165"/>
      <c r="P160" s="165"/>
      <c r="Q160" s="165"/>
      <c r="R160" s="165"/>
      <c r="S160" s="165"/>
      <c r="T160" s="165"/>
      <c r="AT160" s="161" t="s">
        <v>136</v>
      </c>
      <c r="AU160" s="161" t="s">
        <v>81</v>
      </c>
      <c r="AV160" s="159" t="s">
        <v>81</v>
      </c>
      <c r="AW160" s="159" t="s">
        <v>37</v>
      </c>
      <c r="AX160" s="159" t="s">
        <v>22</v>
      </c>
      <c r="AY160" s="161" t="s">
        <v>125</v>
      </c>
    </row>
    <row r="161" spans="2:65" s="24" customFormat="1" ht="20.25" customHeight="1">
      <c r="B161" s="226"/>
      <c r="D161" s="175"/>
      <c r="F161" s="182"/>
      <c r="L161" s="26"/>
      <c r="M161" s="34"/>
      <c r="N161" s="152" t="s">
        <v>44</v>
      </c>
      <c r="O161" s="153">
        <v>0.289</v>
      </c>
      <c r="P161" s="153">
        <f>O161*H156</f>
        <v>0</v>
      </c>
      <c r="Q161" s="153">
        <v>0.03212</v>
      </c>
      <c r="R161" s="153">
        <f>Q161*H156</f>
        <v>0</v>
      </c>
      <c r="S161" s="153">
        <v>0</v>
      </c>
      <c r="T161" s="153">
        <f>S161*H156</f>
        <v>0</v>
      </c>
      <c r="AR161" s="10" t="s">
        <v>132</v>
      </c>
      <c r="AT161" s="10" t="s">
        <v>127</v>
      </c>
      <c r="AU161" s="10" t="s">
        <v>81</v>
      </c>
      <c r="AY161" s="10" t="s">
        <v>125</v>
      </c>
      <c r="BE161" s="155">
        <f>IF(N161="základní",J156,0)</f>
        <v>0</v>
      </c>
      <c r="BF161" s="155">
        <f>IF(N161="snížená",J156,0)</f>
        <v>0</v>
      </c>
      <c r="BG161" s="155">
        <f>IF(N161="zákl. přenesená",J156,0)</f>
        <v>0</v>
      </c>
      <c r="BH161" s="155">
        <f>IF(N161="sníž. přenesená",J156,0)</f>
        <v>0</v>
      </c>
      <c r="BI161" s="155">
        <f>IF(N161="nulová",J156,0)</f>
        <v>0</v>
      </c>
      <c r="BJ161" s="10" t="s">
        <v>22</v>
      </c>
      <c r="BK161" s="155">
        <f>ROUND(I156*H156,2)</f>
        <v>0</v>
      </c>
      <c r="BL161" s="10" t="s">
        <v>132</v>
      </c>
      <c r="BM161" s="10" t="s">
        <v>226</v>
      </c>
    </row>
    <row r="162" spans="2:47" s="24" customFormat="1" ht="13.5">
      <c r="B162" s="26"/>
      <c r="C162" s="234"/>
      <c r="D162" s="234"/>
      <c r="E162" s="235"/>
      <c r="F162" s="236"/>
      <c r="G162" s="237"/>
      <c r="H162" s="238"/>
      <c r="I162" s="239"/>
      <c r="J162" s="239"/>
      <c r="K162" s="236"/>
      <c r="L162" s="26"/>
      <c r="M162" s="26"/>
      <c r="N162" s="26"/>
      <c r="O162" s="26"/>
      <c r="P162" s="26"/>
      <c r="Q162" s="26"/>
      <c r="R162" s="26"/>
      <c r="S162" s="26"/>
      <c r="T162" s="26"/>
      <c r="AT162" s="10" t="s">
        <v>134</v>
      </c>
      <c r="AU162" s="10" t="s">
        <v>81</v>
      </c>
    </row>
    <row r="163" spans="2:65" s="24" customFormat="1" ht="20.25" customHeight="1">
      <c r="B163" s="226"/>
      <c r="D163" s="175"/>
      <c r="F163" s="182"/>
      <c r="L163" s="240"/>
      <c r="M163" s="241"/>
      <c r="N163" s="191" t="s">
        <v>44</v>
      </c>
      <c r="O163" s="153">
        <v>0</v>
      </c>
      <c r="P163" s="153">
        <f>O163*H158</f>
        <v>0</v>
      </c>
      <c r="Q163" s="153">
        <v>0.001</v>
      </c>
      <c r="R163" s="153">
        <f>Q163*H158</f>
        <v>0</v>
      </c>
      <c r="S163" s="153">
        <v>0</v>
      </c>
      <c r="T163" s="153">
        <f>S163*H158</f>
        <v>0</v>
      </c>
      <c r="AR163" s="10" t="s">
        <v>194</v>
      </c>
      <c r="AT163" s="10" t="s">
        <v>190</v>
      </c>
      <c r="AU163" s="10" t="s">
        <v>81</v>
      </c>
      <c r="AY163" s="10" t="s">
        <v>125</v>
      </c>
      <c r="BE163" s="155">
        <f>IF(N163="základní",J158,0)</f>
        <v>0</v>
      </c>
      <c r="BF163" s="155">
        <f>IF(N163="snížená",J158,0)</f>
        <v>0</v>
      </c>
      <c r="BG163" s="155">
        <f>IF(N163="zákl. přenesená",J158,0)</f>
        <v>0</v>
      </c>
      <c r="BH163" s="155">
        <f>IF(N163="sníž. přenesená",J158,0)</f>
        <v>0</v>
      </c>
      <c r="BI163" s="155">
        <f>IF(N163="nulová",J158,0)</f>
        <v>0</v>
      </c>
      <c r="BJ163" s="10" t="s">
        <v>22</v>
      </c>
      <c r="BK163" s="155">
        <f>ROUND(I158*H158,2)</f>
        <v>0</v>
      </c>
      <c r="BL163" s="10" t="s">
        <v>132</v>
      </c>
      <c r="BM163" s="10" t="s">
        <v>229</v>
      </c>
    </row>
    <row r="164" spans="2:47" s="24" customFormat="1" ht="13.5">
      <c r="B164" s="26"/>
      <c r="C164" s="228"/>
      <c r="D164" s="228"/>
      <c r="E164" s="229"/>
      <c r="F164" s="230"/>
      <c r="G164" s="231"/>
      <c r="H164" s="232"/>
      <c r="I164" s="233"/>
      <c r="J164" s="233"/>
      <c r="K164" s="230"/>
      <c r="L164" s="26"/>
      <c r="M164" s="26"/>
      <c r="N164" s="26"/>
      <c r="O164" s="26"/>
      <c r="P164" s="26"/>
      <c r="Q164" s="26"/>
      <c r="R164" s="26"/>
      <c r="S164" s="26"/>
      <c r="T164" s="26"/>
      <c r="AT164" s="10" t="s">
        <v>134</v>
      </c>
      <c r="AU164" s="10" t="s">
        <v>81</v>
      </c>
    </row>
    <row r="165" spans="2:65" s="24" customFormat="1" ht="20.25" customHeight="1">
      <c r="B165" s="226"/>
      <c r="D165" s="156"/>
      <c r="F165" s="157"/>
      <c r="L165" s="240"/>
      <c r="M165" s="241"/>
      <c r="N165" s="191" t="s">
        <v>44</v>
      </c>
      <c r="O165" s="153">
        <v>0</v>
      </c>
      <c r="P165" s="153">
        <f>O165*H160</f>
        <v>0</v>
      </c>
      <c r="Q165" s="153">
        <v>0.001</v>
      </c>
      <c r="R165" s="153">
        <f>Q165*H160</f>
        <v>0</v>
      </c>
      <c r="S165" s="153">
        <v>0</v>
      </c>
      <c r="T165" s="153">
        <f>S165*H160</f>
        <v>0</v>
      </c>
      <c r="AR165" s="10" t="s">
        <v>194</v>
      </c>
      <c r="AT165" s="10" t="s">
        <v>190</v>
      </c>
      <c r="AU165" s="10" t="s">
        <v>81</v>
      </c>
      <c r="AY165" s="10" t="s">
        <v>125</v>
      </c>
      <c r="BE165" s="155">
        <f>IF(N165="základní",J160,0)</f>
        <v>0</v>
      </c>
      <c r="BF165" s="155">
        <f>IF(N165="snížená",J160,0)</f>
        <v>0</v>
      </c>
      <c r="BG165" s="155">
        <f>IF(N165="zákl. přenesená",J160,0)</f>
        <v>0</v>
      </c>
      <c r="BH165" s="155">
        <f>IF(N165="sníž. přenesená",J160,0)</f>
        <v>0</v>
      </c>
      <c r="BI165" s="155">
        <f>IF(N165="nulová",J160,0)</f>
        <v>0</v>
      </c>
      <c r="BJ165" s="10" t="s">
        <v>22</v>
      </c>
      <c r="BK165" s="155">
        <f>ROUND(I160*H160,2)</f>
        <v>0</v>
      </c>
      <c r="BL165" s="10" t="s">
        <v>132</v>
      </c>
      <c r="BM165" s="10" t="s">
        <v>232</v>
      </c>
    </row>
    <row r="166" spans="2:47" s="24" customFormat="1" ht="13.5">
      <c r="B166" s="26"/>
      <c r="C166" s="159"/>
      <c r="D166" s="156"/>
      <c r="E166" s="161"/>
      <c r="F166" s="162"/>
      <c r="G166" s="159"/>
      <c r="H166" s="163"/>
      <c r="I166" s="159"/>
      <c r="J166" s="159"/>
      <c r="K166" s="159"/>
      <c r="L166" s="26"/>
      <c r="M166" s="26"/>
      <c r="N166" s="26"/>
      <c r="O166" s="26"/>
      <c r="P166" s="26"/>
      <c r="Q166" s="26"/>
      <c r="R166" s="26"/>
      <c r="S166" s="26"/>
      <c r="T166" s="26"/>
      <c r="AT166" s="10" t="s">
        <v>134</v>
      </c>
      <c r="AU166" s="10" t="s">
        <v>81</v>
      </c>
    </row>
    <row r="167" spans="2:65" s="24" customFormat="1" ht="20.25" customHeight="1">
      <c r="B167" s="226"/>
      <c r="C167" s="167"/>
      <c r="D167" s="175"/>
      <c r="E167" s="179"/>
      <c r="F167" s="180"/>
      <c r="G167" s="167"/>
      <c r="H167" s="181"/>
      <c r="I167" s="167"/>
      <c r="J167" s="167"/>
      <c r="K167" s="167"/>
      <c r="L167" s="240"/>
      <c r="M167" s="241"/>
      <c r="N167" s="191" t="s">
        <v>44</v>
      </c>
      <c r="O167" s="153">
        <v>0</v>
      </c>
      <c r="P167" s="153">
        <f>O167*H162</f>
        <v>0</v>
      </c>
      <c r="Q167" s="153">
        <v>0.001</v>
      </c>
      <c r="R167" s="153">
        <f>Q167*H162</f>
        <v>0</v>
      </c>
      <c r="S167" s="153">
        <v>0</v>
      </c>
      <c r="T167" s="153">
        <f>S167*H162</f>
        <v>0</v>
      </c>
      <c r="AR167" s="10" t="s">
        <v>194</v>
      </c>
      <c r="AT167" s="10" t="s">
        <v>190</v>
      </c>
      <c r="AU167" s="10" t="s">
        <v>81</v>
      </c>
      <c r="AY167" s="10" t="s">
        <v>125</v>
      </c>
      <c r="BE167" s="155">
        <f>IF(N167="základní",J162,0)</f>
        <v>0</v>
      </c>
      <c r="BF167" s="155">
        <f>IF(N167="snížená",J162,0)</f>
        <v>0</v>
      </c>
      <c r="BG167" s="155">
        <f>IF(N167="zákl. přenesená",J162,0)</f>
        <v>0</v>
      </c>
      <c r="BH167" s="155">
        <f>IF(N167="sníž. přenesená",J162,0)</f>
        <v>0</v>
      </c>
      <c r="BI167" s="155">
        <f>IF(N167="nulová",J162,0)</f>
        <v>0</v>
      </c>
      <c r="BJ167" s="10" t="s">
        <v>22</v>
      </c>
      <c r="BK167" s="155">
        <f>ROUND(I162*H162,2)</f>
        <v>0</v>
      </c>
      <c r="BL167" s="10" t="s">
        <v>132</v>
      </c>
      <c r="BM167" s="10" t="s">
        <v>235</v>
      </c>
    </row>
    <row r="168" spans="2:47" s="24" customFormat="1" ht="13.5">
      <c r="B168" s="26"/>
      <c r="C168" s="228"/>
      <c r="D168" s="228"/>
      <c r="E168" s="229"/>
      <c r="F168" s="230"/>
      <c r="G168" s="231"/>
      <c r="H168" s="232"/>
      <c r="I168" s="233"/>
      <c r="J168" s="233"/>
      <c r="K168" s="230"/>
      <c r="L168" s="26"/>
      <c r="M168" s="26"/>
      <c r="N168" s="26"/>
      <c r="O168" s="26"/>
      <c r="P168" s="26"/>
      <c r="Q168" s="26"/>
      <c r="R168" s="26"/>
      <c r="S168" s="26"/>
      <c r="T168" s="26"/>
      <c r="AT168" s="10" t="s">
        <v>134</v>
      </c>
      <c r="AU168" s="10" t="s">
        <v>81</v>
      </c>
    </row>
    <row r="169" spans="2:65" s="24" customFormat="1" ht="28.5" customHeight="1">
      <c r="B169" s="226"/>
      <c r="D169" s="156"/>
      <c r="F169" s="157"/>
      <c r="L169" s="26"/>
      <c r="M169" s="34"/>
      <c r="N169" s="152" t="s">
        <v>44</v>
      </c>
      <c r="O169" s="153">
        <v>2.03</v>
      </c>
      <c r="P169" s="153">
        <f>O169*H164</f>
        <v>0</v>
      </c>
      <c r="Q169" s="153">
        <v>0.057</v>
      </c>
      <c r="R169" s="153">
        <f>Q169*H164</f>
        <v>0</v>
      </c>
      <c r="S169" s="153">
        <v>0</v>
      </c>
      <c r="T169" s="153">
        <f>S169*H164</f>
        <v>0</v>
      </c>
      <c r="AR169" s="10" t="s">
        <v>132</v>
      </c>
      <c r="AT169" s="10" t="s">
        <v>127</v>
      </c>
      <c r="AU169" s="10" t="s">
        <v>81</v>
      </c>
      <c r="AY169" s="10" t="s">
        <v>125</v>
      </c>
      <c r="BE169" s="155">
        <f>IF(N169="základní",J164,0)</f>
        <v>0</v>
      </c>
      <c r="BF169" s="155">
        <f>IF(N169="snížená",J164,0)</f>
        <v>0</v>
      </c>
      <c r="BG169" s="155">
        <f>IF(N169="zákl. přenesená",J164,0)</f>
        <v>0</v>
      </c>
      <c r="BH169" s="155">
        <f>IF(N169="sníž. přenesená",J164,0)</f>
        <v>0</v>
      </c>
      <c r="BI169" s="155">
        <f>IF(N169="nulová",J164,0)</f>
        <v>0</v>
      </c>
      <c r="BJ169" s="10" t="s">
        <v>22</v>
      </c>
      <c r="BK169" s="155">
        <f>ROUND(I164*H164,2)</f>
        <v>0</v>
      </c>
      <c r="BL169" s="10" t="s">
        <v>132</v>
      </c>
      <c r="BM169" s="10" t="s">
        <v>238</v>
      </c>
    </row>
    <row r="170" spans="2:47" s="24" customFormat="1" ht="13.5">
      <c r="B170" s="26"/>
      <c r="C170" s="159"/>
      <c r="D170" s="156"/>
      <c r="E170" s="161"/>
      <c r="F170" s="162"/>
      <c r="G170" s="159"/>
      <c r="H170" s="163"/>
      <c r="I170" s="159"/>
      <c r="J170" s="159"/>
      <c r="K170" s="159"/>
      <c r="L170" s="26"/>
      <c r="M170" s="26"/>
      <c r="N170" s="26"/>
      <c r="O170" s="26"/>
      <c r="P170" s="26"/>
      <c r="Q170" s="26"/>
      <c r="R170" s="26"/>
      <c r="S170" s="26"/>
      <c r="T170" s="26"/>
      <c r="AT170" s="10" t="s">
        <v>134</v>
      </c>
      <c r="AU170" s="10" t="s">
        <v>81</v>
      </c>
    </row>
    <row r="171" spans="2:51" s="159" customFormat="1" ht="13.5">
      <c r="B171" s="165"/>
      <c r="C171" s="167"/>
      <c r="D171" s="156"/>
      <c r="E171" s="169"/>
      <c r="F171" s="170"/>
      <c r="G171" s="167"/>
      <c r="H171" s="171"/>
      <c r="I171" s="167"/>
      <c r="J171" s="167"/>
      <c r="K171" s="167"/>
      <c r="L171" s="165"/>
      <c r="M171" s="165"/>
      <c r="N171" s="165"/>
      <c r="O171" s="165"/>
      <c r="P171" s="165"/>
      <c r="Q171" s="165"/>
      <c r="R171" s="165"/>
      <c r="S171" s="165"/>
      <c r="T171" s="165"/>
      <c r="AT171" s="161" t="s">
        <v>136</v>
      </c>
      <c r="AU171" s="161" t="s">
        <v>81</v>
      </c>
      <c r="AV171" s="159" t="s">
        <v>81</v>
      </c>
      <c r="AW171" s="159" t="s">
        <v>37</v>
      </c>
      <c r="AX171" s="159" t="s">
        <v>73</v>
      </c>
      <c r="AY171" s="161" t="s">
        <v>125</v>
      </c>
    </row>
    <row r="172" spans="2:51" s="167" customFormat="1" ht="13.5">
      <c r="B172" s="173"/>
      <c r="C172" s="159"/>
      <c r="D172" s="156"/>
      <c r="E172" s="161"/>
      <c r="F172" s="162"/>
      <c r="G172" s="159"/>
      <c r="H172" s="163"/>
      <c r="I172" s="159"/>
      <c r="J172" s="159"/>
      <c r="K172" s="159"/>
      <c r="L172" s="173"/>
      <c r="M172" s="173"/>
      <c r="N172" s="173"/>
      <c r="O172" s="173"/>
      <c r="P172" s="173"/>
      <c r="Q172" s="173"/>
      <c r="R172" s="173"/>
      <c r="S172" s="173"/>
      <c r="T172" s="173"/>
      <c r="AT172" s="169" t="s">
        <v>136</v>
      </c>
      <c r="AU172" s="169" t="s">
        <v>81</v>
      </c>
      <c r="AV172" s="167" t="s">
        <v>132</v>
      </c>
      <c r="AW172" s="167" t="s">
        <v>37</v>
      </c>
      <c r="AX172" s="167" t="s">
        <v>22</v>
      </c>
      <c r="AY172" s="169" t="s">
        <v>125</v>
      </c>
    </row>
    <row r="173" spans="2:65" s="24" customFormat="1" ht="28.5" customHeight="1">
      <c r="B173" s="226"/>
      <c r="C173" s="130"/>
      <c r="D173" s="141"/>
      <c r="E173" s="142"/>
      <c r="F173" s="142"/>
      <c r="G173" s="130"/>
      <c r="H173" s="130"/>
      <c r="I173" s="130"/>
      <c r="J173" s="143"/>
      <c r="K173" s="130"/>
      <c r="L173" s="26"/>
      <c r="M173" s="34"/>
      <c r="N173" s="152" t="s">
        <v>44</v>
      </c>
      <c r="O173" s="153">
        <v>0.356</v>
      </c>
      <c r="P173" s="153">
        <f>O173*H168</f>
        <v>0</v>
      </c>
      <c r="Q173" s="153">
        <v>0.024</v>
      </c>
      <c r="R173" s="153">
        <f>Q173*H168</f>
        <v>0</v>
      </c>
      <c r="S173" s="153">
        <v>0</v>
      </c>
      <c r="T173" s="153">
        <f>S173*H168</f>
        <v>0</v>
      </c>
      <c r="AR173" s="10" t="s">
        <v>132</v>
      </c>
      <c r="AT173" s="10" t="s">
        <v>127</v>
      </c>
      <c r="AU173" s="10" t="s">
        <v>81</v>
      </c>
      <c r="AY173" s="10" t="s">
        <v>125</v>
      </c>
      <c r="BE173" s="155">
        <f>IF(N173="základní",J168,0)</f>
        <v>0</v>
      </c>
      <c r="BF173" s="155">
        <f>IF(N173="snížená",J168,0)</f>
        <v>0</v>
      </c>
      <c r="BG173" s="155">
        <f>IF(N173="zákl. přenesená",J168,0)</f>
        <v>0</v>
      </c>
      <c r="BH173" s="155">
        <f>IF(N173="sníž. přenesená",J168,0)</f>
        <v>0</v>
      </c>
      <c r="BI173" s="155">
        <f>IF(N173="nulová",J168,0)</f>
        <v>0</v>
      </c>
      <c r="BJ173" s="10" t="s">
        <v>22</v>
      </c>
      <c r="BK173" s="155">
        <f>ROUND(I168*H168,2)</f>
        <v>0</v>
      </c>
      <c r="BL173" s="10" t="s">
        <v>132</v>
      </c>
      <c r="BM173" s="10" t="s">
        <v>243</v>
      </c>
    </row>
    <row r="174" spans="2:47" s="24" customFormat="1" ht="13.5">
      <c r="B174" s="26"/>
      <c r="C174" s="228"/>
      <c r="D174" s="228"/>
      <c r="E174" s="229"/>
      <c r="F174" s="230"/>
      <c r="G174" s="231"/>
      <c r="H174" s="232"/>
      <c r="I174" s="233"/>
      <c r="J174" s="233"/>
      <c r="K174" s="230"/>
      <c r="L174" s="26"/>
      <c r="M174" s="26"/>
      <c r="N174" s="26"/>
      <c r="O174" s="26"/>
      <c r="P174" s="26"/>
      <c r="Q174" s="26"/>
      <c r="R174" s="26"/>
      <c r="S174" s="26"/>
      <c r="T174" s="26"/>
      <c r="AT174" s="10" t="s">
        <v>134</v>
      </c>
      <c r="AU174" s="10" t="s">
        <v>81</v>
      </c>
    </row>
    <row r="175" spans="2:51" s="159" customFormat="1" ht="13.5">
      <c r="B175" s="165"/>
      <c r="C175" s="24"/>
      <c r="D175" s="156"/>
      <c r="E175" s="24"/>
      <c r="F175" s="157"/>
      <c r="G175" s="24"/>
      <c r="H175" s="24"/>
      <c r="I175" s="24"/>
      <c r="J175" s="24"/>
      <c r="K175" s="24"/>
      <c r="L175" s="165"/>
      <c r="M175" s="165"/>
      <c r="N175" s="165"/>
      <c r="O175" s="165"/>
      <c r="P175" s="165"/>
      <c r="Q175" s="165"/>
      <c r="R175" s="165"/>
      <c r="S175" s="165"/>
      <c r="T175" s="165"/>
      <c r="AT175" s="161" t="s">
        <v>136</v>
      </c>
      <c r="AU175" s="161" t="s">
        <v>81</v>
      </c>
      <c r="AV175" s="159" t="s">
        <v>81</v>
      </c>
      <c r="AW175" s="159" t="s">
        <v>37</v>
      </c>
      <c r="AX175" s="159" t="s">
        <v>73</v>
      </c>
      <c r="AY175" s="161" t="s">
        <v>125</v>
      </c>
    </row>
    <row r="176" spans="2:51" s="167" customFormat="1" ht="13.5">
      <c r="B176" s="173"/>
      <c r="C176" s="159"/>
      <c r="D176" s="175"/>
      <c r="E176" s="176"/>
      <c r="F176" s="177"/>
      <c r="G176" s="159"/>
      <c r="H176" s="178"/>
      <c r="I176" s="159"/>
      <c r="J176" s="159"/>
      <c r="K176" s="159"/>
      <c r="L176" s="173"/>
      <c r="M176" s="173"/>
      <c r="N176" s="173"/>
      <c r="O176" s="173"/>
      <c r="P176" s="173"/>
      <c r="Q176" s="173"/>
      <c r="R176" s="173"/>
      <c r="S176" s="173"/>
      <c r="T176" s="173"/>
      <c r="AT176" s="169" t="s">
        <v>136</v>
      </c>
      <c r="AU176" s="169" t="s">
        <v>81</v>
      </c>
      <c r="AV176" s="167" t="s">
        <v>132</v>
      </c>
      <c r="AW176" s="167" t="s">
        <v>37</v>
      </c>
      <c r="AX176" s="167" t="s">
        <v>73</v>
      </c>
      <c r="AY176" s="169" t="s">
        <v>125</v>
      </c>
    </row>
    <row r="177" spans="2:51" s="159" customFormat="1" ht="13.5">
      <c r="B177" s="165"/>
      <c r="C177" s="228"/>
      <c r="D177" s="228"/>
      <c r="E177" s="229"/>
      <c r="F177" s="230"/>
      <c r="G177" s="231"/>
      <c r="H177" s="232"/>
      <c r="I177" s="233"/>
      <c r="J177" s="233"/>
      <c r="K177" s="230"/>
      <c r="L177" s="165"/>
      <c r="M177" s="165"/>
      <c r="N177" s="165"/>
      <c r="O177" s="165"/>
      <c r="P177" s="165"/>
      <c r="Q177" s="165"/>
      <c r="R177" s="165"/>
      <c r="S177" s="165"/>
      <c r="T177" s="165"/>
      <c r="AT177" s="161" t="s">
        <v>136</v>
      </c>
      <c r="AU177" s="161" t="s">
        <v>81</v>
      </c>
      <c r="AV177" s="159" t="s">
        <v>81</v>
      </c>
      <c r="AW177" s="159" t="s">
        <v>37</v>
      </c>
      <c r="AX177" s="159" t="s">
        <v>22</v>
      </c>
      <c r="AY177" s="161" t="s">
        <v>125</v>
      </c>
    </row>
    <row r="178" spans="2:63" s="130" customFormat="1" ht="29.25" customHeight="1">
      <c r="B178" s="136"/>
      <c r="C178" s="24"/>
      <c r="D178" s="156"/>
      <c r="E178" s="24"/>
      <c r="F178" s="157"/>
      <c r="G178" s="24"/>
      <c r="H178" s="24"/>
      <c r="I178" s="24"/>
      <c r="J178" s="24"/>
      <c r="K178" s="24"/>
      <c r="L178" s="136"/>
      <c r="M178" s="136"/>
      <c r="N178" s="136"/>
      <c r="O178" s="136"/>
      <c r="P178" s="137">
        <f>SUM(P179:P205)</f>
        <v>0</v>
      </c>
      <c r="Q178" s="136"/>
      <c r="R178" s="137">
        <f>SUM(R179:R205)</f>
        <v>0</v>
      </c>
      <c r="S178" s="136"/>
      <c r="T178" s="137">
        <f>SUM(T179:T205)</f>
        <v>0</v>
      </c>
      <c r="AR178" s="132" t="s">
        <v>22</v>
      </c>
      <c r="AT178" s="139" t="s">
        <v>72</v>
      </c>
      <c r="AU178" s="139" t="s">
        <v>22</v>
      </c>
      <c r="AY178" s="132" t="s">
        <v>125</v>
      </c>
      <c r="BK178" s="140">
        <f>SUM(BK179:BK205)</f>
        <v>0</v>
      </c>
    </row>
    <row r="179" spans="2:65" s="24" customFormat="1" ht="20.25" customHeight="1">
      <c r="B179" s="226"/>
      <c r="C179" s="159"/>
      <c r="D179" s="156"/>
      <c r="E179" s="161"/>
      <c r="F179" s="162"/>
      <c r="G179" s="159"/>
      <c r="H179" s="163"/>
      <c r="I179" s="159"/>
      <c r="J179" s="159"/>
      <c r="K179" s="159"/>
      <c r="L179" s="26"/>
      <c r="M179" s="34"/>
      <c r="N179" s="152" t="s">
        <v>44</v>
      </c>
      <c r="O179" s="153">
        <v>0.249</v>
      </c>
      <c r="P179" s="153">
        <f>O179*H174</f>
        <v>0</v>
      </c>
      <c r="Q179" s="153">
        <v>0</v>
      </c>
      <c r="R179" s="153">
        <f>Q179*H174</f>
        <v>0</v>
      </c>
      <c r="S179" s="153">
        <v>0</v>
      </c>
      <c r="T179" s="153">
        <f>S179*H174</f>
        <v>0</v>
      </c>
      <c r="AR179" s="10" t="s">
        <v>132</v>
      </c>
      <c r="AT179" s="10" t="s">
        <v>127</v>
      </c>
      <c r="AU179" s="10" t="s">
        <v>81</v>
      </c>
      <c r="AY179" s="10" t="s">
        <v>125</v>
      </c>
      <c r="BE179" s="155">
        <f>IF(N179="základní",J174,0)</f>
        <v>0</v>
      </c>
      <c r="BF179" s="155">
        <f>IF(N179="snížená",J174,0)</f>
        <v>0</v>
      </c>
      <c r="BG179" s="155">
        <f>IF(N179="zákl. přenesená",J174,0)</f>
        <v>0</v>
      </c>
      <c r="BH179" s="155">
        <f>IF(N179="sníž. přenesená",J174,0)</f>
        <v>0</v>
      </c>
      <c r="BI179" s="155">
        <f>IF(N179="nulová",J174,0)</f>
        <v>0</v>
      </c>
      <c r="BJ179" s="10" t="s">
        <v>22</v>
      </c>
      <c r="BK179" s="155">
        <f>ROUND(I174*H174,2)</f>
        <v>0</v>
      </c>
      <c r="BL179" s="10" t="s">
        <v>132</v>
      </c>
      <c r="BM179" s="10" t="s">
        <v>790</v>
      </c>
    </row>
    <row r="180" spans="2:47" s="24" customFormat="1" ht="13.5">
      <c r="B180" s="26"/>
      <c r="C180" s="167"/>
      <c r="D180" s="175"/>
      <c r="E180" s="179"/>
      <c r="F180" s="180"/>
      <c r="G180" s="167"/>
      <c r="H180" s="181"/>
      <c r="I180" s="167"/>
      <c r="J180" s="167"/>
      <c r="K180" s="167"/>
      <c r="L180" s="26"/>
      <c r="M180" s="26"/>
      <c r="N180" s="26"/>
      <c r="O180" s="26"/>
      <c r="P180" s="26"/>
      <c r="Q180" s="26"/>
      <c r="R180" s="26"/>
      <c r="S180" s="26"/>
      <c r="T180" s="26"/>
      <c r="AT180" s="10" t="s">
        <v>134</v>
      </c>
      <c r="AU180" s="10" t="s">
        <v>81</v>
      </c>
    </row>
    <row r="181" spans="2:51" s="159" customFormat="1" ht="13.5">
      <c r="B181" s="165"/>
      <c r="C181" s="228"/>
      <c r="D181" s="228"/>
      <c r="E181" s="229"/>
      <c r="F181" s="230"/>
      <c r="G181" s="231"/>
      <c r="H181" s="232"/>
      <c r="I181" s="233"/>
      <c r="J181" s="233"/>
      <c r="K181" s="230"/>
      <c r="L181" s="165"/>
      <c r="M181" s="165"/>
      <c r="N181" s="165"/>
      <c r="O181" s="165"/>
      <c r="P181" s="165"/>
      <c r="Q181" s="165"/>
      <c r="R181" s="165"/>
      <c r="S181" s="165"/>
      <c r="T181" s="165"/>
      <c r="AT181" s="161" t="s">
        <v>136</v>
      </c>
      <c r="AU181" s="161" t="s">
        <v>81</v>
      </c>
      <c r="AV181" s="159" t="s">
        <v>81</v>
      </c>
      <c r="AW181" s="159" t="s">
        <v>37</v>
      </c>
      <c r="AX181" s="159" t="s">
        <v>22</v>
      </c>
      <c r="AY181" s="161" t="s">
        <v>125</v>
      </c>
    </row>
    <row r="182" spans="2:65" s="24" customFormat="1" ht="20.25" customHeight="1">
      <c r="B182" s="226"/>
      <c r="D182" s="156"/>
      <c r="F182" s="157"/>
      <c r="L182" s="26"/>
      <c r="M182" s="34"/>
      <c r="N182" s="152" t="s">
        <v>44</v>
      </c>
      <c r="O182" s="153">
        <v>0.073</v>
      </c>
      <c r="P182" s="153">
        <f>O182*H177</f>
        <v>0</v>
      </c>
      <c r="Q182" s="153">
        <v>0</v>
      </c>
      <c r="R182" s="153">
        <f>Q182*H177</f>
        <v>0</v>
      </c>
      <c r="S182" s="153">
        <v>0</v>
      </c>
      <c r="T182" s="153">
        <f>S182*H177</f>
        <v>0</v>
      </c>
      <c r="AR182" s="10" t="s">
        <v>132</v>
      </c>
      <c r="AT182" s="10" t="s">
        <v>127</v>
      </c>
      <c r="AU182" s="10" t="s">
        <v>81</v>
      </c>
      <c r="AY182" s="10" t="s">
        <v>125</v>
      </c>
      <c r="BE182" s="155">
        <f>IF(N182="základní",J177,0)</f>
        <v>0</v>
      </c>
      <c r="BF182" s="155">
        <f>IF(N182="snížená",J177,0)</f>
        <v>0</v>
      </c>
      <c r="BG182" s="155">
        <f>IF(N182="zákl. přenesená",J177,0)</f>
        <v>0</v>
      </c>
      <c r="BH182" s="155">
        <f>IF(N182="sníž. přenesená",J177,0)</f>
        <v>0</v>
      </c>
      <c r="BI182" s="155">
        <f>IF(N182="nulová",J177,0)</f>
        <v>0</v>
      </c>
      <c r="BJ182" s="10" t="s">
        <v>22</v>
      </c>
      <c r="BK182" s="155">
        <f>ROUND(I177*H177,2)</f>
        <v>0</v>
      </c>
      <c r="BL182" s="10" t="s">
        <v>132</v>
      </c>
      <c r="BM182" s="10" t="s">
        <v>250</v>
      </c>
    </row>
    <row r="183" spans="2:47" s="24" customFormat="1" ht="13.5">
      <c r="B183" s="26"/>
      <c r="C183" s="159"/>
      <c r="D183" s="175"/>
      <c r="E183" s="176"/>
      <c r="F183" s="177"/>
      <c r="G183" s="159"/>
      <c r="H183" s="178"/>
      <c r="I183" s="159"/>
      <c r="J183" s="159"/>
      <c r="K183" s="159"/>
      <c r="L183" s="26"/>
      <c r="M183" s="26"/>
      <c r="N183" s="26"/>
      <c r="O183" s="26"/>
      <c r="P183" s="26"/>
      <c r="Q183" s="26"/>
      <c r="R183" s="26"/>
      <c r="S183" s="26"/>
      <c r="T183" s="26"/>
      <c r="AT183" s="10" t="s">
        <v>134</v>
      </c>
      <c r="AU183" s="10" t="s">
        <v>81</v>
      </c>
    </row>
    <row r="184" spans="2:51" s="159" customFormat="1" ht="13.5">
      <c r="B184" s="165"/>
      <c r="C184" s="228"/>
      <c r="D184" s="228"/>
      <c r="E184" s="229"/>
      <c r="F184" s="230"/>
      <c r="G184" s="231"/>
      <c r="H184" s="232"/>
      <c r="I184" s="233"/>
      <c r="J184" s="233"/>
      <c r="K184" s="230"/>
      <c r="L184" s="165"/>
      <c r="M184" s="165"/>
      <c r="N184" s="165"/>
      <c r="O184" s="165"/>
      <c r="P184" s="165"/>
      <c r="Q184" s="165"/>
      <c r="R184" s="165"/>
      <c r="S184" s="165"/>
      <c r="T184" s="165"/>
      <c r="AT184" s="161" t="s">
        <v>136</v>
      </c>
      <c r="AU184" s="161" t="s">
        <v>81</v>
      </c>
      <c r="AV184" s="159" t="s">
        <v>81</v>
      </c>
      <c r="AW184" s="159" t="s">
        <v>37</v>
      </c>
      <c r="AX184" s="159" t="s">
        <v>73</v>
      </c>
      <c r="AY184" s="161" t="s">
        <v>125</v>
      </c>
    </row>
    <row r="185" spans="2:51" s="167" customFormat="1" ht="13.5">
      <c r="B185" s="173"/>
      <c r="C185" s="24"/>
      <c r="D185" s="175"/>
      <c r="E185" s="24"/>
      <c r="F185" s="182"/>
      <c r="G185" s="24"/>
      <c r="H185" s="24"/>
      <c r="I185" s="24"/>
      <c r="J185" s="24"/>
      <c r="K185" s="24"/>
      <c r="L185" s="173"/>
      <c r="M185" s="173"/>
      <c r="N185" s="173"/>
      <c r="O185" s="173"/>
      <c r="P185" s="173"/>
      <c r="Q185" s="173"/>
      <c r="R185" s="173"/>
      <c r="S185" s="173"/>
      <c r="T185" s="173"/>
      <c r="AT185" s="169" t="s">
        <v>136</v>
      </c>
      <c r="AU185" s="169" t="s">
        <v>81</v>
      </c>
      <c r="AV185" s="167" t="s">
        <v>132</v>
      </c>
      <c r="AW185" s="167" t="s">
        <v>37</v>
      </c>
      <c r="AX185" s="167" t="s">
        <v>22</v>
      </c>
      <c r="AY185" s="169" t="s">
        <v>125</v>
      </c>
    </row>
    <row r="186" spans="2:65" s="24" customFormat="1" ht="20.25" customHeight="1">
      <c r="B186" s="226"/>
      <c r="C186" s="228"/>
      <c r="D186" s="228"/>
      <c r="E186" s="229"/>
      <c r="F186" s="230"/>
      <c r="G186" s="231"/>
      <c r="H186" s="232"/>
      <c r="I186" s="233"/>
      <c r="J186" s="233"/>
      <c r="K186" s="230"/>
      <c r="L186" s="26"/>
      <c r="M186" s="34"/>
      <c r="N186" s="152" t="s">
        <v>44</v>
      </c>
      <c r="O186" s="153">
        <v>0.621</v>
      </c>
      <c r="P186" s="153">
        <f>O186*H181</f>
        <v>0</v>
      </c>
      <c r="Q186" s="153">
        <v>0</v>
      </c>
      <c r="R186" s="153">
        <f>Q186*H181</f>
        <v>0</v>
      </c>
      <c r="S186" s="153">
        <v>0</v>
      </c>
      <c r="T186" s="153">
        <f>S186*H181</f>
        <v>0</v>
      </c>
      <c r="AR186" s="10" t="s">
        <v>132</v>
      </c>
      <c r="AT186" s="10" t="s">
        <v>127</v>
      </c>
      <c r="AU186" s="10" t="s">
        <v>81</v>
      </c>
      <c r="AY186" s="10" t="s">
        <v>125</v>
      </c>
      <c r="BE186" s="155">
        <f>IF(N186="základní",J181,0)</f>
        <v>0</v>
      </c>
      <c r="BF186" s="155">
        <f>IF(N186="snížená",J181,0)</f>
        <v>0</v>
      </c>
      <c r="BG186" s="155">
        <f>IF(N186="zákl. přenesená",J181,0)</f>
        <v>0</v>
      </c>
      <c r="BH186" s="155">
        <f>IF(N186="sníž. přenesená",J181,0)</f>
        <v>0</v>
      </c>
      <c r="BI186" s="155">
        <f>IF(N186="nulová",J181,0)</f>
        <v>0</v>
      </c>
      <c r="BJ186" s="10" t="s">
        <v>22</v>
      </c>
      <c r="BK186" s="155">
        <f>ROUND(I181*H181,2)</f>
        <v>0</v>
      </c>
      <c r="BL186" s="10" t="s">
        <v>132</v>
      </c>
      <c r="BM186" s="10" t="s">
        <v>254</v>
      </c>
    </row>
    <row r="187" spans="2:47" s="24" customFormat="1" ht="13.5">
      <c r="B187" s="26"/>
      <c r="D187" s="175"/>
      <c r="F187" s="182"/>
      <c r="L187" s="26"/>
      <c r="M187" s="26"/>
      <c r="N187" s="26"/>
      <c r="O187" s="26"/>
      <c r="P187" s="26"/>
      <c r="Q187" s="26"/>
      <c r="R187" s="26"/>
      <c r="S187" s="26"/>
      <c r="T187" s="26"/>
      <c r="AT187" s="10" t="s">
        <v>134</v>
      </c>
      <c r="AU187" s="10" t="s">
        <v>81</v>
      </c>
    </row>
    <row r="188" spans="2:51" s="159" customFormat="1" ht="13.5">
      <c r="B188" s="165"/>
      <c r="C188" s="228"/>
      <c r="D188" s="228"/>
      <c r="E188" s="229"/>
      <c r="F188" s="230"/>
      <c r="G188" s="231"/>
      <c r="H188" s="232"/>
      <c r="I188" s="233"/>
      <c r="J188" s="233"/>
      <c r="K188" s="230"/>
      <c r="L188" s="165"/>
      <c r="M188" s="165"/>
      <c r="N188" s="165"/>
      <c r="O188" s="165"/>
      <c r="P188" s="165"/>
      <c r="Q188" s="165"/>
      <c r="R188" s="165"/>
      <c r="S188" s="165"/>
      <c r="T188" s="165"/>
      <c r="AT188" s="161" t="s">
        <v>136</v>
      </c>
      <c r="AU188" s="161" t="s">
        <v>81</v>
      </c>
      <c r="AV188" s="159" t="s">
        <v>81</v>
      </c>
      <c r="AW188" s="159" t="s">
        <v>37</v>
      </c>
      <c r="AX188" s="159" t="s">
        <v>22</v>
      </c>
      <c r="AY188" s="161" t="s">
        <v>125</v>
      </c>
    </row>
    <row r="189" spans="2:65" s="24" customFormat="1" ht="20.25" customHeight="1">
      <c r="B189" s="226"/>
      <c r="D189" s="156"/>
      <c r="F189" s="157"/>
      <c r="L189" s="26"/>
      <c r="M189" s="34"/>
      <c r="N189" s="152" t="s">
        <v>44</v>
      </c>
      <c r="O189" s="153">
        <v>0.517</v>
      </c>
      <c r="P189" s="153">
        <f>O189*H184</f>
        <v>0</v>
      </c>
      <c r="Q189" s="153">
        <v>0</v>
      </c>
      <c r="R189" s="153">
        <f>Q189*H184</f>
        <v>0</v>
      </c>
      <c r="S189" s="153">
        <v>0.023</v>
      </c>
      <c r="T189" s="153">
        <f>S189*H184</f>
        <v>0</v>
      </c>
      <c r="AR189" s="10" t="s">
        <v>132</v>
      </c>
      <c r="AT189" s="10" t="s">
        <v>127</v>
      </c>
      <c r="AU189" s="10" t="s">
        <v>81</v>
      </c>
      <c r="AY189" s="10" t="s">
        <v>125</v>
      </c>
      <c r="BE189" s="155">
        <f>IF(N189="základní",J184,0)</f>
        <v>0</v>
      </c>
      <c r="BF189" s="155">
        <f>IF(N189="snížená",J184,0)</f>
        <v>0</v>
      </c>
      <c r="BG189" s="155">
        <f>IF(N189="zákl. přenesená",J184,0)</f>
        <v>0</v>
      </c>
      <c r="BH189" s="155">
        <f>IF(N189="sníž. přenesená",J184,0)</f>
        <v>0</v>
      </c>
      <c r="BI189" s="155">
        <f>IF(N189="nulová",J184,0)</f>
        <v>0</v>
      </c>
      <c r="BJ189" s="10" t="s">
        <v>22</v>
      </c>
      <c r="BK189" s="155">
        <f>ROUND(I184*H184,2)</f>
        <v>0</v>
      </c>
      <c r="BL189" s="10" t="s">
        <v>132</v>
      </c>
      <c r="BM189" s="10" t="s">
        <v>259</v>
      </c>
    </row>
    <row r="190" spans="2:47" s="24" customFormat="1" ht="13.5">
      <c r="B190" s="26"/>
      <c r="C190" s="159"/>
      <c r="D190" s="156"/>
      <c r="E190" s="161"/>
      <c r="F190" s="162"/>
      <c r="G190" s="159"/>
      <c r="H190" s="163"/>
      <c r="I190" s="159"/>
      <c r="J190" s="159"/>
      <c r="K190" s="159"/>
      <c r="L190" s="26"/>
      <c r="M190" s="26"/>
      <c r="N190" s="26"/>
      <c r="O190" s="26"/>
      <c r="P190" s="26"/>
      <c r="Q190" s="26"/>
      <c r="R190" s="26"/>
      <c r="S190" s="26"/>
      <c r="T190" s="26"/>
      <c r="AT190" s="10" t="s">
        <v>134</v>
      </c>
      <c r="AU190" s="10" t="s">
        <v>81</v>
      </c>
    </row>
    <row r="191" spans="2:65" s="24" customFormat="1" ht="28.5" customHeight="1">
      <c r="B191" s="226"/>
      <c r="C191" s="159"/>
      <c r="D191" s="156"/>
      <c r="E191" s="161"/>
      <c r="F191" s="162"/>
      <c r="G191" s="159"/>
      <c r="H191" s="163"/>
      <c r="I191" s="159"/>
      <c r="J191" s="159"/>
      <c r="K191" s="159"/>
      <c r="L191" s="26"/>
      <c r="M191" s="34"/>
      <c r="N191" s="152" t="s">
        <v>44</v>
      </c>
      <c r="O191" s="153">
        <v>1.08</v>
      </c>
      <c r="P191" s="153">
        <f>O191*H186</f>
        <v>0</v>
      </c>
      <c r="Q191" s="153">
        <v>0</v>
      </c>
      <c r="R191" s="153">
        <f>Q191*H186</f>
        <v>0</v>
      </c>
      <c r="S191" s="153">
        <v>0.027</v>
      </c>
      <c r="T191" s="153">
        <f>S191*H186</f>
        <v>0</v>
      </c>
      <c r="AR191" s="10" t="s">
        <v>132</v>
      </c>
      <c r="AT191" s="10" t="s">
        <v>127</v>
      </c>
      <c r="AU191" s="10" t="s">
        <v>81</v>
      </c>
      <c r="AY191" s="10" t="s">
        <v>125</v>
      </c>
      <c r="BE191" s="155">
        <f>IF(N191="základní",J186,0)</f>
        <v>0</v>
      </c>
      <c r="BF191" s="155">
        <f>IF(N191="snížená",J186,0)</f>
        <v>0</v>
      </c>
      <c r="BG191" s="155">
        <f>IF(N191="zákl. přenesená",J186,0)</f>
        <v>0</v>
      </c>
      <c r="BH191" s="155">
        <f>IF(N191="sníž. přenesená",J186,0)</f>
        <v>0</v>
      </c>
      <c r="BI191" s="155">
        <f>IF(N191="nulová",J186,0)</f>
        <v>0</v>
      </c>
      <c r="BJ191" s="10" t="s">
        <v>22</v>
      </c>
      <c r="BK191" s="155">
        <f>ROUND(I186*H186,2)</f>
        <v>0</v>
      </c>
      <c r="BL191" s="10" t="s">
        <v>132</v>
      </c>
      <c r="BM191" s="10" t="s">
        <v>263</v>
      </c>
    </row>
    <row r="192" spans="2:47" s="24" customFormat="1" ht="13.5">
      <c r="B192" s="26"/>
      <c r="C192" s="167"/>
      <c r="D192" s="175"/>
      <c r="E192" s="179"/>
      <c r="F192" s="180"/>
      <c r="G192" s="167"/>
      <c r="H192" s="181"/>
      <c r="I192" s="167"/>
      <c r="J192" s="167"/>
      <c r="K192" s="167"/>
      <c r="L192" s="26"/>
      <c r="M192" s="26"/>
      <c r="N192" s="26"/>
      <c r="O192" s="26"/>
      <c r="P192" s="26"/>
      <c r="Q192" s="26"/>
      <c r="R192" s="26"/>
      <c r="S192" s="26"/>
      <c r="T192" s="26"/>
      <c r="AT192" s="10" t="s">
        <v>134</v>
      </c>
      <c r="AU192" s="10" t="s">
        <v>81</v>
      </c>
    </row>
    <row r="193" spans="2:65" s="24" customFormat="1" ht="20.25" customHeight="1">
      <c r="B193" s="226"/>
      <c r="C193" s="228"/>
      <c r="D193" s="228"/>
      <c r="E193" s="229"/>
      <c r="F193" s="230"/>
      <c r="G193" s="231"/>
      <c r="H193" s="232"/>
      <c r="I193" s="233"/>
      <c r="J193" s="233"/>
      <c r="K193" s="230"/>
      <c r="L193" s="26"/>
      <c r="M193" s="34"/>
      <c r="N193" s="152" t="s">
        <v>44</v>
      </c>
      <c r="O193" s="153">
        <v>6.436</v>
      </c>
      <c r="P193" s="153">
        <f>O193*H188</f>
        <v>0</v>
      </c>
      <c r="Q193" s="153">
        <v>0</v>
      </c>
      <c r="R193" s="153">
        <f>Q193*H188</f>
        <v>0</v>
      </c>
      <c r="S193" s="153">
        <v>2</v>
      </c>
      <c r="T193" s="153">
        <f>S193*H188</f>
        <v>0</v>
      </c>
      <c r="AR193" s="10" t="s">
        <v>132</v>
      </c>
      <c r="AT193" s="10" t="s">
        <v>127</v>
      </c>
      <c r="AU193" s="10" t="s">
        <v>81</v>
      </c>
      <c r="AY193" s="10" t="s">
        <v>125</v>
      </c>
      <c r="BE193" s="155">
        <f>IF(N193="základní",J188,0)</f>
        <v>0</v>
      </c>
      <c r="BF193" s="155">
        <f>IF(N193="snížená",J188,0)</f>
        <v>0</v>
      </c>
      <c r="BG193" s="155">
        <f>IF(N193="zákl. přenesená",J188,0)</f>
        <v>0</v>
      </c>
      <c r="BH193" s="155">
        <f>IF(N193="sníž. přenesená",J188,0)</f>
        <v>0</v>
      </c>
      <c r="BI193" s="155">
        <f>IF(N193="nulová",J188,0)</f>
        <v>0</v>
      </c>
      <c r="BJ193" s="10" t="s">
        <v>22</v>
      </c>
      <c r="BK193" s="155">
        <f>ROUND(I188*H188,2)</f>
        <v>0</v>
      </c>
      <c r="BL193" s="10" t="s">
        <v>132</v>
      </c>
      <c r="BM193" s="10" t="s">
        <v>267</v>
      </c>
    </row>
    <row r="194" spans="2:47" s="24" customFormat="1" ht="13.5">
      <c r="B194" s="26"/>
      <c r="D194" s="175"/>
      <c r="F194" s="182"/>
      <c r="L194" s="26"/>
      <c r="M194" s="26"/>
      <c r="N194" s="26"/>
      <c r="O194" s="26"/>
      <c r="P194" s="26"/>
      <c r="Q194" s="26"/>
      <c r="R194" s="26"/>
      <c r="S194" s="26"/>
      <c r="T194" s="26"/>
      <c r="AT194" s="10" t="s">
        <v>134</v>
      </c>
      <c r="AU194" s="10" t="s">
        <v>81</v>
      </c>
    </row>
    <row r="195" spans="2:51" s="159" customFormat="1" ht="13.5">
      <c r="B195" s="165"/>
      <c r="C195" s="228"/>
      <c r="D195" s="228"/>
      <c r="E195" s="229"/>
      <c r="F195" s="230"/>
      <c r="G195" s="231"/>
      <c r="H195" s="232"/>
      <c r="I195" s="233"/>
      <c r="J195" s="233"/>
      <c r="K195" s="230"/>
      <c r="L195" s="165"/>
      <c r="M195" s="165"/>
      <c r="N195" s="165"/>
      <c r="O195" s="165"/>
      <c r="P195" s="165"/>
      <c r="Q195" s="165"/>
      <c r="R195" s="165"/>
      <c r="S195" s="165"/>
      <c r="T195" s="165"/>
      <c r="AT195" s="161" t="s">
        <v>136</v>
      </c>
      <c r="AU195" s="161" t="s">
        <v>81</v>
      </c>
      <c r="AV195" s="159" t="s">
        <v>81</v>
      </c>
      <c r="AW195" s="159" t="s">
        <v>37</v>
      </c>
      <c r="AX195" s="159" t="s">
        <v>73</v>
      </c>
      <c r="AY195" s="161" t="s">
        <v>125</v>
      </c>
    </row>
    <row r="196" spans="2:51" s="159" customFormat="1" ht="13.5">
      <c r="B196" s="165"/>
      <c r="C196" s="24"/>
      <c r="D196" s="156"/>
      <c r="E196" s="24"/>
      <c r="F196" s="157"/>
      <c r="G196" s="24"/>
      <c r="H196" s="24"/>
      <c r="I196" s="24"/>
      <c r="J196" s="24"/>
      <c r="K196" s="24"/>
      <c r="L196" s="165"/>
      <c r="M196" s="165"/>
      <c r="N196" s="165"/>
      <c r="O196" s="165"/>
      <c r="P196" s="165"/>
      <c r="Q196" s="165"/>
      <c r="R196" s="165"/>
      <c r="S196" s="165"/>
      <c r="T196" s="165"/>
      <c r="AT196" s="161" t="s">
        <v>136</v>
      </c>
      <c r="AU196" s="161" t="s">
        <v>81</v>
      </c>
      <c r="AV196" s="159" t="s">
        <v>81</v>
      </c>
      <c r="AW196" s="159" t="s">
        <v>37</v>
      </c>
      <c r="AX196" s="159" t="s">
        <v>73</v>
      </c>
      <c r="AY196" s="161" t="s">
        <v>125</v>
      </c>
    </row>
    <row r="197" spans="2:51" s="167" customFormat="1" ht="13.5">
      <c r="B197" s="173"/>
      <c r="C197" s="159"/>
      <c r="D197" s="156"/>
      <c r="E197" s="161"/>
      <c r="F197" s="162"/>
      <c r="G197" s="159"/>
      <c r="H197" s="163"/>
      <c r="I197" s="159"/>
      <c r="J197" s="159"/>
      <c r="K197" s="159"/>
      <c r="L197" s="173"/>
      <c r="M197" s="173"/>
      <c r="N197" s="173"/>
      <c r="O197" s="173"/>
      <c r="P197" s="173"/>
      <c r="Q197" s="173"/>
      <c r="R197" s="173"/>
      <c r="S197" s="173"/>
      <c r="T197" s="173"/>
      <c r="AT197" s="169" t="s">
        <v>136</v>
      </c>
      <c r="AU197" s="169" t="s">
        <v>81</v>
      </c>
      <c r="AV197" s="167" t="s">
        <v>132</v>
      </c>
      <c r="AW197" s="167" t="s">
        <v>37</v>
      </c>
      <c r="AX197" s="167" t="s">
        <v>22</v>
      </c>
      <c r="AY197" s="169" t="s">
        <v>125</v>
      </c>
    </row>
    <row r="198" spans="2:65" s="24" customFormat="1" ht="20.25" customHeight="1">
      <c r="B198" s="226"/>
      <c r="C198" s="167"/>
      <c r="D198" s="175"/>
      <c r="E198" s="179"/>
      <c r="F198" s="180"/>
      <c r="G198" s="167"/>
      <c r="H198" s="181"/>
      <c r="I198" s="167"/>
      <c r="J198" s="167"/>
      <c r="K198" s="167"/>
      <c r="L198" s="26"/>
      <c r="M198" s="34"/>
      <c r="N198" s="152" t="s">
        <v>44</v>
      </c>
      <c r="O198" s="153">
        <v>0.246</v>
      </c>
      <c r="P198" s="153">
        <f>O198*H193</f>
        <v>0</v>
      </c>
      <c r="Q198" s="153">
        <v>0</v>
      </c>
      <c r="R198" s="153">
        <f>Q198*H193</f>
        <v>0</v>
      </c>
      <c r="S198" s="153">
        <v>0</v>
      </c>
      <c r="T198" s="153">
        <f>S198*H193</f>
        <v>0</v>
      </c>
      <c r="AR198" s="10" t="s">
        <v>132</v>
      </c>
      <c r="AT198" s="10" t="s">
        <v>127</v>
      </c>
      <c r="AU198" s="10" t="s">
        <v>81</v>
      </c>
      <c r="AY198" s="10" t="s">
        <v>125</v>
      </c>
      <c r="BE198" s="155">
        <f>IF(N198="základní",J193,0)</f>
        <v>0</v>
      </c>
      <c r="BF198" s="155">
        <f>IF(N198="snížená",J193,0)</f>
        <v>0</v>
      </c>
      <c r="BG198" s="155">
        <f>IF(N198="zákl. přenesená",J193,0)</f>
        <v>0</v>
      </c>
      <c r="BH198" s="155">
        <f>IF(N198="sníž. přenesená",J193,0)</f>
        <v>0</v>
      </c>
      <c r="BI198" s="155">
        <f>IF(N198="nulová",J193,0)</f>
        <v>0</v>
      </c>
      <c r="BJ198" s="10" t="s">
        <v>22</v>
      </c>
      <c r="BK198" s="155">
        <f>ROUND(I193*H193,2)</f>
        <v>0</v>
      </c>
      <c r="BL198" s="10" t="s">
        <v>132</v>
      </c>
      <c r="BM198" s="10" t="s">
        <v>791</v>
      </c>
    </row>
    <row r="199" spans="2:47" s="24" customFormat="1" ht="13.5">
      <c r="B199" s="26"/>
      <c r="C199" s="228"/>
      <c r="D199" s="228"/>
      <c r="E199" s="229"/>
      <c r="F199" s="230"/>
      <c r="G199" s="231"/>
      <c r="H199" s="232"/>
      <c r="I199" s="233"/>
      <c r="J199" s="233"/>
      <c r="K199" s="230"/>
      <c r="L199" s="26"/>
      <c r="M199" s="26"/>
      <c r="N199" s="26"/>
      <c r="O199" s="26"/>
      <c r="P199" s="26"/>
      <c r="Q199" s="26"/>
      <c r="R199" s="26"/>
      <c r="S199" s="26"/>
      <c r="T199" s="26"/>
      <c r="AT199" s="10" t="s">
        <v>134</v>
      </c>
      <c r="AU199" s="10" t="s">
        <v>81</v>
      </c>
    </row>
    <row r="200" spans="2:65" s="24" customFormat="1" ht="20.25" customHeight="1">
      <c r="B200" s="226"/>
      <c r="D200" s="156"/>
      <c r="F200" s="157"/>
      <c r="L200" s="26"/>
      <c r="M200" s="34"/>
      <c r="N200" s="152" t="s">
        <v>44</v>
      </c>
      <c r="O200" s="153">
        <v>0.017</v>
      </c>
      <c r="P200" s="153">
        <f>O200*H195</f>
        <v>0</v>
      </c>
      <c r="Q200" s="153">
        <v>0</v>
      </c>
      <c r="R200" s="153">
        <f>Q200*H195</f>
        <v>0</v>
      </c>
      <c r="S200" s="153">
        <v>0</v>
      </c>
      <c r="T200" s="153">
        <f>S200*H195</f>
        <v>0</v>
      </c>
      <c r="AR200" s="10" t="s">
        <v>132</v>
      </c>
      <c r="AT200" s="10" t="s">
        <v>127</v>
      </c>
      <c r="AU200" s="10" t="s">
        <v>81</v>
      </c>
      <c r="AY200" s="10" t="s">
        <v>125</v>
      </c>
      <c r="BE200" s="155">
        <f>IF(N200="základní",J195,0)</f>
        <v>0</v>
      </c>
      <c r="BF200" s="155">
        <f>IF(N200="snížená",J195,0)</f>
        <v>0</v>
      </c>
      <c r="BG200" s="155">
        <f>IF(N200="zákl. přenesená",J195,0)</f>
        <v>0</v>
      </c>
      <c r="BH200" s="155">
        <f>IF(N200="sníž. přenesená",J195,0)</f>
        <v>0</v>
      </c>
      <c r="BI200" s="155">
        <f>IF(N200="nulová",J195,0)</f>
        <v>0</v>
      </c>
      <c r="BJ200" s="10" t="s">
        <v>22</v>
      </c>
      <c r="BK200" s="155">
        <f>ROUND(I195*H195,2)</f>
        <v>0</v>
      </c>
      <c r="BL200" s="10" t="s">
        <v>132</v>
      </c>
      <c r="BM200" s="10" t="s">
        <v>273</v>
      </c>
    </row>
    <row r="201" spans="2:47" s="24" customFormat="1" ht="15">
      <c r="B201" s="26"/>
      <c r="C201" s="130"/>
      <c r="D201" s="141"/>
      <c r="E201" s="142"/>
      <c r="F201" s="142"/>
      <c r="G201" s="130"/>
      <c r="H201" s="130"/>
      <c r="I201" s="130"/>
      <c r="J201" s="143"/>
      <c r="K201" s="130"/>
      <c r="L201" s="26"/>
      <c r="M201" s="26"/>
      <c r="N201" s="26"/>
      <c r="O201" s="26"/>
      <c r="P201" s="26"/>
      <c r="Q201" s="26"/>
      <c r="R201" s="26"/>
      <c r="S201" s="26"/>
      <c r="T201" s="26"/>
      <c r="AT201" s="10" t="s">
        <v>134</v>
      </c>
      <c r="AU201" s="10" t="s">
        <v>81</v>
      </c>
    </row>
    <row r="202" spans="2:51" s="159" customFormat="1" ht="13.5">
      <c r="B202" s="165"/>
      <c r="C202" s="228"/>
      <c r="D202" s="228"/>
      <c r="E202" s="229"/>
      <c r="F202" s="230"/>
      <c r="G202" s="231"/>
      <c r="H202" s="232"/>
      <c r="I202" s="233"/>
      <c r="J202" s="233"/>
      <c r="K202" s="230"/>
      <c r="L202" s="165"/>
      <c r="M202" s="165"/>
      <c r="N202" s="165"/>
      <c r="O202" s="165"/>
      <c r="P202" s="165"/>
      <c r="Q202" s="165"/>
      <c r="R202" s="165"/>
      <c r="S202" s="165"/>
      <c r="T202" s="165"/>
      <c r="AT202" s="161" t="s">
        <v>136</v>
      </c>
      <c r="AU202" s="161" t="s">
        <v>81</v>
      </c>
      <c r="AV202" s="159" t="s">
        <v>81</v>
      </c>
      <c r="AW202" s="159" t="s">
        <v>37</v>
      </c>
      <c r="AX202" s="159" t="s">
        <v>73</v>
      </c>
      <c r="AY202" s="161" t="s">
        <v>125</v>
      </c>
    </row>
    <row r="203" spans="2:51" s="167" customFormat="1" ht="13.5">
      <c r="B203" s="173"/>
      <c r="C203" s="24"/>
      <c r="D203" s="175"/>
      <c r="E203" s="24"/>
      <c r="F203" s="182"/>
      <c r="G203" s="24"/>
      <c r="H203" s="24"/>
      <c r="I203" s="24"/>
      <c r="J203" s="24"/>
      <c r="K203" s="24"/>
      <c r="L203" s="173"/>
      <c r="M203" s="173"/>
      <c r="N203" s="173"/>
      <c r="O203" s="173"/>
      <c r="P203" s="173"/>
      <c r="Q203" s="173"/>
      <c r="R203" s="173"/>
      <c r="S203" s="173"/>
      <c r="T203" s="173"/>
      <c r="AT203" s="169" t="s">
        <v>136</v>
      </c>
      <c r="AU203" s="169" t="s">
        <v>81</v>
      </c>
      <c r="AV203" s="167" t="s">
        <v>132</v>
      </c>
      <c r="AW203" s="167" t="s">
        <v>37</v>
      </c>
      <c r="AX203" s="167" t="s">
        <v>22</v>
      </c>
      <c r="AY203" s="169" t="s">
        <v>125</v>
      </c>
    </row>
    <row r="204" spans="2:65" s="24" customFormat="1" ht="20.25" customHeight="1">
      <c r="B204" s="226"/>
      <c r="C204" s="228"/>
      <c r="D204" s="228"/>
      <c r="E204" s="229"/>
      <c r="F204" s="230"/>
      <c r="G204" s="231"/>
      <c r="H204" s="232"/>
      <c r="I204" s="233"/>
      <c r="J204" s="233"/>
      <c r="K204" s="230"/>
      <c r="L204" s="26"/>
      <c r="M204" s="34"/>
      <c r="N204" s="152" t="s">
        <v>44</v>
      </c>
      <c r="O204" s="153">
        <v>0</v>
      </c>
      <c r="P204" s="153">
        <f>O204*H199</f>
        <v>0</v>
      </c>
      <c r="Q204" s="153">
        <v>0</v>
      </c>
      <c r="R204" s="153">
        <f>Q204*H199</f>
        <v>0</v>
      </c>
      <c r="S204" s="153">
        <v>0</v>
      </c>
      <c r="T204" s="153">
        <f>S204*H199</f>
        <v>0</v>
      </c>
      <c r="AR204" s="10" t="s">
        <v>132</v>
      </c>
      <c r="AT204" s="10" t="s">
        <v>127</v>
      </c>
      <c r="AU204" s="10" t="s">
        <v>81</v>
      </c>
      <c r="AY204" s="10" t="s">
        <v>125</v>
      </c>
      <c r="BE204" s="155">
        <f>IF(N204="základní",J199,0)</f>
        <v>0</v>
      </c>
      <c r="BF204" s="155">
        <f>IF(N204="snížená",J199,0)</f>
        <v>0</v>
      </c>
      <c r="BG204" s="155">
        <f>IF(N204="zákl. přenesená",J199,0)</f>
        <v>0</v>
      </c>
      <c r="BH204" s="155">
        <f>IF(N204="sníž. přenesená",J199,0)</f>
        <v>0</v>
      </c>
      <c r="BI204" s="155">
        <f>IF(N204="nulová",J199,0)</f>
        <v>0</v>
      </c>
      <c r="BJ204" s="10" t="s">
        <v>22</v>
      </c>
      <c r="BK204" s="155">
        <f>ROUND(I199*H199,2)</f>
        <v>0</v>
      </c>
      <c r="BL204" s="10" t="s">
        <v>132</v>
      </c>
      <c r="BM204" s="10" t="s">
        <v>792</v>
      </c>
    </row>
    <row r="205" spans="2:47" s="24" customFormat="1" ht="13.5">
      <c r="B205" s="26"/>
      <c r="D205" s="156"/>
      <c r="F205" s="157"/>
      <c r="L205" s="26"/>
      <c r="M205" s="26"/>
      <c r="N205" s="26"/>
      <c r="O205" s="26"/>
      <c r="P205" s="26"/>
      <c r="Q205" s="26"/>
      <c r="R205" s="26"/>
      <c r="S205" s="26"/>
      <c r="T205" s="26"/>
      <c r="AT205" s="10" t="s">
        <v>134</v>
      </c>
      <c r="AU205" s="10" t="s">
        <v>81</v>
      </c>
    </row>
    <row r="206" spans="2:63" s="130" customFormat="1" ht="29.25" customHeight="1">
      <c r="B206" s="136"/>
      <c r="C206" s="26"/>
      <c r="D206" s="26"/>
      <c r="E206" s="26"/>
      <c r="F206" s="26"/>
      <c r="G206" s="26"/>
      <c r="H206" s="26"/>
      <c r="I206" s="26"/>
      <c r="J206" s="26"/>
      <c r="K206" s="26"/>
      <c r="L206" s="136"/>
      <c r="M206" s="136"/>
      <c r="N206" s="136"/>
      <c r="O206" s="136"/>
      <c r="P206" s="137">
        <f>SUM(P207:P210)</f>
        <v>0</v>
      </c>
      <c r="Q206" s="136"/>
      <c r="R206" s="137">
        <f>SUM(R207:R210)</f>
        <v>0</v>
      </c>
      <c r="S206" s="136"/>
      <c r="T206" s="137">
        <f>SUM(T207:T210)</f>
        <v>0</v>
      </c>
      <c r="AR206" s="132" t="s">
        <v>22</v>
      </c>
      <c r="AT206" s="139" t="s">
        <v>72</v>
      </c>
      <c r="AU206" s="139" t="s">
        <v>22</v>
      </c>
      <c r="AY206" s="132" t="s">
        <v>125</v>
      </c>
      <c r="BK206" s="140">
        <f>SUM(BK207:BK210)</f>
        <v>0</v>
      </c>
    </row>
    <row r="207" spans="2:65" s="24" customFormat="1" ht="20.25" customHeight="1">
      <c r="B207" s="226"/>
      <c r="C207" s="1"/>
      <c r="D207" s="1"/>
      <c r="E207" s="1"/>
      <c r="F207" s="1"/>
      <c r="G207" s="1"/>
      <c r="H207" s="1"/>
      <c r="I207" s="1"/>
      <c r="J207" s="1"/>
      <c r="K207" s="1"/>
      <c r="L207" s="26"/>
      <c r="M207" s="34"/>
      <c r="N207" s="152" t="s">
        <v>44</v>
      </c>
      <c r="O207" s="153">
        <v>0.338</v>
      </c>
      <c r="P207" s="153">
        <f>O207*H202</f>
        <v>0</v>
      </c>
      <c r="Q207" s="153">
        <v>0</v>
      </c>
      <c r="R207" s="153">
        <f>Q207*H202</f>
        <v>0</v>
      </c>
      <c r="S207" s="153">
        <v>0</v>
      </c>
      <c r="T207" s="153">
        <f>S207*H202</f>
        <v>0</v>
      </c>
      <c r="AR207" s="10" t="s">
        <v>132</v>
      </c>
      <c r="AT207" s="10" t="s">
        <v>127</v>
      </c>
      <c r="AU207" s="10" t="s">
        <v>81</v>
      </c>
      <c r="AY207" s="10" t="s">
        <v>125</v>
      </c>
      <c r="BE207" s="155">
        <f>IF(N207="základní",J202,0)</f>
        <v>0</v>
      </c>
      <c r="BF207" s="155">
        <f>IF(N207="snížená",J202,0)</f>
        <v>0</v>
      </c>
      <c r="BG207" s="155">
        <f>IF(N207="zákl. přenesená",J202,0)</f>
        <v>0</v>
      </c>
      <c r="BH207" s="155">
        <f>IF(N207="sníž. přenesená",J202,0)</f>
        <v>0</v>
      </c>
      <c r="BI207" s="155">
        <f>IF(N207="nulová",J202,0)</f>
        <v>0</v>
      </c>
      <c r="BJ207" s="10" t="s">
        <v>22</v>
      </c>
      <c r="BK207" s="155">
        <f>ROUND(I202*H202,2)</f>
        <v>0</v>
      </c>
      <c r="BL207" s="10" t="s">
        <v>132</v>
      </c>
      <c r="BM207" s="10" t="s">
        <v>280</v>
      </c>
    </row>
    <row r="208" spans="2:47" s="24" customFormat="1" ht="13.5">
      <c r="B208" s="26"/>
      <c r="C208" s="1"/>
      <c r="D208" s="1"/>
      <c r="E208" s="1"/>
      <c r="F208" s="1"/>
      <c r="G208" s="1"/>
      <c r="H208" s="1"/>
      <c r="I208" s="1"/>
      <c r="J208" s="1"/>
      <c r="K208" s="1"/>
      <c r="L208" s="26"/>
      <c r="M208" s="26"/>
      <c r="N208" s="26"/>
      <c r="O208" s="26"/>
      <c r="P208" s="26"/>
      <c r="Q208" s="26"/>
      <c r="R208" s="26"/>
      <c r="S208" s="26"/>
      <c r="T208" s="26"/>
      <c r="AT208" s="10" t="s">
        <v>134</v>
      </c>
      <c r="AU208" s="10" t="s">
        <v>81</v>
      </c>
    </row>
    <row r="209" spans="2:65" s="24" customFormat="1" ht="28.5" customHeight="1">
      <c r="B209" s="226"/>
      <c r="C209" s="1"/>
      <c r="D209" s="1"/>
      <c r="E209" s="1"/>
      <c r="F209" s="1"/>
      <c r="G209" s="1"/>
      <c r="H209" s="1"/>
      <c r="I209" s="1"/>
      <c r="J209" s="1"/>
      <c r="K209" s="1"/>
      <c r="L209" s="26"/>
      <c r="M209" s="34"/>
      <c r="N209" s="152" t="s">
        <v>44</v>
      </c>
      <c r="O209" s="153">
        <v>0.019</v>
      </c>
      <c r="P209" s="153">
        <f>O209*H204</f>
        <v>0</v>
      </c>
      <c r="Q209" s="153">
        <v>0</v>
      </c>
      <c r="R209" s="153">
        <f>Q209*H204</f>
        <v>0</v>
      </c>
      <c r="S209" s="153">
        <v>0</v>
      </c>
      <c r="T209" s="153">
        <f>S209*H204</f>
        <v>0</v>
      </c>
      <c r="AR209" s="10" t="s">
        <v>132</v>
      </c>
      <c r="AT209" s="10" t="s">
        <v>127</v>
      </c>
      <c r="AU209" s="10" t="s">
        <v>81</v>
      </c>
      <c r="AY209" s="10" t="s">
        <v>125</v>
      </c>
      <c r="BE209" s="155">
        <f>IF(N209="základní",J204,0)</f>
        <v>0</v>
      </c>
      <c r="BF209" s="155">
        <f>IF(N209="snížená",J204,0)</f>
        <v>0</v>
      </c>
      <c r="BG209" s="155">
        <f>IF(N209="zákl. přenesená",J204,0)</f>
        <v>0</v>
      </c>
      <c r="BH209" s="155">
        <f>IF(N209="sníž. přenesená",J204,0)</f>
        <v>0</v>
      </c>
      <c r="BI209" s="155">
        <f>IF(N209="nulová",J204,0)</f>
        <v>0</v>
      </c>
      <c r="BJ209" s="10" t="s">
        <v>22</v>
      </c>
      <c r="BK209" s="155">
        <f>ROUND(I204*H204,2)</f>
        <v>0</v>
      </c>
      <c r="BL209" s="10" t="s">
        <v>132</v>
      </c>
      <c r="BM209" s="10" t="s">
        <v>284</v>
      </c>
    </row>
    <row r="210" spans="2:47" s="24" customFormat="1" ht="13.5">
      <c r="B210" s="26"/>
      <c r="C210" s="1"/>
      <c r="D210" s="1"/>
      <c r="E210" s="1"/>
      <c r="F210" s="1"/>
      <c r="G210" s="1"/>
      <c r="H210" s="1"/>
      <c r="I210" s="1"/>
      <c r="J210" s="1"/>
      <c r="K210" s="1"/>
      <c r="L210" s="26"/>
      <c r="M210" s="26"/>
      <c r="N210" s="26"/>
      <c r="O210" s="26"/>
      <c r="P210" s="26"/>
      <c r="Q210" s="26"/>
      <c r="R210" s="26"/>
      <c r="S210" s="26"/>
      <c r="T210" s="26"/>
      <c r="AT210" s="10" t="s">
        <v>134</v>
      </c>
      <c r="AU210" s="10" t="s">
        <v>81</v>
      </c>
    </row>
    <row r="211" spans="2:12" s="24" customFormat="1" ht="6.75" customHeight="1">
      <c r="B211" s="26"/>
      <c r="C211" s="1"/>
      <c r="D211" s="1"/>
      <c r="E211" s="1"/>
      <c r="F211" s="1"/>
      <c r="G211" s="1"/>
      <c r="H211" s="1"/>
      <c r="I211" s="1"/>
      <c r="J211" s="1"/>
      <c r="K211" s="1"/>
      <c r="L211" s="26"/>
    </row>
    <row r="212" ht="13.5">
      <c r="AT212" s="195"/>
    </row>
  </sheetData>
  <sheetProtection selectLockedCells="1" selectUnlockedCells="1"/>
  <mergeCells count="9">
    <mergeCell ref="E47:H47"/>
    <mergeCell ref="E73:H73"/>
    <mergeCell ref="E75:H75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2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91"/>
  <sheetViews>
    <sheetView showGridLines="0" zoomScale="107" zoomScaleNormal="107" zoomScalePageLayoutView="0" workbookViewId="0" topLeftCell="A65">
      <selection activeCell="AB65" sqref="AB65"/>
    </sheetView>
  </sheetViews>
  <sheetFormatPr defaultColWidth="9.33203125" defaultRowHeight="13.5"/>
  <cols>
    <col min="1" max="1" width="7.16015625" style="1" customWidth="1"/>
    <col min="2" max="2" width="1.5" style="1" customWidth="1"/>
    <col min="3" max="3" width="3.5" style="1" customWidth="1"/>
    <col min="4" max="4" width="3.66015625" style="1" customWidth="1"/>
    <col min="5" max="5" width="14.66015625" style="1" customWidth="1"/>
    <col min="6" max="6" width="64.33203125" style="1" customWidth="1"/>
    <col min="7" max="7" width="7.5" style="1" customWidth="1"/>
    <col min="8" max="8" width="9.5" style="1" customWidth="1"/>
    <col min="9" max="9" width="12.83203125" style="1" customWidth="1"/>
    <col min="10" max="10" width="20.16015625" style="1" customWidth="1"/>
    <col min="11" max="11" width="13.33203125" style="1" customWidth="1"/>
    <col min="13" max="21" width="0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0" style="1" hidden="1" customWidth="1"/>
  </cols>
  <sheetData>
    <row r="1" spans="1:70" ht="21.75" customHeight="1">
      <c r="A1" s="88"/>
      <c r="B1" s="3"/>
      <c r="C1" s="3"/>
      <c r="D1" s="4" t="s">
        <v>1</v>
      </c>
      <c r="E1" s="3"/>
      <c r="F1" s="5" t="s">
        <v>89</v>
      </c>
      <c r="G1" s="277" t="s">
        <v>90</v>
      </c>
      <c r="H1" s="277"/>
      <c r="I1" s="3"/>
      <c r="J1" s="5" t="s">
        <v>91</v>
      </c>
      <c r="K1" s="4" t="s">
        <v>92</v>
      </c>
      <c r="L1" s="5" t="s">
        <v>93</v>
      </c>
      <c r="M1" s="5"/>
      <c r="N1" s="5"/>
      <c r="O1" s="5"/>
      <c r="P1" s="5"/>
      <c r="Q1" s="5"/>
      <c r="R1" s="5"/>
      <c r="S1" s="5"/>
      <c r="T1" s="5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256" t="s">
        <v>7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0" t="s">
        <v>88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81</v>
      </c>
    </row>
    <row r="4" spans="2:46" ht="36.75" customHeight="1">
      <c r="B4" s="14"/>
      <c r="C4" s="15"/>
      <c r="D4" s="16" t="s">
        <v>94</v>
      </c>
      <c r="E4" s="15"/>
      <c r="F4" s="15"/>
      <c r="G4" s="15"/>
      <c r="H4" s="15"/>
      <c r="I4" s="15"/>
      <c r="J4" s="15"/>
      <c r="K4" s="17"/>
      <c r="M4" s="18" t="s">
        <v>12</v>
      </c>
      <c r="AT4" s="10" t="s">
        <v>5</v>
      </c>
    </row>
    <row r="5" spans="2:11" ht="6.7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>
      <c r="B6" s="14"/>
      <c r="C6" s="15"/>
      <c r="D6" s="22" t="s">
        <v>16</v>
      </c>
      <c r="E6" s="15"/>
      <c r="F6" s="15"/>
      <c r="G6" s="15"/>
      <c r="H6" s="15"/>
      <c r="I6" s="15"/>
      <c r="J6" s="15"/>
      <c r="K6" s="17"/>
    </row>
    <row r="7" spans="2:11" ht="20.25" customHeight="1">
      <c r="B7" s="14"/>
      <c r="C7" s="15"/>
      <c r="D7" s="15"/>
      <c r="E7" s="278" t="str">
        <f>'Rekapitulace stavby'!K6</f>
        <v>LBP Hájevského p., Hořesedly, ř. km 0,000 - 0,28756, rekonstrukce úpravy koryta</v>
      </c>
      <c r="F7" s="278"/>
      <c r="G7" s="278"/>
      <c r="H7" s="278"/>
      <c r="I7" s="15"/>
      <c r="J7" s="15"/>
      <c r="K7" s="17"/>
    </row>
    <row r="8" spans="2:11" s="24" customFormat="1" ht="15">
      <c r="B8" s="25"/>
      <c r="C8" s="26"/>
      <c r="D8" s="22" t="s">
        <v>95</v>
      </c>
      <c r="E8" s="26"/>
      <c r="F8" s="26"/>
      <c r="G8" s="26"/>
      <c r="H8" s="26"/>
      <c r="I8" s="26"/>
      <c r="J8" s="26"/>
      <c r="K8" s="29"/>
    </row>
    <row r="9" spans="2:11" s="24" customFormat="1" ht="36.75" customHeight="1">
      <c r="B9" s="25"/>
      <c r="C9" s="26"/>
      <c r="D9" s="26"/>
      <c r="E9" s="266" t="s">
        <v>824</v>
      </c>
      <c r="F9" s="266"/>
      <c r="G9" s="266"/>
      <c r="H9" s="266"/>
      <c r="I9" s="26"/>
      <c r="J9" s="26"/>
      <c r="K9" s="29"/>
    </row>
    <row r="10" spans="2:11" s="24" customFormat="1" ht="13.5">
      <c r="B10" s="25"/>
      <c r="C10" s="26"/>
      <c r="D10" s="26"/>
      <c r="E10" s="26"/>
      <c r="F10" s="26"/>
      <c r="G10" s="26"/>
      <c r="H10" s="26"/>
      <c r="I10" s="26"/>
      <c r="J10" s="26"/>
      <c r="K10" s="29"/>
    </row>
    <row r="11" spans="2:11" s="24" customFormat="1" ht="14.25" customHeight="1">
      <c r="B11" s="25"/>
      <c r="C11" s="26"/>
      <c r="D11" s="22" t="s">
        <v>19</v>
      </c>
      <c r="E11" s="26"/>
      <c r="F11" s="20"/>
      <c r="G11" s="26"/>
      <c r="H11" s="26"/>
      <c r="I11" s="22" t="s">
        <v>21</v>
      </c>
      <c r="J11" s="20"/>
      <c r="K11" s="29"/>
    </row>
    <row r="12" spans="2:11" s="24" customFormat="1" ht="14.25" customHeight="1">
      <c r="B12" s="25"/>
      <c r="C12" s="26"/>
      <c r="D12" s="22" t="s">
        <v>23</v>
      </c>
      <c r="E12" s="26"/>
      <c r="F12" s="20" t="s">
        <v>24</v>
      </c>
      <c r="G12" s="26"/>
      <c r="H12" s="26"/>
      <c r="I12" s="22" t="s">
        <v>25</v>
      </c>
      <c r="J12" s="54" t="str">
        <f>'Rekapitulace stavby'!AN8</f>
        <v>26.5.2016</v>
      </c>
      <c r="K12" s="29"/>
    </row>
    <row r="13" spans="2:11" s="24" customFormat="1" ht="10.5" customHeight="1">
      <c r="B13" s="25"/>
      <c r="C13" s="26"/>
      <c r="D13" s="26"/>
      <c r="E13" s="26"/>
      <c r="F13" s="26"/>
      <c r="G13" s="26"/>
      <c r="H13" s="26"/>
      <c r="I13" s="26"/>
      <c r="J13" s="26"/>
      <c r="K13" s="29"/>
    </row>
    <row r="14" spans="2:11" s="24" customFormat="1" ht="14.25" customHeight="1">
      <c r="B14" s="25"/>
      <c r="C14" s="26"/>
      <c r="D14" s="22" t="s">
        <v>29</v>
      </c>
      <c r="E14" s="26"/>
      <c r="F14" s="26"/>
      <c r="G14" s="26"/>
      <c r="H14" s="26"/>
      <c r="I14" s="22" t="s">
        <v>30</v>
      </c>
      <c r="J14" s="20">
        <f>IF('Rekapitulace stavby'!AN10="","",'Rekapitulace stavby'!AN10)</f>
      </c>
      <c r="K14" s="29"/>
    </row>
    <row r="15" spans="2:11" s="24" customFormat="1" ht="18" customHeight="1">
      <c r="B15" s="25"/>
      <c r="C15" s="26"/>
      <c r="D15" s="26"/>
      <c r="E15" s="257" t="str">
        <f>IF('Rekapitulace stavby'!E11="","",'Rekapitulace stavby'!E11)</f>
        <v>Povodí Vltavy, státní podnik </v>
      </c>
      <c r="F15" s="257"/>
      <c r="G15" s="26"/>
      <c r="H15" s="26"/>
      <c r="I15" s="22" t="s">
        <v>32</v>
      </c>
      <c r="J15" s="20">
        <f>IF('Rekapitulace stavby'!AN11="","",'Rekapitulace stavby'!AN11)</f>
      </c>
      <c r="K15" s="29"/>
    </row>
    <row r="16" spans="2:11" s="24" customFormat="1" ht="6.75" customHeight="1">
      <c r="B16" s="25"/>
      <c r="C16" s="26"/>
      <c r="D16" s="26"/>
      <c r="E16" s="26"/>
      <c r="F16" s="26"/>
      <c r="G16" s="26"/>
      <c r="H16" s="26"/>
      <c r="I16" s="26"/>
      <c r="J16" s="26"/>
      <c r="K16" s="29"/>
    </row>
    <row r="17" spans="2:11" s="24" customFormat="1" ht="14.25" customHeight="1">
      <c r="B17" s="25"/>
      <c r="C17" s="26"/>
      <c r="D17" s="22" t="s">
        <v>33</v>
      </c>
      <c r="E17" s="26"/>
      <c r="F17" s="26"/>
      <c r="G17" s="26"/>
      <c r="H17" s="26"/>
      <c r="I17" s="22" t="s">
        <v>30</v>
      </c>
      <c r="J17" s="20">
        <f>IF('Rekapitulace stavby'!AN13="Vyplň údaj","",IF('Rekapitulace stavby'!AN13="","",'Rekapitulace stavby'!AN13))</f>
      </c>
      <c r="K17" s="29"/>
    </row>
    <row r="18" spans="2:11" s="24" customFormat="1" ht="18" customHeight="1">
      <c r="B18" s="25"/>
      <c r="C18" s="26"/>
      <c r="D18" s="26"/>
      <c r="E18" s="20" t="str">
        <f>IF('Rekapitulace stavby'!E14="Vyplň údaj","",IF('Rekapitulace stavby'!E14="","",'Rekapitulace stavby'!E14))</f>
        <v> </v>
      </c>
      <c r="F18" s="26"/>
      <c r="G18" s="26"/>
      <c r="H18" s="26"/>
      <c r="I18" s="22" t="s">
        <v>32</v>
      </c>
      <c r="J18" s="20">
        <f>IF('Rekapitulace stavby'!AN14="Vyplň údaj","",IF('Rekapitulace stavby'!AN14="","",'Rekapitulace stavby'!AN14))</f>
      </c>
      <c r="K18" s="29"/>
    </row>
    <row r="19" spans="2:11" s="24" customFormat="1" ht="6.75" customHeight="1">
      <c r="B19" s="25"/>
      <c r="C19" s="26"/>
      <c r="D19" s="26"/>
      <c r="E19" s="26"/>
      <c r="F19" s="26"/>
      <c r="G19" s="26"/>
      <c r="H19" s="26"/>
      <c r="I19" s="26"/>
      <c r="J19" s="26"/>
      <c r="K19" s="29"/>
    </row>
    <row r="20" spans="2:11" s="24" customFormat="1" ht="14.25" customHeight="1">
      <c r="B20" s="25"/>
      <c r="C20" s="26"/>
      <c r="D20" s="22" t="s">
        <v>35</v>
      </c>
      <c r="E20" s="26"/>
      <c r="F20" s="20"/>
      <c r="G20" s="26"/>
      <c r="H20" s="26"/>
      <c r="I20" s="22" t="s">
        <v>30</v>
      </c>
      <c r="J20" s="20"/>
      <c r="K20" s="29"/>
    </row>
    <row r="21" spans="2:11" s="24" customFormat="1" ht="18" customHeight="1">
      <c r="B21" s="25"/>
      <c r="C21" s="26"/>
      <c r="D21" s="26"/>
      <c r="E21" s="20" t="s">
        <v>36</v>
      </c>
      <c r="F21" s="26"/>
      <c r="G21" s="26"/>
      <c r="H21" s="26"/>
      <c r="I21" s="22" t="s">
        <v>32</v>
      </c>
      <c r="J21" s="20"/>
      <c r="K21" s="29"/>
    </row>
    <row r="22" spans="2:11" s="24" customFormat="1" ht="6.75" customHeight="1">
      <c r="B22" s="25"/>
      <c r="C22" s="26"/>
      <c r="D22" s="26"/>
      <c r="E22" s="26"/>
      <c r="F22" s="26"/>
      <c r="G22" s="26"/>
      <c r="H22" s="26"/>
      <c r="I22" s="26"/>
      <c r="J22" s="26"/>
      <c r="K22" s="29"/>
    </row>
    <row r="23" spans="2:11" s="24" customFormat="1" ht="14.25" customHeight="1">
      <c r="B23" s="25"/>
      <c r="C23" s="26"/>
      <c r="D23" s="22" t="s">
        <v>38</v>
      </c>
      <c r="E23" s="26"/>
      <c r="F23" s="26"/>
      <c r="G23" s="26"/>
      <c r="H23" s="26"/>
      <c r="I23" s="26"/>
      <c r="J23" s="26"/>
      <c r="K23" s="29"/>
    </row>
    <row r="24" spans="2:11" s="89" customFormat="1" ht="20.25" customHeight="1">
      <c r="B24" s="90"/>
      <c r="C24" s="91"/>
      <c r="D24" s="91"/>
      <c r="E24" s="259"/>
      <c r="F24" s="259"/>
      <c r="G24" s="259"/>
      <c r="H24" s="259"/>
      <c r="I24" s="91"/>
      <c r="J24" s="91"/>
      <c r="K24" s="92"/>
    </row>
    <row r="25" spans="2:11" s="24" customFormat="1" ht="6.75" customHeight="1">
      <c r="B25" s="25"/>
      <c r="C25" s="26"/>
      <c r="D25" s="26"/>
      <c r="E25" s="26"/>
      <c r="F25" s="26"/>
      <c r="G25" s="26"/>
      <c r="H25" s="26"/>
      <c r="I25" s="26"/>
      <c r="J25" s="26"/>
      <c r="K25" s="29"/>
    </row>
    <row r="26" spans="2:11" s="24" customFormat="1" ht="6.75" customHeight="1">
      <c r="B26" s="25"/>
      <c r="C26" s="26"/>
      <c r="D26" s="55"/>
      <c r="E26" s="55"/>
      <c r="F26" s="55"/>
      <c r="G26" s="55"/>
      <c r="H26" s="55"/>
      <c r="I26" s="55"/>
      <c r="J26" s="55"/>
      <c r="K26" s="93"/>
    </row>
    <row r="27" spans="2:11" s="24" customFormat="1" ht="24.75" customHeight="1">
      <c r="B27" s="25"/>
      <c r="C27" s="26"/>
      <c r="D27" s="94" t="s">
        <v>39</v>
      </c>
      <c r="E27" s="26"/>
      <c r="F27" s="26"/>
      <c r="G27" s="26"/>
      <c r="H27" s="26"/>
      <c r="I27" s="26"/>
      <c r="J27" s="65">
        <f>ROUND(J77,2)</f>
        <v>0</v>
      </c>
      <c r="K27" s="29"/>
    </row>
    <row r="28" spans="2:11" s="24" customFormat="1" ht="6.75" customHeight="1">
      <c r="B28" s="25"/>
      <c r="C28" s="26"/>
      <c r="D28" s="55"/>
      <c r="E28" s="55"/>
      <c r="F28" s="55"/>
      <c r="G28" s="55"/>
      <c r="H28" s="55"/>
      <c r="I28" s="55"/>
      <c r="J28" s="55"/>
      <c r="K28" s="93"/>
    </row>
    <row r="29" spans="2:11" s="24" customFormat="1" ht="14.25" customHeight="1">
      <c r="B29" s="25"/>
      <c r="C29" s="26"/>
      <c r="D29" s="26"/>
      <c r="E29" s="26"/>
      <c r="F29" s="30" t="s">
        <v>41</v>
      </c>
      <c r="G29" s="26"/>
      <c r="H29" s="26"/>
      <c r="I29" s="30" t="s">
        <v>40</v>
      </c>
      <c r="J29" s="30" t="s">
        <v>42</v>
      </c>
      <c r="K29" s="29"/>
    </row>
    <row r="30" spans="2:11" s="24" customFormat="1" ht="14.25" customHeight="1">
      <c r="B30" s="25"/>
      <c r="C30" s="26"/>
      <c r="D30" s="34" t="s">
        <v>43</v>
      </c>
      <c r="E30" s="34" t="s">
        <v>44</v>
      </c>
      <c r="F30" s="95">
        <f>ROUND(SUM(BE77:BE80),2)</f>
        <v>0</v>
      </c>
      <c r="G30" s="26"/>
      <c r="H30" s="26"/>
      <c r="I30" s="96">
        <v>0.21</v>
      </c>
      <c r="J30" s="95">
        <f>0.21*J27</f>
        <v>0</v>
      </c>
      <c r="K30" s="29"/>
    </row>
    <row r="31" spans="2:11" s="24" customFormat="1" ht="14.25" customHeight="1">
      <c r="B31" s="25"/>
      <c r="C31" s="26"/>
      <c r="D31" s="26"/>
      <c r="E31" s="34" t="s">
        <v>45</v>
      </c>
      <c r="F31" s="95">
        <f>ROUND(SUM(BF77:BF80),2)</f>
        <v>0</v>
      </c>
      <c r="G31" s="26"/>
      <c r="H31" s="26"/>
      <c r="I31" s="96">
        <v>0.15</v>
      </c>
      <c r="J31" s="95">
        <f>ROUND(ROUND((SUM(BF77:BF80)),2)*I31,2)</f>
        <v>0</v>
      </c>
      <c r="K31" s="29"/>
    </row>
    <row r="32" spans="2:11" s="24" customFormat="1" ht="14.25" customHeight="1" hidden="1">
      <c r="B32" s="25"/>
      <c r="C32" s="26"/>
      <c r="D32" s="26"/>
      <c r="E32" s="34" t="s">
        <v>46</v>
      </c>
      <c r="F32" s="95">
        <f>ROUND(SUM(BG77:BG80),2)</f>
        <v>0</v>
      </c>
      <c r="G32" s="26"/>
      <c r="H32" s="26"/>
      <c r="I32" s="96">
        <v>0.21</v>
      </c>
      <c r="J32" s="95">
        <v>0</v>
      </c>
      <c r="K32" s="29"/>
    </row>
    <row r="33" spans="2:11" s="24" customFormat="1" ht="14.25" customHeight="1" hidden="1">
      <c r="B33" s="25"/>
      <c r="C33" s="26"/>
      <c r="D33" s="26"/>
      <c r="E33" s="34" t="s">
        <v>47</v>
      </c>
      <c r="F33" s="95">
        <f>ROUND(SUM(BH77:BH80),2)</f>
        <v>0</v>
      </c>
      <c r="G33" s="26"/>
      <c r="H33" s="26"/>
      <c r="I33" s="96">
        <v>0.15</v>
      </c>
      <c r="J33" s="95">
        <v>0</v>
      </c>
      <c r="K33" s="29"/>
    </row>
    <row r="34" spans="2:11" s="24" customFormat="1" ht="14.25" customHeight="1" hidden="1">
      <c r="B34" s="25"/>
      <c r="C34" s="26"/>
      <c r="D34" s="26"/>
      <c r="E34" s="34" t="s">
        <v>48</v>
      </c>
      <c r="F34" s="95">
        <f>ROUND(SUM(BI77:BI80),2)</f>
        <v>0</v>
      </c>
      <c r="G34" s="26"/>
      <c r="H34" s="26"/>
      <c r="I34" s="96">
        <v>0</v>
      </c>
      <c r="J34" s="95">
        <v>0</v>
      </c>
      <c r="K34" s="29"/>
    </row>
    <row r="35" spans="2:11" s="24" customFormat="1" ht="6.75" customHeight="1">
      <c r="B35" s="25"/>
      <c r="C35" s="26"/>
      <c r="D35" s="26"/>
      <c r="E35" s="26"/>
      <c r="F35" s="26"/>
      <c r="G35" s="26"/>
      <c r="H35" s="26"/>
      <c r="I35" s="26"/>
      <c r="J35" s="26"/>
      <c r="K35" s="29"/>
    </row>
    <row r="36" spans="2:11" s="24" customFormat="1" ht="24.75" customHeight="1">
      <c r="B36" s="25"/>
      <c r="C36" s="36"/>
      <c r="D36" s="37" t="s">
        <v>49</v>
      </c>
      <c r="E36" s="38"/>
      <c r="F36" s="38"/>
      <c r="G36" s="97" t="s">
        <v>50</v>
      </c>
      <c r="H36" s="39" t="s">
        <v>51</v>
      </c>
      <c r="I36" s="38"/>
      <c r="J36" s="98">
        <f>J27+J30</f>
        <v>0</v>
      </c>
      <c r="K36" s="99"/>
    </row>
    <row r="37" spans="2:11" s="24" customFormat="1" ht="14.25" customHeight="1">
      <c r="B37" s="41"/>
      <c r="C37" s="42"/>
      <c r="D37" s="42"/>
      <c r="E37" s="42"/>
      <c r="F37" s="42"/>
      <c r="G37" s="42"/>
      <c r="H37" s="42"/>
      <c r="I37" s="42"/>
      <c r="J37" s="42"/>
      <c r="K37" s="43"/>
    </row>
    <row r="41" spans="2:11" s="24" customFormat="1" ht="6.75" customHeight="1">
      <c r="B41" s="44"/>
      <c r="C41" s="45"/>
      <c r="D41" s="45"/>
      <c r="E41" s="45"/>
      <c r="F41" s="45"/>
      <c r="G41" s="45"/>
      <c r="H41" s="45"/>
      <c r="I41" s="45"/>
      <c r="J41" s="45"/>
      <c r="K41" s="100"/>
    </row>
    <row r="42" spans="2:11" s="24" customFormat="1" ht="36.75" customHeight="1">
      <c r="B42" s="25"/>
      <c r="C42" s="16" t="s">
        <v>97</v>
      </c>
      <c r="D42" s="26"/>
      <c r="E42" s="26"/>
      <c r="F42" s="26"/>
      <c r="G42" s="26"/>
      <c r="H42" s="26"/>
      <c r="I42" s="26"/>
      <c r="J42" s="26"/>
      <c r="K42" s="29"/>
    </row>
    <row r="43" spans="2:11" s="24" customFormat="1" ht="6.75" customHeight="1">
      <c r="B43" s="25"/>
      <c r="C43" s="26"/>
      <c r="D43" s="26"/>
      <c r="E43" s="26"/>
      <c r="F43" s="26"/>
      <c r="G43" s="26"/>
      <c r="H43" s="26"/>
      <c r="I43" s="26"/>
      <c r="J43" s="26"/>
      <c r="K43" s="29"/>
    </row>
    <row r="44" spans="2:11" s="24" customFormat="1" ht="14.25" customHeight="1">
      <c r="B44" s="25"/>
      <c r="C44" s="22" t="s">
        <v>16</v>
      </c>
      <c r="D44" s="26"/>
      <c r="E44" s="26"/>
      <c r="F44" s="26"/>
      <c r="G44" s="26"/>
      <c r="H44" s="26"/>
      <c r="I44" s="26"/>
      <c r="J44" s="26"/>
      <c r="K44" s="29"/>
    </row>
    <row r="45" spans="2:11" s="24" customFormat="1" ht="20.25" customHeight="1">
      <c r="B45" s="25"/>
      <c r="C45" s="26"/>
      <c r="D45" s="26"/>
      <c r="E45" s="278" t="str">
        <f>E7</f>
        <v>LBP Hájevského p., Hořesedly, ř. km 0,000 - 0,28756, rekonstrukce úpravy koryta</v>
      </c>
      <c r="F45" s="278"/>
      <c r="G45" s="278"/>
      <c r="H45" s="278"/>
      <c r="I45" s="26"/>
      <c r="J45" s="26"/>
      <c r="K45" s="29"/>
    </row>
    <row r="46" spans="2:11" s="24" customFormat="1" ht="14.25" customHeight="1">
      <c r="B46" s="25"/>
      <c r="C46" s="22" t="s">
        <v>95</v>
      </c>
      <c r="D46" s="26"/>
      <c r="E46" s="26"/>
      <c r="F46" s="26"/>
      <c r="G46" s="26"/>
      <c r="H46" s="26"/>
      <c r="I46" s="26"/>
      <c r="J46" s="26"/>
      <c r="K46" s="29"/>
    </row>
    <row r="47" spans="2:11" s="24" customFormat="1" ht="21.75" customHeight="1">
      <c r="B47" s="25"/>
      <c r="C47" s="26"/>
      <c r="D47" s="26"/>
      <c r="E47" s="266" t="str">
        <f>E9</f>
        <v>VON - vedlejší a ostatní náklady</v>
      </c>
      <c r="F47" s="266"/>
      <c r="G47" s="266"/>
      <c r="H47" s="266"/>
      <c r="I47" s="26"/>
      <c r="J47" s="26"/>
      <c r="K47" s="29"/>
    </row>
    <row r="48" spans="2:11" s="24" customFormat="1" ht="6.75" customHeight="1">
      <c r="B48" s="25"/>
      <c r="C48" s="26"/>
      <c r="D48" s="26"/>
      <c r="E48" s="26"/>
      <c r="F48" s="26"/>
      <c r="G48" s="26"/>
      <c r="H48" s="26"/>
      <c r="I48" s="26"/>
      <c r="J48" s="26"/>
      <c r="K48" s="29"/>
    </row>
    <row r="49" spans="2:11" s="24" customFormat="1" ht="18" customHeight="1">
      <c r="B49" s="25"/>
      <c r="C49" s="22" t="s">
        <v>23</v>
      </c>
      <c r="D49" s="26"/>
      <c r="E49" s="26"/>
      <c r="F49" s="20" t="str">
        <f>F12</f>
        <v>k.ú. Hořesedly</v>
      </c>
      <c r="G49" s="26"/>
      <c r="H49" s="26"/>
      <c r="I49" s="22" t="s">
        <v>25</v>
      </c>
      <c r="J49" s="54" t="str">
        <f>IF(J12="","",J12)</f>
        <v>26.5.2016</v>
      </c>
      <c r="K49" s="29"/>
    </row>
    <row r="50" spans="2:11" s="24" customFormat="1" ht="6.75" customHeight="1">
      <c r="B50" s="25"/>
      <c r="C50" s="26"/>
      <c r="D50" s="26"/>
      <c r="E50" s="26"/>
      <c r="F50" s="26"/>
      <c r="G50" s="26"/>
      <c r="H50" s="26"/>
      <c r="I50" s="26"/>
      <c r="J50" s="26"/>
      <c r="K50" s="29"/>
    </row>
    <row r="51" spans="2:11" s="24" customFormat="1" ht="15">
      <c r="B51" s="25"/>
      <c r="C51" s="22" t="s">
        <v>29</v>
      </c>
      <c r="D51" s="26"/>
      <c r="E51" s="26"/>
      <c r="F51" s="20" t="str">
        <f>E15</f>
        <v>Povodí Vltavy, státní podnik </v>
      </c>
      <c r="G51" s="26"/>
      <c r="H51" s="26"/>
      <c r="I51" s="22" t="s">
        <v>35</v>
      </c>
      <c r="J51" s="20" t="str">
        <f>E21</f>
        <v>Ing.A.Samek</v>
      </c>
      <c r="K51" s="29"/>
    </row>
    <row r="52" spans="2:11" s="24" customFormat="1" ht="14.25" customHeight="1">
      <c r="B52" s="25"/>
      <c r="C52" s="22" t="s">
        <v>33</v>
      </c>
      <c r="D52" s="26"/>
      <c r="E52" s="26"/>
      <c r="F52" s="20" t="str">
        <f>IF(E18="","",E18)</f>
        <v> </v>
      </c>
      <c r="G52" s="26"/>
      <c r="H52" s="26"/>
      <c r="I52" s="26"/>
      <c r="J52" s="26"/>
      <c r="K52" s="29"/>
    </row>
    <row r="53" spans="2:11" s="24" customFormat="1" ht="9.75" customHeight="1">
      <c r="B53" s="25"/>
      <c r="C53" s="26"/>
      <c r="D53" s="26"/>
      <c r="E53" s="26"/>
      <c r="F53" s="26"/>
      <c r="G53" s="26"/>
      <c r="H53" s="26"/>
      <c r="I53" s="26"/>
      <c r="J53" s="26"/>
      <c r="K53" s="29"/>
    </row>
    <row r="54" spans="2:11" s="24" customFormat="1" ht="29.25" customHeight="1">
      <c r="B54" s="25"/>
      <c r="C54" s="101" t="s">
        <v>98</v>
      </c>
      <c r="D54" s="36"/>
      <c r="E54" s="36"/>
      <c r="F54" s="36"/>
      <c r="G54" s="36"/>
      <c r="H54" s="36"/>
      <c r="I54" s="36"/>
      <c r="J54" s="102" t="s">
        <v>99</v>
      </c>
      <c r="K54" s="40"/>
    </row>
    <row r="55" spans="2:11" s="24" customFormat="1" ht="9.75" customHeight="1">
      <c r="B55" s="25"/>
      <c r="C55" s="26"/>
      <c r="D55" s="26"/>
      <c r="E55" s="26"/>
      <c r="F55" s="26"/>
      <c r="G55" s="26"/>
      <c r="H55" s="26"/>
      <c r="I55" s="26"/>
      <c r="J55" s="26"/>
      <c r="K55" s="29"/>
    </row>
    <row r="56" spans="2:47" s="24" customFormat="1" ht="29.25" customHeight="1">
      <c r="B56" s="25"/>
      <c r="C56" s="103" t="s">
        <v>100</v>
      </c>
      <c r="D56" s="26"/>
      <c r="E56" s="26"/>
      <c r="F56" s="26"/>
      <c r="G56" s="26"/>
      <c r="H56" s="26"/>
      <c r="I56" s="26"/>
      <c r="J56" s="65">
        <f>J77</f>
        <v>0</v>
      </c>
      <c r="K56" s="29"/>
      <c r="AU56" s="10" t="s">
        <v>101</v>
      </c>
    </row>
    <row r="57" spans="2:11" s="104" customFormat="1" ht="24.75" customHeight="1">
      <c r="B57" s="105"/>
      <c r="C57" s="106"/>
      <c r="D57" s="107" t="s">
        <v>825</v>
      </c>
      <c r="E57" s="108"/>
      <c r="F57" s="108"/>
      <c r="G57" s="108"/>
      <c r="H57" s="108"/>
      <c r="I57" s="108"/>
      <c r="J57" s="109">
        <f>J78</f>
        <v>0</v>
      </c>
      <c r="K57" s="110"/>
    </row>
    <row r="58" spans="2:11" s="24" customFormat="1" ht="21.75" customHeight="1">
      <c r="B58" s="25"/>
      <c r="C58" s="26"/>
      <c r="D58" s="26"/>
      <c r="E58" s="26"/>
      <c r="F58" s="26"/>
      <c r="G58" s="26"/>
      <c r="H58" s="26"/>
      <c r="I58" s="26"/>
      <c r="J58" s="26"/>
      <c r="K58" s="29"/>
    </row>
    <row r="59" spans="2:11" s="24" customFormat="1" ht="6.75" customHeight="1">
      <c r="B59" s="41"/>
      <c r="C59" s="42"/>
      <c r="D59" s="42"/>
      <c r="E59" s="42"/>
      <c r="F59" s="42"/>
      <c r="G59" s="42"/>
      <c r="H59" s="42"/>
      <c r="I59" s="42"/>
      <c r="J59" s="42"/>
      <c r="K59" s="43"/>
    </row>
    <row r="63" spans="2:12" s="24" customFormat="1" ht="6.75" customHeight="1"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25"/>
    </row>
    <row r="64" spans="2:12" s="24" customFormat="1" ht="36.75" customHeight="1">
      <c r="B64" s="25"/>
      <c r="C64" s="46" t="s">
        <v>109</v>
      </c>
      <c r="L64" s="25"/>
    </row>
    <row r="65" spans="2:12" s="24" customFormat="1" ht="6.75" customHeight="1">
      <c r="B65" s="25"/>
      <c r="L65" s="25"/>
    </row>
    <row r="66" spans="2:12" s="24" customFormat="1" ht="14.25" customHeight="1">
      <c r="B66" s="25"/>
      <c r="C66" s="49" t="s">
        <v>16</v>
      </c>
      <c r="L66" s="25"/>
    </row>
    <row r="67" spans="2:12" s="24" customFormat="1" ht="20.25" customHeight="1">
      <c r="B67" s="25"/>
      <c r="E67" s="278" t="str">
        <f>E7</f>
        <v>LBP Hájevského p., Hořesedly, ř. km 0,000 - 0,28756, rekonstrukce úpravy koryta</v>
      </c>
      <c r="F67" s="278"/>
      <c r="G67" s="278"/>
      <c r="H67" s="278"/>
      <c r="L67" s="25"/>
    </row>
    <row r="68" spans="2:12" s="24" customFormat="1" ht="14.25" customHeight="1">
      <c r="B68" s="25"/>
      <c r="C68" s="49" t="s">
        <v>95</v>
      </c>
      <c r="L68" s="25"/>
    </row>
    <row r="69" spans="2:12" s="24" customFormat="1" ht="21.75" customHeight="1">
      <c r="B69" s="25"/>
      <c r="E69" s="266" t="str">
        <f>E9</f>
        <v>VON - vedlejší a ostatní náklady</v>
      </c>
      <c r="F69" s="266"/>
      <c r="G69" s="266"/>
      <c r="H69" s="266"/>
      <c r="L69" s="25"/>
    </row>
    <row r="70" spans="2:12" s="24" customFormat="1" ht="6.75" customHeight="1">
      <c r="B70" s="25"/>
      <c r="L70" s="25"/>
    </row>
    <row r="71" spans="2:12" s="24" customFormat="1" ht="18" customHeight="1">
      <c r="B71" s="25"/>
      <c r="C71" s="49" t="s">
        <v>23</v>
      </c>
      <c r="F71" s="118" t="str">
        <f>F12</f>
        <v>k.ú. Hořesedly</v>
      </c>
      <c r="I71" s="49" t="s">
        <v>25</v>
      </c>
      <c r="J71" s="119" t="str">
        <f>IF(J12="","",J12)</f>
        <v>26.5.2016</v>
      </c>
      <c r="L71" s="25"/>
    </row>
    <row r="72" spans="2:12" s="24" customFormat="1" ht="6.75" customHeight="1">
      <c r="B72" s="25"/>
      <c r="L72" s="25"/>
    </row>
    <row r="73" spans="2:12" s="24" customFormat="1" ht="15">
      <c r="B73" s="25"/>
      <c r="C73" s="49" t="s">
        <v>29</v>
      </c>
      <c r="F73" s="118" t="str">
        <f>E15</f>
        <v>Povodí Vltavy, státní podnik </v>
      </c>
      <c r="I73" s="49" t="s">
        <v>35</v>
      </c>
      <c r="J73" s="118" t="str">
        <f>E21</f>
        <v>Ing.A.Samek</v>
      </c>
      <c r="L73" s="25"/>
    </row>
    <row r="74" spans="2:12" s="24" customFormat="1" ht="14.25" customHeight="1">
      <c r="B74" s="25"/>
      <c r="C74" s="49" t="s">
        <v>33</v>
      </c>
      <c r="F74" s="118" t="str">
        <f>IF(E18="","",E18)</f>
        <v> </v>
      </c>
      <c r="L74" s="25"/>
    </row>
    <row r="75" spans="2:12" s="24" customFormat="1" ht="9.75" customHeight="1">
      <c r="B75" s="25"/>
      <c r="L75" s="25"/>
    </row>
    <row r="76" spans="2:20" s="120" customFormat="1" ht="29.25" customHeight="1">
      <c r="B76" s="121"/>
      <c r="C76" s="122" t="s">
        <v>110</v>
      </c>
      <c r="D76" s="123" t="s">
        <v>58</v>
      </c>
      <c r="E76" s="123" t="s">
        <v>54</v>
      </c>
      <c r="F76" s="123" t="s">
        <v>111</v>
      </c>
      <c r="G76" s="123" t="s">
        <v>112</v>
      </c>
      <c r="H76" s="123" t="s">
        <v>113</v>
      </c>
      <c r="I76" s="124" t="s">
        <v>114</v>
      </c>
      <c r="J76" s="123" t="s">
        <v>99</v>
      </c>
      <c r="K76" s="125" t="s">
        <v>115</v>
      </c>
      <c r="L76" s="121"/>
      <c r="M76" s="59" t="s">
        <v>116</v>
      </c>
      <c r="N76" s="60" t="s">
        <v>43</v>
      </c>
      <c r="O76" s="60" t="s">
        <v>117</v>
      </c>
      <c r="P76" s="60" t="s">
        <v>118</v>
      </c>
      <c r="Q76" s="60" t="s">
        <v>119</v>
      </c>
      <c r="R76" s="60" t="s">
        <v>120</v>
      </c>
      <c r="S76" s="60" t="s">
        <v>121</v>
      </c>
      <c r="T76" s="61" t="s">
        <v>122</v>
      </c>
    </row>
    <row r="77" spans="2:63" s="24" customFormat="1" ht="29.25" customHeight="1">
      <c r="B77" s="25"/>
      <c r="C77" s="63" t="s">
        <v>100</v>
      </c>
      <c r="J77" s="126">
        <f>J78</f>
        <v>0</v>
      </c>
      <c r="L77" s="25"/>
      <c r="M77" s="62"/>
      <c r="N77" s="55"/>
      <c r="O77" s="55"/>
      <c r="P77" s="127">
        <f>P78</f>
        <v>0</v>
      </c>
      <c r="Q77" s="55"/>
      <c r="R77" s="127">
        <f>R78</f>
        <v>0</v>
      </c>
      <c r="S77" s="55"/>
      <c r="T77" s="128">
        <f>T78</f>
        <v>0</v>
      </c>
      <c r="AT77" s="10" t="s">
        <v>72</v>
      </c>
      <c r="AU77" s="10" t="s">
        <v>101</v>
      </c>
      <c r="BK77" s="129">
        <f>BK78</f>
        <v>0</v>
      </c>
    </row>
    <row r="78" spans="2:63" s="130" customFormat="1" ht="36.75" customHeight="1">
      <c r="B78" s="131"/>
      <c r="D78" s="141" t="s">
        <v>72</v>
      </c>
      <c r="E78" s="251" t="s">
        <v>86</v>
      </c>
      <c r="F78" s="251" t="s">
        <v>826</v>
      </c>
      <c r="J78" s="252">
        <f>J79+J80+J81+J82+J83+J84+J85+J86+J87+J88+J89+J90+J91</f>
        <v>0</v>
      </c>
      <c r="L78" s="131"/>
      <c r="M78" s="135"/>
      <c r="N78" s="136"/>
      <c r="O78" s="136"/>
      <c r="P78" s="137">
        <f>SUM(P79:P80)</f>
        <v>0</v>
      </c>
      <c r="Q78" s="136"/>
      <c r="R78" s="137">
        <f>SUM(R79:R80)</f>
        <v>0</v>
      </c>
      <c r="S78" s="136"/>
      <c r="T78" s="138">
        <f>SUM(T79:T80)</f>
        <v>0</v>
      </c>
      <c r="AR78" s="132" t="s">
        <v>157</v>
      </c>
      <c r="AT78" s="139" t="s">
        <v>72</v>
      </c>
      <c r="AU78" s="139" t="s">
        <v>73</v>
      </c>
      <c r="AY78" s="132" t="s">
        <v>125</v>
      </c>
      <c r="BK78" s="140">
        <f>SUM(BK79:BK80)</f>
        <v>0</v>
      </c>
    </row>
    <row r="79" spans="2:65" s="24" customFormat="1" ht="63.75">
      <c r="B79" s="144"/>
      <c r="C79" s="145" t="s">
        <v>22</v>
      </c>
      <c r="D79" s="145" t="s">
        <v>127</v>
      </c>
      <c r="E79" s="146" t="s">
        <v>827</v>
      </c>
      <c r="F79" s="253" t="s">
        <v>828</v>
      </c>
      <c r="G79" s="148" t="s">
        <v>829</v>
      </c>
      <c r="H79" s="149">
        <v>1</v>
      </c>
      <c r="I79" s="150">
        <v>0</v>
      </c>
      <c r="J79" s="150">
        <f aca="true" t="shared" si="0" ref="J79:J91">I79*H79</f>
        <v>0</v>
      </c>
      <c r="K79" s="148" t="s">
        <v>151</v>
      </c>
      <c r="L79" s="25"/>
      <c r="M79" s="151"/>
      <c r="N79" s="152" t="s">
        <v>44</v>
      </c>
      <c r="O79" s="153">
        <v>0</v>
      </c>
      <c r="P79" s="153">
        <f aca="true" t="shared" si="1" ref="P79:P88">O79*H79</f>
        <v>0</v>
      </c>
      <c r="Q79" s="153">
        <v>0</v>
      </c>
      <c r="R79" s="153">
        <f aca="true" t="shared" si="2" ref="R79:R88">Q79*H79</f>
        <v>0</v>
      </c>
      <c r="S79" s="153">
        <v>0</v>
      </c>
      <c r="T79" s="154">
        <f aca="true" t="shared" si="3" ref="T79:T88">S79*H79</f>
        <v>0</v>
      </c>
      <c r="AR79" s="10" t="s">
        <v>830</v>
      </c>
      <c r="AT79" s="10" t="s">
        <v>127</v>
      </c>
      <c r="AU79" s="10" t="s">
        <v>22</v>
      </c>
      <c r="AY79" s="10" t="s">
        <v>125</v>
      </c>
      <c r="BE79" s="155">
        <f aca="true" t="shared" si="4" ref="BE79:BE88">IF(N79="základní",J79,0)</f>
        <v>0</v>
      </c>
      <c r="BF79" s="155">
        <f aca="true" t="shared" si="5" ref="BF79:BF88">IF(N79="snížená",J79,0)</f>
        <v>0</v>
      </c>
      <c r="BG79" s="155">
        <f aca="true" t="shared" si="6" ref="BG79:BG88">IF(N79="zákl. přenesená",J79,0)</f>
        <v>0</v>
      </c>
      <c r="BH79" s="155">
        <f aca="true" t="shared" si="7" ref="BH79:BH88">IF(N79="sníž. přenesená",J79,0)</f>
        <v>0</v>
      </c>
      <c r="BI79" s="155">
        <f aca="true" t="shared" si="8" ref="BI79:BI88">IF(N79="nulová",J79,0)</f>
        <v>0</v>
      </c>
      <c r="BJ79" s="10" t="s">
        <v>22</v>
      </c>
      <c r="BK79" s="155">
        <f aca="true" t="shared" si="9" ref="BK79:BK88">ROUND(I79*H79,2)</f>
        <v>0</v>
      </c>
      <c r="BL79" s="10" t="s">
        <v>830</v>
      </c>
      <c r="BM79" s="10" t="s">
        <v>831</v>
      </c>
    </row>
    <row r="80" spans="2:65" s="24" customFormat="1" ht="38.25">
      <c r="B80" s="144"/>
      <c r="C80" s="145">
        <v>2</v>
      </c>
      <c r="D80" s="145" t="s">
        <v>127</v>
      </c>
      <c r="E80" s="146" t="s">
        <v>832</v>
      </c>
      <c r="F80" s="254" t="s">
        <v>833</v>
      </c>
      <c r="G80" s="148" t="s">
        <v>829</v>
      </c>
      <c r="H80" s="149">
        <v>1</v>
      </c>
      <c r="I80" s="150">
        <v>0</v>
      </c>
      <c r="J80" s="150">
        <f t="shared" si="0"/>
        <v>0</v>
      </c>
      <c r="K80" s="148" t="s">
        <v>151</v>
      </c>
      <c r="L80" s="25"/>
      <c r="M80" s="151"/>
      <c r="N80" s="152" t="s">
        <v>44</v>
      </c>
      <c r="O80" s="153">
        <v>0</v>
      </c>
      <c r="P80" s="153">
        <f t="shared" si="1"/>
        <v>0</v>
      </c>
      <c r="Q80" s="153">
        <v>0</v>
      </c>
      <c r="R80" s="153">
        <f t="shared" si="2"/>
        <v>0</v>
      </c>
      <c r="S80" s="153">
        <v>0</v>
      </c>
      <c r="T80" s="154">
        <f t="shared" si="3"/>
        <v>0</v>
      </c>
      <c r="AR80" s="10" t="s">
        <v>830</v>
      </c>
      <c r="AT80" s="10" t="s">
        <v>127</v>
      </c>
      <c r="AU80" s="10" t="s">
        <v>22</v>
      </c>
      <c r="AY80" s="10" t="s">
        <v>125</v>
      </c>
      <c r="BE80" s="155">
        <f t="shared" si="4"/>
        <v>0</v>
      </c>
      <c r="BF80" s="155">
        <f t="shared" si="5"/>
        <v>0</v>
      </c>
      <c r="BG80" s="155">
        <f t="shared" si="6"/>
        <v>0</v>
      </c>
      <c r="BH80" s="155">
        <f t="shared" si="7"/>
        <v>0</v>
      </c>
      <c r="BI80" s="155">
        <f t="shared" si="8"/>
        <v>0</v>
      </c>
      <c r="BJ80" s="10" t="s">
        <v>22</v>
      </c>
      <c r="BK80" s="155">
        <f t="shared" si="9"/>
        <v>0</v>
      </c>
      <c r="BL80" s="10" t="s">
        <v>830</v>
      </c>
      <c r="BM80" s="10" t="s">
        <v>831</v>
      </c>
    </row>
    <row r="81" spans="2:65" s="24" customFormat="1" ht="51">
      <c r="B81" s="144"/>
      <c r="C81" s="145">
        <v>3</v>
      </c>
      <c r="D81" s="145" t="s">
        <v>127</v>
      </c>
      <c r="E81" s="146" t="s">
        <v>834</v>
      </c>
      <c r="F81" s="254" t="s">
        <v>835</v>
      </c>
      <c r="G81" s="148" t="s">
        <v>829</v>
      </c>
      <c r="H81" s="149">
        <v>1</v>
      </c>
      <c r="I81" s="150">
        <v>0</v>
      </c>
      <c r="J81" s="150">
        <f t="shared" si="0"/>
        <v>0</v>
      </c>
      <c r="K81" s="148" t="s">
        <v>151</v>
      </c>
      <c r="L81" s="25"/>
      <c r="M81" s="151"/>
      <c r="N81" s="152" t="s">
        <v>44</v>
      </c>
      <c r="O81" s="153">
        <v>0</v>
      </c>
      <c r="P81" s="153">
        <f t="shared" si="1"/>
        <v>0</v>
      </c>
      <c r="Q81" s="153">
        <v>0</v>
      </c>
      <c r="R81" s="153">
        <f t="shared" si="2"/>
        <v>0</v>
      </c>
      <c r="S81" s="153">
        <v>0</v>
      </c>
      <c r="T81" s="154">
        <f t="shared" si="3"/>
        <v>0</v>
      </c>
      <c r="AR81" s="10" t="s">
        <v>830</v>
      </c>
      <c r="AT81" s="10" t="s">
        <v>127</v>
      </c>
      <c r="AU81" s="10" t="s">
        <v>22</v>
      </c>
      <c r="AY81" s="10" t="s">
        <v>125</v>
      </c>
      <c r="BE81" s="155">
        <f t="shared" si="4"/>
        <v>0</v>
      </c>
      <c r="BF81" s="155">
        <f t="shared" si="5"/>
        <v>0</v>
      </c>
      <c r="BG81" s="155">
        <f t="shared" si="6"/>
        <v>0</v>
      </c>
      <c r="BH81" s="155">
        <f t="shared" si="7"/>
        <v>0</v>
      </c>
      <c r="BI81" s="155">
        <f t="shared" si="8"/>
        <v>0</v>
      </c>
      <c r="BJ81" s="10" t="s">
        <v>22</v>
      </c>
      <c r="BK81" s="155">
        <f t="shared" si="9"/>
        <v>0</v>
      </c>
      <c r="BL81" s="10" t="s">
        <v>830</v>
      </c>
      <c r="BM81" s="10" t="s">
        <v>831</v>
      </c>
    </row>
    <row r="82" spans="2:65" s="24" customFormat="1" ht="25.5">
      <c r="B82" s="144"/>
      <c r="C82" s="145">
        <v>4</v>
      </c>
      <c r="D82" s="145" t="s">
        <v>127</v>
      </c>
      <c r="E82" s="146" t="s">
        <v>836</v>
      </c>
      <c r="F82" s="254" t="s">
        <v>837</v>
      </c>
      <c r="G82" s="148" t="s">
        <v>829</v>
      </c>
      <c r="H82" s="149">
        <v>1</v>
      </c>
      <c r="I82" s="150">
        <v>0</v>
      </c>
      <c r="J82" s="150">
        <f t="shared" si="0"/>
        <v>0</v>
      </c>
      <c r="K82" s="148" t="s">
        <v>151</v>
      </c>
      <c r="L82" s="25"/>
      <c r="M82" s="151"/>
      <c r="N82" s="152" t="s">
        <v>44</v>
      </c>
      <c r="O82" s="153">
        <v>0</v>
      </c>
      <c r="P82" s="153">
        <f t="shared" si="1"/>
        <v>0</v>
      </c>
      <c r="Q82" s="153">
        <v>0</v>
      </c>
      <c r="R82" s="153">
        <f t="shared" si="2"/>
        <v>0</v>
      </c>
      <c r="S82" s="153">
        <v>0</v>
      </c>
      <c r="T82" s="154">
        <f t="shared" si="3"/>
        <v>0</v>
      </c>
      <c r="AR82" s="10" t="s">
        <v>830</v>
      </c>
      <c r="AT82" s="10" t="s">
        <v>127</v>
      </c>
      <c r="AU82" s="10" t="s">
        <v>22</v>
      </c>
      <c r="AY82" s="10" t="s">
        <v>125</v>
      </c>
      <c r="BE82" s="155">
        <f t="shared" si="4"/>
        <v>0</v>
      </c>
      <c r="BF82" s="155">
        <f t="shared" si="5"/>
        <v>0</v>
      </c>
      <c r="BG82" s="155">
        <f t="shared" si="6"/>
        <v>0</v>
      </c>
      <c r="BH82" s="155">
        <f t="shared" si="7"/>
        <v>0</v>
      </c>
      <c r="BI82" s="155">
        <f t="shared" si="8"/>
        <v>0</v>
      </c>
      <c r="BJ82" s="10" t="s">
        <v>22</v>
      </c>
      <c r="BK82" s="155">
        <f t="shared" si="9"/>
        <v>0</v>
      </c>
      <c r="BL82" s="10" t="s">
        <v>830</v>
      </c>
      <c r="BM82" s="10" t="s">
        <v>831</v>
      </c>
    </row>
    <row r="83" spans="2:65" s="24" customFormat="1" ht="38.25">
      <c r="B83" s="144"/>
      <c r="C83" s="145">
        <v>5</v>
      </c>
      <c r="D83" s="145" t="s">
        <v>127</v>
      </c>
      <c r="E83" s="146" t="s">
        <v>838</v>
      </c>
      <c r="F83" s="254" t="s">
        <v>839</v>
      </c>
      <c r="G83" s="148" t="s">
        <v>829</v>
      </c>
      <c r="H83" s="149">
        <v>1</v>
      </c>
      <c r="I83" s="150">
        <v>0</v>
      </c>
      <c r="J83" s="150">
        <f t="shared" si="0"/>
        <v>0</v>
      </c>
      <c r="K83" s="148" t="s">
        <v>151</v>
      </c>
      <c r="L83" s="25"/>
      <c r="M83" s="151"/>
      <c r="N83" s="152" t="s">
        <v>44</v>
      </c>
      <c r="O83" s="153">
        <v>0</v>
      </c>
      <c r="P83" s="153">
        <f t="shared" si="1"/>
        <v>0</v>
      </c>
      <c r="Q83" s="153">
        <v>0</v>
      </c>
      <c r="R83" s="153">
        <f t="shared" si="2"/>
        <v>0</v>
      </c>
      <c r="S83" s="153">
        <v>0</v>
      </c>
      <c r="T83" s="154">
        <f t="shared" si="3"/>
        <v>0</v>
      </c>
      <c r="AR83" s="10" t="s">
        <v>830</v>
      </c>
      <c r="AT83" s="10" t="s">
        <v>127</v>
      </c>
      <c r="AU83" s="10" t="s">
        <v>22</v>
      </c>
      <c r="AY83" s="10" t="s">
        <v>125</v>
      </c>
      <c r="BE83" s="155">
        <f t="shared" si="4"/>
        <v>0</v>
      </c>
      <c r="BF83" s="155">
        <f t="shared" si="5"/>
        <v>0</v>
      </c>
      <c r="BG83" s="155">
        <f t="shared" si="6"/>
        <v>0</v>
      </c>
      <c r="BH83" s="155">
        <f t="shared" si="7"/>
        <v>0</v>
      </c>
      <c r="BI83" s="155">
        <f t="shared" si="8"/>
        <v>0</v>
      </c>
      <c r="BJ83" s="10" t="s">
        <v>22</v>
      </c>
      <c r="BK83" s="155">
        <f t="shared" si="9"/>
        <v>0</v>
      </c>
      <c r="BL83" s="10" t="s">
        <v>830</v>
      </c>
      <c r="BM83" s="10" t="s">
        <v>831</v>
      </c>
    </row>
    <row r="84" spans="2:65" s="24" customFormat="1" ht="51">
      <c r="B84" s="144"/>
      <c r="C84" s="145">
        <v>6</v>
      </c>
      <c r="D84" s="145" t="s">
        <v>127</v>
      </c>
      <c r="E84" s="146" t="s">
        <v>840</v>
      </c>
      <c r="F84" s="254" t="s">
        <v>841</v>
      </c>
      <c r="G84" s="148" t="s">
        <v>829</v>
      </c>
      <c r="H84" s="149">
        <v>1</v>
      </c>
      <c r="I84" s="150">
        <v>0</v>
      </c>
      <c r="J84" s="150">
        <f t="shared" si="0"/>
        <v>0</v>
      </c>
      <c r="K84" s="148" t="s">
        <v>151</v>
      </c>
      <c r="L84" s="25"/>
      <c r="M84" s="151"/>
      <c r="N84" s="152" t="s">
        <v>44</v>
      </c>
      <c r="O84" s="153">
        <v>0</v>
      </c>
      <c r="P84" s="153">
        <f t="shared" si="1"/>
        <v>0</v>
      </c>
      <c r="Q84" s="153">
        <v>0</v>
      </c>
      <c r="R84" s="153">
        <f t="shared" si="2"/>
        <v>0</v>
      </c>
      <c r="S84" s="153">
        <v>0</v>
      </c>
      <c r="T84" s="154">
        <f t="shared" si="3"/>
        <v>0</v>
      </c>
      <c r="AR84" s="10" t="s">
        <v>830</v>
      </c>
      <c r="AT84" s="10" t="s">
        <v>127</v>
      </c>
      <c r="AU84" s="10" t="s">
        <v>22</v>
      </c>
      <c r="AY84" s="10" t="s">
        <v>125</v>
      </c>
      <c r="BE84" s="155">
        <f t="shared" si="4"/>
        <v>0</v>
      </c>
      <c r="BF84" s="155">
        <f t="shared" si="5"/>
        <v>0</v>
      </c>
      <c r="BG84" s="155">
        <f t="shared" si="6"/>
        <v>0</v>
      </c>
      <c r="BH84" s="155">
        <f t="shared" si="7"/>
        <v>0</v>
      </c>
      <c r="BI84" s="155">
        <f t="shared" si="8"/>
        <v>0</v>
      </c>
      <c r="BJ84" s="10" t="s">
        <v>22</v>
      </c>
      <c r="BK84" s="155">
        <f t="shared" si="9"/>
        <v>0</v>
      </c>
      <c r="BL84" s="10" t="s">
        <v>830</v>
      </c>
      <c r="BM84" s="10" t="s">
        <v>831</v>
      </c>
    </row>
    <row r="85" spans="2:65" s="24" customFormat="1" ht="13.5">
      <c r="B85" s="144"/>
      <c r="C85" s="145">
        <v>7</v>
      </c>
      <c r="D85" s="145" t="s">
        <v>127</v>
      </c>
      <c r="E85" s="146" t="s">
        <v>842</v>
      </c>
      <c r="F85" s="254" t="s">
        <v>843</v>
      </c>
      <c r="G85" s="148" t="s">
        <v>829</v>
      </c>
      <c r="H85" s="149">
        <v>1</v>
      </c>
      <c r="I85" s="150">
        <v>0</v>
      </c>
      <c r="J85" s="150">
        <f t="shared" si="0"/>
        <v>0</v>
      </c>
      <c r="K85" s="148" t="s">
        <v>151</v>
      </c>
      <c r="L85" s="25"/>
      <c r="M85" s="151"/>
      <c r="N85" s="152" t="s">
        <v>44</v>
      </c>
      <c r="O85" s="153">
        <v>0</v>
      </c>
      <c r="P85" s="153">
        <f t="shared" si="1"/>
        <v>0</v>
      </c>
      <c r="Q85" s="153">
        <v>0</v>
      </c>
      <c r="R85" s="153">
        <f t="shared" si="2"/>
        <v>0</v>
      </c>
      <c r="S85" s="153">
        <v>0</v>
      </c>
      <c r="T85" s="154">
        <f t="shared" si="3"/>
        <v>0</v>
      </c>
      <c r="AR85" s="10" t="s">
        <v>830</v>
      </c>
      <c r="AT85" s="10" t="s">
        <v>127</v>
      </c>
      <c r="AU85" s="10" t="s">
        <v>22</v>
      </c>
      <c r="AY85" s="10" t="s">
        <v>125</v>
      </c>
      <c r="BE85" s="155">
        <f t="shared" si="4"/>
        <v>0</v>
      </c>
      <c r="BF85" s="155">
        <f t="shared" si="5"/>
        <v>0</v>
      </c>
      <c r="BG85" s="155">
        <f t="shared" si="6"/>
        <v>0</v>
      </c>
      <c r="BH85" s="155">
        <f t="shared" si="7"/>
        <v>0</v>
      </c>
      <c r="BI85" s="155">
        <f t="shared" si="8"/>
        <v>0</v>
      </c>
      <c r="BJ85" s="10" t="s">
        <v>22</v>
      </c>
      <c r="BK85" s="155">
        <f t="shared" si="9"/>
        <v>0</v>
      </c>
      <c r="BL85" s="10" t="s">
        <v>830</v>
      </c>
      <c r="BM85" s="10" t="s">
        <v>831</v>
      </c>
    </row>
    <row r="86" spans="2:65" s="24" customFormat="1" ht="51">
      <c r="B86" s="144"/>
      <c r="C86" s="145">
        <v>8</v>
      </c>
      <c r="D86" s="145" t="s">
        <v>127</v>
      </c>
      <c r="E86" s="146" t="s">
        <v>844</v>
      </c>
      <c r="F86" s="254" t="s">
        <v>845</v>
      </c>
      <c r="G86" s="148" t="s">
        <v>829</v>
      </c>
      <c r="H86" s="149">
        <v>1</v>
      </c>
      <c r="I86" s="150">
        <v>0</v>
      </c>
      <c r="J86" s="150">
        <f t="shared" si="0"/>
        <v>0</v>
      </c>
      <c r="K86" s="148" t="s">
        <v>151</v>
      </c>
      <c r="L86" s="25"/>
      <c r="M86" s="151"/>
      <c r="N86" s="152" t="s">
        <v>44</v>
      </c>
      <c r="O86" s="153">
        <v>0</v>
      </c>
      <c r="P86" s="153">
        <f t="shared" si="1"/>
        <v>0</v>
      </c>
      <c r="Q86" s="153">
        <v>0</v>
      </c>
      <c r="R86" s="153">
        <f t="shared" si="2"/>
        <v>0</v>
      </c>
      <c r="S86" s="153">
        <v>0</v>
      </c>
      <c r="T86" s="154">
        <f t="shared" si="3"/>
        <v>0</v>
      </c>
      <c r="AR86" s="10" t="s">
        <v>830</v>
      </c>
      <c r="AT86" s="10" t="s">
        <v>127</v>
      </c>
      <c r="AU86" s="10" t="s">
        <v>22</v>
      </c>
      <c r="AY86" s="10" t="s">
        <v>125</v>
      </c>
      <c r="BE86" s="155">
        <f t="shared" si="4"/>
        <v>0</v>
      </c>
      <c r="BF86" s="155">
        <f t="shared" si="5"/>
        <v>0</v>
      </c>
      <c r="BG86" s="155">
        <f t="shared" si="6"/>
        <v>0</v>
      </c>
      <c r="BH86" s="155">
        <f t="shared" si="7"/>
        <v>0</v>
      </c>
      <c r="BI86" s="155">
        <f t="shared" si="8"/>
        <v>0</v>
      </c>
      <c r="BJ86" s="10" t="s">
        <v>22</v>
      </c>
      <c r="BK86" s="155">
        <f t="shared" si="9"/>
        <v>0</v>
      </c>
      <c r="BL86" s="10" t="s">
        <v>830</v>
      </c>
      <c r="BM86" s="10" t="s">
        <v>831</v>
      </c>
    </row>
    <row r="87" spans="2:65" s="24" customFormat="1" ht="63.75">
      <c r="B87" s="144"/>
      <c r="C87" s="145">
        <v>9</v>
      </c>
      <c r="D87" s="145" t="s">
        <v>127</v>
      </c>
      <c r="E87" s="146" t="s">
        <v>846</v>
      </c>
      <c r="F87" s="253" t="s">
        <v>847</v>
      </c>
      <c r="G87" s="148" t="s">
        <v>829</v>
      </c>
      <c r="H87" s="149">
        <v>1</v>
      </c>
      <c r="I87" s="150">
        <v>0</v>
      </c>
      <c r="J87" s="150">
        <f t="shared" si="0"/>
        <v>0</v>
      </c>
      <c r="K87" s="148" t="s">
        <v>151</v>
      </c>
      <c r="L87" s="25"/>
      <c r="M87" s="151"/>
      <c r="N87" s="152" t="s">
        <v>44</v>
      </c>
      <c r="O87" s="153">
        <v>0</v>
      </c>
      <c r="P87" s="153">
        <f t="shared" si="1"/>
        <v>0</v>
      </c>
      <c r="Q87" s="153">
        <v>0</v>
      </c>
      <c r="R87" s="153">
        <f t="shared" si="2"/>
        <v>0</v>
      </c>
      <c r="S87" s="153">
        <v>0</v>
      </c>
      <c r="T87" s="154">
        <f t="shared" si="3"/>
        <v>0</v>
      </c>
      <c r="AR87" s="10" t="s">
        <v>830</v>
      </c>
      <c r="AT87" s="10" t="s">
        <v>127</v>
      </c>
      <c r="AU87" s="10" t="s">
        <v>22</v>
      </c>
      <c r="AY87" s="10" t="s">
        <v>125</v>
      </c>
      <c r="BE87" s="155">
        <f t="shared" si="4"/>
        <v>0</v>
      </c>
      <c r="BF87" s="155">
        <f t="shared" si="5"/>
        <v>0</v>
      </c>
      <c r="BG87" s="155">
        <f t="shared" si="6"/>
        <v>0</v>
      </c>
      <c r="BH87" s="155">
        <f t="shared" si="7"/>
        <v>0</v>
      </c>
      <c r="BI87" s="155">
        <f t="shared" si="8"/>
        <v>0</v>
      </c>
      <c r="BJ87" s="10" t="s">
        <v>22</v>
      </c>
      <c r="BK87" s="155">
        <f t="shared" si="9"/>
        <v>0</v>
      </c>
      <c r="BL87" s="10" t="s">
        <v>830</v>
      </c>
      <c r="BM87" s="10" t="s">
        <v>831</v>
      </c>
    </row>
    <row r="88" spans="2:65" s="24" customFormat="1" ht="63.75">
      <c r="B88" s="144"/>
      <c r="C88" s="145">
        <v>10</v>
      </c>
      <c r="D88" s="145" t="s">
        <v>127</v>
      </c>
      <c r="E88" s="146" t="s">
        <v>27</v>
      </c>
      <c r="F88" s="253" t="s">
        <v>848</v>
      </c>
      <c r="G88" s="148" t="s">
        <v>829</v>
      </c>
      <c r="H88" s="149">
        <v>1</v>
      </c>
      <c r="I88" s="150">
        <v>0</v>
      </c>
      <c r="J88" s="150">
        <f t="shared" si="0"/>
        <v>0</v>
      </c>
      <c r="K88" s="148" t="s">
        <v>151</v>
      </c>
      <c r="L88" s="25"/>
      <c r="M88" s="151"/>
      <c r="N88" s="152" t="s">
        <v>44</v>
      </c>
      <c r="O88" s="153">
        <v>0</v>
      </c>
      <c r="P88" s="153">
        <f t="shared" si="1"/>
        <v>0</v>
      </c>
      <c r="Q88" s="153">
        <v>0</v>
      </c>
      <c r="R88" s="153">
        <f t="shared" si="2"/>
        <v>0</v>
      </c>
      <c r="S88" s="153">
        <v>0</v>
      </c>
      <c r="T88" s="154">
        <f t="shared" si="3"/>
        <v>0</v>
      </c>
      <c r="AR88" s="10" t="s">
        <v>830</v>
      </c>
      <c r="AT88" s="10" t="s">
        <v>127</v>
      </c>
      <c r="AU88" s="10" t="s">
        <v>22</v>
      </c>
      <c r="AY88" s="10" t="s">
        <v>125</v>
      </c>
      <c r="BE88" s="155">
        <f t="shared" si="4"/>
        <v>0</v>
      </c>
      <c r="BF88" s="155">
        <f t="shared" si="5"/>
        <v>0</v>
      </c>
      <c r="BG88" s="155">
        <f t="shared" si="6"/>
        <v>0</v>
      </c>
      <c r="BH88" s="155">
        <f t="shared" si="7"/>
        <v>0</v>
      </c>
      <c r="BI88" s="155">
        <f t="shared" si="8"/>
        <v>0</v>
      </c>
      <c r="BJ88" s="10" t="s">
        <v>22</v>
      </c>
      <c r="BK88" s="155">
        <f t="shared" si="9"/>
        <v>0</v>
      </c>
      <c r="BL88" s="10" t="s">
        <v>830</v>
      </c>
      <c r="BM88" s="10" t="s">
        <v>831</v>
      </c>
    </row>
    <row r="89" spans="2:65" s="24" customFormat="1" ht="38.25">
      <c r="B89" s="144"/>
      <c r="C89" s="145">
        <v>11</v>
      </c>
      <c r="D89" s="145" t="s">
        <v>127</v>
      </c>
      <c r="E89" s="146" t="s">
        <v>348</v>
      </c>
      <c r="F89" s="253" t="s">
        <v>849</v>
      </c>
      <c r="G89" s="148" t="s">
        <v>829</v>
      </c>
      <c r="H89" s="149">
        <v>1</v>
      </c>
      <c r="I89" s="150">
        <v>0</v>
      </c>
      <c r="J89" s="150">
        <f t="shared" si="0"/>
        <v>0</v>
      </c>
      <c r="K89" s="148" t="s">
        <v>151</v>
      </c>
      <c r="L89" s="25"/>
      <c r="M89" s="151"/>
      <c r="N89" s="152"/>
      <c r="O89" s="153"/>
      <c r="P89" s="153"/>
      <c r="Q89" s="153"/>
      <c r="R89" s="153"/>
      <c r="S89" s="153"/>
      <c r="T89" s="154"/>
      <c r="AR89" s="10"/>
      <c r="AT89" s="10"/>
      <c r="AU89" s="10"/>
      <c r="AY89" s="10"/>
      <c r="BE89" s="155"/>
      <c r="BF89" s="155"/>
      <c r="BG89" s="155"/>
      <c r="BH89" s="155"/>
      <c r="BI89" s="155"/>
      <c r="BJ89" s="10"/>
      <c r="BK89" s="155"/>
      <c r="BL89" s="10"/>
      <c r="BM89" s="10"/>
    </row>
    <row r="90" spans="2:65" s="24" customFormat="1" ht="25.5">
      <c r="B90" s="144"/>
      <c r="C90" s="145">
        <v>12</v>
      </c>
      <c r="D90" s="145" t="s">
        <v>127</v>
      </c>
      <c r="E90" s="146" t="s">
        <v>355</v>
      </c>
      <c r="F90" s="255" t="s">
        <v>850</v>
      </c>
      <c r="G90" s="148" t="s">
        <v>829</v>
      </c>
      <c r="H90" s="149">
        <v>1</v>
      </c>
      <c r="I90" s="150">
        <v>0</v>
      </c>
      <c r="J90" s="150">
        <f t="shared" si="0"/>
        <v>0</v>
      </c>
      <c r="K90" s="148" t="s">
        <v>151</v>
      </c>
      <c r="L90" s="25"/>
      <c r="M90" s="151"/>
      <c r="N90" s="152"/>
      <c r="O90" s="153"/>
      <c r="P90" s="153"/>
      <c r="Q90" s="153"/>
      <c r="R90" s="153"/>
      <c r="S90" s="153"/>
      <c r="T90" s="154"/>
      <c r="AR90" s="10"/>
      <c r="AT90" s="10"/>
      <c r="AU90" s="10"/>
      <c r="AY90" s="10"/>
      <c r="BE90" s="155"/>
      <c r="BF90" s="155"/>
      <c r="BG90" s="155"/>
      <c r="BH90" s="155"/>
      <c r="BI90" s="155"/>
      <c r="BJ90" s="10"/>
      <c r="BK90" s="155"/>
      <c r="BL90" s="10"/>
      <c r="BM90" s="10"/>
    </row>
    <row r="91" spans="2:65" s="24" customFormat="1" ht="13.5">
      <c r="B91" s="144"/>
      <c r="C91" s="145">
        <v>13</v>
      </c>
      <c r="D91" s="145" t="s">
        <v>127</v>
      </c>
      <c r="E91" s="146" t="s">
        <v>358</v>
      </c>
      <c r="F91" s="255" t="s">
        <v>851</v>
      </c>
      <c r="G91" s="148" t="s">
        <v>829</v>
      </c>
      <c r="H91" s="149">
        <v>1</v>
      </c>
      <c r="I91" s="150">
        <v>0</v>
      </c>
      <c r="J91" s="150">
        <f t="shared" si="0"/>
        <v>0</v>
      </c>
      <c r="K91" s="148" t="s">
        <v>151</v>
      </c>
      <c r="L91" s="25"/>
      <c r="M91" s="151"/>
      <c r="N91" s="152" t="s">
        <v>44</v>
      </c>
      <c r="O91" s="153">
        <v>0</v>
      </c>
      <c r="P91" s="153">
        <f>O91*H91</f>
        <v>0</v>
      </c>
      <c r="Q91" s="153">
        <v>0</v>
      </c>
      <c r="R91" s="153">
        <f>Q91*H91</f>
        <v>0</v>
      </c>
      <c r="S91" s="153">
        <v>0</v>
      </c>
      <c r="T91" s="154">
        <f>S91*H91</f>
        <v>0</v>
      </c>
      <c r="AR91" s="10" t="s">
        <v>830</v>
      </c>
      <c r="AT91" s="10" t="s">
        <v>127</v>
      </c>
      <c r="AU91" s="10" t="s">
        <v>22</v>
      </c>
      <c r="AY91" s="10" t="s">
        <v>125</v>
      </c>
      <c r="BE91" s="155">
        <f>IF(N91="základní",J91,0)</f>
        <v>0</v>
      </c>
      <c r="BF91" s="155">
        <f>IF(N91="snížená",J91,0)</f>
        <v>0</v>
      </c>
      <c r="BG91" s="155">
        <f>IF(N91="zákl. přenesená",J91,0)</f>
        <v>0</v>
      </c>
      <c r="BH91" s="155">
        <f>IF(N91="sníž. přenesená",J91,0)</f>
        <v>0</v>
      </c>
      <c r="BI91" s="155">
        <f>IF(N91="nulová",J91,0)</f>
        <v>0</v>
      </c>
      <c r="BJ91" s="10" t="s">
        <v>22</v>
      </c>
      <c r="BK91" s="155">
        <f>ROUND(I91*H91,2)</f>
        <v>0</v>
      </c>
      <c r="BL91" s="10" t="s">
        <v>830</v>
      </c>
      <c r="BM91" s="10" t="s">
        <v>831</v>
      </c>
    </row>
  </sheetData>
  <sheetProtection selectLockedCells="1" selectUnlockedCells="1"/>
  <autoFilter ref="C76:K76"/>
  <mergeCells count="10">
    <mergeCell ref="E45:H45"/>
    <mergeCell ref="E47:H47"/>
    <mergeCell ref="E67:H67"/>
    <mergeCell ref="E69:H69"/>
    <mergeCell ref="G1:H1"/>
    <mergeCell ref="L2:V2"/>
    <mergeCell ref="E7:H7"/>
    <mergeCell ref="E9:H9"/>
    <mergeCell ref="E15:F15"/>
    <mergeCell ref="E24:H24"/>
  </mergeCells>
  <hyperlinks>
    <hyperlink ref="F1" location="C2" display="1) Krycí list soupisu"/>
    <hyperlink ref="G1" location="C54" display="2) Rekapitulace"/>
    <hyperlink ref="J1" location="C76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horizontalDpi="300" verticalDpi="300" orientation="landscape" paperSize="9" scale="90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Wernerová Jitka</dc:creator>
  <cp:keywords/>
  <dc:description/>
  <cp:lastModifiedBy>Wernerová Jitka</cp:lastModifiedBy>
  <dcterms:created xsi:type="dcterms:W3CDTF">2016-08-08T07:33:54Z</dcterms:created>
  <dcterms:modified xsi:type="dcterms:W3CDTF">2016-08-08T07:33:54Z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