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85" windowWidth="18855" windowHeight="12210" activeTab="0"/>
  </bookViews>
  <sheets>
    <sheet name="Rekapitulace stavby" sheetId="1" r:id="rId1"/>
    <sheet name="SO - VT Odra Bohumín km 3..." sheetId="2" r:id="rId2"/>
    <sheet name="VRN - Vedlejší rozpočtové..." sheetId="3" r:id="rId3"/>
    <sheet name="Pokyny pro vyplnění" sheetId="4" r:id="rId4"/>
  </sheets>
  <definedNames>
    <definedName name="_xlnm._FilterDatabase" localSheetId="1" hidden="1">'SO - VT Odra Bohumín km 3...'!$C$80:$K$80</definedName>
    <definedName name="_xlnm._FilterDatabase" localSheetId="2" hidden="1">'VRN - Vedlejší rozpočtové...'!$C$80:$K$80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- VT Odra Bohumín km 3...'!$C$4:$J$36,'SO - VT Odra Bohumín km 3...'!$C$42:$J$62,'SO - VT Odra Bohumín km 3...'!$C$68:$K$273</definedName>
    <definedName name="_xlnm.Print_Area" localSheetId="2">'VRN - Vedlejší rozpočtové...'!$C$4:$J$36,'VRN - Vedlejší rozpočtové...'!$C$42:$J$62,'VRN - Vedlejší rozpočtové...'!$C$68:$K$134</definedName>
    <definedName name="_xlnm.Print_Titles" localSheetId="0">'Rekapitulace stavby'!$49:$49</definedName>
    <definedName name="_xlnm.Print_Titles" localSheetId="1">'SO - VT Odra Bohumín km 3...'!$80:$80</definedName>
    <definedName name="_xlnm.Print_Titles" localSheetId="2">'VRN - Vedlejší rozpočtové...'!$80:$80</definedName>
  </definedNames>
  <calcPr fullCalcOnLoad="1"/>
</workbook>
</file>

<file path=xl/sharedStrings.xml><?xml version="1.0" encoding="utf-8"?>
<sst xmlns="http://schemas.openxmlformats.org/spreadsheetml/2006/main" count="3074" uniqueCount="634">
  <si>
    <t>Export VZ</t>
  </si>
  <si>
    <t>List obsahuje:</t>
  </si>
  <si>
    <t>3.0</t>
  </si>
  <si>
    <t>ZAMOK</t>
  </si>
  <si>
    <t>False</t>
  </si>
  <si>
    <t>{02a12cb4-394d-44fb-bc3c-b75b752a3550}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</si>
  <si>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</si>
  <si>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</si>
  <si>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</si>
  <si>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</si>
  <si>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</si>
  <si>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</si>
  <si>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</si>
  <si>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</si>
  <si>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2227/030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</si>
  <si>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</si>
  <si>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</si>
  <si>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VT Odra Bohumín km 3,480 - 3,980, sanace PB výtrže, číslo stavby 3109,  hr.zn. 7/5 - 8/3</t>
  </si>
  <si>
    <t>0,1</t>
  </si>
  <si>
    <t>KSO:</t>
  </si>
  <si>
    <t/>
  </si>
  <si>
    <t>CC-CZ:</t>
  </si>
  <si>
    <t>1</t>
  </si>
  <si>
    <t>Místo:</t>
  </si>
  <si>
    <t>Starý Bohumín</t>
  </si>
  <si>
    <t>Datum:</t>
  </si>
  <si>
    <t>18. 1. 2016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</si>
  <si>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</si>
  <si>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</si>
  <si>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</si>
  <si>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</si>
  <si>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</si>
  <si>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</si>
  <si>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</si>
  <si>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</si>
  <si>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</si>
  <si>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28597044</t>
  </si>
  <si>
    <t>AGPOL s.r.o., Jungmannova 153/12, Olomouc 77900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</si>
  <si>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</si>
  <si>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</si>
  <si>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</si>
  <si>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</si>
  <si>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</si>
  <si>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</si>
  <si>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</si>
  <si>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</si>
  <si>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</si>
  <si>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</si>
  <si>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</si>
  <si>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</si>
  <si>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</si>
  <si>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</si>
  <si>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</si>
  <si>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</si>
  <si>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</si>
  <si>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</si>
  <si>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</si>
  <si>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</si>
  <si>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</si>
  <si>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</si>
  <si>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</si>
  <si>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</si>
  <si>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</si>
  <si>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</si>
  <si>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</si>
  <si>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</si>
  <si>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</si>
  <si>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</si>
  <si>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</si>
  <si>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</si>
  <si>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</si>
  <si>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</si>
  <si>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</si>
  <si>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</si>
  <si>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</si>
  <si>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</si>
  <si>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</si>
  <si>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</si>
  <si>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</si>
  <si>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VT Odra Bohumín km 3,480 - 3,980, sanace PB výtrže, č.stavby 3109, hr.zn. 7/5-8/3</t>
  </si>
  <si>
    <t>STA</t>
  </si>
  <si>
    <t>{f80d50df-04be-4a47-b1ae-8f97a37b2323}</t>
  </si>
  <si>
    <t>2</t>
  </si>
  <si>
    <t>VRN</t>
  </si>
  <si>
    <t>Vedlejší rozpočtové náklady</t>
  </si>
  <si>
    <t>{1367b4cb-26b9-4344-bd1a-b351759395d8}</t>
  </si>
  <si>
    <t>Zpět na list:</t>
  </si>
  <si>
    <t>KRYCÍ LIST SOUPISU</t>
  </si>
  <si>
    <t>Objekt:</t>
  </si>
  <si>
    <t>SO - VT Odra Bohumín km 3,480 - 3,980, sanace PB výtrže, č.stavby 3109, hr.zn. 7/5-8/3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</si>
  <si>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</si>
  <si>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</si>
  <si>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</si>
  <si>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</si>
  <si>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</si>
  <si>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</si>
  <si>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</si>
  <si>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4 -  Vodorovné konstrukce</t>
  </si>
  <si>
    <t xml:space="preserve">    9 -  Ostatní konstrukce a práce-bourání</t>
  </si>
  <si>
    <t xml:space="preserve">      99 - 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</si>
  <si>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</si>
  <si>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</si>
  <si>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</si>
  <si>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</si>
  <si>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</si>
  <si>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</si>
  <si>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</si>
  <si>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</si>
  <si>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</si>
  <si>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</si>
  <si>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</si>
  <si>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</si>
  <si>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</si>
  <si>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</si>
  <si>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</si>
  <si>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</si>
  <si>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</si>
  <si>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</si>
  <si>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</si>
  <si>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111103313</t>
  </si>
  <si>
    <t>Kosení po vegetačním období divokého porostu hustého</t>
  </si>
  <si>
    <t>ha</t>
  </si>
  <si>
    <t>CS ÚRS 2016 01</t>
  </si>
  <si>
    <t>4</t>
  </si>
  <si>
    <t>-1480424998</t>
  </si>
  <si>
    <t>PP</t>
  </si>
  <si>
    <t>Kosení s ponecháním na místě po vegetačním období divokého porostu hustého</t>
  </si>
  <si>
    <t>VV</t>
  </si>
  <si>
    <t>viz B. Tech.zpráva</t>
  </si>
  <si>
    <t>0,16</t>
  </si>
  <si>
    <t>Součet</t>
  </si>
  <si>
    <t>29</t>
  </si>
  <si>
    <t>111201401</t>
  </si>
  <si>
    <t>Spálení křovin a stromů průměru kmene do 100 mm</t>
  </si>
  <si>
    <t>m2</t>
  </si>
  <si>
    <t>1194929201</t>
  </si>
  <si>
    <t>Spálení odstraněných křovin a stromů na hromadách průměru kmene do 100 mm pro jakoukoliv plochu</t>
  </si>
  <si>
    <t>viz B. Tech. zpráva</t>
  </si>
  <si>
    <t>1700</t>
  </si>
  <si>
    <t>111203203</t>
  </si>
  <si>
    <t>Odstranění křovin a stromů s ponecháním kořenů z plochy přes 1000 m2</t>
  </si>
  <si>
    <t>-2145928657</t>
  </si>
  <si>
    <t>Odstranění křovin a stromů s ponecháním kořenů průměru kmene do 100 mm, při jakémkoliv sklonu terénu mimo LTM, při celkové ploše přes 10 000 m2</t>
  </si>
  <si>
    <t>112101101</t>
  </si>
  <si>
    <t>Kácení stromů listnatých D kmene do 300 mm</t>
  </si>
  <si>
    <t>kus</t>
  </si>
  <si>
    <t>-1811306906</t>
  </si>
  <si>
    <t>Kácení stromů s odřezáním kmene a s odvětvením listnatých, průměru kmene přes 100 do 300 mm</t>
  </si>
  <si>
    <t>5</t>
  </si>
  <si>
    <t>112201101</t>
  </si>
  <si>
    <t>Odstranění pařezů D do 300 mm</t>
  </si>
  <si>
    <t>-491661205</t>
  </si>
  <si>
    <t>Odstranění pařezů s jejich vykopáním, vytrháním nebo odstřelením, s přesekáním kořenů průměru přes 100 do 300 mm</t>
  </si>
  <si>
    <t>40</t>
  </si>
  <si>
    <t>121101101</t>
  </si>
  <si>
    <t>Sejmutí ornice s přemístěním na vzdálenost do 50 m</t>
  </si>
  <si>
    <t>m3</t>
  </si>
  <si>
    <t>-564736145</t>
  </si>
  <si>
    <t>Sejmutí ornice nebo lesní půdy s vodorovným přemístěním na hromady v místě upotřebení nebo na dočasné či trvalé skládky se složením, na vzdálenost do 50 m</t>
  </si>
  <si>
    <t>viz B. Tech. zpráva a D.1.2</t>
  </si>
  <si>
    <t>sejmutí humozní vrstvy z odkopaných svažitých břehů v toku</t>
  </si>
  <si>
    <t>26,84</t>
  </si>
  <si>
    <t>11</t>
  </si>
  <si>
    <t>122201101</t>
  </si>
  <si>
    <t>Odkopávky a prokopávky nezapažené v hornině tř. 3 objem do 100 m3</t>
  </si>
  <si>
    <t>-1343832256</t>
  </si>
  <si>
    <t>Odkopávky a prokopávky nezapažené s přehozením výkopku na vzdálenost do 3 m nebo s naložením na dopravní prostředek v hornině tř. 3 do 100 m3</t>
  </si>
  <si>
    <t>ornice z dočasných skládek s rozpojením</t>
  </si>
  <si>
    <t>(132,2+136,2)*0,1</t>
  </si>
  <si>
    <t>8</t>
  </si>
  <si>
    <t>124203101</t>
  </si>
  <si>
    <t>Vykopávky do 1000 m3 pro koryta vodotečí v hornině tř. 3</t>
  </si>
  <si>
    <t>1466522076</t>
  </si>
  <si>
    <t>Vykopávky pro koryta vodotečí s přehozením výkopku na vzdálenost do 3 m nebo s naložením na dopravní prostředek v hornině tř. 3 do 1 000 m3</t>
  </si>
  <si>
    <t>viz D.1.6 výkaz kubatur</t>
  </si>
  <si>
    <t>607,98</t>
  </si>
  <si>
    <t>127301401</t>
  </si>
  <si>
    <t>Hloubení rýh pod vodou objem do 1000 m3 v hornině tř. 3 a 4</t>
  </si>
  <si>
    <t>1367261475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</si>
  <si>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</si>
  <si>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904,7</t>
  </si>
  <si>
    <t>9</t>
  </si>
  <si>
    <t>127701101</t>
  </si>
  <si>
    <t>Vykopávky pod vodou v hornině tř. 1 až 4 objem do 1000 m3 tl vrstvy do 0,5 m</t>
  </si>
  <si>
    <t>4891235</t>
  </si>
  <si>
    <t>Vykopávky pod vodou strojně na hloubku do 5 m pod projektem stanovenou hladinou vody v horninách tř.1 až 4, průměrné tloušťky projektované vrstvy do 0,50 m do 1 000 m3</t>
  </si>
  <si>
    <t>697,50</t>
  </si>
  <si>
    <t>12</t>
  </si>
  <si>
    <t>162201411</t>
  </si>
  <si>
    <t>Vodorovné přemístění kmenů stromů listnatých do 1 km D kmene do 300 mm</t>
  </si>
  <si>
    <t>1173329464</t>
  </si>
  <si>
    <t>Vodorovné přemístění větví, kmenů nebo pařezů s naložením, složením a dopravou do 1000 m kmenů stromů listnatých, průměru přes 100 do 300 mm</t>
  </si>
  <si>
    <t>13</t>
  </si>
  <si>
    <t>162301101</t>
  </si>
  <si>
    <t>Vodorovné přemístění do 500 m výkopku/sypaniny z horniny tř. 1 až 4</t>
  </si>
  <si>
    <t>439434068</t>
  </si>
  <si>
    <t>Vodorovné přemístění výkopku nebo sypaniny po suchu na obvyklém dopravním prostředku, bez naložení výkopku, avšak se složením bez rozhrnutí z horniny tř. 1 až 4 na vzdálenost přes 50 do 500 m</t>
  </si>
  <si>
    <t>odvoz na mezideponii</t>
  </si>
  <si>
    <t>1076,98</t>
  </si>
  <si>
    <t>odvoz zpět k zásypu</t>
  </si>
  <si>
    <t>14</t>
  </si>
  <si>
    <t>162301421</t>
  </si>
  <si>
    <t>Vodorovné přemístění pařezů do 5 km D do 300 mm</t>
  </si>
  <si>
    <t>-865522954</t>
  </si>
  <si>
    <t>Vodorovné přemístění větví, kmenů nebo pařezů s naložením, složením a dopravou do 5000 m pařezů kmenů, průměru přes 100 do 300 mm</t>
  </si>
  <si>
    <t>odvoz pařezů na skládku do 10km</t>
  </si>
  <si>
    <t>162301921</t>
  </si>
  <si>
    <t>Příplatek k vodorovnému přemístění pařezů D 300 mm ZKD 5 km</t>
  </si>
  <si>
    <t>-1848422113</t>
  </si>
  <si>
    <t>Vodorovné přemístění větví, kmenů nebo pařezů s naložením, složením a dopravou Příplatek k cenám za každých dalších i započatých 5000 m přes 5000 m pařezů kmenů, průměru přes 100 do 300 mm</t>
  </si>
  <si>
    <t>38</t>
  </si>
  <si>
    <t>162601102</t>
  </si>
  <si>
    <t>Vodorovné přemístění do 5000 m výkopku/sypaniny z horniny tř. 1 až 4</t>
  </si>
  <si>
    <t>774880765</t>
  </si>
  <si>
    <t>Vodorovné přemístění výkopku nebo sypaniny po suchu na obvyklém dopravním prostředku, bez naložení výkopku, avšak se složením bez rozhrnutí z horniny tř. 1 až 4 na vzdálenost přes 4 000 do 5 000 m</t>
  </si>
  <si>
    <t>dovoz humozní vrstvy z odkopaných svažitých břehů v toku</t>
  </si>
  <si>
    <t>16</t>
  </si>
  <si>
    <t>162701105</t>
  </si>
  <si>
    <t>Vodorovné přemístění do 10000 m výkopku/sypaniny z horniny tř. 1 až 4</t>
  </si>
  <si>
    <t>611169888</t>
  </si>
  <si>
    <t>Vodorovné přemístění výkopku nebo sypaniny po suchu na obvyklém dopravním prostředku, bez naložení výkopku, avšak se složením bez rozhrnutí z horniny tř. 1 až 4 na vzdálenost přes 9 000 do 10 000 m</t>
  </si>
  <si>
    <t>viz B. tech. zpráva a D.1.6 výkaz kubatur</t>
  </si>
  <si>
    <t>odvoz přebytku zeminy k uložení na skládku do 10km</t>
  </si>
  <si>
    <t>výkop-zásyp</t>
  </si>
  <si>
    <t>(697,5+904,7+607,98)-1076,98</t>
  </si>
  <si>
    <t>42</t>
  </si>
  <si>
    <t>167101102</t>
  </si>
  <si>
    <t>Nakládání výkopku z hornin tř. 1 až 4 přes 100 m3</t>
  </si>
  <si>
    <t>1102160339</t>
  </si>
  <si>
    <t>Nakládání, skládání a překládání neulehlého výkopku nebo sypaniny nakládání, množství přes 100 m3, z hornin tř. 1 až 4</t>
  </si>
  <si>
    <t>viz B.tech.zpráva</t>
  </si>
  <si>
    <t>naložení na mezideponii k odvozu na zpětný zásyp</t>
  </si>
  <si>
    <t>18</t>
  </si>
  <si>
    <t>171101131</t>
  </si>
  <si>
    <t>Uložení sypaniny z hornin nesoudržných a soudržných střídavě do násypů zhutněných</t>
  </si>
  <si>
    <t>-1208337525</t>
  </si>
  <si>
    <t>Uložení sypaniny do násypů s rozprostřením sypaniny ve vrstvách a s hrubým urovnáním zhutněných s uzavřením povrchu násypu z hornin nesoudržných a soudržných střídavě ukládaných</t>
  </si>
  <si>
    <t>19</t>
  </si>
  <si>
    <t>171201101</t>
  </si>
  <si>
    <t>Uložení sypaniny do násypů nezhutněných</t>
  </si>
  <si>
    <t>-884683295</t>
  </si>
  <si>
    <t>Uložení sypaniny do násypů s rozprostřením sypaniny ve vrstvách a s hrubým urovnáním nezhutněných z jakýchkoliv hornin</t>
  </si>
  <si>
    <t>rozhrnutí přebytečné zeminy</t>
  </si>
  <si>
    <t>1133,2</t>
  </si>
  <si>
    <t>31</t>
  </si>
  <si>
    <t>17120120R</t>
  </si>
  <si>
    <t>Uložení pařezů na skládku PO</t>
  </si>
  <si>
    <t>t</t>
  </si>
  <si>
    <t>80915869</t>
  </si>
  <si>
    <t>Uložení pařezů na skládku</t>
  </si>
  <si>
    <t>dle aktuálního ceníku skládky</t>
  </si>
  <si>
    <t>10*1</t>
  </si>
  <si>
    <t>41</t>
  </si>
  <si>
    <t>171201211</t>
  </si>
  <si>
    <t>Poplatek za uložení odpadu ze sypaniny na skládce (skládkovné)</t>
  </si>
  <si>
    <t>557270537</t>
  </si>
  <si>
    <t>Uložení sypaniny poplatek za uložení sypaniny na skládce ( skládkovné )</t>
  </si>
  <si>
    <t>viz B. tech.zpráva</t>
  </si>
  <si>
    <t>poplatek dle aktuálního ceníku skládky</t>
  </si>
  <si>
    <t>1133,2*1,6</t>
  </si>
  <si>
    <t>25</t>
  </si>
  <si>
    <t>181111131</t>
  </si>
  <si>
    <t>Plošná úprava terénu do 500 m2 zemina tř 1 až 4 nerovnosti do +/- 200 mm v rovinně a svahu do 1:5</t>
  </si>
  <si>
    <t>684774291</t>
  </si>
  <si>
    <t>Plošná úprava terénu v zemině tř. 1 až 4 s urovnáním povrchu bez doplnění ornice souvislé plochy do 500 m2 při nerovnostech terénu přes +/-150 do +/-200 mm v rovině nebo na svahu do 1:5</t>
  </si>
  <si>
    <t>úprava nerovností před zřízením osetí</t>
  </si>
  <si>
    <t>268,4</t>
  </si>
  <si>
    <t>23</t>
  </si>
  <si>
    <t>181301101</t>
  </si>
  <si>
    <t>Rozprostření ornice tl vrstvy do 100 mm pl do 500 m2 v rovině nebo ve svahu do 1:5</t>
  </si>
  <si>
    <t>-1038912096</t>
  </si>
  <si>
    <t>Rozprostření a urovnání ornice v rovině nebo ve svahu sklonu do 1:5 při souvislé ploše do 500 m2, tl. vrstvy do 100 mm</t>
  </si>
  <si>
    <t>viz B. Tech zpráva a D.1.2</t>
  </si>
  <si>
    <t>181411121</t>
  </si>
  <si>
    <t>Založení lučního trávníku výsevem plochy do 1000 m2 v rovině a ve svahu do 1:5</t>
  </si>
  <si>
    <t>677788082</t>
  </si>
  <si>
    <t>Založení trávníku na půdě předem připravené plochy do 1000 m2 výsevem včetně utažení lučního v rovině nebo na svahu do 1:5</t>
  </si>
  <si>
    <t>1856,70</t>
  </si>
  <si>
    <t>22</t>
  </si>
  <si>
    <t>M</t>
  </si>
  <si>
    <t>005724800</t>
  </si>
  <si>
    <t>osivo směs jetelotravní</t>
  </si>
  <si>
    <t>kg</t>
  </si>
  <si>
    <t>-1710242745</t>
  </si>
  <si>
    <t>osiva pícnin směsi travní balení obvykle 25 kg jetelotráva běžná</t>
  </si>
  <si>
    <t>specifikace k pol.181411121</t>
  </si>
  <si>
    <t>1856,7*0,03*1,03</t>
  </si>
  <si>
    <t>24</t>
  </si>
  <si>
    <t>181951102</t>
  </si>
  <si>
    <t>Úprava pláně v hornině tř. 1 až 4 se zhutněním</t>
  </si>
  <si>
    <t>-1357561632</t>
  </si>
  <si>
    <t>Úprava pláně vyrovnáním výškových rozdílů v hornině tř. 1 až 4 se zhutněním</t>
  </si>
  <si>
    <t>viz B. Tech. zpráva a D.1.6</t>
  </si>
  <si>
    <t>1856,7</t>
  </si>
  <si>
    <t>odečet plochy pod ornicí</t>
  </si>
  <si>
    <t>-268,4</t>
  </si>
  <si>
    <t>27</t>
  </si>
  <si>
    <t>182101101</t>
  </si>
  <si>
    <t>Svahování v zářezech v hornině tř. 1 až 4</t>
  </si>
  <si>
    <t>1686966370</t>
  </si>
  <si>
    <t>Svahování trvalých svahů do projektovaných profilů s potřebným přemístěním výkopku při svahování v zářezech v hornině tř. 1 až 4</t>
  </si>
  <si>
    <t>1072,55</t>
  </si>
  <si>
    <t>26</t>
  </si>
  <si>
    <t>182201101</t>
  </si>
  <si>
    <t>Svahování násypů</t>
  </si>
  <si>
    <t>-1098827349</t>
  </si>
  <si>
    <t>Svahování trvalých svahů do projektovaných profilů s potřebným přemístěním výkopku při svahování násypů v jakékoliv hornině</t>
  </si>
  <si>
    <t>951,05</t>
  </si>
  <si>
    <t>28</t>
  </si>
  <si>
    <t>185803101</t>
  </si>
  <si>
    <t>Shrabání a uložení pokoseného divokého porostu na hromady do 30 m od okraje hladiny</t>
  </si>
  <si>
    <t>-1374618405</t>
  </si>
  <si>
    <t>Shrabání pokoseného porostu a organických naplavenin a spálení po zaschnutí pokoseného porostu s uložením na hromady na vzdálenost do 30 m od okraje hladiny divokého porostu</t>
  </si>
  <si>
    <t>30</t>
  </si>
  <si>
    <t>185803111</t>
  </si>
  <si>
    <t>Ošetření trávníku shrabáním v rovině a svahu do 1:5</t>
  </si>
  <si>
    <t>1397120764</t>
  </si>
  <si>
    <t>Ošetření trávníku jednorázové v rovině nebo na svahu do 1:5</t>
  </si>
  <si>
    <t>viz pol. 181411121 a D.1.6</t>
  </si>
  <si>
    <t xml:space="preserve"> Vodorovné konstrukce</t>
  </si>
  <si>
    <t>36</t>
  </si>
  <si>
    <t>462512270</t>
  </si>
  <si>
    <t>Zához z lomového kamene s proštěrkováním z terénu hmotnost do 200 kg</t>
  </si>
  <si>
    <t>1854125556</t>
  </si>
  <si>
    <t>Zához z lomového kamene neupraveného záhozového s proštěrkováním z terénu, hmotnosti jednotlivých kamenů do 200 kg</t>
  </si>
  <si>
    <t>viz B. Tech. zpráva a D.1.4</t>
  </si>
  <si>
    <t>ve svahu</t>
  </si>
  <si>
    <t>4,07*424</t>
  </si>
  <si>
    <t>33</t>
  </si>
  <si>
    <t>462512370</t>
  </si>
  <si>
    <t>Zához z lomového kamene s proštěrkováním z terénu hmotnost nad 200 do 500 kg</t>
  </si>
  <si>
    <t>-1669594844</t>
  </si>
  <si>
    <t>Zához z lomového kamene neupraveného záhozového s proštěrkováním z terénu, hmotnosti jednotlivých kamenů přes 200 do 500 kg</t>
  </si>
  <si>
    <t>viz B. Tech. zpráva a D.1.4, D.1.2</t>
  </si>
  <si>
    <t>patka</t>
  </si>
  <si>
    <t>6,7*(18,3+193,7)</t>
  </si>
  <si>
    <t>9,9*212</t>
  </si>
  <si>
    <t>37</t>
  </si>
  <si>
    <t>462519002</t>
  </si>
  <si>
    <t>Příplatek za urovnání ploch záhozu z lomového kamene hmotnost do 200 kg</t>
  </si>
  <si>
    <t>1256095555</t>
  </si>
  <si>
    <t>Zához z lomového kamene neupraveného záhozového Příplatek k cenám za urovnání viditelných ploch záhozu z kamene, hmotnosti jednotlivých kamenů do 200 kg</t>
  </si>
  <si>
    <t>viz B. Tech. zpráva a položka 462512270</t>
  </si>
  <si>
    <t>6,31*424</t>
  </si>
  <si>
    <t xml:space="preserve"> Ostatní konstrukce a práce-bourání</t>
  </si>
  <si>
    <t>99</t>
  </si>
  <si>
    <t xml:space="preserve"> Přesuny hmot a sutí</t>
  </si>
  <si>
    <t>39</t>
  </si>
  <si>
    <t>998332011</t>
  </si>
  <si>
    <t>Přesun hmot pro úpravy vodních toků a kanály</t>
  </si>
  <si>
    <t>3</t>
  </si>
  <si>
    <t>689731566</t>
  </si>
  <si>
    <t>Přesun hmot pro úpravy vodních toků a kanály, hráze rybníků apod. dopravní vzdálenost do 500 m</t>
  </si>
  <si>
    <t>VRN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</si>
  <si>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</si>
  <si>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</si>
  <si>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</si>
  <si>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</si>
  <si>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VRN9 -  Ostatní náklady</t>
  </si>
  <si>
    <t xml:space="preserve"> Vedlejší rozpočtové náklady</t>
  </si>
  <si>
    <t>VRN1</t>
  </si>
  <si>
    <t xml:space="preserve"> Průzkumné, geodetické a projektové práce</t>
  </si>
  <si>
    <t>012203000</t>
  </si>
  <si>
    <t>Geodetické práce při provádění stavby</t>
  </si>
  <si>
    <t>Kč</t>
  </si>
  <si>
    <t>CS ÚRS 2013 02</t>
  </si>
  <si>
    <t>1024</t>
  </si>
  <si>
    <t>-984113701</t>
  </si>
  <si>
    <t>Průzkumné, geodetické a projektové práce geodetické práce při provádění stavby</t>
  </si>
  <si>
    <t>P</t>
  </si>
  <si>
    <t>Poznámka k položce:
dokumentace zakrývaných konstrukcí a liniových staveb geodetickým zaměřením v papírové a elektronické podobě.</t>
  </si>
  <si>
    <t>012303000</t>
  </si>
  <si>
    <t>Geodetické práce po výstavbě</t>
  </si>
  <si>
    <t>-1266838565</t>
  </si>
  <si>
    <t>Průzkumné, geodetické a projektové práce geodetické práce po výstavbě</t>
  </si>
  <si>
    <t>013254000</t>
  </si>
  <si>
    <t>Dokumentace skutečného provedení stavby</t>
  </si>
  <si>
    <t>1140497262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</si>
  <si>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</si>
  <si>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</si>
  <si>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</si>
  <si>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</si>
  <si>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030001001</t>
  </si>
  <si>
    <t>Náklady na zřízení staveniště v souladu s ZOV</t>
  </si>
  <si>
    <t>-1123569836</t>
  </si>
  <si>
    <t>Základní rozdělení průvodních činností a nákladů zařízení staveniště</t>
  </si>
  <si>
    <t>Poznámka k položce:
Náklady na dokumentaci ZS, příprava pro území pro ZS včetně odstranění materiálů a konstrukcí, vybudování odběrných míst, zřízení přípojek energií, vlastní vybudování objektů ZS a provizorních komunikací.</t>
  </si>
  <si>
    <t>030001002</t>
  </si>
  <si>
    <t>Náklady na provoz a údržbu zařízení staveniště</t>
  </si>
  <si>
    <t>87639635</t>
  </si>
  <si>
    <t>Poznámka k položce:
Náklady na vybavení objektů, náklady na energie, úklid, údržbu, osvětlení, oplocení, opravy na objektech ZS, čištění ploch, zabezpečení staveniště.</t>
  </si>
  <si>
    <t>6</t>
  </si>
  <si>
    <t>034403000</t>
  </si>
  <si>
    <t>Dopravní značení na staveništi</t>
  </si>
  <si>
    <t>-442865085</t>
  </si>
  <si>
    <t>Zařízení staveniště zabezpečení staveniště dopravní značení na staveništi</t>
  </si>
  <si>
    <t>7</t>
  </si>
  <si>
    <t>039002003</t>
  </si>
  <si>
    <t>Zrušení zařízení staveniště</t>
  </si>
  <si>
    <t>414722530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</si>
  <si>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</si>
  <si>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</si>
  <si>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03200200R</t>
  </si>
  <si>
    <t>Zřízení manipulačního pruhu - mimoglobální zařízení staveniště</t>
  </si>
  <si>
    <t>soub</t>
  </si>
  <si>
    <t>-842594748</t>
  </si>
  <si>
    <t>Manipulační pruh o šířce 2,5 z vrstvy štěrkodrtě o tl.20cm, povrch zakalen pískovou vrstvou</t>
  </si>
  <si>
    <t>viz D.1.1 tech.zpráva</t>
  </si>
  <si>
    <t>zřízeni manipulačního pruhu 1305m2</t>
  </si>
  <si>
    <t>03200201R</t>
  </si>
  <si>
    <t>Zřízení dočasného sjezdu přes ochrannou hráz</t>
  </si>
  <si>
    <t>-178904658</t>
  </si>
  <si>
    <t>Zřízení dočasného sjezdu přes ochrannou hráz. Součástí položky je podklad ze štěrkodrti s doplněním vhodného zásypového materiálu pro konstrukci nájezdu, uložení panelů do lože na délce 40m a jejich odstranění včetně podkladů po ukončení výstavby. Položka je včetně materiálů a potřebných manipulací. U panelů je uvažována trojnásobná obratovitost.</t>
  </si>
  <si>
    <t>předpoklad materiálu</t>
  </si>
  <si>
    <t>silniční panely 20ks</t>
  </si>
  <si>
    <t>objem podkladu štěrkodrti 20m3</t>
  </si>
  <si>
    <t>objem zásypového materiálu 92m3</t>
  </si>
  <si>
    <t>VRN4</t>
  </si>
  <si>
    <t xml:space="preserve"> Inženýrská činnost</t>
  </si>
  <si>
    <t>04140300R</t>
  </si>
  <si>
    <t>Náklady na zajištění kolektivní bezpečnosti osob</t>
  </si>
  <si>
    <t>1349713193</t>
  </si>
  <si>
    <t>Náklady zhotovitele  na zajištění kolektivní bezpečnosti osob pohybujících se po staveništi</t>
  </si>
  <si>
    <t>Poznámka k položce:
Náklady na zbudování, údržbu a zrušení:
- zabezpečení okrajů konstrukcí proti pádu osob
- komunikací pro pohyb osob ve staveništi
- přechodů přes výkopy
- a další prvky kolektivní ochrany osob, pokud nejsou jinde uvedeny</t>
  </si>
  <si>
    <t>VRN9</t>
  </si>
  <si>
    <t xml:space="preserve"> Ostatní náklady</t>
  </si>
  <si>
    <t>17</t>
  </si>
  <si>
    <t>09100202R</t>
  </si>
  <si>
    <t>Havarijní plán</t>
  </si>
  <si>
    <t>1917764889</t>
  </si>
  <si>
    <t>09100303R</t>
  </si>
  <si>
    <t>Protipovodňový plán</t>
  </si>
  <si>
    <t>-7032216</t>
  </si>
  <si>
    <t>Ostatní náklady související s objektem zabezpečovací práce související se zastavením stavby bez rozlišení</t>
  </si>
  <si>
    <t>20</t>
  </si>
  <si>
    <t>09100305R</t>
  </si>
  <si>
    <t>Norná stěna</t>
  </si>
  <si>
    <t>1335815207</t>
  </si>
  <si>
    <t>09150301R</t>
  </si>
  <si>
    <t>Náklady na vyhotovení fotodokumentace před stavbou</t>
  </si>
  <si>
    <t>-1984899569</t>
  </si>
  <si>
    <t>09000101R</t>
  </si>
  <si>
    <t>Opakované slovení rybí osádky</t>
  </si>
  <si>
    <t>-2116534496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</si>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</sst>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6" fillId="4" borderId="0" applyNumberFormat="0" applyBorder="0" applyAlignment="0" applyProtection="0"/>
    <xf numFmtId="0" fontId="45" fillId="0" borderId="0" applyNumberFormat="0" applyFill="0" applyBorder="0">
      <alignment/>
      <protection locked="0"/>
    </xf>
    <xf numFmtId="0" fontId="40" fillId="16" borderId="1" applyNumberFormat="0" applyAlignment="0" applyProtection="0"/>
    <xf numFmtId="0" fontId="38" fillId="17" borderId="0" applyNumberFormat="0" applyBorder="0" applyAlignment="0" applyProtection="0"/>
    <xf numFmtId="0" fontId="0" fillId="0" borderId="0">
      <alignment/>
      <protection locked="0"/>
    </xf>
    <xf numFmtId="0" fontId="39" fillId="0" borderId="2" applyNumberFormat="0" applyFill="0" applyAlignment="0" applyProtection="0"/>
    <xf numFmtId="0" fontId="43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7" borderId="0" xfId="0" applyFont="1" applyFill="1" applyAlignment="1">
      <alignment horizontal="left" vertical="center"/>
    </xf>
    <xf numFmtId="0" fontId="0" fillId="17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8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0" fillId="23" borderId="0" xfId="0" applyFont="1" applyFill="1" applyBorder="1" applyAlignment="1" applyProtection="1">
      <alignment vertical="center"/>
      <protection/>
    </xf>
    <xf numFmtId="0" fontId="5" fillId="23" borderId="11" xfId="0" applyFont="1" applyFill="1" applyBorder="1" applyAlignment="1" applyProtection="1">
      <alignment horizontal="left" vertical="center"/>
      <protection/>
    </xf>
    <xf numFmtId="0" fontId="0" fillId="23" borderId="12" xfId="0" applyFont="1" applyFill="1" applyBorder="1" applyAlignment="1" applyProtection="1">
      <alignment vertical="center"/>
      <protection/>
    </xf>
    <xf numFmtId="0" fontId="5" fillId="23" borderId="12" xfId="0" applyFont="1" applyFill="1" applyBorder="1" applyAlignment="1" applyProtection="1">
      <alignment horizontal="center" vertical="center"/>
      <protection/>
    </xf>
    <xf numFmtId="0" fontId="0" fillId="23" borderId="8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7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4" fillId="23" borderId="20" xfId="0" applyFont="1" applyFill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1" fillId="0" borderId="19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0" borderId="26" xfId="0" applyNumberFormat="1" applyFont="1" applyBorder="1" applyAlignment="1" applyProtection="1">
      <alignment vertical="center"/>
      <protection/>
    </xf>
    <xf numFmtId="166" fontId="27" fillId="0" borderId="26" xfId="0" applyNumberFormat="1" applyFont="1" applyBorder="1" applyAlignment="1" applyProtection="1">
      <alignment vertical="center"/>
      <protection/>
    </xf>
    <xf numFmtId="4" fontId="27" fillId="0" borderId="27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5" fillId="23" borderId="12" xfId="0" applyFont="1" applyFill="1" applyBorder="1" applyAlignment="1" applyProtection="1">
      <alignment horizontal="right" vertical="center"/>
      <protection/>
    </xf>
    <xf numFmtId="0" fontId="0" fillId="23" borderId="12" xfId="0" applyFont="1" applyFill="1" applyBorder="1" applyAlignment="1" applyProtection="1">
      <alignment vertical="center"/>
      <protection locked="0"/>
    </xf>
    <xf numFmtId="4" fontId="5" fillId="23" borderId="12" xfId="0" applyNumberFormat="1" applyFont="1" applyFill="1" applyBorder="1" applyAlignment="1" applyProtection="1">
      <alignment vertical="center"/>
      <protection/>
    </xf>
    <xf numFmtId="0" fontId="0" fillId="23" borderId="29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4" fillId="23" borderId="0" xfId="0" applyFont="1" applyFill="1" applyBorder="1" applyAlignment="1" applyProtection="1">
      <alignment horizontal="left" vertical="center"/>
      <protection/>
    </xf>
    <xf numFmtId="0" fontId="0" fillId="23" borderId="0" xfId="0" applyFont="1" applyFill="1" applyBorder="1" applyAlignment="1" applyProtection="1">
      <alignment vertical="center"/>
      <protection locked="0"/>
    </xf>
    <xf numFmtId="0" fontId="4" fillId="23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 locked="0"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 locked="0"/>
    </xf>
    <xf numFmtId="4" fontId="8" fillId="0" borderId="26" xfId="0" applyNumberFormat="1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/>
    </xf>
    <xf numFmtId="0" fontId="4" fillId="23" borderId="21" xfId="0" applyFont="1" applyFill="1" applyBorder="1" applyAlignment="1" applyProtection="1">
      <alignment horizontal="center" vertical="center" wrapText="1"/>
      <protection/>
    </xf>
    <xf numFmtId="0" fontId="4" fillId="23" borderId="22" xfId="0" applyFont="1" applyFill="1" applyBorder="1" applyAlignment="1" applyProtection="1">
      <alignment horizontal="center" vertical="center" wrapText="1"/>
      <protection/>
    </xf>
    <xf numFmtId="0" fontId="28" fillId="23" borderId="22" xfId="0" applyFont="1" applyFill="1" applyBorder="1" applyAlignment="1" applyProtection="1">
      <alignment horizontal="center" vertical="center" wrapText="1"/>
      <protection locked="0"/>
    </xf>
    <xf numFmtId="0" fontId="4" fillId="23" borderId="23" xfId="0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45" fillId="17" borderId="0" xfId="39" applyFill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166" fontId="29" fillId="0" borderId="17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7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7" xfId="0" applyFont="1" applyBorder="1" applyAlignment="1">
      <alignment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167" fontId="0" fillId="0" borderId="30" xfId="0" applyNumberFormat="1" applyFont="1" applyBorder="1" applyAlignment="1" applyProtection="1">
      <alignment vertical="center"/>
      <protection/>
    </xf>
    <xf numFmtId="4" fontId="0" fillId="22" borderId="30" xfId="0" applyNumberFormat="1" applyFont="1" applyFill="1" applyBorder="1" applyAlignment="1" applyProtection="1">
      <alignment vertical="center"/>
      <protection locked="0"/>
    </xf>
    <xf numFmtId="4" fontId="0" fillId="0" borderId="30" xfId="0" applyNumberFormat="1" applyFont="1" applyBorder="1" applyAlignment="1" applyProtection="1">
      <alignment vertical="center"/>
      <protection/>
    </xf>
    <xf numFmtId="0" fontId="3" fillId="22" borderId="3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3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7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7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3" fillId="0" borderId="30" xfId="0" applyFont="1" applyBorder="1" applyAlignment="1" applyProtection="1">
      <alignment horizontal="center" vertical="center"/>
      <protection/>
    </xf>
    <xf numFmtId="49" fontId="33" fillId="0" borderId="30" xfId="0" applyNumberFormat="1" applyFont="1" applyBorder="1" applyAlignment="1" applyProtection="1">
      <alignment horizontal="left" vertical="center" wrapText="1"/>
      <protection/>
    </xf>
    <xf numFmtId="0" fontId="33" fillId="0" borderId="30" xfId="0" applyFont="1" applyBorder="1" applyAlignment="1" applyProtection="1">
      <alignment horizontal="left" vertical="center" wrapText="1"/>
      <protection/>
    </xf>
    <xf numFmtId="0" fontId="33" fillId="0" borderId="30" xfId="0" applyFont="1" applyBorder="1" applyAlignment="1" applyProtection="1">
      <alignment horizontal="center" vertical="center" wrapText="1"/>
      <protection/>
    </xf>
    <xf numFmtId="167" fontId="33" fillId="0" borderId="30" xfId="0" applyNumberFormat="1" applyFont="1" applyBorder="1" applyAlignment="1" applyProtection="1">
      <alignment vertical="center"/>
      <protection/>
    </xf>
    <xf numFmtId="4" fontId="33" fillId="22" borderId="30" xfId="0" applyNumberFormat="1" applyFont="1" applyFill="1" applyBorder="1" applyAlignment="1" applyProtection="1">
      <alignment vertical="center"/>
      <protection locked="0"/>
    </xf>
    <xf numFmtId="4" fontId="33" fillId="0" borderId="30" xfId="0" applyNumberFormat="1" applyFont="1" applyBorder="1" applyAlignment="1" applyProtection="1">
      <alignment vertical="center"/>
      <protection/>
    </xf>
    <xf numFmtId="0" fontId="33" fillId="0" borderId="7" xfId="0" applyFont="1" applyBorder="1" applyAlignment="1">
      <alignment vertical="center"/>
    </xf>
    <xf numFmtId="0" fontId="33" fillId="22" borderId="30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46" fillId="0" borderId="0" xfId="39" applyFont="1" applyAlignment="1" applyProtection="1">
      <alignment horizontal="center" vertical="center"/>
      <protection/>
    </xf>
    <xf numFmtId="0" fontId="47" fillId="17" borderId="0" xfId="0" applyFont="1" applyFill="1" applyAlignment="1">
      <alignment horizontal="left" vertical="center"/>
    </xf>
    <xf numFmtId="0" fontId="48" fillId="17" borderId="0" xfId="0" applyFont="1" applyFill="1" applyAlignment="1">
      <alignment vertical="center"/>
    </xf>
    <xf numFmtId="0" fontId="49" fillId="17" borderId="0" xfId="39" applyFont="1" applyFill="1" applyAlignment="1" applyProtection="1">
      <alignment vertical="center"/>
      <protection/>
    </xf>
    <xf numFmtId="0" fontId="13" fillId="17" borderId="0" xfId="0" applyFont="1" applyFill="1" applyAlignment="1" applyProtection="1">
      <alignment horizontal="left" vertical="center"/>
      <protection/>
    </xf>
    <xf numFmtId="0" fontId="48" fillId="17" borderId="0" xfId="0" applyFont="1" applyFill="1" applyAlignment="1" applyProtection="1">
      <alignment vertical="center"/>
      <protection/>
    </xf>
    <xf numFmtId="0" fontId="47" fillId="17" borderId="0" xfId="0" applyFont="1" applyFill="1" applyAlignment="1" applyProtection="1">
      <alignment horizontal="left" vertical="center"/>
      <protection/>
    </xf>
    <xf numFmtId="0" fontId="49" fillId="17" borderId="0" xfId="39" applyFont="1" applyFill="1" applyAlignment="1" applyProtection="1">
      <alignment vertical="center"/>
      <protection/>
    </xf>
    <xf numFmtId="0" fontId="48" fillId="17" borderId="0" xfId="0" applyFont="1" applyFill="1" applyAlignment="1" applyProtection="1">
      <alignment vertical="center"/>
      <protection locked="0"/>
    </xf>
    <xf numFmtId="0" fontId="0" fillId="0" borderId="0" xfId="42" applyAlignment="1" applyProtection="1">
      <alignment vertical="top"/>
      <protection locked="0"/>
    </xf>
    <xf numFmtId="0" fontId="0" fillId="0" borderId="31" xfId="42" applyFont="1" applyBorder="1" applyAlignment="1" applyProtection="1">
      <alignment vertical="center" wrapText="1"/>
      <protection locked="0"/>
    </xf>
    <xf numFmtId="0" fontId="0" fillId="0" borderId="32" xfId="42" applyFont="1" applyBorder="1" applyAlignment="1" applyProtection="1">
      <alignment vertical="center" wrapText="1"/>
      <protection locked="0"/>
    </xf>
    <xf numFmtId="0" fontId="0" fillId="0" borderId="33" xfId="42" applyFont="1" applyBorder="1" applyAlignment="1" applyProtection="1">
      <alignment vertical="center" wrapText="1"/>
      <protection locked="0"/>
    </xf>
    <xf numFmtId="0" fontId="0" fillId="0" borderId="34" xfId="42" applyFont="1" applyBorder="1" applyAlignment="1" applyProtection="1">
      <alignment horizontal="center" vertical="center" wrapText="1"/>
      <protection locked="0"/>
    </xf>
    <xf numFmtId="0" fontId="0" fillId="0" borderId="35" xfId="42" applyFont="1" applyBorder="1" applyAlignment="1" applyProtection="1">
      <alignment horizontal="center" vertical="center" wrapText="1"/>
      <protection locked="0"/>
    </xf>
    <xf numFmtId="0" fontId="0" fillId="0" borderId="0" xfId="42" applyAlignment="1" applyProtection="1">
      <alignment horizontal="center" vertical="center"/>
      <protection locked="0"/>
    </xf>
    <xf numFmtId="0" fontId="0" fillId="0" borderId="34" xfId="42" applyFont="1" applyBorder="1" applyAlignment="1" applyProtection="1">
      <alignment vertical="center" wrapText="1"/>
      <protection locked="0"/>
    </xf>
    <xf numFmtId="0" fontId="0" fillId="0" borderId="35" xfId="42" applyFont="1" applyBorder="1" applyAlignment="1" applyProtection="1">
      <alignment vertical="center" wrapText="1"/>
      <protection locked="0"/>
    </xf>
    <xf numFmtId="0" fontId="26" fillId="0" borderId="0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center" wrapText="1"/>
      <protection locked="0"/>
    </xf>
    <xf numFmtId="0" fontId="4" fillId="0" borderId="34" xfId="42" applyFont="1" applyBorder="1" applyAlignment="1" applyProtection="1">
      <alignment vertical="center" wrapText="1"/>
      <protection locked="0"/>
    </xf>
    <xf numFmtId="0" fontId="4" fillId="0" borderId="0" xfId="42" applyFont="1" applyBorder="1" applyAlignment="1" applyProtection="1">
      <alignment vertical="center" wrapText="1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49" fontId="4" fillId="0" borderId="0" xfId="42" applyNumberFormat="1" applyFont="1" applyBorder="1" applyAlignment="1" applyProtection="1">
      <alignment vertical="center" wrapText="1"/>
      <protection locked="0"/>
    </xf>
    <xf numFmtId="0" fontId="0" fillId="0" borderId="36" xfId="42" applyFont="1" applyBorder="1" applyAlignment="1" applyProtection="1">
      <alignment vertical="center" wrapText="1"/>
      <protection locked="0"/>
    </xf>
    <xf numFmtId="0" fontId="48" fillId="0" borderId="37" xfId="42" applyFont="1" applyBorder="1" applyAlignment="1" applyProtection="1">
      <alignment vertical="center" wrapText="1"/>
      <protection locked="0"/>
    </xf>
    <xf numFmtId="0" fontId="0" fillId="0" borderId="38" xfId="42" applyFont="1" applyBorder="1" applyAlignment="1" applyProtection="1">
      <alignment vertical="center" wrapText="1"/>
      <protection locked="0"/>
    </xf>
    <xf numFmtId="0" fontId="0" fillId="0" borderId="0" xfId="42" applyFont="1" applyBorder="1" applyAlignment="1" applyProtection="1">
      <alignment vertical="top"/>
      <protection locked="0"/>
    </xf>
    <xf numFmtId="0" fontId="0" fillId="0" borderId="0" xfId="42" applyFont="1" applyAlignment="1" applyProtection="1">
      <alignment vertical="top"/>
      <protection locked="0"/>
    </xf>
    <xf numFmtId="0" fontId="0" fillId="0" borderId="31" xfId="42" applyFont="1" applyBorder="1" applyAlignment="1" applyProtection="1">
      <alignment horizontal="left" vertical="center"/>
      <protection locked="0"/>
    </xf>
    <xf numFmtId="0" fontId="0" fillId="0" borderId="32" xfId="42" applyFont="1" applyBorder="1" applyAlignment="1" applyProtection="1">
      <alignment horizontal="left" vertical="center"/>
      <protection locked="0"/>
    </xf>
    <xf numFmtId="0" fontId="0" fillId="0" borderId="33" xfId="42" applyFont="1" applyBorder="1" applyAlignment="1" applyProtection="1">
      <alignment horizontal="left" vertical="center"/>
      <protection locked="0"/>
    </xf>
    <xf numFmtId="0" fontId="0" fillId="0" borderId="34" xfId="42" applyFont="1" applyBorder="1" applyAlignment="1" applyProtection="1">
      <alignment horizontal="left" vertical="center"/>
      <protection locked="0"/>
    </xf>
    <xf numFmtId="0" fontId="0" fillId="0" borderId="35" xfId="42" applyFont="1" applyBorder="1" applyAlignment="1" applyProtection="1">
      <alignment horizontal="left" vertical="center"/>
      <protection locked="0"/>
    </xf>
    <xf numFmtId="0" fontId="26" fillId="0" borderId="0" xfId="42" applyFont="1" applyBorder="1" applyAlignment="1" applyProtection="1">
      <alignment horizontal="left" vertical="center"/>
      <protection locked="0"/>
    </xf>
    <xf numFmtId="0" fontId="6" fillId="0" borderId="0" xfId="42" applyFont="1" applyAlignment="1" applyProtection="1">
      <alignment horizontal="left" vertical="center"/>
      <protection locked="0"/>
    </xf>
    <xf numFmtId="0" fontId="26" fillId="0" borderId="37" xfId="42" applyFont="1" applyBorder="1" applyAlignment="1" applyProtection="1">
      <alignment horizontal="left" vertical="center"/>
      <protection locked="0"/>
    </xf>
    <xf numFmtId="0" fontId="26" fillId="0" borderId="37" xfId="42" applyFont="1" applyBorder="1" applyAlignment="1" applyProtection="1">
      <alignment horizontal="center" vertical="center"/>
      <protection locked="0"/>
    </xf>
    <xf numFmtId="0" fontId="6" fillId="0" borderId="37" xfId="42" applyFont="1" applyBorder="1" applyAlignment="1" applyProtection="1">
      <alignment horizontal="left" vertical="center"/>
      <protection locked="0"/>
    </xf>
    <xf numFmtId="0" fontId="20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horizontal="center" vertical="center"/>
      <protection locked="0"/>
    </xf>
    <xf numFmtId="0" fontId="4" fillId="0" borderId="34" xfId="42" applyFont="1" applyBorder="1" applyAlignment="1" applyProtection="1">
      <alignment horizontal="left" vertical="center"/>
      <protection locked="0"/>
    </xf>
    <xf numFmtId="0" fontId="4" fillId="0" borderId="0" xfId="42" applyFont="1" applyFill="1" applyBorder="1" applyAlignment="1" applyProtection="1">
      <alignment horizontal="left" vertical="center"/>
      <protection locked="0"/>
    </xf>
    <xf numFmtId="0" fontId="4" fillId="0" borderId="0" xfId="42" applyFont="1" applyFill="1" applyBorder="1" applyAlignment="1" applyProtection="1">
      <alignment horizontal="center" vertical="center"/>
      <protection locked="0"/>
    </xf>
    <xf numFmtId="0" fontId="0" fillId="0" borderId="36" xfId="42" applyFont="1" applyBorder="1" applyAlignment="1" applyProtection="1">
      <alignment horizontal="left" vertical="center"/>
      <protection locked="0"/>
    </xf>
    <xf numFmtId="0" fontId="48" fillId="0" borderId="37" xfId="42" applyFont="1" applyBorder="1" applyAlignment="1" applyProtection="1">
      <alignment horizontal="left" vertical="center"/>
      <protection locked="0"/>
    </xf>
    <xf numFmtId="0" fontId="0" fillId="0" borderId="38" xfId="42" applyFont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 horizontal="left" vertical="center"/>
      <protection locked="0"/>
    </xf>
    <xf numFmtId="0" fontId="48" fillId="0" borderId="0" xfId="42" applyFont="1" applyBorder="1" applyAlignment="1" applyProtection="1">
      <alignment horizontal="left" vertical="center"/>
      <protection locked="0"/>
    </xf>
    <xf numFmtId="0" fontId="6" fillId="0" borderId="0" xfId="42" applyFont="1" applyBorder="1" applyAlignment="1" applyProtection="1">
      <alignment horizontal="left" vertical="center"/>
      <protection locked="0"/>
    </xf>
    <xf numFmtId="0" fontId="4" fillId="0" borderId="37" xfId="42" applyFont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center" vertical="center" wrapText="1"/>
      <protection locked="0"/>
    </xf>
    <xf numFmtId="0" fontId="0" fillId="0" borderId="31" xfId="42" applyFont="1" applyBorder="1" applyAlignment="1" applyProtection="1">
      <alignment horizontal="left" vertical="center" wrapText="1"/>
      <protection locked="0"/>
    </xf>
    <xf numFmtId="0" fontId="0" fillId="0" borderId="32" xfId="42" applyFont="1" applyBorder="1" applyAlignment="1" applyProtection="1">
      <alignment horizontal="left" vertical="center" wrapText="1"/>
      <protection locked="0"/>
    </xf>
    <xf numFmtId="0" fontId="0" fillId="0" borderId="33" xfId="42" applyFont="1" applyBorder="1" applyAlignment="1" applyProtection="1">
      <alignment horizontal="left" vertical="center" wrapText="1"/>
      <protection locked="0"/>
    </xf>
    <xf numFmtId="0" fontId="0" fillId="0" borderId="34" xfId="42" applyFont="1" applyBorder="1" applyAlignment="1" applyProtection="1">
      <alignment horizontal="left" vertical="center" wrapText="1"/>
      <protection locked="0"/>
    </xf>
    <xf numFmtId="0" fontId="0" fillId="0" borderId="35" xfId="42" applyFont="1" applyBorder="1" applyAlignment="1" applyProtection="1">
      <alignment horizontal="left" vertical="center" wrapText="1"/>
      <protection locked="0"/>
    </xf>
    <xf numFmtId="0" fontId="6" fillId="0" borderId="34" xfId="42" applyFont="1" applyBorder="1" applyAlignment="1" applyProtection="1">
      <alignment horizontal="left" vertical="center" wrapText="1"/>
      <protection locked="0"/>
    </xf>
    <xf numFmtId="0" fontId="6" fillId="0" borderId="35" xfId="42" applyFont="1" applyBorder="1" applyAlignment="1" applyProtection="1">
      <alignment horizontal="left" vertical="center" wrapText="1"/>
      <protection locked="0"/>
    </xf>
    <xf numFmtId="0" fontId="4" fillId="0" borderId="34" xfId="42" applyFont="1" applyBorder="1" applyAlignment="1" applyProtection="1">
      <alignment horizontal="left" vertical="center" wrapText="1"/>
      <protection locked="0"/>
    </xf>
    <xf numFmtId="0" fontId="4" fillId="0" borderId="35" xfId="42" applyFont="1" applyBorder="1" applyAlignment="1" applyProtection="1">
      <alignment horizontal="left" vertical="center" wrapText="1"/>
      <protection locked="0"/>
    </xf>
    <xf numFmtId="0" fontId="4" fillId="0" borderId="35" xfId="42" applyFont="1" applyBorder="1" applyAlignment="1" applyProtection="1">
      <alignment horizontal="left" vertical="center"/>
      <protection locked="0"/>
    </xf>
    <xf numFmtId="0" fontId="4" fillId="0" borderId="36" xfId="42" applyFont="1" applyBorder="1" applyAlignment="1" applyProtection="1">
      <alignment horizontal="left" vertical="center" wrapText="1"/>
      <protection locked="0"/>
    </xf>
    <xf numFmtId="0" fontId="4" fillId="0" borderId="37" xfId="42" applyFont="1" applyBorder="1" applyAlignment="1" applyProtection="1">
      <alignment horizontal="left" vertical="center" wrapText="1"/>
      <protection locked="0"/>
    </xf>
    <xf numFmtId="0" fontId="4" fillId="0" borderId="38" xfId="42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horizontal="center" vertical="top"/>
      <protection locked="0"/>
    </xf>
    <xf numFmtId="0" fontId="4" fillId="0" borderId="36" xfId="42" applyFont="1" applyBorder="1" applyAlignment="1" applyProtection="1">
      <alignment horizontal="left" vertical="center"/>
      <protection locked="0"/>
    </xf>
    <xf numFmtId="0" fontId="4" fillId="0" borderId="38" xfId="42" applyFont="1" applyBorder="1" applyAlignment="1" applyProtection="1">
      <alignment horizontal="left" vertical="center"/>
      <protection locked="0"/>
    </xf>
    <xf numFmtId="0" fontId="6" fillId="0" borderId="0" xfId="42" applyFont="1" applyAlignment="1" applyProtection="1">
      <alignment vertical="center"/>
      <protection locked="0"/>
    </xf>
    <xf numFmtId="0" fontId="26" fillId="0" borderId="0" xfId="42" applyFont="1" applyBorder="1" applyAlignment="1" applyProtection="1">
      <alignment vertical="center"/>
      <protection locked="0"/>
    </xf>
    <xf numFmtId="0" fontId="6" fillId="0" borderId="37" xfId="42" applyFont="1" applyBorder="1" applyAlignment="1" applyProtection="1">
      <alignment vertical="center"/>
      <protection locked="0"/>
    </xf>
    <xf numFmtId="0" fontId="26" fillId="0" borderId="37" xfId="42" applyFont="1" applyBorder="1" applyAlignment="1" applyProtection="1">
      <alignment vertical="center"/>
      <protection locked="0"/>
    </xf>
    <xf numFmtId="0" fontId="0" fillId="0" borderId="0" xfId="42" applyBorder="1" applyAlignment="1" applyProtection="1">
      <alignment vertical="top"/>
      <protection locked="0"/>
    </xf>
    <xf numFmtId="49" fontId="4" fillId="0" borderId="0" xfId="42" applyNumberFormat="1" applyFont="1" applyBorder="1" applyAlignment="1" applyProtection="1">
      <alignment horizontal="left" vertical="center"/>
      <protection locked="0"/>
    </xf>
    <xf numFmtId="0" fontId="0" fillId="0" borderId="37" xfId="42" applyBorder="1" applyAlignment="1" applyProtection="1">
      <alignment vertical="top"/>
      <protection locked="0"/>
    </xf>
    <xf numFmtId="0" fontId="26" fillId="0" borderId="37" xfId="42" applyFont="1" applyBorder="1" applyAlignment="1" applyProtection="1">
      <alignment horizontal="left"/>
      <protection locked="0"/>
    </xf>
    <xf numFmtId="0" fontId="6" fillId="0" borderId="37" xfId="42" applyFont="1" applyBorder="1" applyAlignment="1" applyProtection="1">
      <alignment/>
      <protection locked="0"/>
    </xf>
    <xf numFmtId="0" fontId="0" fillId="0" borderId="34" xfId="42" applyFont="1" applyBorder="1" applyAlignment="1" applyProtection="1">
      <alignment vertical="top"/>
      <protection locked="0"/>
    </xf>
    <xf numFmtId="0" fontId="0" fillId="0" borderId="35" xfId="42" applyFont="1" applyBorder="1" applyAlignment="1" applyProtection="1">
      <alignment vertical="top"/>
      <protection locked="0"/>
    </xf>
    <xf numFmtId="0" fontId="0" fillId="0" borderId="0" xfId="42" applyFont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left" vertical="top"/>
      <protection locked="0"/>
    </xf>
    <xf numFmtId="0" fontId="0" fillId="0" borderId="36" xfId="42" applyFont="1" applyBorder="1" applyAlignment="1" applyProtection="1">
      <alignment vertical="top"/>
      <protection locked="0"/>
    </xf>
    <xf numFmtId="0" fontId="0" fillId="0" borderId="37" xfId="42" applyFont="1" applyBorder="1" applyAlignment="1" applyProtection="1">
      <alignment vertical="top"/>
      <protection locked="0"/>
    </xf>
    <xf numFmtId="0" fontId="0" fillId="0" borderId="38" xfId="42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" fontId="19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23" borderId="12" xfId="0" applyFont="1" applyFill="1" applyBorder="1" applyAlignment="1" applyProtection="1">
      <alignment horizontal="left" vertical="center"/>
      <protection/>
    </xf>
    <xf numFmtId="0" fontId="0" fillId="23" borderId="12" xfId="0" applyFont="1" applyFill="1" applyBorder="1" applyAlignment="1" applyProtection="1">
      <alignment vertical="center"/>
      <protection/>
    </xf>
    <xf numFmtId="4" fontId="5" fillId="23" borderId="12" xfId="0" applyNumberFormat="1" applyFont="1" applyFill="1" applyBorder="1" applyAlignment="1" applyProtection="1">
      <alignment vertical="center"/>
      <protection/>
    </xf>
    <xf numFmtId="0" fontId="0" fillId="23" borderId="20" xfId="0" applyFont="1" applyFill="1" applyBorder="1" applyAlignment="1" applyProtection="1">
      <alignment vertical="center"/>
      <protection/>
    </xf>
    <xf numFmtId="0" fontId="4" fillId="23" borderId="11" xfId="0" applyFont="1" applyFill="1" applyBorder="1" applyAlignment="1" applyProtection="1">
      <alignment horizontal="center" vertical="center"/>
      <protection/>
    </xf>
    <xf numFmtId="0" fontId="4" fillId="23" borderId="12" xfId="0" applyFont="1" applyFill="1" applyBorder="1" applyAlignment="1" applyProtection="1">
      <alignment horizontal="center" vertical="center"/>
      <protection/>
    </xf>
    <xf numFmtId="0" fontId="4" fillId="23" borderId="12" xfId="0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1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49" fillId="17" borderId="0" xfId="39" applyFont="1" applyFill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26" fillId="0" borderId="37" xfId="42" applyFont="1" applyBorder="1" applyAlignment="1" applyProtection="1">
      <alignment horizontal="left"/>
      <protection locked="0"/>
    </xf>
    <xf numFmtId="0" fontId="14" fillId="0" borderId="0" xfId="42" applyFont="1" applyBorder="1" applyAlignment="1" applyProtection="1">
      <alignment horizontal="center" vertical="center" wrapText="1"/>
      <protection locked="0"/>
    </xf>
    <xf numFmtId="0" fontId="14" fillId="0" borderId="0" xfId="42" applyFont="1" applyBorder="1" applyAlignment="1" applyProtection="1">
      <alignment horizontal="center" vertical="center"/>
      <protection locked="0"/>
    </xf>
    <xf numFmtId="49" fontId="4" fillId="0" borderId="0" xfId="42" applyNumberFormat="1" applyFont="1" applyBorder="1" applyAlignment="1" applyProtection="1">
      <alignment horizontal="left" vertical="center" wrapText="1"/>
      <protection locked="0"/>
    </xf>
    <xf numFmtId="0" fontId="4" fillId="0" borderId="0" xfId="42" applyFont="1" applyBorder="1" applyAlignment="1" applyProtection="1">
      <alignment horizontal="left" vertical="center" wrapText="1"/>
      <protection locked="0"/>
    </xf>
    <xf numFmtId="0" fontId="26" fillId="0" borderId="37" xfId="42" applyFont="1" applyBorder="1" applyAlignment="1" applyProtection="1">
      <alignment horizontal="left" wrapText="1"/>
      <protection locked="0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Hypertextový odkaz" xfId="39"/>
    <cellStyle name="Kontrolná bunka" xfId="40"/>
    <cellStyle name="Neutrálna" xfId="41"/>
    <cellStyle name="normální_VVZ" xfId="42"/>
    <cellStyle name="Prepojená bunka" xfId="43"/>
    <cellStyle name="Spolu" xfId="44"/>
    <cellStyle name="Text upozornenia" xfId="45"/>
    <cellStyle name="Titul" xfId="46"/>
    <cellStyle name="Vysvetľujúci text" xfId="47"/>
    <cellStyle name="Zlá" xfId="48"/>
    <cellStyle name="Zvýraznenie1" xfId="49"/>
    <cellStyle name="Zvýraznenie2" xfId="50"/>
    <cellStyle name="Zvýraznenie3" xfId="51"/>
    <cellStyle name="Zvýraznenie4" xfId="52"/>
    <cellStyle name="Zvýraznenie5" xfId="53"/>
    <cellStyle name="Zvýraznenie6" xfId="5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Data\System\Temp\rad34AE4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7" t="s">
        <v>0</v>
      </c>
      <c r="B1" s="258"/>
      <c r="C1" s="258"/>
      <c r="D1" s="259" t="s">
        <v>1</v>
      </c>
      <c r="E1" s="258"/>
      <c r="F1" s="258"/>
      <c r="G1" s="258"/>
      <c r="H1" s="258"/>
      <c r="I1" s="258"/>
      <c r="J1" s="258"/>
      <c r="K1" s="260" t="s">
        <v>444</v>
      </c>
      <c r="L1" s="260"/>
      <c r="M1" s="260"/>
      <c r="N1" s="260"/>
      <c r="O1" s="260"/>
      <c r="P1" s="260"/>
      <c r="Q1" s="260"/>
      <c r="R1" s="260"/>
      <c r="S1" s="260"/>
      <c r="T1" s="258"/>
      <c r="U1" s="258"/>
      <c r="V1" s="258"/>
      <c r="W1" s="260" t="s">
        <v>445</v>
      </c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157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2"/>
      <c r="AQ5" s="24"/>
      <c r="BE5" s="344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2"/>
      <c r="AQ6" s="24"/>
      <c r="BE6" s="345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45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45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45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45"/>
      <c r="BS10" s="17" t="s">
        <v>18</v>
      </c>
    </row>
    <row r="11" spans="2:71" ht="18.4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45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45"/>
      <c r="BS12" s="17" t="s">
        <v>18</v>
      </c>
    </row>
    <row r="13" spans="2:71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45"/>
      <c r="BS13" s="17" t="s">
        <v>18</v>
      </c>
    </row>
    <row r="14" spans="2:71" ht="15">
      <c r="B14" s="21"/>
      <c r="C14" s="22"/>
      <c r="D14" s="22"/>
      <c r="E14" s="351" t="s">
        <v>34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45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45"/>
      <c r="BS15" s="17" t="s">
        <v>4</v>
      </c>
    </row>
    <row r="16" spans="2:71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36</v>
      </c>
      <c r="AO16" s="22"/>
      <c r="AP16" s="22"/>
      <c r="AQ16" s="24"/>
      <c r="BE16" s="345"/>
      <c r="BS16" s="17" t="s">
        <v>4</v>
      </c>
    </row>
    <row r="17" spans="2:71" ht="18.4" customHeight="1">
      <c r="B17" s="21"/>
      <c r="C17" s="22"/>
      <c r="D17" s="22"/>
      <c r="E17" s="28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45"/>
      <c r="BS17" s="17" t="s">
        <v>38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45"/>
      <c r="BS18" s="17" t="s">
        <v>6</v>
      </c>
    </row>
    <row r="19" spans="2:71" ht="14.45" customHeight="1">
      <c r="B19" s="21"/>
      <c r="C19" s="22"/>
      <c r="D19" s="30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45"/>
      <c r="BS19" s="17" t="s">
        <v>18</v>
      </c>
    </row>
    <row r="20" spans="2:71" ht="22.5" customHeight="1">
      <c r="B20" s="21"/>
      <c r="C20" s="22"/>
      <c r="D20" s="22"/>
      <c r="E20" s="352" t="s">
        <v>20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2"/>
      <c r="AP20" s="22"/>
      <c r="AQ20" s="24"/>
      <c r="BE20" s="345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45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45"/>
    </row>
    <row r="23" spans="2:57" s="1" customFormat="1" ht="25.9" customHeight="1">
      <c r="B23" s="34"/>
      <c r="C23" s="35"/>
      <c r="D23" s="36" t="s">
        <v>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53">
        <f>ROUND(AG51,2)</f>
        <v>0</v>
      </c>
      <c r="AL23" s="354"/>
      <c r="AM23" s="354"/>
      <c r="AN23" s="354"/>
      <c r="AO23" s="354"/>
      <c r="AP23" s="35"/>
      <c r="AQ23" s="38"/>
      <c r="BE23" s="346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46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5" t="s">
        <v>41</v>
      </c>
      <c r="M25" s="356"/>
      <c r="N25" s="356"/>
      <c r="O25" s="356"/>
      <c r="P25" s="35"/>
      <c r="Q25" s="35"/>
      <c r="R25" s="35"/>
      <c r="S25" s="35"/>
      <c r="T25" s="35"/>
      <c r="U25" s="35"/>
      <c r="V25" s="35"/>
      <c r="W25" s="355" t="s">
        <v>42</v>
      </c>
      <c r="X25" s="356"/>
      <c r="Y25" s="356"/>
      <c r="Z25" s="356"/>
      <c r="AA25" s="356"/>
      <c r="AB25" s="356"/>
      <c r="AC25" s="356"/>
      <c r="AD25" s="356"/>
      <c r="AE25" s="356"/>
      <c r="AF25" s="35"/>
      <c r="AG25" s="35"/>
      <c r="AH25" s="35"/>
      <c r="AI25" s="35"/>
      <c r="AJ25" s="35"/>
      <c r="AK25" s="355" t="s">
        <v>43</v>
      </c>
      <c r="AL25" s="356"/>
      <c r="AM25" s="356"/>
      <c r="AN25" s="356"/>
      <c r="AO25" s="356"/>
      <c r="AP25" s="35"/>
      <c r="AQ25" s="38"/>
      <c r="BE25" s="346"/>
    </row>
    <row r="26" spans="2:57" s="2" customFormat="1" ht="14.45" customHeight="1">
      <c r="B26" s="40"/>
      <c r="C26" s="41"/>
      <c r="D26" s="42" t="s">
        <v>44</v>
      </c>
      <c r="E26" s="41"/>
      <c r="F26" s="42" t="s">
        <v>45</v>
      </c>
      <c r="G26" s="41"/>
      <c r="H26" s="41"/>
      <c r="I26" s="41"/>
      <c r="J26" s="41"/>
      <c r="K26" s="41"/>
      <c r="L26" s="343">
        <v>0.21</v>
      </c>
      <c r="M26" s="342"/>
      <c r="N26" s="342"/>
      <c r="O26" s="342"/>
      <c r="P26" s="41"/>
      <c r="Q26" s="41"/>
      <c r="R26" s="41"/>
      <c r="S26" s="41"/>
      <c r="T26" s="41"/>
      <c r="U26" s="41"/>
      <c r="V26" s="41"/>
      <c r="W26" s="341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1"/>
      <c r="AG26" s="41"/>
      <c r="AH26" s="41"/>
      <c r="AI26" s="41"/>
      <c r="AJ26" s="41"/>
      <c r="AK26" s="341">
        <f>ROUND(AV51,1)</f>
        <v>0</v>
      </c>
      <c r="AL26" s="342"/>
      <c r="AM26" s="342"/>
      <c r="AN26" s="342"/>
      <c r="AO26" s="342"/>
      <c r="AP26" s="41"/>
      <c r="AQ26" s="43"/>
      <c r="BE26" s="347"/>
    </row>
    <row r="27" spans="2:57" s="2" customFormat="1" ht="14.45" customHeight="1">
      <c r="B27" s="40"/>
      <c r="C27" s="41"/>
      <c r="D27" s="41"/>
      <c r="E27" s="41"/>
      <c r="F27" s="42" t="s">
        <v>46</v>
      </c>
      <c r="G27" s="41"/>
      <c r="H27" s="41"/>
      <c r="I27" s="41"/>
      <c r="J27" s="41"/>
      <c r="K27" s="41"/>
      <c r="L27" s="343">
        <v>0.15</v>
      </c>
      <c r="M27" s="342"/>
      <c r="N27" s="342"/>
      <c r="O27" s="342"/>
      <c r="P27" s="41"/>
      <c r="Q27" s="41"/>
      <c r="R27" s="41"/>
      <c r="S27" s="41"/>
      <c r="T27" s="41"/>
      <c r="U27" s="41"/>
      <c r="V27" s="41"/>
      <c r="W27" s="341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1"/>
      <c r="AG27" s="41"/>
      <c r="AH27" s="41"/>
      <c r="AI27" s="41"/>
      <c r="AJ27" s="41"/>
      <c r="AK27" s="341">
        <f>ROUND(AW51,1)</f>
        <v>0</v>
      </c>
      <c r="AL27" s="342"/>
      <c r="AM27" s="342"/>
      <c r="AN27" s="342"/>
      <c r="AO27" s="342"/>
      <c r="AP27" s="41"/>
      <c r="AQ27" s="43"/>
      <c r="BE27" s="347"/>
    </row>
    <row r="28" spans="2:57" s="2" customFormat="1" ht="14.45" customHeight="1" hidden="1">
      <c r="B28" s="40"/>
      <c r="C28" s="41"/>
      <c r="D28" s="41"/>
      <c r="E28" s="41"/>
      <c r="F28" s="42" t="s">
        <v>47</v>
      </c>
      <c r="G28" s="41"/>
      <c r="H28" s="41"/>
      <c r="I28" s="41"/>
      <c r="J28" s="41"/>
      <c r="K28" s="41"/>
      <c r="L28" s="343">
        <v>0.21</v>
      </c>
      <c r="M28" s="342"/>
      <c r="N28" s="342"/>
      <c r="O28" s="342"/>
      <c r="P28" s="41"/>
      <c r="Q28" s="41"/>
      <c r="R28" s="41"/>
      <c r="S28" s="41"/>
      <c r="T28" s="41"/>
      <c r="U28" s="41"/>
      <c r="V28" s="41"/>
      <c r="W28" s="341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1"/>
      <c r="AG28" s="41"/>
      <c r="AH28" s="41"/>
      <c r="AI28" s="41"/>
      <c r="AJ28" s="41"/>
      <c r="AK28" s="341">
        <v>0</v>
      </c>
      <c r="AL28" s="342"/>
      <c r="AM28" s="342"/>
      <c r="AN28" s="342"/>
      <c r="AO28" s="342"/>
      <c r="AP28" s="41"/>
      <c r="AQ28" s="43"/>
      <c r="BE28" s="347"/>
    </row>
    <row r="29" spans="2:57" s="2" customFormat="1" ht="14.45" customHeight="1" hidden="1">
      <c r="B29" s="40"/>
      <c r="C29" s="41"/>
      <c r="D29" s="41"/>
      <c r="E29" s="41"/>
      <c r="F29" s="42" t="s">
        <v>48</v>
      </c>
      <c r="G29" s="41"/>
      <c r="H29" s="41"/>
      <c r="I29" s="41"/>
      <c r="J29" s="41"/>
      <c r="K29" s="41"/>
      <c r="L29" s="343">
        <v>0.15</v>
      </c>
      <c r="M29" s="342"/>
      <c r="N29" s="342"/>
      <c r="O29" s="342"/>
      <c r="P29" s="41"/>
      <c r="Q29" s="41"/>
      <c r="R29" s="41"/>
      <c r="S29" s="41"/>
      <c r="T29" s="41"/>
      <c r="U29" s="41"/>
      <c r="V29" s="41"/>
      <c r="W29" s="341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1"/>
      <c r="AG29" s="41"/>
      <c r="AH29" s="41"/>
      <c r="AI29" s="41"/>
      <c r="AJ29" s="41"/>
      <c r="AK29" s="341">
        <v>0</v>
      </c>
      <c r="AL29" s="342"/>
      <c r="AM29" s="342"/>
      <c r="AN29" s="342"/>
      <c r="AO29" s="342"/>
      <c r="AP29" s="41"/>
      <c r="AQ29" s="43"/>
      <c r="BE29" s="347"/>
    </row>
    <row r="30" spans="2:57" s="2" customFormat="1" ht="14.45" customHeight="1" hidden="1">
      <c r="B30" s="40"/>
      <c r="C30" s="41"/>
      <c r="D30" s="41"/>
      <c r="E30" s="41"/>
      <c r="F30" s="42" t="s">
        <v>49</v>
      </c>
      <c r="G30" s="41"/>
      <c r="H30" s="41"/>
      <c r="I30" s="41"/>
      <c r="J30" s="41"/>
      <c r="K30" s="41"/>
      <c r="L30" s="343">
        <v>0</v>
      </c>
      <c r="M30" s="342"/>
      <c r="N30" s="342"/>
      <c r="O30" s="342"/>
      <c r="P30" s="41"/>
      <c r="Q30" s="41"/>
      <c r="R30" s="41"/>
      <c r="S30" s="41"/>
      <c r="T30" s="41"/>
      <c r="U30" s="41"/>
      <c r="V30" s="41"/>
      <c r="W30" s="341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1"/>
      <c r="AG30" s="41"/>
      <c r="AH30" s="41"/>
      <c r="AI30" s="41"/>
      <c r="AJ30" s="41"/>
      <c r="AK30" s="341">
        <v>0</v>
      </c>
      <c r="AL30" s="342"/>
      <c r="AM30" s="342"/>
      <c r="AN30" s="342"/>
      <c r="AO30" s="342"/>
      <c r="AP30" s="41"/>
      <c r="AQ30" s="43"/>
      <c r="BE30" s="347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46"/>
    </row>
    <row r="32" spans="2:57" s="1" customFormat="1" ht="25.9" customHeight="1">
      <c r="B32" s="34"/>
      <c r="C32" s="44"/>
      <c r="D32" s="45" t="s">
        <v>50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51</v>
      </c>
      <c r="U32" s="46"/>
      <c r="V32" s="46"/>
      <c r="W32" s="46"/>
      <c r="X32" s="357" t="s">
        <v>52</v>
      </c>
      <c r="Y32" s="358"/>
      <c r="Z32" s="358"/>
      <c r="AA32" s="358"/>
      <c r="AB32" s="358"/>
      <c r="AC32" s="46"/>
      <c r="AD32" s="46"/>
      <c r="AE32" s="46"/>
      <c r="AF32" s="46"/>
      <c r="AG32" s="46"/>
      <c r="AH32" s="46"/>
      <c r="AI32" s="46"/>
      <c r="AJ32" s="46"/>
      <c r="AK32" s="359">
        <f>SUM(AK23:AK30)</f>
        <v>0</v>
      </c>
      <c r="AL32" s="358"/>
      <c r="AM32" s="358"/>
      <c r="AN32" s="358"/>
      <c r="AO32" s="360"/>
      <c r="AP32" s="44"/>
      <c r="AQ32" s="48"/>
      <c r="BE32" s="346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2227/030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69" t="str">
        <f>K6</f>
        <v>VT Odra Bohumín km 3,480 - 3,980, sanace PB výtrže, číslo stavby 3109,  hr.zn. 7/5 - 8/3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Starý Bohumín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371" t="str">
        <f>IF(AN8="","",AN8)</f>
        <v>18. 1. 2016</v>
      </c>
      <c r="AN44" s="372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 xml:space="preserve"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373" t="str">
        <f>IF(E17="","",E17)</f>
        <v>AGPOL s.r.o., Jungmannova 153/12, Olomouc 77900</v>
      </c>
      <c r="AN46" s="372"/>
      <c r="AO46" s="372"/>
      <c r="AP46" s="372"/>
      <c r="AQ46" s="56"/>
      <c r="AR46" s="54"/>
      <c r="AS46" s="374" t="s">
        <v>54</v>
      </c>
      <c r="AT46" s="375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76"/>
      <c r="AT47" s="377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78"/>
      <c r="AT48" s="356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2:56" s="1" customFormat="1" ht="29.25" customHeight="1">
      <c r="B49" s="34"/>
      <c r="C49" s="361" t="s">
        <v>55</v>
      </c>
      <c r="D49" s="358"/>
      <c r="E49" s="358"/>
      <c r="F49" s="358"/>
      <c r="G49" s="358"/>
      <c r="H49" s="46"/>
      <c r="I49" s="362" t="s">
        <v>56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3" t="s">
        <v>57</v>
      </c>
      <c r="AH49" s="358"/>
      <c r="AI49" s="358"/>
      <c r="AJ49" s="358"/>
      <c r="AK49" s="358"/>
      <c r="AL49" s="358"/>
      <c r="AM49" s="358"/>
      <c r="AN49" s="362" t="s">
        <v>58</v>
      </c>
      <c r="AO49" s="358"/>
      <c r="AP49" s="358"/>
      <c r="AQ49" s="73" t="s">
        <v>59</v>
      </c>
      <c r="AR49" s="54"/>
      <c r="AS49" s="74" t="s">
        <v>60</v>
      </c>
      <c r="AT49" s="75" t="s">
        <v>61</v>
      </c>
      <c r="AU49" s="75" t="s">
        <v>62</v>
      </c>
      <c r="AV49" s="75" t="s">
        <v>63</v>
      </c>
      <c r="AW49" s="75" t="s">
        <v>64</v>
      </c>
      <c r="AX49" s="75" t="s">
        <v>65</v>
      </c>
      <c r="AY49" s="75" t="s">
        <v>66</v>
      </c>
      <c r="AZ49" s="75" t="s">
        <v>67</v>
      </c>
      <c r="BA49" s="75" t="s">
        <v>68</v>
      </c>
      <c r="BB49" s="75" t="s">
        <v>69</v>
      </c>
      <c r="BC49" s="75" t="s">
        <v>70</v>
      </c>
      <c r="BD49" s="76" t="s">
        <v>71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72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67">
        <f>ROUND(SUM(AG52:AG53),2)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2" t="s">
        <v>20</v>
      </c>
      <c r="AR51" s="64"/>
      <c r="AS51" s="83">
        <f>ROUND(SUM(AS52:AS53),2)</f>
        <v>0</v>
      </c>
      <c r="AT51" s="84">
        <f>ROUND(SUM(AV51:AW51),1)</f>
        <v>0</v>
      </c>
      <c r="AU51" s="85">
        <f>ROUND(SUM(AU52:AU53),5)</f>
        <v>0</v>
      </c>
      <c r="AV51" s="84">
        <f>ROUND(AZ51*L26,1)</f>
        <v>0</v>
      </c>
      <c r="AW51" s="84">
        <f>ROUND(BA51*L27,1)</f>
        <v>0</v>
      </c>
      <c r="AX51" s="84">
        <f>ROUND(BB51*L26,1)</f>
        <v>0</v>
      </c>
      <c r="AY51" s="84">
        <f>ROUND(BC51*L27,1)</f>
        <v>0</v>
      </c>
      <c r="AZ51" s="84">
        <f>ROUND(SUM(AZ52:AZ53),2)</f>
        <v>0</v>
      </c>
      <c r="BA51" s="84">
        <f>ROUND(SUM(BA52:BA53),2)</f>
        <v>0</v>
      </c>
      <c r="BB51" s="84">
        <f>ROUND(SUM(BB52:BB53),2)</f>
        <v>0</v>
      </c>
      <c r="BC51" s="84">
        <f>ROUND(SUM(BC52:BC53),2)</f>
        <v>0</v>
      </c>
      <c r="BD51" s="86">
        <f>ROUND(SUM(BD52:BD53),2)</f>
        <v>0</v>
      </c>
      <c r="BS51" s="87" t="s">
        <v>73</v>
      </c>
      <c r="BT51" s="87" t="s">
        <v>74</v>
      </c>
      <c r="BU51" s="88" t="s">
        <v>75</v>
      </c>
      <c r="BV51" s="87" t="s">
        <v>76</v>
      </c>
      <c r="BW51" s="87" t="s">
        <v>5</v>
      </c>
      <c r="BX51" s="87" t="s">
        <v>77</v>
      </c>
      <c r="CL51" s="87" t="s">
        <v>20</v>
      </c>
    </row>
    <row r="52" spans="1:91" s="5" customFormat="1" ht="37.5" customHeight="1">
      <c r="A52" s="253" t="s">
        <v>446</v>
      </c>
      <c r="B52" s="89"/>
      <c r="C52" s="90"/>
      <c r="D52" s="364" t="s">
        <v>78</v>
      </c>
      <c r="E52" s="365"/>
      <c r="F52" s="365"/>
      <c r="G52" s="365"/>
      <c r="H52" s="365"/>
      <c r="I52" s="91"/>
      <c r="J52" s="364" t="s">
        <v>79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6">
        <f ca="1">'SO - VT Odra Bohumín km 3...'!J27</f>
        <v>0</v>
      </c>
      <c r="AH52" s="365"/>
      <c r="AI52" s="365"/>
      <c r="AJ52" s="365"/>
      <c r="AK52" s="365"/>
      <c r="AL52" s="365"/>
      <c r="AM52" s="365"/>
      <c r="AN52" s="366">
        <f>SUM(AG52,AT52)</f>
        <v>0</v>
      </c>
      <c r="AO52" s="365"/>
      <c r="AP52" s="365"/>
      <c r="AQ52" s="92" t="s">
        <v>80</v>
      </c>
      <c r="AR52" s="93"/>
      <c r="AS52" s="94">
        <v>0</v>
      </c>
      <c r="AT52" s="95">
        <f>ROUND(SUM(AV52:AW52),1)</f>
        <v>0</v>
      </c>
      <c r="AU52" s="96">
        <f ca="1">'SO - VT Odra Bohumín km 3...'!P81</f>
        <v>0</v>
      </c>
      <c r="AV52" s="95">
        <f ca="1">'SO - VT Odra Bohumín km 3...'!J30</f>
        <v>0</v>
      </c>
      <c r="AW52" s="95">
        <f ca="1">'SO - VT Odra Bohumín km 3...'!J31</f>
        <v>0</v>
      </c>
      <c r="AX52" s="95">
        <f ca="1">'SO - VT Odra Bohumín km 3...'!J32</f>
        <v>0</v>
      </c>
      <c r="AY52" s="95">
        <f ca="1">'SO - VT Odra Bohumín km 3...'!J33</f>
        <v>0</v>
      </c>
      <c r="AZ52" s="95">
        <f ca="1">'SO - VT Odra Bohumín km 3...'!F30</f>
        <v>0</v>
      </c>
      <c r="BA52" s="95">
        <f ca="1">'SO - VT Odra Bohumín km 3...'!F31</f>
        <v>0</v>
      </c>
      <c r="BB52" s="95">
        <f ca="1">'SO - VT Odra Bohumín km 3...'!F32</f>
        <v>0</v>
      </c>
      <c r="BC52" s="95">
        <f ca="1">'SO - VT Odra Bohumín km 3...'!F33</f>
        <v>0</v>
      </c>
      <c r="BD52" s="97">
        <f ca="1">'SO - VT Odra Bohumín km 3...'!F34</f>
        <v>0</v>
      </c>
      <c r="BT52" s="98" t="s">
        <v>22</v>
      </c>
      <c r="BV52" s="98" t="s">
        <v>76</v>
      </c>
      <c r="BW52" s="98" t="s">
        <v>81</v>
      </c>
      <c r="BX52" s="98" t="s">
        <v>5</v>
      </c>
      <c r="CL52" s="98" t="s">
        <v>20</v>
      </c>
      <c r="CM52" s="98" t="s">
        <v>82</v>
      </c>
    </row>
    <row r="53" spans="1:91" s="5" customFormat="1" ht="22.5" customHeight="1">
      <c r="A53" s="253" t="s">
        <v>446</v>
      </c>
      <c r="B53" s="89"/>
      <c r="C53" s="90"/>
      <c r="D53" s="364" t="s">
        <v>83</v>
      </c>
      <c r="E53" s="365"/>
      <c r="F53" s="365"/>
      <c r="G53" s="365"/>
      <c r="H53" s="365"/>
      <c r="I53" s="91"/>
      <c r="J53" s="364" t="s">
        <v>84</v>
      </c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6">
        <f ca="1">'VRN - Vedlejší rozpočtové...'!J27</f>
        <v>0</v>
      </c>
      <c r="AH53" s="365"/>
      <c r="AI53" s="365"/>
      <c r="AJ53" s="365"/>
      <c r="AK53" s="365"/>
      <c r="AL53" s="365"/>
      <c r="AM53" s="365"/>
      <c r="AN53" s="366">
        <f>SUM(AG53,AT53)</f>
        <v>0</v>
      </c>
      <c r="AO53" s="365"/>
      <c r="AP53" s="365"/>
      <c r="AQ53" s="92" t="s">
        <v>80</v>
      </c>
      <c r="AR53" s="93"/>
      <c r="AS53" s="99">
        <v>0</v>
      </c>
      <c r="AT53" s="100">
        <f>ROUND(SUM(AV53:AW53),1)</f>
        <v>0</v>
      </c>
      <c r="AU53" s="101">
        <f ca="1">'VRN - Vedlejší rozpočtové...'!P81</f>
        <v>0</v>
      </c>
      <c r="AV53" s="100">
        <f ca="1">'VRN - Vedlejší rozpočtové...'!J30</f>
        <v>0</v>
      </c>
      <c r="AW53" s="100">
        <f ca="1">'VRN - Vedlejší rozpočtové...'!J31</f>
        <v>0</v>
      </c>
      <c r="AX53" s="100">
        <f ca="1">'VRN - Vedlejší rozpočtové...'!J32</f>
        <v>0</v>
      </c>
      <c r="AY53" s="100">
        <f ca="1">'VRN - Vedlejší rozpočtové...'!J33</f>
        <v>0</v>
      </c>
      <c r="AZ53" s="100">
        <f ca="1">'VRN - Vedlejší rozpočtové...'!F30</f>
        <v>0</v>
      </c>
      <c r="BA53" s="100">
        <f ca="1">'VRN - Vedlejší rozpočtové...'!F31</f>
        <v>0</v>
      </c>
      <c r="BB53" s="100">
        <f ca="1">'VRN - Vedlejší rozpočtové...'!F32</f>
        <v>0</v>
      </c>
      <c r="BC53" s="100">
        <f ca="1">'VRN - Vedlejší rozpočtové...'!F33</f>
        <v>0</v>
      </c>
      <c r="BD53" s="102">
        <f ca="1">'VRN - Vedlejší rozpočtové...'!F34</f>
        <v>0</v>
      </c>
      <c r="BT53" s="98" t="s">
        <v>22</v>
      </c>
      <c r="BV53" s="98" t="s">
        <v>76</v>
      </c>
      <c r="BW53" s="98" t="s">
        <v>85</v>
      </c>
      <c r="BX53" s="98" t="s">
        <v>5</v>
      </c>
      <c r="CL53" s="98" t="s">
        <v>20</v>
      </c>
      <c r="CM53" s="98" t="s">
        <v>82</v>
      </c>
    </row>
    <row r="54" spans="2:44" s="1" customFormat="1" ht="30" customHeight="1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2:44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password="CC35" sheet="1" objects="1" scenarios="1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30:O30"/>
    <mergeCell ref="D52:H52"/>
    <mergeCell ref="J52:AF52"/>
    <mergeCell ref="AN53:AP53"/>
    <mergeCell ref="AG53:AM53"/>
    <mergeCell ref="D53:H53"/>
    <mergeCell ref="J53:AF53"/>
    <mergeCell ref="X32:AB32"/>
    <mergeCell ref="AK32:AO32"/>
    <mergeCell ref="C49:G49"/>
    <mergeCell ref="I49:AF49"/>
    <mergeCell ref="AG49:AM49"/>
    <mergeCell ref="AN49:AP49"/>
    <mergeCell ref="L29:O29"/>
    <mergeCell ref="W29:AE29"/>
    <mergeCell ref="AK29:AO29"/>
    <mergeCell ref="L28:O28"/>
    <mergeCell ref="W30:AE30"/>
    <mergeCell ref="AK30:AO30"/>
    <mergeCell ref="AK23:AO23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- VT Odra Bohumín km 3...'!C2" tooltip="SO - VT Odra Bohumín km 3..." display="/"/>
    <hyperlink ref="A53" location="'VRN - Vedlejší rozpočtové...'!C2" tooltip="VRN - Vedlejší rozpočtové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5"/>
      <c r="C1" s="255"/>
      <c r="D1" s="254" t="s">
        <v>1</v>
      </c>
      <c r="E1" s="255"/>
      <c r="F1" s="256" t="s">
        <v>447</v>
      </c>
      <c r="G1" s="380" t="s">
        <v>448</v>
      </c>
      <c r="H1" s="380"/>
      <c r="I1" s="261"/>
      <c r="J1" s="256" t="s">
        <v>449</v>
      </c>
      <c r="K1" s="254" t="s">
        <v>86</v>
      </c>
      <c r="L1" s="256" t="s">
        <v>450</v>
      </c>
      <c r="M1" s="256"/>
      <c r="N1" s="256"/>
      <c r="O1" s="256"/>
      <c r="P1" s="256"/>
      <c r="Q1" s="256"/>
      <c r="R1" s="256"/>
      <c r="S1" s="256"/>
      <c r="T1" s="256"/>
      <c r="U1" s="157"/>
      <c r="V1" s="15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04"/>
      <c r="J3" s="19"/>
      <c r="K3" s="20"/>
      <c r="AT3" s="17" t="s">
        <v>82</v>
      </c>
    </row>
    <row r="4" spans="2:46" ht="36.95" customHeight="1">
      <c r="B4" s="21"/>
      <c r="C4" s="22"/>
      <c r="D4" s="23" t="s">
        <v>87</v>
      </c>
      <c r="E4" s="22"/>
      <c r="F4" s="22"/>
      <c r="G4" s="22"/>
      <c r="H4" s="22"/>
      <c r="I4" s="105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5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5"/>
      <c r="J6" s="22"/>
      <c r="K6" s="24"/>
    </row>
    <row r="7" spans="2:11" ht="22.5" customHeight="1">
      <c r="B7" s="21"/>
      <c r="C7" s="22"/>
      <c r="D7" s="22"/>
      <c r="E7" s="381" t="str">
        <f ca="1">'Rekapitulace stavby'!K6</f>
        <v>VT Odra Bohumín km 3,480 - 3,980, sanace PB výtrže, číslo stavby 3109,  hr.zn. 7/5 - 8/3</v>
      </c>
      <c r="F7" s="349"/>
      <c r="G7" s="349"/>
      <c r="H7" s="349"/>
      <c r="I7" s="105"/>
      <c r="J7" s="22"/>
      <c r="K7" s="24"/>
    </row>
    <row r="8" spans="2:11" s="1" customFormat="1" ht="15">
      <c r="B8" s="34"/>
      <c r="C8" s="35"/>
      <c r="D8" s="30" t="s">
        <v>88</v>
      </c>
      <c r="E8" s="35"/>
      <c r="F8" s="35"/>
      <c r="G8" s="35"/>
      <c r="H8" s="35"/>
      <c r="I8" s="106"/>
      <c r="J8" s="35"/>
      <c r="K8" s="38"/>
    </row>
    <row r="9" spans="2:11" s="1" customFormat="1" ht="36.95" customHeight="1">
      <c r="B9" s="34"/>
      <c r="C9" s="35"/>
      <c r="D9" s="35"/>
      <c r="E9" s="382" t="s">
        <v>89</v>
      </c>
      <c r="F9" s="356"/>
      <c r="G9" s="356"/>
      <c r="H9" s="356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7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31</v>
      </c>
      <c r="G12" s="35"/>
      <c r="H12" s="35"/>
      <c r="I12" s="107" t="s">
        <v>25</v>
      </c>
      <c r="J12" s="108" t="str">
        <f ca="1">'Rekapitulace stavby'!AN8</f>
        <v>18. 1. 2016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7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07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07" t="s">
        <v>30</v>
      </c>
      <c r="J17" s="28" t="str">
        <f ca="1"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 ca="1">IF('Rekapitulace stavby'!E14="Vyplň údaj","",IF('Rekapitulace stavby'!E14="","",'Rekapitulace stavby'!E14))</f>
        <v/>
      </c>
      <c r="F18" s="35"/>
      <c r="G18" s="35"/>
      <c r="H18" s="35"/>
      <c r="I18" s="107" t="s">
        <v>32</v>
      </c>
      <c r="J18" s="28" t="str">
        <f ca="1"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07" t="s">
        <v>30</v>
      </c>
      <c r="J20" s="28" t="s">
        <v>36</v>
      </c>
      <c r="K20" s="38"/>
    </row>
    <row r="21" spans="2:11" s="1" customFormat="1" ht="18" customHeight="1">
      <c r="B21" s="34"/>
      <c r="C21" s="35"/>
      <c r="D21" s="35"/>
      <c r="E21" s="28" t="s">
        <v>37</v>
      </c>
      <c r="F21" s="35"/>
      <c r="G21" s="35"/>
      <c r="H21" s="35"/>
      <c r="I21" s="107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30" t="s">
        <v>39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52" t="s">
        <v>20</v>
      </c>
      <c r="F24" s="383"/>
      <c r="G24" s="383"/>
      <c r="H24" s="383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40</v>
      </c>
      <c r="E27" s="35"/>
      <c r="F27" s="35"/>
      <c r="G27" s="35"/>
      <c r="H27" s="35"/>
      <c r="I27" s="106"/>
      <c r="J27" s="116">
        <f>ROUND(J81,2)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42</v>
      </c>
      <c r="G29" s="35"/>
      <c r="H29" s="35"/>
      <c r="I29" s="117" t="s">
        <v>41</v>
      </c>
      <c r="J29" s="39" t="s">
        <v>43</v>
      </c>
      <c r="K29" s="38"/>
    </row>
    <row r="30" spans="2:11" s="1" customFormat="1" ht="14.45" customHeight="1">
      <c r="B30" s="34"/>
      <c r="C30" s="35"/>
      <c r="D30" s="42" t="s">
        <v>44</v>
      </c>
      <c r="E30" s="42" t="s">
        <v>45</v>
      </c>
      <c r="F30" s="118">
        <f>ROUND(SUM(BE81:BE273),2)</f>
        <v>0</v>
      </c>
      <c r="G30" s="35"/>
      <c r="H30" s="35"/>
      <c r="I30" s="119">
        <v>0.21</v>
      </c>
      <c r="J30" s="118">
        <f>ROUND(ROUND((SUM(BE81:BE273)),2)*I30,1)</f>
        <v>0</v>
      </c>
      <c r="K30" s="38"/>
    </row>
    <row r="31" spans="2:11" s="1" customFormat="1" ht="14.45" customHeight="1">
      <c r="B31" s="34"/>
      <c r="C31" s="35"/>
      <c r="D31" s="35"/>
      <c r="E31" s="42" t="s">
        <v>46</v>
      </c>
      <c r="F31" s="118">
        <f>ROUND(SUM(BF81:BF273),2)</f>
        <v>0</v>
      </c>
      <c r="G31" s="35"/>
      <c r="H31" s="35"/>
      <c r="I31" s="119">
        <v>0.15</v>
      </c>
      <c r="J31" s="118">
        <f>ROUND(ROUND((SUM(BF81:BF273)),2)*I31,1)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47</v>
      </c>
      <c r="F32" s="118">
        <f>ROUND(SUM(BG81:BG273),2)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48</v>
      </c>
      <c r="F33" s="118">
        <f>ROUND(SUM(BH81:BH273),2)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49</v>
      </c>
      <c r="F34" s="118">
        <f>ROUND(SUM(BI81:BI273),2)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44"/>
      <c r="D36" s="45" t="s">
        <v>50</v>
      </c>
      <c r="E36" s="46"/>
      <c r="F36" s="46"/>
      <c r="G36" s="120" t="s">
        <v>51</v>
      </c>
      <c r="H36" s="47" t="s">
        <v>52</v>
      </c>
      <c r="I36" s="121"/>
      <c r="J36" s="122">
        <f>SUM(J27:J34)</f>
        <v>0</v>
      </c>
      <c r="K36" s="123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4"/>
      <c r="J37" s="50"/>
      <c r="K37" s="51"/>
    </row>
    <row r="41" spans="2:11" s="1" customFormat="1" ht="6.95" customHeight="1">
      <c r="B41" s="125"/>
      <c r="C41" s="126"/>
      <c r="D41" s="126"/>
      <c r="E41" s="126"/>
      <c r="F41" s="126"/>
      <c r="G41" s="126"/>
      <c r="H41" s="126"/>
      <c r="I41" s="127"/>
      <c r="J41" s="126"/>
      <c r="K41" s="128"/>
    </row>
    <row r="42" spans="2:11" s="1" customFormat="1" ht="36.95" customHeight="1">
      <c r="B42" s="34"/>
      <c r="C42" s="23" t="s">
        <v>90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81" t="str">
        <f>E7</f>
        <v>VT Odra Bohumín km 3,480 - 3,980, sanace PB výtrže, číslo stavby 3109,  hr.zn. 7/5 - 8/3</v>
      </c>
      <c r="F45" s="356"/>
      <c r="G45" s="356"/>
      <c r="H45" s="356"/>
      <c r="I45" s="106"/>
      <c r="J45" s="35"/>
      <c r="K45" s="38"/>
    </row>
    <row r="46" spans="2:11" s="1" customFormat="1" ht="14.45" customHeight="1">
      <c r="B46" s="34"/>
      <c r="C46" s="30" t="s">
        <v>88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82" t="str">
        <f>E9</f>
        <v>SO - VT Odra Bohumín km 3,480 - 3,980, sanace PB výtrže, č.stavby 3109, hr.zn. 7/5-8/3</v>
      </c>
      <c r="F47" s="356"/>
      <c r="G47" s="356"/>
      <c r="H47" s="356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07" t="s">
        <v>25</v>
      </c>
      <c r="J49" s="108" t="str">
        <f>IF(J12="","",J12)</f>
        <v>18. 1. 2016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 xml:space="preserve"> </v>
      </c>
      <c r="G51" s="35"/>
      <c r="H51" s="35"/>
      <c r="I51" s="107" t="s">
        <v>35</v>
      </c>
      <c r="J51" s="28" t="str">
        <f>E21</f>
        <v>AGPOL s.r.o., Jungmannova 153/12, Olomouc 77900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29" t="s">
        <v>91</v>
      </c>
      <c r="D54" s="44"/>
      <c r="E54" s="44"/>
      <c r="F54" s="44"/>
      <c r="G54" s="44"/>
      <c r="H54" s="44"/>
      <c r="I54" s="130"/>
      <c r="J54" s="131" t="s">
        <v>92</v>
      </c>
      <c r="K54" s="48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2" t="s">
        <v>93</v>
      </c>
      <c r="D56" s="35"/>
      <c r="E56" s="35"/>
      <c r="F56" s="35"/>
      <c r="G56" s="35"/>
      <c r="H56" s="35"/>
      <c r="I56" s="106"/>
      <c r="J56" s="116">
        <f>J81</f>
        <v>0</v>
      </c>
      <c r="K56" s="38"/>
      <c r="AU56" s="17" t="s">
        <v>94</v>
      </c>
    </row>
    <row r="57" spans="2:11" s="7" customFormat="1" ht="24.95" customHeight="1">
      <c r="B57" s="133"/>
      <c r="C57" s="134"/>
      <c r="D57" s="135" t="s">
        <v>95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8" customFormat="1" ht="19.9" customHeight="1">
      <c r="B58" s="140"/>
      <c r="C58" s="141"/>
      <c r="D58" s="142" t="s">
        <v>96</v>
      </c>
      <c r="E58" s="143"/>
      <c r="F58" s="143"/>
      <c r="G58" s="143"/>
      <c r="H58" s="143"/>
      <c r="I58" s="144"/>
      <c r="J58" s="145">
        <f>J83</f>
        <v>0</v>
      </c>
      <c r="K58" s="146"/>
    </row>
    <row r="59" spans="2:11" s="8" customFormat="1" ht="19.9" customHeight="1">
      <c r="B59" s="140"/>
      <c r="C59" s="141"/>
      <c r="D59" s="142" t="s">
        <v>97</v>
      </c>
      <c r="E59" s="143"/>
      <c r="F59" s="143"/>
      <c r="G59" s="143"/>
      <c r="H59" s="143"/>
      <c r="I59" s="144"/>
      <c r="J59" s="145">
        <f>J251</f>
        <v>0</v>
      </c>
      <c r="K59" s="146"/>
    </row>
    <row r="60" spans="2:11" s="8" customFormat="1" ht="19.9" customHeight="1">
      <c r="B60" s="140"/>
      <c r="C60" s="141"/>
      <c r="D60" s="142" t="s">
        <v>98</v>
      </c>
      <c r="E60" s="143"/>
      <c r="F60" s="143"/>
      <c r="G60" s="143"/>
      <c r="H60" s="143"/>
      <c r="I60" s="144"/>
      <c r="J60" s="145">
        <f>J270</f>
        <v>0</v>
      </c>
      <c r="K60" s="146"/>
    </row>
    <row r="61" spans="2:11" s="8" customFormat="1" ht="14.85" customHeight="1">
      <c r="B61" s="140"/>
      <c r="C61" s="141"/>
      <c r="D61" s="142" t="s">
        <v>99</v>
      </c>
      <c r="E61" s="143"/>
      <c r="F61" s="143"/>
      <c r="G61" s="143"/>
      <c r="H61" s="143"/>
      <c r="I61" s="144"/>
      <c r="J61" s="145">
        <f>J271</f>
        <v>0</v>
      </c>
      <c r="K61" s="146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106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24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27"/>
      <c r="J67" s="53"/>
      <c r="K67" s="53"/>
      <c r="L67" s="54"/>
    </row>
    <row r="68" spans="2:12" s="1" customFormat="1" ht="36.95" customHeight="1">
      <c r="B68" s="34"/>
      <c r="C68" s="55" t="s">
        <v>100</v>
      </c>
      <c r="D68" s="56"/>
      <c r="E68" s="56"/>
      <c r="F68" s="56"/>
      <c r="G68" s="56"/>
      <c r="H68" s="56"/>
      <c r="I68" s="147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47"/>
      <c r="J69" s="56"/>
      <c r="K69" s="56"/>
      <c r="L69" s="54"/>
    </row>
    <row r="70" spans="2:12" s="1" customFormat="1" ht="14.45" customHeight="1">
      <c r="B70" s="34"/>
      <c r="C70" s="58" t="s">
        <v>16</v>
      </c>
      <c r="D70" s="56"/>
      <c r="E70" s="56"/>
      <c r="F70" s="56"/>
      <c r="G70" s="56"/>
      <c r="H70" s="56"/>
      <c r="I70" s="147"/>
      <c r="J70" s="56"/>
      <c r="K70" s="56"/>
      <c r="L70" s="54"/>
    </row>
    <row r="71" spans="2:12" s="1" customFormat="1" ht="22.5" customHeight="1">
      <c r="B71" s="34"/>
      <c r="C71" s="56"/>
      <c r="D71" s="56"/>
      <c r="E71" s="379" t="str">
        <f>E7</f>
        <v>VT Odra Bohumín km 3,480 - 3,980, sanace PB výtrže, číslo stavby 3109,  hr.zn. 7/5 - 8/3</v>
      </c>
      <c r="F71" s="372"/>
      <c r="G71" s="372"/>
      <c r="H71" s="372"/>
      <c r="I71" s="147"/>
      <c r="J71" s="56"/>
      <c r="K71" s="56"/>
      <c r="L71" s="54"/>
    </row>
    <row r="72" spans="2:12" s="1" customFormat="1" ht="14.45" customHeight="1">
      <c r="B72" s="34"/>
      <c r="C72" s="58" t="s">
        <v>88</v>
      </c>
      <c r="D72" s="56"/>
      <c r="E72" s="56"/>
      <c r="F72" s="56"/>
      <c r="G72" s="56"/>
      <c r="H72" s="56"/>
      <c r="I72" s="147"/>
      <c r="J72" s="56"/>
      <c r="K72" s="56"/>
      <c r="L72" s="54"/>
    </row>
    <row r="73" spans="2:12" s="1" customFormat="1" ht="23.25" customHeight="1">
      <c r="B73" s="34"/>
      <c r="C73" s="56"/>
      <c r="D73" s="56"/>
      <c r="E73" s="369" t="str">
        <f>E9</f>
        <v>SO - VT Odra Bohumín km 3,480 - 3,980, sanace PB výtrže, č.stavby 3109, hr.zn. 7/5-8/3</v>
      </c>
      <c r="F73" s="372"/>
      <c r="G73" s="372"/>
      <c r="H73" s="372"/>
      <c r="I73" s="147"/>
      <c r="J73" s="56"/>
      <c r="K73" s="56"/>
      <c r="L73" s="54"/>
    </row>
    <row r="74" spans="2:12" s="1" customFormat="1" ht="6.95" customHeight="1">
      <c r="B74" s="34"/>
      <c r="C74" s="56"/>
      <c r="D74" s="56"/>
      <c r="E74" s="56"/>
      <c r="F74" s="56"/>
      <c r="G74" s="56"/>
      <c r="H74" s="56"/>
      <c r="I74" s="147"/>
      <c r="J74" s="56"/>
      <c r="K74" s="56"/>
      <c r="L74" s="54"/>
    </row>
    <row r="75" spans="2:12" s="1" customFormat="1" ht="18" customHeight="1">
      <c r="B75" s="34"/>
      <c r="C75" s="58" t="s">
        <v>23</v>
      </c>
      <c r="D75" s="56"/>
      <c r="E75" s="56"/>
      <c r="F75" s="148" t="str">
        <f>F12</f>
        <v xml:space="preserve"> </v>
      </c>
      <c r="G75" s="56"/>
      <c r="H75" s="56"/>
      <c r="I75" s="149" t="s">
        <v>25</v>
      </c>
      <c r="J75" s="66" t="str">
        <f>IF(J12="","",J12)</f>
        <v>18. 1. 2016</v>
      </c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47"/>
      <c r="J76" s="56"/>
      <c r="K76" s="56"/>
      <c r="L76" s="54"/>
    </row>
    <row r="77" spans="2:12" s="1" customFormat="1" ht="15">
      <c r="B77" s="34"/>
      <c r="C77" s="58" t="s">
        <v>29</v>
      </c>
      <c r="D77" s="56"/>
      <c r="E77" s="56"/>
      <c r="F77" s="148" t="str">
        <f>E15</f>
        <v xml:space="preserve"> </v>
      </c>
      <c r="G77" s="56"/>
      <c r="H77" s="56"/>
      <c r="I77" s="149" t="s">
        <v>35</v>
      </c>
      <c r="J77" s="148" t="str">
        <f>E21</f>
        <v>AGPOL s.r.o., Jungmannova 153/12, Olomouc 77900</v>
      </c>
      <c r="K77" s="56"/>
      <c r="L77" s="54"/>
    </row>
    <row r="78" spans="2:12" s="1" customFormat="1" ht="14.45" customHeight="1">
      <c r="B78" s="34"/>
      <c r="C78" s="58" t="s">
        <v>33</v>
      </c>
      <c r="D78" s="56"/>
      <c r="E78" s="56"/>
      <c r="F78" s="148" t="str">
        <f>IF(E18="","",E18)</f>
        <v/>
      </c>
      <c r="G78" s="56"/>
      <c r="H78" s="56"/>
      <c r="I78" s="147"/>
      <c r="J78" s="56"/>
      <c r="K78" s="56"/>
      <c r="L78" s="54"/>
    </row>
    <row r="79" spans="2:12" s="1" customFormat="1" ht="10.35" customHeight="1">
      <c r="B79" s="34"/>
      <c r="C79" s="56"/>
      <c r="D79" s="56"/>
      <c r="E79" s="56"/>
      <c r="F79" s="56"/>
      <c r="G79" s="56"/>
      <c r="H79" s="56"/>
      <c r="I79" s="147"/>
      <c r="J79" s="56"/>
      <c r="K79" s="56"/>
      <c r="L79" s="54"/>
    </row>
    <row r="80" spans="2:20" s="9" customFormat="1" ht="29.25" customHeight="1">
      <c r="B80" s="150"/>
      <c r="C80" s="151" t="s">
        <v>101</v>
      </c>
      <c r="D80" s="152" t="s">
        <v>59</v>
      </c>
      <c r="E80" s="152" t="s">
        <v>55</v>
      </c>
      <c r="F80" s="152" t="s">
        <v>102</v>
      </c>
      <c r="G80" s="152" t="s">
        <v>103</v>
      </c>
      <c r="H80" s="152" t="s">
        <v>104</v>
      </c>
      <c r="I80" s="153" t="s">
        <v>105</v>
      </c>
      <c r="J80" s="152" t="s">
        <v>92</v>
      </c>
      <c r="K80" s="154" t="s">
        <v>106</v>
      </c>
      <c r="L80" s="155"/>
      <c r="M80" s="74" t="s">
        <v>107</v>
      </c>
      <c r="N80" s="75" t="s">
        <v>44</v>
      </c>
      <c r="O80" s="75" t="s">
        <v>108</v>
      </c>
      <c r="P80" s="75" t="s">
        <v>109</v>
      </c>
      <c r="Q80" s="75" t="s">
        <v>110</v>
      </c>
      <c r="R80" s="75" t="s">
        <v>111</v>
      </c>
      <c r="S80" s="75" t="s">
        <v>112</v>
      </c>
      <c r="T80" s="76" t="s">
        <v>113</v>
      </c>
    </row>
    <row r="81" spans="2:63" s="1" customFormat="1" ht="29.25" customHeight="1">
      <c r="B81" s="34"/>
      <c r="C81" s="80" t="s">
        <v>93</v>
      </c>
      <c r="D81" s="56"/>
      <c r="E81" s="56"/>
      <c r="F81" s="56"/>
      <c r="G81" s="56"/>
      <c r="H81" s="56"/>
      <c r="I81" s="147"/>
      <c r="J81" s="156">
        <f>BK81</f>
        <v>0</v>
      </c>
      <c r="K81" s="56"/>
      <c r="L81" s="54"/>
      <c r="M81" s="77"/>
      <c r="N81" s="78"/>
      <c r="O81" s="78"/>
      <c r="P81" s="158">
        <f>P82</f>
        <v>0</v>
      </c>
      <c r="Q81" s="78"/>
      <c r="R81" s="158">
        <f>R82</f>
        <v>12766.821682399997</v>
      </c>
      <c r="S81" s="78"/>
      <c r="T81" s="159">
        <f>T82</f>
        <v>0</v>
      </c>
      <c r="AT81" s="17" t="s">
        <v>73</v>
      </c>
      <c r="AU81" s="17" t="s">
        <v>94</v>
      </c>
      <c r="BK81" s="160">
        <f>BK82</f>
        <v>0</v>
      </c>
    </row>
    <row r="82" spans="2:63" s="10" customFormat="1" ht="37.35" customHeight="1">
      <c r="B82" s="161"/>
      <c r="C82" s="162"/>
      <c r="D82" s="163" t="s">
        <v>73</v>
      </c>
      <c r="E82" s="164" t="s">
        <v>114</v>
      </c>
      <c r="F82" s="164" t="s">
        <v>115</v>
      </c>
      <c r="G82" s="162"/>
      <c r="H82" s="162"/>
      <c r="I82" s="165"/>
      <c r="J82" s="166">
        <f>BK82</f>
        <v>0</v>
      </c>
      <c r="K82" s="162"/>
      <c r="L82" s="167"/>
      <c r="M82" s="168"/>
      <c r="N82" s="169"/>
      <c r="O82" s="169"/>
      <c r="P82" s="170">
        <f>P83+P251+P270</f>
        <v>0</v>
      </c>
      <c r="Q82" s="169"/>
      <c r="R82" s="170">
        <f>R83+R251+R270</f>
        <v>12766.821682399997</v>
      </c>
      <c r="S82" s="169"/>
      <c r="T82" s="171">
        <f>T83+T251+T270</f>
        <v>0</v>
      </c>
      <c r="AR82" s="172" t="s">
        <v>22</v>
      </c>
      <c r="AT82" s="173" t="s">
        <v>73</v>
      </c>
      <c r="AU82" s="173" t="s">
        <v>74</v>
      </c>
      <c r="AY82" s="172" t="s">
        <v>116</v>
      </c>
      <c r="BK82" s="174">
        <f>BK83+BK251+BK270</f>
        <v>0</v>
      </c>
    </row>
    <row r="83" spans="2:63" s="10" customFormat="1" ht="19.9" customHeight="1">
      <c r="B83" s="161"/>
      <c r="C83" s="162"/>
      <c r="D83" s="175" t="s">
        <v>73</v>
      </c>
      <c r="E83" s="176" t="s">
        <v>22</v>
      </c>
      <c r="F83" s="176" t="s">
        <v>117</v>
      </c>
      <c r="G83" s="162"/>
      <c r="H83" s="162"/>
      <c r="I83" s="165"/>
      <c r="J83" s="177">
        <f>BK83</f>
        <v>0</v>
      </c>
      <c r="K83" s="162"/>
      <c r="L83" s="167"/>
      <c r="M83" s="168"/>
      <c r="N83" s="169"/>
      <c r="O83" s="169"/>
      <c r="P83" s="170">
        <f>SUM(P84:P250)</f>
        <v>0</v>
      </c>
      <c r="Q83" s="169"/>
      <c r="R83" s="170">
        <f>SUM(R84:R250)</f>
        <v>0.364172</v>
      </c>
      <c r="S83" s="169"/>
      <c r="T83" s="171">
        <f>SUM(T84:T250)</f>
        <v>0</v>
      </c>
      <c r="AR83" s="172" t="s">
        <v>22</v>
      </c>
      <c r="AT83" s="173" t="s">
        <v>73</v>
      </c>
      <c r="AU83" s="173" t="s">
        <v>22</v>
      </c>
      <c r="AY83" s="172" t="s">
        <v>116</v>
      </c>
      <c r="BK83" s="174">
        <f>SUM(BK84:BK250)</f>
        <v>0</v>
      </c>
    </row>
    <row r="84" spans="2:65" s="1" customFormat="1" ht="22.5" customHeight="1">
      <c r="B84" s="34"/>
      <c r="C84" s="178" t="s">
        <v>22</v>
      </c>
      <c r="D84" s="178" t="s">
        <v>118</v>
      </c>
      <c r="E84" s="179" t="s">
        <v>119</v>
      </c>
      <c r="F84" s="180" t="s">
        <v>120</v>
      </c>
      <c r="G84" s="181" t="s">
        <v>121</v>
      </c>
      <c r="H84" s="182">
        <v>0.16</v>
      </c>
      <c r="I84" s="183"/>
      <c r="J84" s="184">
        <f>ROUND(I84*H84,2)</f>
        <v>0</v>
      </c>
      <c r="K84" s="180" t="s">
        <v>122</v>
      </c>
      <c r="L84" s="54"/>
      <c r="M84" s="185" t="s">
        <v>20</v>
      </c>
      <c r="N84" s="186" t="s">
        <v>45</v>
      </c>
      <c r="O84" s="35"/>
      <c r="P84" s="187">
        <f>O84*H84</f>
        <v>0</v>
      </c>
      <c r="Q84" s="187">
        <v>0</v>
      </c>
      <c r="R84" s="187">
        <f>Q84*H84</f>
        <v>0</v>
      </c>
      <c r="S84" s="187">
        <v>0</v>
      </c>
      <c r="T84" s="188">
        <f>S84*H84</f>
        <v>0</v>
      </c>
      <c r="AR84" s="17" t="s">
        <v>123</v>
      </c>
      <c r="AT84" s="17" t="s">
        <v>118</v>
      </c>
      <c r="AU84" s="17" t="s">
        <v>82</v>
      </c>
      <c r="AY84" s="17" t="s">
        <v>116</v>
      </c>
      <c r="BE84" s="189">
        <f>IF(N84="základní",J84,0)</f>
        <v>0</v>
      </c>
      <c r="BF84" s="189">
        <f>IF(N84="snížená",J84,0)</f>
        <v>0</v>
      </c>
      <c r="BG84" s="189">
        <f>IF(N84="zákl. přenesená",J84,0)</f>
        <v>0</v>
      </c>
      <c r="BH84" s="189">
        <f>IF(N84="sníž. přenesená",J84,0)</f>
        <v>0</v>
      </c>
      <c r="BI84" s="189">
        <f>IF(N84="nulová",J84,0)</f>
        <v>0</v>
      </c>
      <c r="BJ84" s="17" t="s">
        <v>22</v>
      </c>
      <c r="BK84" s="189">
        <f>ROUND(I84*H84,2)</f>
        <v>0</v>
      </c>
      <c r="BL84" s="17" t="s">
        <v>123</v>
      </c>
      <c r="BM84" s="17" t="s">
        <v>124</v>
      </c>
    </row>
    <row r="85" spans="2:47" s="1" customFormat="1" ht="13.5">
      <c r="B85" s="34"/>
      <c r="C85" s="56"/>
      <c r="D85" s="190" t="s">
        <v>125</v>
      </c>
      <c r="E85" s="56"/>
      <c r="F85" s="191" t="s">
        <v>126</v>
      </c>
      <c r="G85" s="56"/>
      <c r="H85" s="56"/>
      <c r="I85" s="147"/>
      <c r="J85" s="56"/>
      <c r="K85" s="56"/>
      <c r="L85" s="54"/>
      <c r="M85" s="71"/>
      <c r="N85" s="35"/>
      <c r="O85" s="35"/>
      <c r="P85" s="35"/>
      <c r="Q85" s="35"/>
      <c r="R85" s="35"/>
      <c r="S85" s="35"/>
      <c r="T85" s="72"/>
      <c r="AT85" s="17" t="s">
        <v>125</v>
      </c>
      <c r="AU85" s="17" t="s">
        <v>82</v>
      </c>
    </row>
    <row r="86" spans="2:51" s="11" customFormat="1" ht="13.5">
      <c r="B86" s="192"/>
      <c r="C86" s="193"/>
      <c r="D86" s="190" t="s">
        <v>127</v>
      </c>
      <c r="E86" s="194" t="s">
        <v>20</v>
      </c>
      <c r="F86" s="195" t="s">
        <v>128</v>
      </c>
      <c r="G86" s="193"/>
      <c r="H86" s="196" t="s">
        <v>20</v>
      </c>
      <c r="I86" s="197"/>
      <c r="J86" s="193"/>
      <c r="K86" s="193"/>
      <c r="L86" s="198"/>
      <c r="M86" s="199"/>
      <c r="N86" s="200"/>
      <c r="O86" s="200"/>
      <c r="P86" s="200"/>
      <c r="Q86" s="200"/>
      <c r="R86" s="200"/>
      <c r="S86" s="200"/>
      <c r="T86" s="201"/>
      <c r="AT86" s="202" t="s">
        <v>127</v>
      </c>
      <c r="AU86" s="202" t="s">
        <v>82</v>
      </c>
      <c r="AV86" s="11" t="s">
        <v>22</v>
      </c>
      <c r="AW86" s="11" t="s">
        <v>38</v>
      </c>
      <c r="AX86" s="11" t="s">
        <v>74</v>
      </c>
      <c r="AY86" s="202" t="s">
        <v>116</v>
      </c>
    </row>
    <row r="87" spans="2:51" s="12" customFormat="1" ht="13.5">
      <c r="B87" s="203"/>
      <c r="C87" s="204"/>
      <c r="D87" s="190" t="s">
        <v>127</v>
      </c>
      <c r="E87" s="205" t="s">
        <v>20</v>
      </c>
      <c r="F87" s="206" t="s">
        <v>129</v>
      </c>
      <c r="G87" s="204"/>
      <c r="H87" s="207">
        <v>0.16</v>
      </c>
      <c r="I87" s="208"/>
      <c r="J87" s="204"/>
      <c r="K87" s="204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127</v>
      </c>
      <c r="AU87" s="213" t="s">
        <v>82</v>
      </c>
      <c r="AV87" s="12" t="s">
        <v>82</v>
      </c>
      <c r="AW87" s="12" t="s">
        <v>38</v>
      </c>
      <c r="AX87" s="12" t="s">
        <v>74</v>
      </c>
      <c r="AY87" s="213" t="s">
        <v>116</v>
      </c>
    </row>
    <row r="88" spans="2:51" s="13" customFormat="1" ht="13.5">
      <c r="B88" s="214"/>
      <c r="C88" s="215"/>
      <c r="D88" s="216" t="s">
        <v>127</v>
      </c>
      <c r="E88" s="217" t="s">
        <v>20</v>
      </c>
      <c r="F88" s="218" t="s">
        <v>130</v>
      </c>
      <c r="G88" s="215"/>
      <c r="H88" s="219">
        <v>0.16</v>
      </c>
      <c r="I88" s="220"/>
      <c r="J88" s="215"/>
      <c r="K88" s="215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127</v>
      </c>
      <c r="AU88" s="225" t="s">
        <v>82</v>
      </c>
      <c r="AV88" s="13" t="s">
        <v>123</v>
      </c>
      <c r="AW88" s="13" t="s">
        <v>38</v>
      </c>
      <c r="AX88" s="13" t="s">
        <v>22</v>
      </c>
      <c r="AY88" s="225" t="s">
        <v>116</v>
      </c>
    </row>
    <row r="89" spans="2:65" s="1" customFormat="1" ht="22.5" customHeight="1">
      <c r="B89" s="34"/>
      <c r="C89" s="178" t="s">
        <v>131</v>
      </c>
      <c r="D89" s="178" t="s">
        <v>118</v>
      </c>
      <c r="E89" s="179" t="s">
        <v>132</v>
      </c>
      <c r="F89" s="180" t="s">
        <v>133</v>
      </c>
      <c r="G89" s="181" t="s">
        <v>134</v>
      </c>
      <c r="H89" s="182">
        <v>1700</v>
      </c>
      <c r="I89" s="183"/>
      <c r="J89" s="184">
        <f>ROUND(I89*H89,2)</f>
        <v>0</v>
      </c>
      <c r="K89" s="180" t="s">
        <v>122</v>
      </c>
      <c r="L89" s="54"/>
      <c r="M89" s="185" t="s">
        <v>20</v>
      </c>
      <c r="N89" s="186" t="s">
        <v>45</v>
      </c>
      <c r="O89" s="35"/>
      <c r="P89" s="187">
        <f>O89*H89</f>
        <v>0</v>
      </c>
      <c r="Q89" s="187">
        <v>0.00018</v>
      </c>
      <c r="R89" s="187">
        <f>Q89*H89</f>
        <v>0.306</v>
      </c>
      <c r="S89" s="187">
        <v>0</v>
      </c>
      <c r="T89" s="188">
        <f>S89*H89</f>
        <v>0</v>
      </c>
      <c r="AR89" s="17" t="s">
        <v>123</v>
      </c>
      <c r="AT89" s="17" t="s">
        <v>118</v>
      </c>
      <c r="AU89" s="17" t="s">
        <v>82</v>
      </c>
      <c r="AY89" s="17" t="s">
        <v>116</v>
      </c>
      <c r="BE89" s="189">
        <f>IF(N89="základní",J89,0)</f>
        <v>0</v>
      </c>
      <c r="BF89" s="189">
        <f>IF(N89="snížená",J89,0)</f>
        <v>0</v>
      </c>
      <c r="BG89" s="189">
        <f>IF(N89="zákl. přenesená",J89,0)</f>
        <v>0</v>
      </c>
      <c r="BH89" s="189">
        <f>IF(N89="sníž. přenesená",J89,0)</f>
        <v>0</v>
      </c>
      <c r="BI89" s="189">
        <f>IF(N89="nulová",J89,0)</f>
        <v>0</v>
      </c>
      <c r="BJ89" s="17" t="s">
        <v>22</v>
      </c>
      <c r="BK89" s="189">
        <f>ROUND(I89*H89,2)</f>
        <v>0</v>
      </c>
      <c r="BL89" s="17" t="s">
        <v>123</v>
      </c>
      <c r="BM89" s="17" t="s">
        <v>135</v>
      </c>
    </row>
    <row r="90" spans="2:47" s="1" customFormat="1" ht="27">
      <c r="B90" s="34"/>
      <c r="C90" s="56"/>
      <c r="D90" s="190" t="s">
        <v>125</v>
      </c>
      <c r="E90" s="56"/>
      <c r="F90" s="191" t="s">
        <v>136</v>
      </c>
      <c r="G90" s="56"/>
      <c r="H90" s="56"/>
      <c r="I90" s="147"/>
      <c r="J90" s="56"/>
      <c r="K90" s="56"/>
      <c r="L90" s="54"/>
      <c r="M90" s="71"/>
      <c r="N90" s="35"/>
      <c r="O90" s="35"/>
      <c r="P90" s="35"/>
      <c r="Q90" s="35"/>
      <c r="R90" s="35"/>
      <c r="S90" s="35"/>
      <c r="T90" s="72"/>
      <c r="AT90" s="17" t="s">
        <v>125</v>
      </c>
      <c r="AU90" s="17" t="s">
        <v>82</v>
      </c>
    </row>
    <row r="91" spans="2:51" s="11" customFormat="1" ht="13.5">
      <c r="B91" s="192"/>
      <c r="C91" s="193"/>
      <c r="D91" s="190" t="s">
        <v>127</v>
      </c>
      <c r="E91" s="194" t="s">
        <v>20</v>
      </c>
      <c r="F91" s="195" t="s">
        <v>137</v>
      </c>
      <c r="G91" s="193"/>
      <c r="H91" s="196" t="s">
        <v>20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127</v>
      </c>
      <c r="AU91" s="202" t="s">
        <v>82</v>
      </c>
      <c r="AV91" s="11" t="s">
        <v>22</v>
      </c>
      <c r="AW91" s="11" t="s">
        <v>38</v>
      </c>
      <c r="AX91" s="11" t="s">
        <v>74</v>
      </c>
      <c r="AY91" s="202" t="s">
        <v>116</v>
      </c>
    </row>
    <row r="92" spans="2:51" s="12" customFormat="1" ht="13.5">
      <c r="B92" s="203"/>
      <c r="C92" s="204"/>
      <c r="D92" s="190" t="s">
        <v>127</v>
      </c>
      <c r="E92" s="205" t="s">
        <v>20</v>
      </c>
      <c r="F92" s="206" t="s">
        <v>138</v>
      </c>
      <c r="G92" s="204"/>
      <c r="H92" s="207">
        <v>1700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127</v>
      </c>
      <c r="AU92" s="213" t="s">
        <v>82</v>
      </c>
      <c r="AV92" s="12" t="s">
        <v>82</v>
      </c>
      <c r="AW92" s="12" t="s">
        <v>38</v>
      </c>
      <c r="AX92" s="12" t="s">
        <v>74</v>
      </c>
      <c r="AY92" s="213" t="s">
        <v>116</v>
      </c>
    </row>
    <row r="93" spans="2:51" s="13" customFormat="1" ht="13.5">
      <c r="B93" s="214"/>
      <c r="C93" s="215"/>
      <c r="D93" s="216" t="s">
        <v>127</v>
      </c>
      <c r="E93" s="217" t="s">
        <v>20</v>
      </c>
      <c r="F93" s="218" t="s">
        <v>130</v>
      </c>
      <c r="G93" s="215"/>
      <c r="H93" s="219">
        <v>1700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127</v>
      </c>
      <c r="AU93" s="225" t="s">
        <v>82</v>
      </c>
      <c r="AV93" s="13" t="s">
        <v>123</v>
      </c>
      <c r="AW93" s="13" t="s">
        <v>38</v>
      </c>
      <c r="AX93" s="13" t="s">
        <v>22</v>
      </c>
      <c r="AY93" s="225" t="s">
        <v>116</v>
      </c>
    </row>
    <row r="94" spans="2:65" s="1" customFormat="1" ht="22.5" customHeight="1">
      <c r="B94" s="34"/>
      <c r="C94" s="178" t="s">
        <v>82</v>
      </c>
      <c r="D94" s="178" t="s">
        <v>118</v>
      </c>
      <c r="E94" s="179" t="s">
        <v>139</v>
      </c>
      <c r="F94" s="180" t="s">
        <v>140</v>
      </c>
      <c r="G94" s="181" t="s">
        <v>134</v>
      </c>
      <c r="H94" s="182">
        <v>1700</v>
      </c>
      <c r="I94" s="183"/>
      <c r="J94" s="184">
        <f>ROUND(I94*H94,2)</f>
        <v>0</v>
      </c>
      <c r="K94" s="180" t="s">
        <v>122</v>
      </c>
      <c r="L94" s="54"/>
      <c r="M94" s="185" t="s">
        <v>20</v>
      </c>
      <c r="N94" s="186" t="s">
        <v>45</v>
      </c>
      <c r="O94" s="35"/>
      <c r="P94" s="187">
        <f>O94*H94</f>
        <v>0</v>
      </c>
      <c r="Q94" s="187">
        <v>0</v>
      </c>
      <c r="R94" s="187">
        <f>Q94*H94</f>
        <v>0</v>
      </c>
      <c r="S94" s="187">
        <v>0</v>
      </c>
      <c r="T94" s="188">
        <f>S94*H94</f>
        <v>0</v>
      </c>
      <c r="AR94" s="17" t="s">
        <v>123</v>
      </c>
      <c r="AT94" s="17" t="s">
        <v>118</v>
      </c>
      <c r="AU94" s="17" t="s">
        <v>82</v>
      </c>
      <c r="AY94" s="17" t="s">
        <v>116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7" t="s">
        <v>22</v>
      </c>
      <c r="BK94" s="189">
        <f>ROUND(I94*H94,2)</f>
        <v>0</v>
      </c>
      <c r="BL94" s="17" t="s">
        <v>123</v>
      </c>
      <c r="BM94" s="17" t="s">
        <v>141</v>
      </c>
    </row>
    <row r="95" spans="2:47" s="1" customFormat="1" ht="27">
      <c r="B95" s="34"/>
      <c r="C95" s="56"/>
      <c r="D95" s="190" t="s">
        <v>125</v>
      </c>
      <c r="E95" s="56"/>
      <c r="F95" s="191" t="s">
        <v>142</v>
      </c>
      <c r="G95" s="56"/>
      <c r="H95" s="56"/>
      <c r="I95" s="147"/>
      <c r="J95" s="56"/>
      <c r="K95" s="56"/>
      <c r="L95" s="54"/>
      <c r="M95" s="71"/>
      <c r="N95" s="35"/>
      <c r="O95" s="35"/>
      <c r="P95" s="35"/>
      <c r="Q95" s="35"/>
      <c r="R95" s="35"/>
      <c r="S95" s="35"/>
      <c r="T95" s="72"/>
      <c r="AT95" s="17" t="s">
        <v>125</v>
      </c>
      <c r="AU95" s="17" t="s">
        <v>82</v>
      </c>
    </row>
    <row r="96" spans="2:51" s="11" customFormat="1" ht="13.5">
      <c r="B96" s="192"/>
      <c r="C96" s="193"/>
      <c r="D96" s="190" t="s">
        <v>127</v>
      </c>
      <c r="E96" s="194" t="s">
        <v>20</v>
      </c>
      <c r="F96" s="195" t="s">
        <v>128</v>
      </c>
      <c r="G96" s="193"/>
      <c r="H96" s="196" t="s">
        <v>20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127</v>
      </c>
      <c r="AU96" s="202" t="s">
        <v>82</v>
      </c>
      <c r="AV96" s="11" t="s">
        <v>22</v>
      </c>
      <c r="AW96" s="11" t="s">
        <v>38</v>
      </c>
      <c r="AX96" s="11" t="s">
        <v>74</v>
      </c>
      <c r="AY96" s="202" t="s">
        <v>116</v>
      </c>
    </row>
    <row r="97" spans="2:51" s="12" customFormat="1" ht="13.5">
      <c r="B97" s="203"/>
      <c r="C97" s="204"/>
      <c r="D97" s="190" t="s">
        <v>127</v>
      </c>
      <c r="E97" s="205" t="s">
        <v>20</v>
      </c>
      <c r="F97" s="206" t="s">
        <v>138</v>
      </c>
      <c r="G97" s="204"/>
      <c r="H97" s="207">
        <v>1700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127</v>
      </c>
      <c r="AU97" s="213" t="s">
        <v>82</v>
      </c>
      <c r="AV97" s="12" t="s">
        <v>82</v>
      </c>
      <c r="AW97" s="12" t="s">
        <v>38</v>
      </c>
      <c r="AX97" s="12" t="s">
        <v>74</v>
      </c>
      <c r="AY97" s="213" t="s">
        <v>116</v>
      </c>
    </row>
    <row r="98" spans="2:51" s="13" customFormat="1" ht="13.5">
      <c r="B98" s="214"/>
      <c r="C98" s="215"/>
      <c r="D98" s="216" t="s">
        <v>127</v>
      </c>
      <c r="E98" s="217" t="s">
        <v>20</v>
      </c>
      <c r="F98" s="218" t="s">
        <v>130</v>
      </c>
      <c r="G98" s="215"/>
      <c r="H98" s="219">
        <v>1700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127</v>
      </c>
      <c r="AU98" s="225" t="s">
        <v>82</v>
      </c>
      <c r="AV98" s="13" t="s">
        <v>123</v>
      </c>
      <c r="AW98" s="13" t="s">
        <v>38</v>
      </c>
      <c r="AX98" s="13" t="s">
        <v>22</v>
      </c>
      <c r="AY98" s="225" t="s">
        <v>116</v>
      </c>
    </row>
    <row r="99" spans="2:65" s="1" customFormat="1" ht="22.5" customHeight="1">
      <c r="B99" s="34"/>
      <c r="C99" s="178" t="s">
        <v>123</v>
      </c>
      <c r="D99" s="178" t="s">
        <v>118</v>
      </c>
      <c r="E99" s="179" t="s">
        <v>143</v>
      </c>
      <c r="F99" s="180" t="s">
        <v>144</v>
      </c>
      <c r="G99" s="181" t="s">
        <v>145</v>
      </c>
      <c r="H99" s="182">
        <v>10</v>
      </c>
      <c r="I99" s="183"/>
      <c r="J99" s="184">
        <f>ROUND(I99*H99,2)</f>
        <v>0</v>
      </c>
      <c r="K99" s="180" t="s">
        <v>122</v>
      </c>
      <c r="L99" s="54"/>
      <c r="M99" s="185" t="s">
        <v>20</v>
      </c>
      <c r="N99" s="186" t="s">
        <v>45</v>
      </c>
      <c r="O99" s="35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7" t="s">
        <v>123</v>
      </c>
      <c r="AT99" s="17" t="s">
        <v>118</v>
      </c>
      <c r="AU99" s="17" t="s">
        <v>82</v>
      </c>
      <c r="AY99" s="17" t="s">
        <v>116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7" t="s">
        <v>22</v>
      </c>
      <c r="BK99" s="189">
        <f>ROUND(I99*H99,2)</f>
        <v>0</v>
      </c>
      <c r="BL99" s="17" t="s">
        <v>123</v>
      </c>
      <c r="BM99" s="17" t="s">
        <v>146</v>
      </c>
    </row>
    <row r="100" spans="2:47" s="1" customFormat="1" ht="13.5">
      <c r="B100" s="34"/>
      <c r="C100" s="56"/>
      <c r="D100" s="190" t="s">
        <v>125</v>
      </c>
      <c r="E100" s="56"/>
      <c r="F100" s="191" t="s">
        <v>147</v>
      </c>
      <c r="G100" s="56"/>
      <c r="H100" s="56"/>
      <c r="I100" s="147"/>
      <c r="J100" s="56"/>
      <c r="K100" s="56"/>
      <c r="L100" s="54"/>
      <c r="M100" s="71"/>
      <c r="N100" s="35"/>
      <c r="O100" s="35"/>
      <c r="P100" s="35"/>
      <c r="Q100" s="35"/>
      <c r="R100" s="35"/>
      <c r="S100" s="35"/>
      <c r="T100" s="72"/>
      <c r="AT100" s="17" t="s">
        <v>125</v>
      </c>
      <c r="AU100" s="17" t="s">
        <v>82</v>
      </c>
    </row>
    <row r="101" spans="2:51" s="11" customFormat="1" ht="13.5">
      <c r="B101" s="192"/>
      <c r="C101" s="193"/>
      <c r="D101" s="190" t="s">
        <v>127</v>
      </c>
      <c r="E101" s="194" t="s">
        <v>20</v>
      </c>
      <c r="F101" s="195" t="s">
        <v>137</v>
      </c>
      <c r="G101" s="193"/>
      <c r="H101" s="196" t="s">
        <v>20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127</v>
      </c>
      <c r="AU101" s="202" t="s">
        <v>82</v>
      </c>
      <c r="AV101" s="11" t="s">
        <v>22</v>
      </c>
      <c r="AW101" s="11" t="s">
        <v>38</v>
      </c>
      <c r="AX101" s="11" t="s">
        <v>74</v>
      </c>
      <c r="AY101" s="202" t="s">
        <v>116</v>
      </c>
    </row>
    <row r="102" spans="2:51" s="12" customFormat="1" ht="13.5">
      <c r="B102" s="203"/>
      <c r="C102" s="204"/>
      <c r="D102" s="190" t="s">
        <v>127</v>
      </c>
      <c r="E102" s="205" t="s">
        <v>20</v>
      </c>
      <c r="F102" s="206" t="s">
        <v>27</v>
      </c>
      <c r="G102" s="204"/>
      <c r="H102" s="207">
        <v>10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127</v>
      </c>
      <c r="AU102" s="213" t="s">
        <v>82</v>
      </c>
      <c r="AV102" s="12" t="s">
        <v>82</v>
      </c>
      <c r="AW102" s="12" t="s">
        <v>38</v>
      </c>
      <c r="AX102" s="12" t="s">
        <v>74</v>
      </c>
      <c r="AY102" s="213" t="s">
        <v>116</v>
      </c>
    </row>
    <row r="103" spans="2:51" s="13" customFormat="1" ht="13.5">
      <c r="B103" s="214"/>
      <c r="C103" s="215"/>
      <c r="D103" s="216" t="s">
        <v>127</v>
      </c>
      <c r="E103" s="217" t="s">
        <v>20</v>
      </c>
      <c r="F103" s="218" t="s">
        <v>130</v>
      </c>
      <c r="G103" s="215"/>
      <c r="H103" s="219">
        <v>10</v>
      </c>
      <c r="I103" s="220"/>
      <c r="J103" s="215"/>
      <c r="K103" s="215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127</v>
      </c>
      <c r="AU103" s="225" t="s">
        <v>82</v>
      </c>
      <c r="AV103" s="13" t="s">
        <v>123</v>
      </c>
      <c r="AW103" s="13" t="s">
        <v>38</v>
      </c>
      <c r="AX103" s="13" t="s">
        <v>22</v>
      </c>
      <c r="AY103" s="225" t="s">
        <v>116</v>
      </c>
    </row>
    <row r="104" spans="2:65" s="1" customFormat="1" ht="22.5" customHeight="1">
      <c r="B104" s="34"/>
      <c r="C104" s="178" t="s">
        <v>148</v>
      </c>
      <c r="D104" s="178" t="s">
        <v>118</v>
      </c>
      <c r="E104" s="179" t="s">
        <v>149</v>
      </c>
      <c r="F104" s="180" t="s">
        <v>150</v>
      </c>
      <c r="G104" s="181" t="s">
        <v>145</v>
      </c>
      <c r="H104" s="182">
        <v>10</v>
      </c>
      <c r="I104" s="183"/>
      <c r="J104" s="184">
        <f>ROUND(I104*H104,2)</f>
        <v>0</v>
      </c>
      <c r="K104" s="180" t="s">
        <v>122</v>
      </c>
      <c r="L104" s="54"/>
      <c r="M104" s="185" t="s">
        <v>20</v>
      </c>
      <c r="N104" s="186" t="s">
        <v>45</v>
      </c>
      <c r="O104" s="35"/>
      <c r="P104" s="187">
        <f>O104*H104</f>
        <v>0</v>
      </c>
      <c r="Q104" s="187">
        <v>8E-05</v>
      </c>
      <c r="R104" s="187">
        <f>Q104*H104</f>
        <v>0.0008</v>
      </c>
      <c r="S104" s="187">
        <v>0</v>
      </c>
      <c r="T104" s="188">
        <f>S104*H104</f>
        <v>0</v>
      </c>
      <c r="AR104" s="17" t="s">
        <v>123</v>
      </c>
      <c r="AT104" s="17" t="s">
        <v>118</v>
      </c>
      <c r="AU104" s="17" t="s">
        <v>82</v>
      </c>
      <c r="AY104" s="17" t="s">
        <v>116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7" t="s">
        <v>22</v>
      </c>
      <c r="BK104" s="189">
        <f>ROUND(I104*H104,2)</f>
        <v>0</v>
      </c>
      <c r="BL104" s="17" t="s">
        <v>123</v>
      </c>
      <c r="BM104" s="17" t="s">
        <v>151</v>
      </c>
    </row>
    <row r="105" spans="2:47" s="1" customFormat="1" ht="27">
      <c r="B105" s="34"/>
      <c r="C105" s="56"/>
      <c r="D105" s="190" t="s">
        <v>125</v>
      </c>
      <c r="E105" s="56"/>
      <c r="F105" s="191" t="s">
        <v>152</v>
      </c>
      <c r="G105" s="56"/>
      <c r="H105" s="56"/>
      <c r="I105" s="147"/>
      <c r="J105" s="56"/>
      <c r="K105" s="56"/>
      <c r="L105" s="54"/>
      <c r="M105" s="71"/>
      <c r="N105" s="35"/>
      <c r="O105" s="35"/>
      <c r="P105" s="35"/>
      <c r="Q105" s="35"/>
      <c r="R105" s="35"/>
      <c r="S105" s="35"/>
      <c r="T105" s="72"/>
      <c r="AT105" s="17" t="s">
        <v>125</v>
      </c>
      <c r="AU105" s="17" t="s">
        <v>82</v>
      </c>
    </row>
    <row r="106" spans="2:51" s="11" customFormat="1" ht="13.5">
      <c r="B106" s="192"/>
      <c r="C106" s="193"/>
      <c r="D106" s="190" t="s">
        <v>127</v>
      </c>
      <c r="E106" s="194" t="s">
        <v>20</v>
      </c>
      <c r="F106" s="195" t="s">
        <v>137</v>
      </c>
      <c r="G106" s="193"/>
      <c r="H106" s="196" t="s">
        <v>20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127</v>
      </c>
      <c r="AU106" s="202" t="s">
        <v>82</v>
      </c>
      <c r="AV106" s="11" t="s">
        <v>22</v>
      </c>
      <c r="AW106" s="11" t="s">
        <v>38</v>
      </c>
      <c r="AX106" s="11" t="s">
        <v>74</v>
      </c>
      <c r="AY106" s="202" t="s">
        <v>116</v>
      </c>
    </row>
    <row r="107" spans="2:51" s="12" customFormat="1" ht="13.5">
      <c r="B107" s="203"/>
      <c r="C107" s="204"/>
      <c r="D107" s="190" t="s">
        <v>127</v>
      </c>
      <c r="E107" s="205" t="s">
        <v>20</v>
      </c>
      <c r="F107" s="206" t="s">
        <v>27</v>
      </c>
      <c r="G107" s="204"/>
      <c r="H107" s="207">
        <v>10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127</v>
      </c>
      <c r="AU107" s="213" t="s">
        <v>82</v>
      </c>
      <c r="AV107" s="12" t="s">
        <v>82</v>
      </c>
      <c r="AW107" s="12" t="s">
        <v>38</v>
      </c>
      <c r="AX107" s="12" t="s">
        <v>74</v>
      </c>
      <c r="AY107" s="213" t="s">
        <v>116</v>
      </c>
    </row>
    <row r="108" spans="2:51" s="13" customFormat="1" ht="13.5">
      <c r="B108" s="214"/>
      <c r="C108" s="215"/>
      <c r="D108" s="216" t="s">
        <v>127</v>
      </c>
      <c r="E108" s="217" t="s">
        <v>20</v>
      </c>
      <c r="F108" s="218" t="s">
        <v>130</v>
      </c>
      <c r="G108" s="215"/>
      <c r="H108" s="219">
        <v>10</v>
      </c>
      <c r="I108" s="220"/>
      <c r="J108" s="215"/>
      <c r="K108" s="215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127</v>
      </c>
      <c r="AU108" s="225" t="s">
        <v>82</v>
      </c>
      <c r="AV108" s="13" t="s">
        <v>123</v>
      </c>
      <c r="AW108" s="13" t="s">
        <v>38</v>
      </c>
      <c r="AX108" s="13" t="s">
        <v>22</v>
      </c>
      <c r="AY108" s="225" t="s">
        <v>116</v>
      </c>
    </row>
    <row r="109" spans="2:65" s="1" customFormat="1" ht="22.5" customHeight="1">
      <c r="B109" s="34"/>
      <c r="C109" s="178" t="s">
        <v>153</v>
      </c>
      <c r="D109" s="178" t="s">
        <v>118</v>
      </c>
      <c r="E109" s="179" t="s">
        <v>154</v>
      </c>
      <c r="F109" s="180" t="s">
        <v>155</v>
      </c>
      <c r="G109" s="181" t="s">
        <v>156</v>
      </c>
      <c r="H109" s="182">
        <v>26.84</v>
      </c>
      <c r="I109" s="183"/>
      <c r="J109" s="184">
        <f>ROUND(I109*H109,2)</f>
        <v>0</v>
      </c>
      <c r="K109" s="180" t="s">
        <v>122</v>
      </c>
      <c r="L109" s="54"/>
      <c r="M109" s="185" t="s">
        <v>20</v>
      </c>
      <c r="N109" s="186" t="s">
        <v>45</v>
      </c>
      <c r="O109" s="35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AR109" s="17" t="s">
        <v>123</v>
      </c>
      <c r="AT109" s="17" t="s">
        <v>118</v>
      </c>
      <c r="AU109" s="17" t="s">
        <v>82</v>
      </c>
      <c r="AY109" s="17" t="s">
        <v>116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7" t="s">
        <v>22</v>
      </c>
      <c r="BK109" s="189">
        <f>ROUND(I109*H109,2)</f>
        <v>0</v>
      </c>
      <c r="BL109" s="17" t="s">
        <v>123</v>
      </c>
      <c r="BM109" s="17" t="s">
        <v>157</v>
      </c>
    </row>
    <row r="110" spans="2:47" s="1" customFormat="1" ht="27">
      <c r="B110" s="34"/>
      <c r="C110" s="56"/>
      <c r="D110" s="190" t="s">
        <v>125</v>
      </c>
      <c r="E110" s="56"/>
      <c r="F110" s="191" t="s">
        <v>158</v>
      </c>
      <c r="G110" s="56"/>
      <c r="H110" s="56"/>
      <c r="I110" s="147"/>
      <c r="J110" s="56"/>
      <c r="K110" s="56"/>
      <c r="L110" s="54"/>
      <c r="M110" s="71"/>
      <c r="N110" s="35"/>
      <c r="O110" s="35"/>
      <c r="P110" s="35"/>
      <c r="Q110" s="35"/>
      <c r="R110" s="35"/>
      <c r="S110" s="35"/>
      <c r="T110" s="72"/>
      <c r="AT110" s="17" t="s">
        <v>125</v>
      </c>
      <c r="AU110" s="17" t="s">
        <v>82</v>
      </c>
    </row>
    <row r="111" spans="2:51" s="11" customFormat="1" ht="13.5">
      <c r="B111" s="192"/>
      <c r="C111" s="193"/>
      <c r="D111" s="190" t="s">
        <v>127</v>
      </c>
      <c r="E111" s="194" t="s">
        <v>20</v>
      </c>
      <c r="F111" s="195" t="s">
        <v>159</v>
      </c>
      <c r="G111" s="193"/>
      <c r="H111" s="196" t="s">
        <v>20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127</v>
      </c>
      <c r="AU111" s="202" t="s">
        <v>82</v>
      </c>
      <c r="AV111" s="11" t="s">
        <v>22</v>
      </c>
      <c r="AW111" s="11" t="s">
        <v>38</v>
      </c>
      <c r="AX111" s="11" t="s">
        <v>74</v>
      </c>
      <c r="AY111" s="202" t="s">
        <v>116</v>
      </c>
    </row>
    <row r="112" spans="2:51" s="11" customFormat="1" ht="13.5">
      <c r="B112" s="192"/>
      <c r="C112" s="193"/>
      <c r="D112" s="190" t="s">
        <v>127</v>
      </c>
      <c r="E112" s="194" t="s">
        <v>20</v>
      </c>
      <c r="F112" s="195" t="s">
        <v>160</v>
      </c>
      <c r="G112" s="193"/>
      <c r="H112" s="196" t="s">
        <v>20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127</v>
      </c>
      <c r="AU112" s="202" t="s">
        <v>82</v>
      </c>
      <c r="AV112" s="11" t="s">
        <v>22</v>
      </c>
      <c r="AW112" s="11" t="s">
        <v>38</v>
      </c>
      <c r="AX112" s="11" t="s">
        <v>74</v>
      </c>
      <c r="AY112" s="202" t="s">
        <v>116</v>
      </c>
    </row>
    <row r="113" spans="2:51" s="12" customFormat="1" ht="13.5">
      <c r="B113" s="203"/>
      <c r="C113" s="204"/>
      <c r="D113" s="190" t="s">
        <v>127</v>
      </c>
      <c r="E113" s="205" t="s">
        <v>20</v>
      </c>
      <c r="F113" s="206" t="s">
        <v>161</v>
      </c>
      <c r="G113" s="204"/>
      <c r="H113" s="207">
        <v>26.84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127</v>
      </c>
      <c r="AU113" s="213" t="s">
        <v>82</v>
      </c>
      <c r="AV113" s="12" t="s">
        <v>82</v>
      </c>
      <c r="AW113" s="12" t="s">
        <v>38</v>
      </c>
      <c r="AX113" s="12" t="s">
        <v>74</v>
      </c>
      <c r="AY113" s="213" t="s">
        <v>116</v>
      </c>
    </row>
    <row r="114" spans="2:51" s="13" customFormat="1" ht="13.5">
      <c r="B114" s="214"/>
      <c r="C114" s="215"/>
      <c r="D114" s="216" t="s">
        <v>127</v>
      </c>
      <c r="E114" s="217" t="s">
        <v>20</v>
      </c>
      <c r="F114" s="218" t="s">
        <v>130</v>
      </c>
      <c r="G114" s="215"/>
      <c r="H114" s="219">
        <v>26.84</v>
      </c>
      <c r="I114" s="220"/>
      <c r="J114" s="215"/>
      <c r="K114" s="215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127</v>
      </c>
      <c r="AU114" s="225" t="s">
        <v>82</v>
      </c>
      <c r="AV114" s="13" t="s">
        <v>123</v>
      </c>
      <c r="AW114" s="13" t="s">
        <v>38</v>
      </c>
      <c r="AX114" s="13" t="s">
        <v>22</v>
      </c>
      <c r="AY114" s="225" t="s">
        <v>116</v>
      </c>
    </row>
    <row r="115" spans="2:65" s="1" customFormat="1" ht="22.5" customHeight="1">
      <c r="B115" s="34"/>
      <c r="C115" s="178" t="s">
        <v>162</v>
      </c>
      <c r="D115" s="178" t="s">
        <v>118</v>
      </c>
      <c r="E115" s="179" t="s">
        <v>163</v>
      </c>
      <c r="F115" s="180" t="s">
        <v>164</v>
      </c>
      <c r="G115" s="181" t="s">
        <v>156</v>
      </c>
      <c r="H115" s="182">
        <v>26.84</v>
      </c>
      <c r="I115" s="183"/>
      <c r="J115" s="184">
        <f>ROUND(I115*H115,2)</f>
        <v>0</v>
      </c>
      <c r="K115" s="180" t="s">
        <v>122</v>
      </c>
      <c r="L115" s="54"/>
      <c r="M115" s="185" t="s">
        <v>20</v>
      </c>
      <c r="N115" s="186" t="s">
        <v>45</v>
      </c>
      <c r="O115" s="35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AR115" s="17" t="s">
        <v>123</v>
      </c>
      <c r="AT115" s="17" t="s">
        <v>118</v>
      </c>
      <c r="AU115" s="17" t="s">
        <v>82</v>
      </c>
      <c r="AY115" s="17" t="s">
        <v>116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7" t="s">
        <v>22</v>
      </c>
      <c r="BK115" s="189">
        <f>ROUND(I115*H115,2)</f>
        <v>0</v>
      </c>
      <c r="BL115" s="17" t="s">
        <v>123</v>
      </c>
      <c r="BM115" s="17" t="s">
        <v>165</v>
      </c>
    </row>
    <row r="116" spans="2:47" s="1" customFormat="1" ht="27">
      <c r="B116" s="34"/>
      <c r="C116" s="56"/>
      <c r="D116" s="190" t="s">
        <v>125</v>
      </c>
      <c r="E116" s="56"/>
      <c r="F116" s="191" t="s">
        <v>166</v>
      </c>
      <c r="G116" s="56"/>
      <c r="H116" s="56"/>
      <c r="I116" s="147"/>
      <c r="J116" s="56"/>
      <c r="K116" s="56"/>
      <c r="L116" s="54"/>
      <c r="M116" s="71"/>
      <c r="N116" s="35"/>
      <c r="O116" s="35"/>
      <c r="P116" s="35"/>
      <c r="Q116" s="35"/>
      <c r="R116" s="35"/>
      <c r="S116" s="35"/>
      <c r="T116" s="72"/>
      <c r="AT116" s="17" t="s">
        <v>125</v>
      </c>
      <c r="AU116" s="17" t="s">
        <v>82</v>
      </c>
    </row>
    <row r="117" spans="2:51" s="11" customFormat="1" ht="13.5">
      <c r="B117" s="192"/>
      <c r="C117" s="193"/>
      <c r="D117" s="190" t="s">
        <v>127</v>
      </c>
      <c r="E117" s="194" t="s">
        <v>20</v>
      </c>
      <c r="F117" s="195" t="s">
        <v>159</v>
      </c>
      <c r="G117" s="193"/>
      <c r="H117" s="196" t="s">
        <v>20</v>
      </c>
      <c r="I117" s="197"/>
      <c r="J117" s="193"/>
      <c r="K117" s="193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127</v>
      </c>
      <c r="AU117" s="202" t="s">
        <v>82</v>
      </c>
      <c r="AV117" s="11" t="s">
        <v>22</v>
      </c>
      <c r="AW117" s="11" t="s">
        <v>38</v>
      </c>
      <c r="AX117" s="11" t="s">
        <v>74</v>
      </c>
      <c r="AY117" s="202" t="s">
        <v>116</v>
      </c>
    </row>
    <row r="118" spans="2:51" s="11" customFormat="1" ht="13.5">
      <c r="B118" s="192"/>
      <c r="C118" s="193"/>
      <c r="D118" s="190" t="s">
        <v>127</v>
      </c>
      <c r="E118" s="194" t="s">
        <v>20</v>
      </c>
      <c r="F118" s="195" t="s">
        <v>167</v>
      </c>
      <c r="G118" s="193"/>
      <c r="H118" s="196" t="s">
        <v>20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127</v>
      </c>
      <c r="AU118" s="202" t="s">
        <v>82</v>
      </c>
      <c r="AV118" s="11" t="s">
        <v>22</v>
      </c>
      <c r="AW118" s="11" t="s">
        <v>38</v>
      </c>
      <c r="AX118" s="11" t="s">
        <v>74</v>
      </c>
      <c r="AY118" s="202" t="s">
        <v>116</v>
      </c>
    </row>
    <row r="119" spans="2:51" s="12" customFormat="1" ht="13.5">
      <c r="B119" s="203"/>
      <c r="C119" s="204"/>
      <c r="D119" s="190" t="s">
        <v>127</v>
      </c>
      <c r="E119" s="205" t="s">
        <v>20</v>
      </c>
      <c r="F119" s="206" t="s">
        <v>168</v>
      </c>
      <c r="G119" s="204"/>
      <c r="H119" s="207">
        <v>26.84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127</v>
      </c>
      <c r="AU119" s="213" t="s">
        <v>82</v>
      </c>
      <c r="AV119" s="12" t="s">
        <v>82</v>
      </c>
      <c r="AW119" s="12" t="s">
        <v>38</v>
      </c>
      <c r="AX119" s="12" t="s">
        <v>74</v>
      </c>
      <c r="AY119" s="213" t="s">
        <v>116</v>
      </c>
    </row>
    <row r="120" spans="2:51" s="13" customFormat="1" ht="13.5">
      <c r="B120" s="214"/>
      <c r="C120" s="215"/>
      <c r="D120" s="216" t="s">
        <v>127</v>
      </c>
      <c r="E120" s="217" t="s">
        <v>20</v>
      </c>
      <c r="F120" s="218" t="s">
        <v>130</v>
      </c>
      <c r="G120" s="215"/>
      <c r="H120" s="219">
        <v>26.84</v>
      </c>
      <c r="I120" s="220"/>
      <c r="J120" s="215"/>
      <c r="K120" s="215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127</v>
      </c>
      <c r="AU120" s="225" t="s">
        <v>82</v>
      </c>
      <c r="AV120" s="13" t="s">
        <v>123</v>
      </c>
      <c r="AW120" s="13" t="s">
        <v>38</v>
      </c>
      <c r="AX120" s="13" t="s">
        <v>22</v>
      </c>
      <c r="AY120" s="225" t="s">
        <v>116</v>
      </c>
    </row>
    <row r="121" spans="2:65" s="1" customFormat="1" ht="22.5" customHeight="1">
      <c r="B121" s="34"/>
      <c r="C121" s="178" t="s">
        <v>169</v>
      </c>
      <c r="D121" s="178" t="s">
        <v>118</v>
      </c>
      <c r="E121" s="179" t="s">
        <v>170</v>
      </c>
      <c r="F121" s="180" t="s">
        <v>171</v>
      </c>
      <c r="G121" s="181" t="s">
        <v>156</v>
      </c>
      <c r="H121" s="182">
        <v>607.98</v>
      </c>
      <c r="I121" s="183"/>
      <c r="J121" s="184">
        <f>ROUND(I121*H121,2)</f>
        <v>0</v>
      </c>
      <c r="K121" s="180" t="s">
        <v>122</v>
      </c>
      <c r="L121" s="54"/>
      <c r="M121" s="185" t="s">
        <v>20</v>
      </c>
      <c r="N121" s="186" t="s">
        <v>45</v>
      </c>
      <c r="O121" s="35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AR121" s="17" t="s">
        <v>123</v>
      </c>
      <c r="AT121" s="17" t="s">
        <v>118</v>
      </c>
      <c r="AU121" s="17" t="s">
        <v>82</v>
      </c>
      <c r="AY121" s="17" t="s">
        <v>116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7" t="s">
        <v>22</v>
      </c>
      <c r="BK121" s="189">
        <f>ROUND(I121*H121,2)</f>
        <v>0</v>
      </c>
      <c r="BL121" s="17" t="s">
        <v>123</v>
      </c>
      <c r="BM121" s="17" t="s">
        <v>172</v>
      </c>
    </row>
    <row r="122" spans="2:47" s="1" customFormat="1" ht="27">
      <c r="B122" s="34"/>
      <c r="C122" s="56"/>
      <c r="D122" s="190" t="s">
        <v>125</v>
      </c>
      <c r="E122" s="56"/>
      <c r="F122" s="191" t="s">
        <v>173</v>
      </c>
      <c r="G122" s="56"/>
      <c r="H122" s="56"/>
      <c r="I122" s="147"/>
      <c r="J122" s="56"/>
      <c r="K122" s="56"/>
      <c r="L122" s="54"/>
      <c r="M122" s="71"/>
      <c r="N122" s="35"/>
      <c r="O122" s="35"/>
      <c r="P122" s="35"/>
      <c r="Q122" s="35"/>
      <c r="R122" s="35"/>
      <c r="S122" s="35"/>
      <c r="T122" s="72"/>
      <c r="AT122" s="17" t="s">
        <v>125</v>
      </c>
      <c r="AU122" s="17" t="s">
        <v>82</v>
      </c>
    </row>
    <row r="123" spans="2:51" s="11" customFormat="1" ht="13.5">
      <c r="B123" s="192"/>
      <c r="C123" s="193"/>
      <c r="D123" s="190" t="s">
        <v>127</v>
      </c>
      <c r="E123" s="194" t="s">
        <v>20</v>
      </c>
      <c r="F123" s="195" t="s">
        <v>174</v>
      </c>
      <c r="G123" s="193"/>
      <c r="H123" s="196" t="s">
        <v>20</v>
      </c>
      <c r="I123" s="197"/>
      <c r="J123" s="193"/>
      <c r="K123" s="193"/>
      <c r="L123" s="198"/>
      <c r="M123" s="199"/>
      <c r="N123" s="200"/>
      <c r="O123" s="200"/>
      <c r="P123" s="200"/>
      <c r="Q123" s="200"/>
      <c r="R123" s="200"/>
      <c r="S123" s="200"/>
      <c r="T123" s="201"/>
      <c r="AT123" s="202" t="s">
        <v>127</v>
      </c>
      <c r="AU123" s="202" t="s">
        <v>82</v>
      </c>
      <c r="AV123" s="11" t="s">
        <v>22</v>
      </c>
      <c r="AW123" s="11" t="s">
        <v>38</v>
      </c>
      <c r="AX123" s="11" t="s">
        <v>74</v>
      </c>
      <c r="AY123" s="202" t="s">
        <v>116</v>
      </c>
    </row>
    <row r="124" spans="2:51" s="12" customFormat="1" ht="13.5">
      <c r="B124" s="203"/>
      <c r="C124" s="204"/>
      <c r="D124" s="190" t="s">
        <v>127</v>
      </c>
      <c r="E124" s="205" t="s">
        <v>20</v>
      </c>
      <c r="F124" s="206" t="s">
        <v>175</v>
      </c>
      <c r="G124" s="204"/>
      <c r="H124" s="207">
        <v>607.98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127</v>
      </c>
      <c r="AU124" s="213" t="s">
        <v>82</v>
      </c>
      <c r="AV124" s="12" t="s">
        <v>82</v>
      </c>
      <c r="AW124" s="12" t="s">
        <v>38</v>
      </c>
      <c r="AX124" s="12" t="s">
        <v>74</v>
      </c>
      <c r="AY124" s="213" t="s">
        <v>116</v>
      </c>
    </row>
    <row r="125" spans="2:51" s="13" customFormat="1" ht="13.5">
      <c r="B125" s="214"/>
      <c r="C125" s="215"/>
      <c r="D125" s="216" t="s">
        <v>127</v>
      </c>
      <c r="E125" s="217" t="s">
        <v>20</v>
      </c>
      <c r="F125" s="218" t="s">
        <v>130</v>
      </c>
      <c r="G125" s="215"/>
      <c r="H125" s="219">
        <v>607.98</v>
      </c>
      <c r="I125" s="220"/>
      <c r="J125" s="215"/>
      <c r="K125" s="215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127</v>
      </c>
      <c r="AU125" s="225" t="s">
        <v>82</v>
      </c>
      <c r="AV125" s="13" t="s">
        <v>123</v>
      </c>
      <c r="AW125" s="13" t="s">
        <v>38</v>
      </c>
      <c r="AX125" s="13" t="s">
        <v>22</v>
      </c>
      <c r="AY125" s="225" t="s">
        <v>116</v>
      </c>
    </row>
    <row r="126" spans="2:65" s="1" customFormat="1" ht="22.5" customHeight="1">
      <c r="B126" s="34"/>
      <c r="C126" s="178" t="s">
        <v>27</v>
      </c>
      <c r="D126" s="178" t="s">
        <v>118</v>
      </c>
      <c r="E126" s="179" t="s">
        <v>176</v>
      </c>
      <c r="F126" s="180" t="s">
        <v>177</v>
      </c>
      <c r="G126" s="181" t="s">
        <v>156</v>
      </c>
      <c r="H126" s="182">
        <v>904.7</v>
      </c>
      <c r="I126" s="183"/>
      <c r="J126" s="184">
        <f>ROUND(I126*H126,2)</f>
        <v>0</v>
      </c>
      <c r="K126" s="180" t="s">
        <v>122</v>
      </c>
      <c r="L126" s="54"/>
      <c r="M126" s="185" t="s">
        <v>20</v>
      </c>
      <c r="N126" s="186" t="s">
        <v>45</v>
      </c>
      <c r="O126" s="35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AR126" s="17" t="s">
        <v>123</v>
      </c>
      <c r="AT126" s="17" t="s">
        <v>118</v>
      </c>
      <c r="AU126" s="17" t="s">
        <v>82</v>
      </c>
      <c r="AY126" s="17" t="s">
        <v>116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7" t="s">
        <v>22</v>
      </c>
      <c r="BK126" s="189">
        <f>ROUND(I126*H126,2)</f>
        <v>0</v>
      </c>
      <c r="BL126" s="17" t="s">
        <v>123</v>
      </c>
      <c r="BM126" s="17" t="s">
        <v>178</v>
      </c>
    </row>
    <row r="127" spans="2:47" s="1" customFormat="1" ht="40.5">
      <c r="B127" s="34"/>
      <c r="C127" s="56"/>
      <c r="D127" s="190" t="s">
        <v>125</v>
      </c>
      <c r="E127" s="56"/>
      <c r="F127" s="191" t="s">
        <v>179</v>
      </c>
      <c r="G127" s="56"/>
      <c r="H127" s="56"/>
      <c r="I127" s="147"/>
      <c r="J127" s="56"/>
      <c r="K127" s="56"/>
      <c r="L127" s="54"/>
      <c r="M127" s="71"/>
      <c r="N127" s="35"/>
      <c r="O127" s="35"/>
      <c r="P127" s="35"/>
      <c r="Q127" s="35"/>
      <c r="R127" s="35"/>
      <c r="S127" s="35"/>
      <c r="T127" s="72"/>
      <c r="AT127" s="17" t="s">
        <v>125</v>
      </c>
      <c r="AU127" s="17" t="s">
        <v>82</v>
      </c>
    </row>
    <row r="128" spans="2:51" s="11" customFormat="1" ht="13.5">
      <c r="B128" s="192"/>
      <c r="C128" s="193"/>
      <c r="D128" s="190" t="s">
        <v>127</v>
      </c>
      <c r="E128" s="194" t="s">
        <v>20</v>
      </c>
      <c r="F128" s="195" t="s">
        <v>174</v>
      </c>
      <c r="G128" s="193"/>
      <c r="H128" s="196" t="s">
        <v>20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127</v>
      </c>
      <c r="AU128" s="202" t="s">
        <v>82</v>
      </c>
      <c r="AV128" s="11" t="s">
        <v>22</v>
      </c>
      <c r="AW128" s="11" t="s">
        <v>38</v>
      </c>
      <c r="AX128" s="11" t="s">
        <v>74</v>
      </c>
      <c r="AY128" s="202" t="s">
        <v>116</v>
      </c>
    </row>
    <row r="129" spans="2:51" s="12" customFormat="1" ht="13.5">
      <c r="B129" s="203"/>
      <c r="C129" s="204"/>
      <c r="D129" s="190" t="s">
        <v>127</v>
      </c>
      <c r="E129" s="205" t="s">
        <v>20</v>
      </c>
      <c r="F129" s="206" t="s">
        <v>180</v>
      </c>
      <c r="G129" s="204"/>
      <c r="H129" s="207">
        <v>904.7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127</v>
      </c>
      <c r="AU129" s="213" t="s">
        <v>82</v>
      </c>
      <c r="AV129" s="12" t="s">
        <v>82</v>
      </c>
      <c r="AW129" s="12" t="s">
        <v>38</v>
      </c>
      <c r="AX129" s="12" t="s">
        <v>74</v>
      </c>
      <c r="AY129" s="213" t="s">
        <v>116</v>
      </c>
    </row>
    <row r="130" spans="2:51" s="13" customFormat="1" ht="13.5">
      <c r="B130" s="214"/>
      <c r="C130" s="215"/>
      <c r="D130" s="216" t="s">
        <v>127</v>
      </c>
      <c r="E130" s="217" t="s">
        <v>20</v>
      </c>
      <c r="F130" s="218" t="s">
        <v>130</v>
      </c>
      <c r="G130" s="215"/>
      <c r="H130" s="219">
        <v>904.7</v>
      </c>
      <c r="I130" s="220"/>
      <c r="J130" s="215"/>
      <c r="K130" s="215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127</v>
      </c>
      <c r="AU130" s="225" t="s">
        <v>82</v>
      </c>
      <c r="AV130" s="13" t="s">
        <v>123</v>
      </c>
      <c r="AW130" s="13" t="s">
        <v>38</v>
      </c>
      <c r="AX130" s="13" t="s">
        <v>22</v>
      </c>
      <c r="AY130" s="225" t="s">
        <v>116</v>
      </c>
    </row>
    <row r="131" spans="2:65" s="1" customFormat="1" ht="22.5" customHeight="1">
      <c r="B131" s="34"/>
      <c r="C131" s="178" t="s">
        <v>181</v>
      </c>
      <c r="D131" s="178" t="s">
        <v>118</v>
      </c>
      <c r="E131" s="179" t="s">
        <v>182</v>
      </c>
      <c r="F131" s="180" t="s">
        <v>183</v>
      </c>
      <c r="G131" s="181" t="s">
        <v>156</v>
      </c>
      <c r="H131" s="182">
        <v>697.5</v>
      </c>
      <c r="I131" s="183"/>
      <c r="J131" s="184">
        <f>ROUND(I131*H131,2)</f>
        <v>0</v>
      </c>
      <c r="K131" s="180" t="s">
        <v>122</v>
      </c>
      <c r="L131" s="54"/>
      <c r="M131" s="185" t="s">
        <v>20</v>
      </c>
      <c r="N131" s="186" t="s">
        <v>45</v>
      </c>
      <c r="O131" s="35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AR131" s="17" t="s">
        <v>123</v>
      </c>
      <c r="AT131" s="17" t="s">
        <v>118</v>
      </c>
      <c r="AU131" s="17" t="s">
        <v>82</v>
      </c>
      <c r="AY131" s="17" t="s">
        <v>116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7" t="s">
        <v>22</v>
      </c>
      <c r="BK131" s="189">
        <f>ROUND(I131*H131,2)</f>
        <v>0</v>
      </c>
      <c r="BL131" s="17" t="s">
        <v>123</v>
      </c>
      <c r="BM131" s="17" t="s">
        <v>184</v>
      </c>
    </row>
    <row r="132" spans="2:47" s="1" customFormat="1" ht="27">
      <c r="B132" s="34"/>
      <c r="C132" s="56"/>
      <c r="D132" s="190" t="s">
        <v>125</v>
      </c>
      <c r="E132" s="56"/>
      <c r="F132" s="191" t="s">
        <v>185</v>
      </c>
      <c r="G132" s="56"/>
      <c r="H132" s="56"/>
      <c r="I132" s="147"/>
      <c r="J132" s="56"/>
      <c r="K132" s="56"/>
      <c r="L132" s="54"/>
      <c r="M132" s="71"/>
      <c r="N132" s="35"/>
      <c r="O132" s="35"/>
      <c r="P132" s="35"/>
      <c r="Q132" s="35"/>
      <c r="R132" s="35"/>
      <c r="S132" s="35"/>
      <c r="T132" s="72"/>
      <c r="AT132" s="17" t="s">
        <v>125</v>
      </c>
      <c r="AU132" s="17" t="s">
        <v>82</v>
      </c>
    </row>
    <row r="133" spans="2:51" s="11" customFormat="1" ht="13.5">
      <c r="B133" s="192"/>
      <c r="C133" s="193"/>
      <c r="D133" s="190" t="s">
        <v>127</v>
      </c>
      <c r="E133" s="194" t="s">
        <v>20</v>
      </c>
      <c r="F133" s="195" t="s">
        <v>174</v>
      </c>
      <c r="G133" s="193"/>
      <c r="H133" s="196" t="s">
        <v>20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127</v>
      </c>
      <c r="AU133" s="202" t="s">
        <v>82</v>
      </c>
      <c r="AV133" s="11" t="s">
        <v>22</v>
      </c>
      <c r="AW133" s="11" t="s">
        <v>38</v>
      </c>
      <c r="AX133" s="11" t="s">
        <v>74</v>
      </c>
      <c r="AY133" s="202" t="s">
        <v>116</v>
      </c>
    </row>
    <row r="134" spans="2:51" s="12" customFormat="1" ht="13.5">
      <c r="B134" s="203"/>
      <c r="C134" s="204"/>
      <c r="D134" s="190" t="s">
        <v>127</v>
      </c>
      <c r="E134" s="205" t="s">
        <v>20</v>
      </c>
      <c r="F134" s="206" t="s">
        <v>186</v>
      </c>
      <c r="G134" s="204"/>
      <c r="H134" s="207">
        <v>697.5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127</v>
      </c>
      <c r="AU134" s="213" t="s">
        <v>82</v>
      </c>
      <c r="AV134" s="12" t="s">
        <v>82</v>
      </c>
      <c r="AW134" s="12" t="s">
        <v>38</v>
      </c>
      <c r="AX134" s="12" t="s">
        <v>74</v>
      </c>
      <c r="AY134" s="213" t="s">
        <v>116</v>
      </c>
    </row>
    <row r="135" spans="2:51" s="13" customFormat="1" ht="13.5">
      <c r="B135" s="214"/>
      <c r="C135" s="215"/>
      <c r="D135" s="216" t="s">
        <v>127</v>
      </c>
      <c r="E135" s="217" t="s">
        <v>20</v>
      </c>
      <c r="F135" s="218" t="s">
        <v>130</v>
      </c>
      <c r="G135" s="215"/>
      <c r="H135" s="219">
        <v>697.5</v>
      </c>
      <c r="I135" s="220"/>
      <c r="J135" s="215"/>
      <c r="K135" s="215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127</v>
      </c>
      <c r="AU135" s="225" t="s">
        <v>82</v>
      </c>
      <c r="AV135" s="13" t="s">
        <v>123</v>
      </c>
      <c r="AW135" s="13" t="s">
        <v>38</v>
      </c>
      <c r="AX135" s="13" t="s">
        <v>22</v>
      </c>
      <c r="AY135" s="225" t="s">
        <v>116</v>
      </c>
    </row>
    <row r="136" spans="2:65" s="1" customFormat="1" ht="22.5" customHeight="1">
      <c r="B136" s="34"/>
      <c r="C136" s="178" t="s">
        <v>187</v>
      </c>
      <c r="D136" s="178" t="s">
        <v>118</v>
      </c>
      <c r="E136" s="179" t="s">
        <v>188</v>
      </c>
      <c r="F136" s="180" t="s">
        <v>189</v>
      </c>
      <c r="G136" s="181" t="s">
        <v>145</v>
      </c>
      <c r="H136" s="182">
        <v>10</v>
      </c>
      <c r="I136" s="183"/>
      <c r="J136" s="184">
        <f>ROUND(I136*H136,2)</f>
        <v>0</v>
      </c>
      <c r="K136" s="180" t="s">
        <v>122</v>
      </c>
      <c r="L136" s="54"/>
      <c r="M136" s="185" t="s">
        <v>20</v>
      </c>
      <c r="N136" s="186" t="s">
        <v>45</v>
      </c>
      <c r="O136" s="35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AR136" s="17" t="s">
        <v>123</v>
      </c>
      <c r="AT136" s="17" t="s">
        <v>118</v>
      </c>
      <c r="AU136" s="17" t="s">
        <v>82</v>
      </c>
      <c r="AY136" s="17" t="s">
        <v>116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7" t="s">
        <v>22</v>
      </c>
      <c r="BK136" s="189">
        <f>ROUND(I136*H136,2)</f>
        <v>0</v>
      </c>
      <c r="BL136" s="17" t="s">
        <v>123</v>
      </c>
      <c r="BM136" s="17" t="s">
        <v>190</v>
      </c>
    </row>
    <row r="137" spans="2:47" s="1" customFormat="1" ht="27">
      <c r="B137" s="34"/>
      <c r="C137" s="56"/>
      <c r="D137" s="190" t="s">
        <v>125</v>
      </c>
      <c r="E137" s="56"/>
      <c r="F137" s="191" t="s">
        <v>191</v>
      </c>
      <c r="G137" s="56"/>
      <c r="H137" s="56"/>
      <c r="I137" s="147"/>
      <c r="J137" s="56"/>
      <c r="K137" s="56"/>
      <c r="L137" s="54"/>
      <c r="M137" s="71"/>
      <c r="N137" s="35"/>
      <c r="O137" s="35"/>
      <c r="P137" s="35"/>
      <c r="Q137" s="35"/>
      <c r="R137" s="35"/>
      <c r="S137" s="35"/>
      <c r="T137" s="72"/>
      <c r="AT137" s="17" t="s">
        <v>125</v>
      </c>
      <c r="AU137" s="17" t="s">
        <v>82</v>
      </c>
    </row>
    <row r="138" spans="2:51" s="11" customFormat="1" ht="13.5">
      <c r="B138" s="192"/>
      <c r="C138" s="193"/>
      <c r="D138" s="190" t="s">
        <v>127</v>
      </c>
      <c r="E138" s="194" t="s">
        <v>20</v>
      </c>
      <c r="F138" s="195" t="s">
        <v>137</v>
      </c>
      <c r="G138" s="193"/>
      <c r="H138" s="196" t="s">
        <v>20</v>
      </c>
      <c r="I138" s="197"/>
      <c r="J138" s="193"/>
      <c r="K138" s="193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127</v>
      </c>
      <c r="AU138" s="202" t="s">
        <v>82</v>
      </c>
      <c r="AV138" s="11" t="s">
        <v>22</v>
      </c>
      <c r="AW138" s="11" t="s">
        <v>38</v>
      </c>
      <c r="AX138" s="11" t="s">
        <v>74</v>
      </c>
      <c r="AY138" s="202" t="s">
        <v>116</v>
      </c>
    </row>
    <row r="139" spans="2:51" s="12" customFormat="1" ht="13.5">
      <c r="B139" s="203"/>
      <c r="C139" s="204"/>
      <c r="D139" s="190" t="s">
        <v>127</v>
      </c>
      <c r="E139" s="205" t="s">
        <v>20</v>
      </c>
      <c r="F139" s="206" t="s">
        <v>27</v>
      </c>
      <c r="G139" s="204"/>
      <c r="H139" s="207">
        <v>10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127</v>
      </c>
      <c r="AU139" s="213" t="s">
        <v>82</v>
      </c>
      <c r="AV139" s="12" t="s">
        <v>82</v>
      </c>
      <c r="AW139" s="12" t="s">
        <v>38</v>
      </c>
      <c r="AX139" s="12" t="s">
        <v>74</v>
      </c>
      <c r="AY139" s="213" t="s">
        <v>116</v>
      </c>
    </row>
    <row r="140" spans="2:51" s="13" customFormat="1" ht="13.5">
      <c r="B140" s="214"/>
      <c r="C140" s="215"/>
      <c r="D140" s="216" t="s">
        <v>127</v>
      </c>
      <c r="E140" s="217" t="s">
        <v>20</v>
      </c>
      <c r="F140" s="218" t="s">
        <v>130</v>
      </c>
      <c r="G140" s="215"/>
      <c r="H140" s="219">
        <v>10</v>
      </c>
      <c r="I140" s="220"/>
      <c r="J140" s="215"/>
      <c r="K140" s="215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127</v>
      </c>
      <c r="AU140" s="225" t="s">
        <v>82</v>
      </c>
      <c r="AV140" s="13" t="s">
        <v>123</v>
      </c>
      <c r="AW140" s="13" t="s">
        <v>38</v>
      </c>
      <c r="AX140" s="13" t="s">
        <v>22</v>
      </c>
      <c r="AY140" s="225" t="s">
        <v>116</v>
      </c>
    </row>
    <row r="141" spans="2:65" s="1" customFormat="1" ht="22.5" customHeight="1">
      <c r="B141" s="34"/>
      <c r="C141" s="178" t="s">
        <v>192</v>
      </c>
      <c r="D141" s="178" t="s">
        <v>118</v>
      </c>
      <c r="E141" s="179" t="s">
        <v>193</v>
      </c>
      <c r="F141" s="180" t="s">
        <v>194</v>
      </c>
      <c r="G141" s="181" t="s">
        <v>156</v>
      </c>
      <c r="H141" s="182">
        <v>2153.96</v>
      </c>
      <c r="I141" s="183"/>
      <c r="J141" s="184">
        <f>ROUND(I141*H141,2)</f>
        <v>0</v>
      </c>
      <c r="K141" s="180" t="s">
        <v>122</v>
      </c>
      <c r="L141" s="54"/>
      <c r="M141" s="185" t="s">
        <v>20</v>
      </c>
      <c r="N141" s="186" t="s">
        <v>45</v>
      </c>
      <c r="O141" s="35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AR141" s="17" t="s">
        <v>123</v>
      </c>
      <c r="AT141" s="17" t="s">
        <v>118</v>
      </c>
      <c r="AU141" s="17" t="s">
        <v>82</v>
      </c>
      <c r="AY141" s="17" t="s">
        <v>116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7" t="s">
        <v>22</v>
      </c>
      <c r="BK141" s="189">
        <f>ROUND(I141*H141,2)</f>
        <v>0</v>
      </c>
      <c r="BL141" s="17" t="s">
        <v>123</v>
      </c>
      <c r="BM141" s="17" t="s">
        <v>195</v>
      </c>
    </row>
    <row r="142" spans="2:47" s="1" customFormat="1" ht="40.5">
      <c r="B142" s="34"/>
      <c r="C142" s="56"/>
      <c r="D142" s="190" t="s">
        <v>125</v>
      </c>
      <c r="E142" s="56"/>
      <c r="F142" s="191" t="s">
        <v>196</v>
      </c>
      <c r="G142" s="56"/>
      <c r="H142" s="56"/>
      <c r="I142" s="147"/>
      <c r="J142" s="56"/>
      <c r="K142" s="56"/>
      <c r="L142" s="54"/>
      <c r="M142" s="71"/>
      <c r="N142" s="35"/>
      <c r="O142" s="35"/>
      <c r="P142" s="35"/>
      <c r="Q142" s="35"/>
      <c r="R142" s="35"/>
      <c r="S142" s="35"/>
      <c r="T142" s="72"/>
      <c r="AT142" s="17" t="s">
        <v>125</v>
      </c>
      <c r="AU142" s="17" t="s">
        <v>82</v>
      </c>
    </row>
    <row r="143" spans="2:51" s="11" customFormat="1" ht="13.5">
      <c r="B143" s="192"/>
      <c r="C143" s="193"/>
      <c r="D143" s="190" t="s">
        <v>127</v>
      </c>
      <c r="E143" s="194" t="s">
        <v>20</v>
      </c>
      <c r="F143" s="195" t="s">
        <v>137</v>
      </c>
      <c r="G143" s="193"/>
      <c r="H143" s="196" t="s">
        <v>20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127</v>
      </c>
      <c r="AU143" s="202" t="s">
        <v>82</v>
      </c>
      <c r="AV143" s="11" t="s">
        <v>22</v>
      </c>
      <c r="AW143" s="11" t="s">
        <v>38</v>
      </c>
      <c r="AX143" s="11" t="s">
        <v>74</v>
      </c>
      <c r="AY143" s="202" t="s">
        <v>116</v>
      </c>
    </row>
    <row r="144" spans="2:51" s="11" customFormat="1" ht="13.5">
      <c r="B144" s="192"/>
      <c r="C144" s="193"/>
      <c r="D144" s="190" t="s">
        <v>127</v>
      </c>
      <c r="E144" s="194" t="s">
        <v>20</v>
      </c>
      <c r="F144" s="195" t="s">
        <v>197</v>
      </c>
      <c r="G144" s="193"/>
      <c r="H144" s="196" t="s">
        <v>20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127</v>
      </c>
      <c r="AU144" s="202" t="s">
        <v>82</v>
      </c>
      <c r="AV144" s="11" t="s">
        <v>22</v>
      </c>
      <c r="AW144" s="11" t="s">
        <v>38</v>
      </c>
      <c r="AX144" s="11" t="s">
        <v>74</v>
      </c>
      <c r="AY144" s="202" t="s">
        <v>116</v>
      </c>
    </row>
    <row r="145" spans="2:51" s="12" customFormat="1" ht="13.5">
      <c r="B145" s="203"/>
      <c r="C145" s="204"/>
      <c r="D145" s="190" t="s">
        <v>127</v>
      </c>
      <c r="E145" s="205" t="s">
        <v>20</v>
      </c>
      <c r="F145" s="206" t="s">
        <v>198</v>
      </c>
      <c r="G145" s="204"/>
      <c r="H145" s="207">
        <v>1076.98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127</v>
      </c>
      <c r="AU145" s="213" t="s">
        <v>82</v>
      </c>
      <c r="AV145" s="12" t="s">
        <v>82</v>
      </c>
      <c r="AW145" s="12" t="s">
        <v>38</v>
      </c>
      <c r="AX145" s="12" t="s">
        <v>74</v>
      </c>
      <c r="AY145" s="213" t="s">
        <v>116</v>
      </c>
    </row>
    <row r="146" spans="2:51" s="11" customFormat="1" ht="13.5">
      <c r="B146" s="192"/>
      <c r="C146" s="193"/>
      <c r="D146" s="190" t="s">
        <v>127</v>
      </c>
      <c r="E146" s="194" t="s">
        <v>20</v>
      </c>
      <c r="F146" s="195" t="s">
        <v>199</v>
      </c>
      <c r="G146" s="193"/>
      <c r="H146" s="196" t="s">
        <v>20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127</v>
      </c>
      <c r="AU146" s="202" t="s">
        <v>82</v>
      </c>
      <c r="AV146" s="11" t="s">
        <v>22</v>
      </c>
      <c r="AW146" s="11" t="s">
        <v>38</v>
      </c>
      <c r="AX146" s="11" t="s">
        <v>74</v>
      </c>
      <c r="AY146" s="202" t="s">
        <v>116</v>
      </c>
    </row>
    <row r="147" spans="2:51" s="12" customFormat="1" ht="13.5">
      <c r="B147" s="203"/>
      <c r="C147" s="204"/>
      <c r="D147" s="190" t="s">
        <v>127</v>
      </c>
      <c r="E147" s="205" t="s">
        <v>20</v>
      </c>
      <c r="F147" s="206" t="s">
        <v>198</v>
      </c>
      <c r="G147" s="204"/>
      <c r="H147" s="207">
        <v>1076.98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127</v>
      </c>
      <c r="AU147" s="213" t="s">
        <v>82</v>
      </c>
      <c r="AV147" s="12" t="s">
        <v>82</v>
      </c>
      <c r="AW147" s="12" t="s">
        <v>38</v>
      </c>
      <c r="AX147" s="12" t="s">
        <v>74</v>
      </c>
      <c r="AY147" s="213" t="s">
        <v>116</v>
      </c>
    </row>
    <row r="148" spans="2:51" s="13" customFormat="1" ht="13.5">
      <c r="B148" s="214"/>
      <c r="C148" s="215"/>
      <c r="D148" s="216" t="s">
        <v>127</v>
      </c>
      <c r="E148" s="217" t="s">
        <v>20</v>
      </c>
      <c r="F148" s="218" t="s">
        <v>130</v>
      </c>
      <c r="G148" s="215"/>
      <c r="H148" s="219">
        <v>2153.96</v>
      </c>
      <c r="I148" s="220"/>
      <c r="J148" s="215"/>
      <c r="K148" s="215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127</v>
      </c>
      <c r="AU148" s="225" t="s">
        <v>82</v>
      </c>
      <c r="AV148" s="13" t="s">
        <v>123</v>
      </c>
      <c r="AW148" s="13" t="s">
        <v>38</v>
      </c>
      <c r="AX148" s="13" t="s">
        <v>22</v>
      </c>
      <c r="AY148" s="225" t="s">
        <v>116</v>
      </c>
    </row>
    <row r="149" spans="2:65" s="1" customFormat="1" ht="22.5" customHeight="1">
      <c r="B149" s="34"/>
      <c r="C149" s="178" t="s">
        <v>200</v>
      </c>
      <c r="D149" s="178" t="s">
        <v>118</v>
      </c>
      <c r="E149" s="179" t="s">
        <v>201</v>
      </c>
      <c r="F149" s="180" t="s">
        <v>202</v>
      </c>
      <c r="G149" s="181" t="s">
        <v>145</v>
      </c>
      <c r="H149" s="182">
        <v>10</v>
      </c>
      <c r="I149" s="183"/>
      <c r="J149" s="184">
        <f>ROUND(I149*H149,2)</f>
        <v>0</v>
      </c>
      <c r="K149" s="180" t="s">
        <v>122</v>
      </c>
      <c r="L149" s="54"/>
      <c r="M149" s="185" t="s">
        <v>20</v>
      </c>
      <c r="N149" s="186" t="s">
        <v>45</v>
      </c>
      <c r="O149" s="35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AR149" s="17" t="s">
        <v>123</v>
      </c>
      <c r="AT149" s="17" t="s">
        <v>118</v>
      </c>
      <c r="AU149" s="17" t="s">
        <v>82</v>
      </c>
      <c r="AY149" s="17" t="s">
        <v>116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7" t="s">
        <v>22</v>
      </c>
      <c r="BK149" s="189">
        <f>ROUND(I149*H149,2)</f>
        <v>0</v>
      </c>
      <c r="BL149" s="17" t="s">
        <v>123</v>
      </c>
      <c r="BM149" s="17" t="s">
        <v>203</v>
      </c>
    </row>
    <row r="150" spans="2:47" s="1" customFormat="1" ht="27">
      <c r="B150" s="34"/>
      <c r="C150" s="56"/>
      <c r="D150" s="190" t="s">
        <v>125</v>
      </c>
      <c r="E150" s="56"/>
      <c r="F150" s="191" t="s">
        <v>204</v>
      </c>
      <c r="G150" s="56"/>
      <c r="H150" s="56"/>
      <c r="I150" s="147"/>
      <c r="J150" s="56"/>
      <c r="K150" s="56"/>
      <c r="L150" s="54"/>
      <c r="M150" s="71"/>
      <c r="N150" s="35"/>
      <c r="O150" s="35"/>
      <c r="P150" s="35"/>
      <c r="Q150" s="35"/>
      <c r="R150" s="35"/>
      <c r="S150" s="35"/>
      <c r="T150" s="72"/>
      <c r="AT150" s="17" t="s">
        <v>125</v>
      </c>
      <c r="AU150" s="17" t="s">
        <v>82</v>
      </c>
    </row>
    <row r="151" spans="2:51" s="11" customFormat="1" ht="13.5">
      <c r="B151" s="192"/>
      <c r="C151" s="193"/>
      <c r="D151" s="190" t="s">
        <v>127</v>
      </c>
      <c r="E151" s="194" t="s">
        <v>20</v>
      </c>
      <c r="F151" s="195" t="s">
        <v>137</v>
      </c>
      <c r="G151" s="193"/>
      <c r="H151" s="196" t="s">
        <v>20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127</v>
      </c>
      <c r="AU151" s="202" t="s">
        <v>82</v>
      </c>
      <c r="AV151" s="11" t="s">
        <v>22</v>
      </c>
      <c r="AW151" s="11" t="s">
        <v>38</v>
      </c>
      <c r="AX151" s="11" t="s">
        <v>74</v>
      </c>
      <c r="AY151" s="202" t="s">
        <v>116</v>
      </c>
    </row>
    <row r="152" spans="2:51" s="11" customFormat="1" ht="13.5">
      <c r="B152" s="192"/>
      <c r="C152" s="193"/>
      <c r="D152" s="190" t="s">
        <v>127</v>
      </c>
      <c r="E152" s="194" t="s">
        <v>20</v>
      </c>
      <c r="F152" s="195" t="s">
        <v>205</v>
      </c>
      <c r="G152" s="193"/>
      <c r="H152" s="196" t="s">
        <v>20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127</v>
      </c>
      <c r="AU152" s="202" t="s">
        <v>82</v>
      </c>
      <c r="AV152" s="11" t="s">
        <v>22</v>
      </c>
      <c r="AW152" s="11" t="s">
        <v>38</v>
      </c>
      <c r="AX152" s="11" t="s">
        <v>74</v>
      </c>
      <c r="AY152" s="202" t="s">
        <v>116</v>
      </c>
    </row>
    <row r="153" spans="2:51" s="12" customFormat="1" ht="13.5">
      <c r="B153" s="203"/>
      <c r="C153" s="204"/>
      <c r="D153" s="190" t="s">
        <v>127</v>
      </c>
      <c r="E153" s="205" t="s">
        <v>20</v>
      </c>
      <c r="F153" s="206" t="s">
        <v>27</v>
      </c>
      <c r="G153" s="204"/>
      <c r="H153" s="207">
        <v>10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127</v>
      </c>
      <c r="AU153" s="213" t="s">
        <v>82</v>
      </c>
      <c r="AV153" s="12" t="s">
        <v>82</v>
      </c>
      <c r="AW153" s="12" t="s">
        <v>38</v>
      </c>
      <c r="AX153" s="12" t="s">
        <v>74</v>
      </c>
      <c r="AY153" s="213" t="s">
        <v>116</v>
      </c>
    </row>
    <row r="154" spans="2:51" s="13" customFormat="1" ht="13.5">
      <c r="B154" s="214"/>
      <c r="C154" s="215"/>
      <c r="D154" s="216" t="s">
        <v>127</v>
      </c>
      <c r="E154" s="217" t="s">
        <v>20</v>
      </c>
      <c r="F154" s="218" t="s">
        <v>130</v>
      </c>
      <c r="G154" s="215"/>
      <c r="H154" s="219">
        <v>10</v>
      </c>
      <c r="I154" s="220"/>
      <c r="J154" s="215"/>
      <c r="K154" s="215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127</v>
      </c>
      <c r="AU154" s="225" t="s">
        <v>82</v>
      </c>
      <c r="AV154" s="13" t="s">
        <v>123</v>
      </c>
      <c r="AW154" s="13" t="s">
        <v>38</v>
      </c>
      <c r="AX154" s="13" t="s">
        <v>22</v>
      </c>
      <c r="AY154" s="225" t="s">
        <v>116</v>
      </c>
    </row>
    <row r="155" spans="2:65" s="1" customFormat="1" ht="22.5" customHeight="1">
      <c r="B155" s="34"/>
      <c r="C155" s="178" t="s">
        <v>8</v>
      </c>
      <c r="D155" s="178" t="s">
        <v>118</v>
      </c>
      <c r="E155" s="179" t="s">
        <v>206</v>
      </c>
      <c r="F155" s="180" t="s">
        <v>207</v>
      </c>
      <c r="G155" s="181" t="s">
        <v>145</v>
      </c>
      <c r="H155" s="182">
        <v>10</v>
      </c>
      <c r="I155" s="183"/>
      <c r="J155" s="184">
        <f>ROUND(I155*H155,2)</f>
        <v>0</v>
      </c>
      <c r="K155" s="180" t="s">
        <v>122</v>
      </c>
      <c r="L155" s="54"/>
      <c r="M155" s="185" t="s">
        <v>20</v>
      </c>
      <c r="N155" s="186" t="s">
        <v>45</v>
      </c>
      <c r="O155" s="35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AR155" s="17" t="s">
        <v>123</v>
      </c>
      <c r="AT155" s="17" t="s">
        <v>118</v>
      </c>
      <c r="AU155" s="17" t="s">
        <v>82</v>
      </c>
      <c r="AY155" s="17" t="s">
        <v>116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7" t="s">
        <v>22</v>
      </c>
      <c r="BK155" s="189">
        <f>ROUND(I155*H155,2)</f>
        <v>0</v>
      </c>
      <c r="BL155" s="17" t="s">
        <v>123</v>
      </c>
      <c r="BM155" s="17" t="s">
        <v>208</v>
      </c>
    </row>
    <row r="156" spans="2:47" s="1" customFormat="1" ht="40.5">
      <c r="B156" s="34"/>
      <c r="C156" s="56"/>
      <c r="D156" s="190" t="s">
        <v>125</v>
      </c>
      <c r="E156" s="56"/>
      <c r="F156" s="191" t="s">
        <v>209</v>
      </c>
      <c r="G156" s="56"/>
      <c r="H156" s="56"/>
      <c r="I156" s="147"/>
      <c r="J156" s="56"/>
      <c r="K156" s="56"/>
      <c r="L156" s="54"/>
      <c r="M156" s="71"/>
      <c r="N156" s="35"/>
      <c r="O156" s="35"/>
      <c r="P156" s="35"/>
      <c r="Q156" s="35"/>
      <c r="R156" s="35"/>
      <c r="S156" s="35"/>
      <c r="T156" s="72"/>
      <c r="AT156" s="17" t="s">
        <v>125</v>
      </c>
      <c r="AU156" s="17" t="s">
        <v>82</v>
      </c>
    </row>
    <row r="157" spans="2:51" s="11" customFormat="1" ht="13.5">
      <c r="B157" s="192"/>
      <c r="C157" s="193"/>
      <c r="D157" s="190" t="s">
        <v>127</v>
      </c>
      <c r="E157" s="194" t="s">
        <v>20</v>
      </c>
      <c r="F157" s="195" t="s">
        <v>137</v>
      </c>
      <c r="G157" s="193"/>
      <c r="H157" s="196" t="s">
        <v>20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127</v>
      </c>
      <c r="AU157" s="202" t="s">
        <v>82</v>
      </c>
      <c r="AV157" s="11" t="s">
        <v>22</v>
      </c>
      <c r="AW157" s="11" t="s">
        <v>38</v>
      </c>
      <c r="AX157" s="11" t="s">
        <v>74</v>
      </c>
      <c r="AY157" s="202" t="s">
        <v>116</v>
      </c>
    </row>
    <row r="158" spans="2:51" s="11" customFormat="1" ht="13.5">
      <c r="B158" s="192"/>
      <c r="C158" s="193"/>
      <c r="D158" s="190" t="s">
        <v>127</v>
      </c>
      <c r="E158" s="194" t="s">
        <v>20</v>
      </c>
      <c r="F158" s="195" t="s">
        <v>205</v>
      </c>
      <c r="G158" s="193"/>
      <c r="H158" s="196" t="s">
        <v>20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127</v>
      </c>
      <c r="AU158" s="202" t="s">
        <v>82</v>
      </c>
      <c r="AV158" s="11" t="s">
        <v>22</v>
      </c>
      <c r="AW158" s="11" t="s">
        <v>38</v>
      </c>
      <c r="AX158" s="11" t="s">
        <v>74</v>
      </c>
      <c r="AY158" s="202" t="s">
        <v>116</v>
      </c>
    </row>
    <row r="159" spans="2:51" s="12" customFormat="1" ht="13.5">
      <c r="B159" s="203"/>
      <c r="C159" s="204"/>
      <c r="D159" s="190" t="s">
        <v>127</v>
      </c>
      <c r="E159" s="205" t="s">
        <v>20</v>
      </c>
      <c r="F159" s="206" t="s">
        <v>27</v>
      </c>
      <c r="G159" s="204"/>
      <c r="H159" s="207">
        <v>10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127</v>
      </c>
      <c r="AU159" s="213" t="s">
        <v>82</v>
      </c>
      <c r="AV159" s="12" t="s">
        <v>82</v>
      </c>
      <c r="AW159" s="12" t="s">
        <v>38</v>
      </c>
      <c r="AX159" s="12" t="s">
        <v>74</v>
      </c>
      <c r="AY159" s="213" t="s">
        <v>116</v>
      </c>
    </row>
    <row r="160" spans="2:51" s="13" customFormat="1" ht="13.5">
      <c r="B160" s="214"/>
      <c r="C160" s="215"/>
      <c r="D160" s="216" t="s">
        <v>127</v>
      </c>
      <c r="E160" s="217" t="s">
        <v>20</v>
      </c>
      <c r="F160" s="218" t="s">
        <v>130</v>
      </c>
      <c r="G160" s="215"/>
      <c r="H160" s="219">
        <v>10</v>
      </c>
      <c r="I160" s="220"/>
      <c r="J160" s="215"/>
      <c r="K160" s="215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127</v>
      </c>
      <c r="AU160" s="225" t="s">
        <v>82</v>
      </c>
      <c r="AV160" s="13" t="s">
        <v>123</v>
      </c>
      <c r="AW160" s="13" t="s">
        <v>38</v>
      </c>
      <c r="AX160" s="13" t="s">
        <v>22</v>
      </c>
      <c r="AY160" s="225" t="s">
        <v>116</v>
      </c>
    </row>
    <row r="161" spans="2:65" s="1" customFormat="1" ht="22.5" customHeight="1">
      <c r="B161" s="34"/>
      <c r="C161" s="178" t="s">
        <v>210</v>
      </c>
      <c r="D161" s="178" t="s">
        <v>118</v>
      </c>
      <c r="E161" s="179" t="s">
        <v>211</v>
      </c>
      <c r="F161" s="180" t="s">
        <v>212</v>
      </c>
      <c r="G161" s="181" t="s">
        <v>156</v>
      </c>
      <c r="H161" s="182">
        <v>26.84</v>
      </c>
      <c r="I161" s="183"/>
      <c r="J161" s="184">
        <f>ROUND(I161*H161,2)</f>
        <v>0</v>
      </c>
      <c r="K161" s="180" t="s">
        <v>122</v>
      </c>
      <c r="L161" s="54"/>
      <c r="M161" s="185" t="s">
        <v>20</v>
      </c>
      <c r="N161" s="186" t="s">
        <v>45</v>
      </c>
      <c r="O161" s="35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AR161" s="17" t="s">
        <v>123</v>
      </c>
      <c r="AT161" s="17" t="s">
        <v>118</v>
      </c>
      <c r="AU161" s="17" t="s">
        <v>82</v>
      </c>
      <c r="AY161" s="17" t="s">
        <v>116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7" t="s">
        <v>22</v>
      </c>
      <c r="BK161" s="189">
        <f>ROUND(I161*H161,2)</f>
        <v>0</v>
      </c>
      <c r="BL161" s="17" t="s">
        <v>123</v>
      </c>
      <c r="BM161" s="17" t="s">
        <v>213</v>
      </c>
    </row>
    <row r="162" spans="2:47" s="1" customFormat="1" ht="40.5">
      <c r="B162" s="34"/>
      <c r="C162" s="56"/>
      <c r="D162" s="190" t="s">
        <v>125</v>
      </c>
      <c r="E162" s="56"/>
      <c r="F162" s="191" t="s">
        <v>214</v>
      </c>
      <c r="G162" s="56"/>
      <c r="H162" s="56"/>
      <c r="I162" s="147"/>
      <c r="J162" s="56"/>
      <c r="K162" s="56"/>
      <c r="L162" s="54"/>
      <c r="M162" s="71"/>
      <c r="N162" s="35"/>
      <c r="O162" s="35"/>
      <c r="P162" s="35"/>
      <c r="Q162" s="35"/>
      <c r="R162" s="35"/>
      <c r="S162" s="35"/>
      <c r="T162" s="72"/>
      <c r="AT162" s="17" t="s">
        <v>125</v>
      </c>
      <c r="AU162" s="17" t="s">
        <v>82</v>
      </c>
    </row>
    <row r="163" spans="2:51" s="11" customFormat="1" ht="13.5">
      <c r="B163" s="192"/>
      <c r="C163" s="193"/>
      <c r="D163" s="190" t="s">
        <v>127</v>
      </c>
      <c r="E163" s="194" t="s">
        <v>20</v>
      </c>
      <c r="F163" s="195" t="s">
        <v>159</v>
      </c>
      <c r="G163" s="193"/>
      <c r="H163" s="196" t="s">
        <v>20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127</v>
      </c>
      <c r="AU163" s="202" t="s">
        <v>82</v>
      </c>
      <c r="AV163" s="11" t="s">
        <v>22</v>
      </c>
      <c r="AW163" s="11" t="s">
        <v>38</v>
      </c>
      <c r="AX163" s="11" t="s">
        <v>74</v>
      </c>
      <c r="AY163" s="202" t="s">
        <v>116</v>
      </c>
    </row>
    <row r="164" spans="2:51" s="11" customFormat="1" ht="13.5">
      <c r="B164" s="192"/>
      <c r="C164" s="193"/>
      <c r="D164" s="190" t="s">
        <v>127</v>
      </c>
      <c r="E164" s="194" t="s">
        <v>20</v>
      </c>
      <c r="F164" s="195" t="s">
        <v>215</v>
      </c>
      <c r="G164" s="193"/>
      <c r="H164" s="196" t="s">
        <v>20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127</v>
      </c>
      <c r="AU164" s="202" t="s">
        <v>82</v>
      </c>
      <c r="AV164" s="11" t="s">
        <v>22</v>
      </c>
      <c r="AW164" s="11" t="s">
        <v>38</v>
      </c>
      <c r="AX164" s="11" t="s">
        <v>74</v>
      </c>
      <c r="AY164" s="202" t="s">
        <v>116</v>
      </c>
    </row>
    <row r="165" spans="2:51" s="12" customFormat="1" ht="13.5">
      <c r="B165" s="203"/>
      <c r="C165" s="204"/>
      <c r="D165" s="190" t="s">
        <v>127</v>
      </c>
      <c r="E165" s="205" t="s">
        <v>20</v>
      </c>
      <c r="F165" s="206" t="s">
        <v>161</v>
      </c>
      <c r="G165" s="204"/>
      <c r="H165" s="207">
        <v>26.84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127</v>
      </c>
      <c r="AU165" s="213" t="s">
        <v>82</v>
      </c>
      <c r="AV165" s="12" t="s">
        <v>82</v>
      </c>
      <c r="AW165" s="12" t="s">
        <v>38</v>
      </c>
      <c r="AX165" s="12" t="s">
        <v>74</v>
      </c>
      <c r="AY165" s="213" t="s">
        <v>116</v>
      </c>
    </row>
    <row r="166" spans="2:51" s="13" customFormat="1" ht="13.5">
      <c r="B166" s="214"/>
      <c r="C166" s="215"/>
      <c r="D166" s="216" t="s">
        <v>127</v>
      </c>
      <c r="E166" s="217" t="s">
        <v>20</v>
      </c>
      <c r="F166" s="218" t="s">
        <v>130</v>
      </c>
      <c r="G166" s="215"/>
      <c r="H166" s="219">
        <v>26.84</v>
      </c>
      <c r="I166" s="220"/>
      <c r="J166" s="215"/>
      <c r="K166" s="215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127</v>
      </c>
      <c r="AU166" s="225" t="s">
        <v>82</v>
      </c>
      <c r="AV166" s="13" t="s">
        <v>123</v>
      </c>
      <c r="AW166" s="13" t="s">
        <v>38</v>
      </c>
      <c r="AX166" s="13" t="s">
        <v>22</v>
      </c>
      <c r="AY166" s="225" t="s">
        <v>116</v>
      </c>
    </row>
    <row r="167" spans="2:65" s="1" customFormat="1" ht="22.5" customHeight="1">
      <c r="B167" s="34"/>
      <c r="C167" s="178" t="s">
        <v>216</v>
      </c>
      <c r="D167" s="178" t="s">
        <v>118</v>
      </c>
      <c r="E167" s="179" t="s">
        <v>217</v>
      </c>
      <c r="F167" s="180" t="s">
        <v>218</v>
      </c>
      <c r="G167" s="181" t="s">
        <v>156</v>
      </c>
      <c r="H167" s="182">
        <v>1133.2</v>
      </c>
      <c r="I167" s="183"/>
      <c r="J167" s="184">
        <f>ROUND(I167*H167,2)</f>
        <v>0</v>
      </c>
      <c r="K167" s="180" t="s">
        <v>122</v>
      </c>
      <c r="L167" s="54"/>
      <c r="M167" s="185" t="s">
        <v>20</v>
      </c>
      <c r="N167" s="186" t="s">
        <v>45</v>
      </c>
      <c r="O167" s="35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AR167" s="17" t="s">
        <v>123</v>
      </c>
      <c r="AT167" s="17" t="s">
        <v>118</v>
      </c>
      <c r="AU167" s="17" t="s">
        <v>82</v>
      </c>
      <c r="AY167" s="17" t="s">
        <v>116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7" t="s">
        <v>22</v>
      </c>
      <c r="BK167" s="189">
        <f>ROUND(I167*H167,2)</f>
        <v>0</v>
      </c>
      <c r="BL167" s="17" t="s">
        <v>123</v>
      </c>
      <c r="BM167" s="17" t="s">
        <v>219</v>
      </c>
    </row>
    <row r="168" spans="2:47" s="1" customFormat="1" ht="40.5">
      <c r="B168" s="34"/>
      <c r="C168" s="56"/>
      <c r="D168" s="190" t="s">
        <v>125</v>
      </c>
      <c r="E168" s="56"/>
      <c r="F168" s="191" t="s">
        <v>220</v>
      </c>
      <c r="G168" s="56"/>
      <c r="H168" s="56"/>
      <c r="I168" s="147"/>
      <c r="J168" s="56"/>
      <c r="K168" s="56"/>
      <c r="L168" s="54"/>
      <c r="M168" s="71"/>
      <c r="N168" s="35"/>
      <c r="O168" s="35"/>
      <c r="P168" s="35"/>
      <c r="Q168" s="35"/>
      <c r="R168" s="35"/>
      <c r="S168" s="35"/>
      <c r="T168" s="72"/>
      <c r="AT168" s="17" t="s">
        <v>125</v>
      </c>
      <c r="AU168" s="17" t="s">
        <v>82</v>
      </c>
    </row>
    <row r="169" spans="2:51" s="11" customFormat="1" ht="13.5">
      <c r="B169" s="192"/>
      <c r="C169" s="193"/>
      <c r="D169" s="190" t="s">
        <v>127</v>
      </c>
      <c r="E169" s="194" t="s">
        <v>20</v>
      </c>
      <c r="F169" s="195" t="s">
        <v>221</v>
      </c>
      <c r="G169" s="193"/>
      <c r="H169" s="196" t="s">
        <v>20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127</v>
      </c>
      <c r="AU169" s="202" t="s">
        <v>82</v>
      </c>
      <c r="AV169" s="11" t="s">
        <v>22</v>
      </c>
      <c r="AW169" s="11" t="s">
        <v>38</v>
      </c>
      <c r="AX169" s="11" t="s">
        <v>74</v>
      </c>
      <c r="AY169" s="202" t="s">
        <v>116</v>
      </c>
    </row>
    <row r="170" spans="2:51" s="11" customFormat="1" ht="13.5">
      <c r="B170" s="192"/>
      <c r="C170" s="193"/>
      <c r="D170" s="190" t="s">
        <v>127</v>
      </c>
      <c r="E170" s="194" t="s">
        <v>20</v>
      </c>
      <c r="F170" s="195" t="s">
        <v>222</v>
      </c>
      <c r="G170" s="193"/>
      <c r="H170" s="196" t="s">
        <v>20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127</v>
      </c>
      <c r="AU170" s="202" t="s">
        <v>82</v>
      </c>
      <c r="AV170" s="11" t="s">
        <v>22</v>
      </c>
      <c r="AW170" s="11" t="s">
        <v>38</v>
      </c>
      <c r="AX170" s="11" t="s">
        <v>74</v>
      </c>
      <c r="AY170" s="202" t="s">
        <v>116</v>
      </c>
    </row>
    <row r="171" spans="2:51" s="11" customFormat="1" ht="13.5">
      <c r="B171" s="192"/>
      <c r="C171" s="193"/>
      <c r="D171" s="190" t="s">
        <v>127</v>
      </c>
      <c r="E171" s="194" t="s">
        <v>20</v>
      </c>
      <c r="F171" s="195" t="s">
        <v>223</v>
      </c>
      <c r="G171" s="193"/>
      <c r="H171" s="196" t="s">
        <v>20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127</v>
      </c>
      <c r="AU171" s="202" t="s">
        <v>82</v>
      </c>
      <c r="AV171" s="11" t="s">
        <v>22</v>
      </c>
      <c r="AW171" s="11" t="s">
        <v>38</v>
      </c>
      <c r="AX171" s="11" t="s">
        <v>74</v>
      </c>
      <c r="AY171" s="202" t="s">
        <v>116</v>
      </c>
    </row>
    <row r="172" spans="2:51" s="12" customFormat="1" ht="13.5">
      <c r="B172" s="203"/>
      <c r="C172" s="204"/>
      <c r="D172" s="190" t="s">
        <v>127</v>
      </c>
      <c r="E172" s="205" t="s">
        <v>20</v>
      </c>
      <c r="F172" s="206" t="s">
        <v>224</v>
      </c>
      <c r="G172" s="204"/>
      <c r="H172" s="207">
        <v>1133.2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127</v>
      </c>
      <c r="AU172" s="213" t="s">
        <v>82</v>
      </c>
      <c r="AV172" s="12" t="s">
        <v>82</v>
      </c>
      <c r="AW172" s="12" t="s">
        <v>38</v>
      </c>
      <c r="AX172" s="12" t="s">
        <v>74</v>
      </c>
      <c r="AY172" s="213" t="s">
        <v>116</v>
      </c>
    </row>
    <row r="173" spans="2:51" s="13" customFormat="1" ht="13.5">
      <c r="B173" s="214"/>
      <c r="C173" s="215"/>
      <c r="D173" s="216" t="s">
        <v>127</v>
      </c>
      <c r="E173" s="217" t="s">
        <v>20</v>
      </c>
      <c r="F173" s="218" t="s">
        <v>130</v>
      </c>
      <c r="G173" s="215"/>
      <c r="H173" s="219">
        <v>1133.2</v>
      </c>
      <c r="I173" s="220"/>
      <c r="J173" s="215"/>
      <c r="K173" s="215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127</v>
      </c>
      <c r="AU173" s="225" t="s">
        <v>82</v>
      </c>
      <c r="AV173" s="13" t="s">
        <v>123</v>
      </c>
      <c r="AW173" s="13" t="s">
        <v>38</v>
      </c>
      <c r="AX173" s="13" t="s">
        <v>22</v>
      </c>
      <c r="AY173" s="225" t="s">
        <v>116</v>
      </c>
    </row>
    <row r="174" spans="2:65" s="1" customFormat="1" ht="22.5" customHeight="1">
      <c r="B174" s="34"/>
      <c r="C174" s="178" t="s">
        <v>225</v>
      </c>
      <c r="D174" s="178" t="s">
        <v>118</v>
      </c>
      <c r="E174" s="179" t="s">
        <v>226</v>
      </c>
      <c r="F174" s="180" t="s">
        <v>227</v>
      </c>
      <c r="G174" s="181" t="s">
        <v>156</v>
      </c>
      <c r="H174" s="182">
        <v>1076.98</v>
      </c>
      <c r="I174" s="183"/>
      <c r="J174" s="184">
        <f>ROUND(I174*H174,2)</f>
        <v>0</v>
      </c>
      <c r="K174" s="180" t="s">
        <v>122</v>
      </c>
      <c r="L174" s="54"/>
      <c r="M174" s="185" t="s">
        <v>20</v>
      </c>
      <c r="N174" s="186" t="s">
        <v>45</v>
      </c>
      <c r="O174" s="35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AR174" s="17" t="s">
        <v>123</v>
      </c>
      <c r="AT174" s="17" t="s">
        <v>118</v>
      </c>
      <c r="AU174" s="17" t="s">
        <v>82</v>
      </c>
      <c r="AY174" s="17" t="s">
        <v>116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7" t="s">
        <v>22</v>
      </c>
      <c r="BK174" s="189">
        <f>ROUND(I174*H174,2)</f>
        <v>0</v>
      </c>
      <c r="BL174" s="17" t="s">
        <v>123</v>
      </c>
      <c r="BM174" s="17" t="s">
        <v>228</v>
      </c>
    </row>
    <row r="175" spans="2:47" s="1" customFormat="1" ht="27">
      <c r="B175" s="34"/>
      <c r="C175" s="56"/>
      <c r="D175" s="190" t="s">
        <v>125</v>
      </c>
      <c r="E175" s="56"/>
      <c r="F175" s="191" t="s">
        <v>229</v>
      </c>
      <c r="G175" s="56"/>
      <c r="H175" s="56"/>
      <c r="I175" s="147"/>
      <c r="J175" s="56"/>
      <c r="K175" s="56"/>
      <c r="L175" s="54"/>
      <c r="M175" s="71"/>
      <c r="N175" s="35"/>
      <c r="O175" s="35"/>
      <c r="P175" s="35"/>
      <c r="Q175" s="35"/>
      <c r="R175" s="35"/>
      <c r="S175" s="35"/>
      <c r="T175" s="72"/>
      <c r="AT175" s="17" t="s">
        <v>125</v>
      </c>
      <c r="AU175" s="17" t="s">
        <v>82</v>
      </c>
    </row>
    <row r="176" spans="2:51" s="11" customFormat="1" ht="13.5">
      <c r="B176" s="192"/>
      <c r="C176" s="193"/>
      <c r="D176" s="190" t="s">
        <v>127</v>
      </c>
      <c r="E176" s="194" t="s">
        <v>20</v>
      </c>
      <c r="F176" s="195" t="s">
        <v>230</v>
      </c>
      <c r="G176" s="193"/>
      <c r="H176" s="196" t="s">
        <v>20</v>
      </c>
      <c r="I176" s="197"/>
      <c r="J176" s="193"/>
      <c r="K176" s="193"/>
      <c r="L176" s="198"/>
      <c r="M176" s="199"/>
      <c r="N176" s="200"/>
      <c r="O176" s="200"/>
      <c r="P176" s="200"/>
      <c r="Q176" s="200"/>
      <c r="R176" s="200"/>
      <c r="S176" s="200"/>
      <c r="T176" s="201"/>
      <c r="AT176" s="202" t="s">
        <v>127</v>
      </c>
      <c r="AU176" s="202" t="s">
        <v>82</v>
      </c>
      <c r="AV176" s="11" t="s">
        <v>22</v>
      </c>
      <c r="AW176" s="11" t="s">
        <v>38</v>
      </c>
      <c r="AX176" s="11" t="s">
        <v>74</v>
      </c>
      <c r="AY176" s="202" t="s">
        <v>116</v>
      </c>
    </row>
    <row r="177" spans="2:51" s="11" customFormat="1" ht="13.5">
      <c r="B177" s="192"/>
      <c r="C177" s="193"/>
      <c r="D177" s="190" t="s">
        <v>127</v>
      </c>
      <c r="E177" s="194" t="s">
        <v>20</v>
      </c>
      <c r="F177" s="195" t="s">
        <v>231</v>
      </c>
      <c r="G177" s="193"/>
      <c r="H177" s="196" t="s">
        <v>20</v>
      </c>
      <c r="I177" s="197"/>
      <c r="J177" s="193"/>
      <c r="K177" s="193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127</v>
      </c>
      <c r="AU177" s="202" t="s">
        <v>82</v>
      </c>
      <c r="AV177" s="11" t="s">
        <v>22</v>
      </c>
      <c r="AW177" s="11" t="s">
        <v>38</v>
      </c>
      <c r="AX177" s="11" t="s">
        <v>74</v>
      </c>
      <c r="AY177" s="202" t="s">
        <v>116</v>
      </c>
    </row>
    <row r="178" spans="2:51" s="12" customFormat="1" ht="13.5">
      <c r="B178" s="203"/>
      <c r="C178" s="204"/>
      <c r="D178" s="190" t="s">
        <v>127</v>
      </c>
      <c r="E178" s="205" t="s">
        <v>20</v>
      </c>
      <c r="F178" s="206" t="s">
        <v>198</v>
      </c>
      <c r="G178" s="204"/>
      <c r="H178" s="207">
        <v>1076.98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127</v>
      </c>
      <c r="AU178" s="213" t="s">
        <v>82</v>
      </c>
      <c r="AV178" s="12" t="s">
        <v>82</v>
      </c>
      <c r="AW178" s="12" t="s">
        <v>38</v>
      </c>
      <c r="AX178" s="12" t="s">
        <v>74</v>
      </c>
      <c r="AY178" s="213" t="s">
        <v>116</v>
      </c>
    </row>
    <row r="179" spans="2:51" s="13" customFormat="1" ht="13.5">
      <c r="B179" s="214"/>
      <c r="C179" s="215"/>
      <c r="D179" s="216" t="s">
        <v>127</v>
      </c>
      <c r="E179" s="217" t="s">
        <v>20</v>
      </c>
      <c r="F179" s="218" t="s">
        <v>130</v>
      </c>
      <c r="G179" s="215"/>
      <c r="H179" s="219">
        <v>1076.98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127</v>
      </c>
      <c r="AU179" s="225" t="s">
        <v>82</v>
      </c>
      <c r="AV179" s="13" t="s">
        <v>123</v>
      </c>
      <c r="AW179" s="13" t="s">
        <v>38</v>
      </c>
      <c r="AX179" s="13" t="s">
        <v>22</v>
      </c>
      <c r="AY179" s="225" t="s">
        <v>116</v>
      </c>
    </row>
    <row r="180" spans="2:65" s="1" customFormat="1" ht="22.5" customHeight="1">
      <c r="B180" s="34"/>
      <c r="C180" s="178" t="s">
        <v>232</v>
      </c>
      <c r="D180" s="178" t="s">
        <v>118</v>
      </c>
      <c r="E180" s="179" t="s">
        <v>233</v>
      </c>
      <c r="F180" s="180" t="s">
        <v>234</v>
      </c>
      <c r="G180" s="181" t="s">
        <v>156</v>
      </c>
      <c r="H180" s="182">
        <v>1076.98</v>
      </c>
      <c r="I180" s="183"/>
      <c r="J180" s="184">
        <f>ROUND(I180*H180,2)</f>
        <v>0</v>
      </c>
      <c r="K180" s="180" t="s">
        <v>122</v>
      </c>
      <c r="L180" s="54"/>
      <c r="M180" s="185" t="s">
        <v>20</v>
      </c>
      <c r="N180" s="186" t="s">
        <v>45</v>
      </c>
      <c r="O180" s="35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AR180" s="17" t="s">
        <v>123</v>
      </c>
      <c r="AT180" s="17" t="s">
        <v>118</v>
      </c>
      <c r="AU180" s="17" t="s">
        <v>82</v>
      </c>
      <c r="AY180" s="17" t="s">
        <v>116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7" t="s">
        <v>22</v>
      </c>
      <c r="BK180" s="189">
        <f>ROUND(I180*H180,2)</f>
        <v>0</v>
      </c>
      <c r="BL180" s="17" t="s">
        <v>123</v>
      </c>
      <c r="BM180" s="17" t="s">
        <v>235</v>
      </c>
    </row>
    <row r="181" spans="2:47" s="1" customFormat="1" ht="27">
      <c r="B181" s="34"/>
      <c r="C181" s="56"/>
      <c r="D181" s="190" t="s">
        <v>125</v>
      </c>
      <c r="E181" s="56"/>
      <c r="F181" s="191" t="s">
        <v>236</v>
      </c>
      <c r="G181" s="56"/>
      <c r="H181" s="56"/>
      <c r="I181" s="147"/>
      <c r="J181" s="56"/>
      <c r="K181" s="56"/>
      <c r="L181" s="54"/>
      <c r="M181" s="71"/>
      <c r="N181" s="35"/>
      <c r="O181" s="35"/>
      <c r="P181" s="35"/>
      <c r="Q181" s="35"/>
      <c r="R181" s="35"/>
      <c r="S181" s="35"/>
      <c r="T181" s="72"/>
      <c r="AT181" s="17" t="s">
        <v>125</v>
      </c>
      <c r="AU181" s="17" t="s">
        <v>82</v>
      </c>
    </row>
    <row r="182" spans="2:51" s="11" customFormat="1" ht="13.5">
      <c r="B182" s="192"/>
      <c r="C182" s="193"/>
      <c r="D182" s="190" t="s">
        <v>127</v>
      </c>
      <c r="E182" s="194" t="s">
        <v>20</v>
      </c>
      <c r="F182" s="195" t="s">
        <v>174</v>
      </c>
      <c r="G182" s="193"/>
      <c r="H182" s="196" t="s">
        <v>20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127</v>
      </c>
      <c r="AU182" s="202" t="s">
        <v>82</v>
      </c>
      <c r="AV182" s="11" t="s">
        <v>22</v>
      </c>
      <c r="AW182" s="11" t="s">
        <v>38</v>
      </c>
      <c r="AX182" s="11" t="s">
        <v>74</v>
      </c>
      <c r="AY182" s="202" t="s">
        <v>116</v>
      </c>
    </row>
    <row r="183" spans="2:51" s="12" customFormat="1" ht="13.5">
      <c r="B183" s="203"/>
      <c r="C183" s="204"/>
      <c r="D183" s="190" t="s">
        <v>127</v>
      </c>
      <c r="E183" s="205" t="s">
        <v>20</v>
      </c>
      <c r="F183" s="206" t="s">
        <v>198</v>
      </c>
      <c r="G183" s="204"/>
      <c r="H183" s="207">
        <v>1076.98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127</v>
      </c>
      <c r="AU183" s="213" t="s">
        <v>82</v>
      </c>
      <c r="AV183" s="12" t="s">
        <v>82</v>
      </c>
      <c r="AW183" s="12" t="s">
        <v>38</v>
      </c>
      <c r="AX183" s="12" t="s">
        <v>74</v>
      </c>
      <c r="AY183" s="213" t="s">
        <v>116</v>
      </c>
    </row>
    <row r="184" spans="2:51" s="13" customFormat="1" ht="13.5">
      <c r="B184" s="214"/>
      <c r="C184" s="215"/>
      <c r="D184" s="216" t="s">
        <v>127</v>
      </c>
      <c r="E184" s="217" t="s">
        <v>20</v>
      </c>
      <c r="F184" s="218" t="s">
        <v>130</v>
      </c>
      <c r="G184" s="215"/>
      <c r="H184" s="219">
        <v>1076.98</v>
      </c>
      <c r="I184" s="220"/>
      <c r="J184" s="215"/>
      <c r="K184" s="215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127</v>
      </c>
      <c r="AU184" s="225" t="s">
        <v>82</v>
      </c>
      <c r="AV184" s="13" t="s">
        <v>123</v>
      </c>
      <c r="AW184" s="13" t="s">
        <v>38</v>
      </c>
      <c r="AX184" s="13" t="s">
        <v>22</v>
      </c>
      <c r="AY184" s="225" t="s">
        <v>116</v>
      </c>
    </row>
    <row r="185" spans="2:65" s="1" customFormat="1" ht="22.5" customHeight="1">
      <c r="B185" s="34"/>
      <c r="C185" s="178" t="s">
        <v>237</v>
      </c>
      <c r="D185" s="178" t="s">
        <v>118</v>
      </c>
      <c r="E185" s="179" t="s">
        <v>238</v>
      </c>
      <c r="F185" s="180" t="s">
        <v>239</v>
      </c>
      <c r="G185" s="181" t="s">
        <v>156</v>
      </c>
      <c r="H185" s="182">
        <v>1133.2</v>
      </c>
      <c r="I185" s="183"/>
      <c r="J185" s="184">
        <f>ROUND(I185*H185,2)</f>
        <v>0</v>
      </c>
      <c r="K185" s="180" t="s">
        <v>122</v>
      </c>
      <c r="L185" s="54"/>
      <c r="M185" s="185" t="s">
        <v>20</v>
      </c>
      <c r="N185" s="186" t="s">
        <v>45</v>
      </c>
      <c r="O185" s="35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AR185" s="17" t="s">
        <v>123</v>
      </c>
      <c r="AT185" s="17" t="s">
        <v>118</v>
      </c>
      <c r="AU185" s="17" t="s">
        <v>82</v>
      </c>
      <c r="AY185" s="17" t="s">
        <v>116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7" t="s">
        <v>22</v>
      </c>
      <c r="BK185" s="189">
        <f>ROUND(I185*H185,2)</f>
        <v>0</v>
      </c>
      <c r="BL185" s="17" t="s">
        <v>123</v>
      </c>
      <c r="BM185" s="17" t="s">
        <v>240</v>
      </c>
    </row>
    <row r="186" spans="2:47" s="1" customFormat="1" ht="27">
      <c r="B186" s="34"/>
      <c r="C186" s="56"/>
      <c r="D186" s="190" t="s">
        <v>125</v>
      </c>
      <c r="E186" s="56"/>
      <c r="F186" s="191" t="s">
        <v>241</v>
      </c>
      <c r="G186" s="56"/>
      <c r="H186" s="56"/>
      <c r="I186" s="147"/>
      <c r="J186" s="56"/>
      <c r="K186" s="56"/>
      <c r="L186" s="54"/>
      <c r="M186" s="71"/>
      <c r="N186" s="35"/>
      <c r="O186" s="35"/>
      <c r="P186" s="35"/>
      <c r="Q186" s="35"/>
      <c r="R186" s="35"/>
      <c r="S186" s="35"/>
      <c r="T186" s="72"/>
      <c r="AT186" s="17" t="s">
        <v>125</v>
      </c>
      <c r="AU186" s="17" t="s">
        <v>82</v>
      </c>
    </row>
    <row r="187" spans="2:51" s="11" customFormat="1" ht="13.5">
      <c r="B187" s="192"/>
      <c r="C187" s="193"/>
      <c r="D187" s="190" t="s">
        <v>127</v>
      </c>
      <c r="E187" s="194" t="s">
        <v>20</v>
      </c>
      <c r="F187" s="195" t="s">
        <v>137</v>
      </c>
      <c r="G187" s="193"/>
      <c r="H187" s="196" t="s">
        <v>20</v>
      </c>
      <c r="I187" s="197"/>
      <c r="J187" s="193"/>
      <c r="K187" s="193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127</v>
      </c>
      <c r="AU187" s="202" t="s">
        <v>82</v>
      </c>
      <c r="AV187" s="11" t="s">
        <v>22</v>
      </c>
      <c r="AW187" s="11" t="s">
        <v>38</v>
      </c>
      <c r="AX187" s="11" t="s">
        <v>74</v>
      </c>
      <c r="AY187" s="202" t="s">
        <v>116</v>
      </c>
    </row>
    <row r="188" spans="2:51" s="11" customFormat="1" ht="13.5">
      <c r="B188" s="192"/>
      <c r="C188" s="193"/>
      <c r="D188" s="190" t="s">
        <v>127</v>
      </c>
      <c r="E188" s="194" t="s">
        <v>20</v>
      </c>
      <c r="F188" s="195" t="s">
        <v>242</v>
      </c>
      <c r="G188" s="193"/>
      <c r="H188" s="196" t="s">
        <v>20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127</v>
      </c>
      <c r="AU188" s="202" t="s">
        <v>82</v>
      </c>
      <c r="AV188" s="11" t="s">
        <v>22</v>
      </c>
      <c r="AW188" s="11" t="s">
        <v>38</v>
      </c>
      <c r="AX188" s="11" t="s">
        <v>74</v>
      </c>
      <c r="AY188" s="202" t="s">
        <v>116</v>
      </c>
    </row>
    <row r="189" spans="2:51" s="12" customFormat="1" ht="13.5">
      <c r="B189" s="203"/>
      <c r="C189" s="204"/>
      <c r="D189" s="190" t="s">
        <v>127</v>
      </c>
      <c r="E189" s="205" t="s">
        <v>20</v>
      </c>
      <c r="F189" s="206" t="s">
        <v>243</v>
      </c>
      <c r="G189" s="204"/>
      <c r="H189" s="207">
        <v>1133.2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127</v>
      </c>
      <c r="AU189" s="213" t="s">
        <v>82</v>
      </c>
      <c r="AV189" s="12" t="s">
        <v>82</v>
      </c>
      <c r="AW189" s="12" t="s">
        <v>38</v>
      </c>
      <c r="AX189" s="12" t="s">
        <v>74</v>
      </c>
      <c r="AY189" s="213" t="s">
        <v>116</v>
      </c>
    </row>
    <row r="190" spans="2:51" s="13" customFormat="1" ht="13.5">
      <c r="B190" s="214"/>
      <c r="C190" s="215"/>
      <c r="D190" s="216" t="s">
        <v>127</v>
      </c>
      <c r="E190" s="217" t="s">
        <v>20</v>
      </c>
      <c r="F190" s="218" t="s">
        <v>130</v>
      </c>
      <c r="G190" s="215"/>
      <c r="H190" s="219">
        <v>1133.2</v>
      </c>
      <c r="I190" s="220"/>
      <c r="J190" s="215"/>
      <c r="K190" s="215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127</v>
      </c>
      <c r="AU190" s="225" t="s">
        <v>82</v>
      </c>
      <c r="AV190" s="13" t="s">
        <v>123</v>
      </c>
      <c r="AW190" s="13" t="s">
        <v>38</v>
      </c>
      <c r="AX190" s="13" t="s">
        <v>22</v>
      </c>
      <c r="AY190" s="225" t="s">
        <v>116</v>
      </c>
    </row>
    <row r="191" spans="2:65" s="1" customFormat="1" ht="22.5" customHeight="1">
      <c r="B191" s="34"/>
      <c r="C191" s="178" t="s">
        <v>244</v>
      </c>
      <c r="D191" s="178" t="s">
        <v>118</v>
      </c>
      <c r="E191" s="179" t="s">
        <v>245</v>
      </c>
      <c r="F191" s="180" t="s">
        <v>246</v>
      </c>
      <c r="G191" s="181" t="s">
        <v>247</v>
      </c>
      <c r="H191" s="182">
        <v>10</v>
      </c>
      <c r="I191" s="183"/>
      <c r="J191" s="184">
        <f>ROUND(I191*H191,2)</f>
        <v>0</v>
      </c>
      <c r="K191" s="180" t="s">
        <v>20</v>
      </c>
      <c r="L191" s="54"/>
      <c r="M191" s="185" t="s">
        <v>20</v>
      </c>
      <c r="N191" s="186" t="s">
        <v>45</v>
      </c>
      <c r="O191" s="35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AR191" s="17" t="s">
        <v>123</v>
      </c>
      <c r="AT191" s="17" t="s">
        <v>118</v>
      </c>
      <c r="AU191" s="17" t="s">
        <v>82</v>
      </c>
      <c r="AY191" s="17" t="s">
        <v>116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7" t="s">
        <v>22</v>
      </c>
      <c r="BK191" s="189">
        <f>ROUND(I191*H191,2)</f>
        <v>0</v>
      </c>
      <c r="BL191" s="17" t="s">
        <v>123</v>
      </c>
      <c r="BM191" s="17" t="s">
        <v>248</v>
      </c>
    </row>
    <row r="192" spans="2:47" s="1" customFormat="1" ht="13.5">
      <c r="B192" s="34"/>
      <c r="C192" s="56"/>
      <c r="D192" s="190" t="s">
        <v>125</v>
      </c>
      <c r="E192" s="56"/>
      <c r="F192" s="191" t="s">
        <v>249</v>
      </c>
      <c r="G192" s="56"/>
      <c r="H192" s="56"/>
      <c r="I192" s="147"/>
      <c r="J192" s="56"/>
      <c r="K192" s="56"/>
      <c r="L192" s="54"/>
      <c r="M192" s="71"/>
      <c r="N192" s="35"/>
      <c r="O192" s="35"/>
      <c r="P192" s="35"/>
      <c r="Q192" s="35"/>
      <c r="R192" s="35"/>
      <c r="S192" s="35"/>
      <c r="T192" s="72"/>
      <c r="AT192" s="17" t="s">
        <v>125</v>
      </c>
      <c r="AU192" s="17" t="s">
        <v>82</v>
      </c>
    </row>
    <row r="193" spans="2:51" s="11" customFormat="1" ht="13.5">
      <c r="B193" s="192"/>
      <c r="C193" s="193"/>
      <c r="D193" s="190" t="s">
        <v>127</v>
      </c>
      <c r="E193" s="194" t="s">
        <v>20</v>
      </c>
      <c r="F193" s="195" t="s">
        <v>137</v>
      </c>
      <c r="G193" s="193"/>
      <c r="H193" s="196" t="s">
        <v>20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127</v>
      </c>
      <c r="AU193" s="202" t="s">
        <v>82</v>
      </c>
      <c r="AV193" s="11" t="s">
        <v>22</v>
      </c>
      <c r="AW193" s="11" t="s">
        <v>38</v>
      </c>
      <c r="AX193" s="11" t="s">
        <v>74</v>
      </c>
      <c r="AY193" s="202" t="s">
        <v>116</v>
      </c>
    </row>
    <row r="194" spans="2:51" s="11" customFormat="1" ht="13.5">
      <c r="B194" s="192"/>
      <c r="C194" s="193"/>
      <c r="D194" s="190" t="s">
        <v>127</v>
      </c>
      <c r="E194" s="194" t="s">
        <v>20</v>
      </c>
      <c r="F194" s="195" t="s">
        <v>250</v>
      </c>
      <c r="G194" s="193"/>
      <c r="H194" s="196" t="s">
        <v>20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127</v>
      </c>
      <c r="AU194" s="202" t="s">
        <v>82</v>
      </c>
      <c r="AV194" s="11" t="s">
        <v>22</v>
      </c>
      <c r="AW194" s="11" t="s">
        <v>38</v>
      </c>
      <c r="AX194" s="11" t="s">
        <v>74</v>
      </c>
      <c r="AY194" s="202" t="s">
        <v>116</v>
      </c>
    </row>
    <row r="195" spans="2:51" s="12" customFormat="1" ht="13.5">
      <c r="B195" s="203"/>
      <c r="C195" s="204"/>
      <c r="D195" s="190" t="s">
        <v>127</v>
      </c>
      <c r="E195" s="205" t="s">
        <v>20</v>
      </c>
      <c r="F195" s="206" t="s">
        <v>251</v>
      </c>
      <c r="G195" s="204"/>
      <c r="H195" s="207">
        <v>10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127</v>
      </c>
      <c r="AU195" s="213" t="s">
        <v>82</v>
      </c>
      <c r="AV195" s="12" t="s">
        <v>82</v>
      </c>
      <c r="AW195" s="12" t="s">
        <v>38</v>
      </c>
      <c r="AX195" s="12" t="s">
        <v>74</v>
      </c>
      <c r="AY195" s="213" t="s">
        <v>116</v>
      </c>
    </row>
    <row r="196" spans="2:51" s="13" customFormat="1" ht="13.5">
      <c r="B196" s="214"/>
      <c r="C196" s="215"/>
      <c r="D196" s="216" t="s">
        <v>127</v>
      </c>
      <c r="E196" s="217" t="s">
        <v>20</v>
      </c>
      <c r="F196" s="218" t="s">
        <v>130</v>
      </c>
      <c r="G196" s="215"/>
      <c r="H196" s="219">
        <v>10</v>
      </c>
      <c r="I196" s="220"/>
      <c r="J196" s="215"/>
      <c r="K196" s="215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127</v>
      </c>
      <c r="AU196" s="225" t="s">
        <v>82</v>
      </c>
      <c r="AV196" s="13" t="s">
        <v>123</v>
      </c>
      <c r="AW196" s="13" t="s">
        <v>38</v>
      </c>
      <c r="AX196" s="13" t="s">
        <v>22</v>
      </c>
      <c r="AY196" s="225" t="s">
        <v>116</v>
      </c>
    </row>
    <row r="197" spans="2:65" s="1" customFormat="1" ht="22.5" customHeight="1">
      <c r="B197" s="34"/>
      <c r="C197" s="178" t="s">
        <v>252</v>
      </c>
      <c r="D197" s="178" t="s">
        <v>118</v>
      </c>
      <c r="E197" s="179" t="s">
        <v>253</v>
      </c>
      <c r="F197" s="180" t="s">
        <v>254</v>
      </c>
      <c r="G197" s="181" t="s">
        <v>247</v>
      </c>
      <c r="H197" s="182">
        <v>1813.12</v>
      </c>
      <c r="I197" s="183"/>
      <c r="J197" s="184">
        <f>ROUND(I197*H197,2)</f>
        <v>0</v>
      </c>
      <c r="K197" s="180" t="s">
        <v>122</v>
      </c>
      <c r="L197" s="54"/>
      <c r="M197" s="185" t="s">
        <v>20</v>
      </c>
      <c r="N197" s="186" t="s">
        <v>45</v>
      </c>
      <c r="O197" s="35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AR197" s="17" t="s">
        <v>123</v>
      </c>
      <c r="AT197" s="17" t="s">
        <v>118</v>
      </c>
      <c r="AU197" s="17" t="s">
        <v>82</v>
      </c>
      <c r="AY197" s="17" t="s">
        <v>116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7" t="s">
        <v>22</v>
      </c>
      <c r="BK197" s="189">
        <f>ROUND(I197*H197,2)</f>
        <v>0</v>
      </c>
      <c r="BL197" s="17" t="s">
        <v>123</v>
      </c>
      <c r="BM197" s="17" t="s">
        <v>255</v>
      </c>
    </row>
    <row r="198" spans="2:47" s="1" customFormat="1" ht="13.5">
      <c r="B198" s="34"/>
      <c r="C198" s="56"/>
      <c r="D198" s="190" t="s">
        <v>125</v>
      </c>
      <c r="E198" s="56"/>
      <c r="F198" s="191" t="s">
        <v>256</v>
      </c>
      <c r="G198" s="56"/>
      <c r="H198" s="56"/>
      <c r="I198" s="147"/>
      <c r="J198" s="56"/>
      <c r="K198" s="56"/>
      <c r="L198" s="54"/>
      <c r="M198" s="71"/>
      <c r="N198" s="35"/>
      <c r="O198" s="35"/>
      <c r="P198" s="35"/>
      <c r="Q198" s="35"/>
      <c r="R198" s="35"/>
      <c r="S198" s="35"/>
      <c r="T198" s="72"/>
      <c r="AT198" s="17" t="s">
        <v>125</v>
      </c>
      <c r="AU198" s="17" t="s">
        <v>82</v>
      </c>
    </row>
    <row r="199" spans="2:51" s="11" customFormat="1" ht="13.5">
      <c r="B199" s="192"/>
      <c r="C199" s="193"/>
      <c r="D199" s="190" t="s">
        <v>127</v>
      </c>
      <c r="E199" s="194" t="s">
        <v>20</v>
      </c>
      <c r="F199" s="195" t="s">
        <v>257</v>
      </c>
      <c r="G199" s="193"/>
      <c r="H199" s="196" t="s">
        <v>20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127</v>
      </c>
      <c r="AU199" s="202" t="s">
        <v>82</v>
      </c>
      <c r="AV199" s="11" t="s">
        <v>22</v>
      </c>
      <c r="AW199" s="11" t="s">
        <v>38</v>
      </c>
      <c r="AX199" s="11" t="s">
        <v>74</v>
      </c>
      <c r="AY199" s="202" t="s">
        <v>116</v>
      </c>
    </row>
    <row r="200" spans="2:51" s="11" customFormat="1" ht="13.5">
      <c r="B200" s="192"/>
      <c r="C200" s="193"/>
      <c r="D200" s="190" t="s">
        <v>127</v>
      </c>
      <c r="E200" s="194" t="s">
        <v>20</v>
      </c>
      <c r="F200" s="195" t="s">
        <v>258</v>
      </c>
      <c r="G200" s="193"/>
      <c r="H200" s="196" t="s">
        <v>20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127</v>
      </c>
      <c r="AU200" s="202" t="s">
        <v>82</v>
      </c>
      <c r="AV200" s="11" t="s">
        <v>22</v>
      </c>
      <c r="AW200" s="11" t="s">
        <v>38</v>
      </c>
      <c r="AX200" s="11" t="s">
        <v>74</v>
      </c>
      <c r="AY200" s="202" t="s">
        <v>116</v>
      </c>
    </row>
    <row r="201" spans="2:51" s="12" customFormat="1" ht="13.5">
      <c r="B201" s="203"/>
      <c r="C201" s="204"/>
      <c r="D201" s="190" t="s">
        <v>127</v>
      </c>
      <c r="E201" s="205" t="s">
        <v>20</v>
      </c>
      <c r="F201" s="206" t="s">
        <v>259</v>
      </c>
      <c r="G201" s="204"/>
      <c r="H201" s="207">
        <v>1813.12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127</v>
      </c>
      <c r="AU201" s="213" t="s">
        <v>82</v>
      </c>
      <c r="AV201" s="12" t="s">
        <v>82</v>
      </c>
      <c r="AW201" s="12" t="s">
        <v>38</v>
      </c>
      <c r="AX201" s="12" t="s">
        <v>74</v>
      </c>
      <c r="AY201" s="213" t="s">
        <v>116</v>
      </c>
    </row>
    <row r="202" spans="2:51" s="13" customFormat="1" ht="13.5">
      <c r="B202" s="214"/>
      <c r="C202" s="215"/>
      <c r="D202" s="216" t="s">
        <v>127</v>
      </c>
      <c r="E202" s="217" t="s">
        <v>20</v>
      </c>
      <c r="F202" s="218" t="s">
        <v>130</v>
      </c>
      <c r="G202" s="215"/>
      <c r="H202" s="219">
        <v>1813.12</v>
      </c>
      <c r="I202" s="220"/>
      <c r="J202" s="215"/>
      <c r="K202" s="215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127</v>
      </c>
      <c r="AU202" s="225" t="s">
        <v>82</v>
      </c>
      <c r="AV202" s="13" t="s">
        <v>123</v>
      </c>
      <c r="AW202" s="13" t="s">
        <v>38</v>
      </c>
      <c r="AX202" s="13" t="s">
        <v>22</v>
      </c>
      <c r="AY202" s="225" t="s">
        <v>116</v>
      </c>
    </row>
    <row r="203" spans="2:65" s="1" customFormat="1" ht="31.5" customHeight="1">
      <c r="B203" s="34"/>
      <c r="C203" s="178" t="s">
        <v>260</v>
      </c>
      <c r="D203" s="178" t="s">
        <v>118</v>
      </c>
      <c r="E203" s="179" t="s">
        <v>261</v>
      </c>
      <c r="F203" s="180" t="s">
        <v>262</v>
      </c>
      <c r="G203" s="181" t="s">
        <v>134</v>
      </c>
      <c r="H203" s="182">
        <v>268.4</v>
      </c>
      <c r="I203" s="183"/>
      <c r="J203" s="184">
        <f>ROUND(I203*H203,2)</f>
        <v>0</v>
      </c>
      <c r="K203" s="180" t="s">
        <v>122</v>
      </c>
      <c r="L203" s="54"/>
      <c r="M203" s="185" t="s">
        <v>20</v>
      </c>
      <c r="N203" s="186" t="s">
        <v>45</v>
      </c>
      <c r="O203" s="35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AR203" s="17" t="s">
        <v>123</v>
      </c>
      <c r="AT203" s="17" t="s">
        <v>118</v>
      </c>
      <c r="AU203" s="17" t="s">
        <v>82</v>
      </c>
      <c r="AY203" s="17" t="s">
        <v>116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7" t="s">
        <v>22</v>
      </c>
      <c r="BK203" s="189">
        <f>ROUND(I203*H203,2)</f>
        <v>0</v>
      </c>
      <c r="BL203" s="17" t="s">
        <v>123</v>
      </c>
      <c r="BM203" s="17" t="s">
        <v>263</v>
      </c>
    </row>
    <row r="204" spans="2:47" s="1" customFormat="1" ht="27">
      <c r="B204" s="34"/>
      <c r="C204" s="56"/>
      <c r="D204" s="190" t="s">
        <v>125</v>
      </c>
      <c r="E204" s="56"/>
      <c r="F204" s="191" t="s">
        <v>264</v>
      </c>
      <c r="G204" s="56"/>
      <c r="H204" s="56"/>
      <c r="I204" s="147"/>
      <c r="J204" s="56"/>
      <c r="K204" s="56"/>
      <c r="L204" s="54"/>
      <c r="M204" s="71"/>
      <c r="N204" s="35"/>
      <c r="O204" s="35"/>
      <c r="P204" s="35"/>
      <c r="Q204" s="35"/>
      <c r="R204" s="35"/>
      <c r="S204" s="35"/>
      <c r="T204" s="72"/>
      <c r="AT204" s="17" t="s">
        <v>125</v>
      </c>
      <c r="AU204" s="17" t="s">
        <v>82</v>
      </c>
    </row>
    <row r="205" spans="2:51" s="11" customFormat="1" ht="13.5">
      <c r="B205" s="192"/>
      <c r="C205" s="193"/>
      <c r="D205" s="190" t="s">
        <v>127</v>
      </c>
      <c r="E205" s="194" t="s">
        <v>20</v>
      </c>
      <c r="F205" s="195" t="s">
        <v>159</v>
      </c>
      <c r="G205" s="193"/>
      <c r="H205" s="196" t="s">
        <v>20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127</v>
      </c>
      <c r="AU205" s="202" t="s">
        <v>82</v>
      </c>
      <c r="AV205" s="11" t="s">
        <v>22</v>
      </c>
      <c r="AW205" s="11" t="s">
        <v>38</v>
      </c>
      <c r="AX205" s="11" t="s">
        <v>74</v>
      </c>
      <c r="AY205" s="202" t="s">
        <v>116</v>
      </c>
    </row>
    <row r="206" spans="2:51" s="11" customFormat="1" ht="13.5">
      <c r="B206" s="192"/>
      <c r="C206" s="193"/>
      <c r="D206" s="190" t="s">
        <v>127</v>
      </c>
      <c r="E206" s="194" t="s">
        <v>20</v>
      </c>
      <c r="F206" s="195" t="s">
        <v>265</v>
      </c>
      <c r="G206" s="193"/>
      <c r="H206" s="196" t="s">
        <v>20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127</v>
      </c>
      <c r="AU206" s="202" t="s">
        <v>82</v>
      </c>
      <c r="AV206" s="11" t="s">
        <v>22</v>
      </c>
      <c r="AW206" s="11" t="s">
        <v>38</v>
      </c>
      <c r="AX206" s="11" t="s">
        <v>74</v>
      </c>
      <c r="AY206" s="202" t="s">
        <v>116</v>
      </c>
    </row>
    <row r="207" spans="2:51" s="12" customFormat="1" ht="13.5">
      <c r="B207" s="203"/>
      <c r="C207" s="204"/>
      <c r="D207" s="190" t="s">
        <v>127</v>
      </c>
      <c r="E207" s="205" t="s">
        <v>20</v>
      </c>
      <c r="F207" s="206" t="s">
        <v>266</v>
      </c>
      <c r="G207" s="204"/>
      <c r="H207" s="207">
        <v>268.4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127</v>
      </c>
      <c r="AU207" s="213" t="s">
        <v>82</v>
      </c>
      <c r="AV207" s="12" t="s">
        <v>82</v>
      </c>
      <c r="AW207" s="12" t="s">
        <v>38</v>
      </c>
      <c r="AX207" s="12" t="s">
        <v>74</v>
      </c>
      <c r="AY207" s="213" t="s">
        <v>116</v>
      </c>
    </row>
    <row r="208" spans="2:51" s="13" customFormat="1" ht="13.5">
      <c r="B208" s="214"/>
      <c r="C208" s="215"/>
      <c r="D208" s="216" t="s">
        <v>127</v>
      </c>
      <c r="E208" s="217" t="s">
        <v>20</v>
      </c>
      <c r="F208" s="218" t="s">
        <v>130</v>
      </c>
      <c r="G208" s="215"/>
      <c r="H208" s="219">
        <v>268.4</v>
      </c>
      <c r="I208" s="220"/>
      <c r="J208" s="215"/>
      <c r="K208" s="215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127</v>
      </c>
      <c r="AU208" s="225" t="s">
        <v>82</v>
      </c>
      <c r="AV208" s="13" t="s">
        <v>123</v>
      </c>
      <c r="AW208" s="13" t="s">
        <v>38</v>
      </c>
      <c r="AX208" s="13" t="s">
        <v>22</v>
      </c>
      <c r="AY208" s="225" t="s">
        <v>116</v>
      </c>
    </row>
    <row r="209" spans="2:65" s="1" customFormat="1" ht="22.5" customHeight="1">
      <c r="B209" s="34"/>
      <c r="C209" s="178" t="s">
        <v>267</v>
      </c>
      <c r="D209" s="178" t="s">
        <v>118</v>
      </c>
      <c r="E209" s="179" t="s">
        <v>268</v>
      </c>
      <c r="F209" s="180" t="s">
        <v>269</v>
      </c>
      <c r="G209" s="181" t="s">
        <v>134</v>
      </c>
      <c r="H209" s="182">
        <v>268.4</v>
      </c>
      <c r="I209" s="183"/>
      <c r="J209" s="184">
        <f>ROUND(I209*H209,2)</f>
        <v>0</v>
      </c>
      <c r="K209" s="180" t="s">
        <v>122</v>
      </c>
      <c r="L209" s="54"/>
      <c r="M209" s="185" t="s">
        <v>20</v>
      </c>
      <c r="N209" s="186" t="s">
        <v>45</v>
      </c>
      <c r="O209" s="35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AR209" s="17" t="s">
        <v>123</v>
      </c>
      <c r="AT209" s="17" t="s">
        <v>118</v>
      </c>
      <c r="AU209" s="17" t="s">
        <v>82</v>
      </c>
      <c r="AY209" s="17" t="s">
        <v>116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7" t="s">
        <v>22</v>
      </c>
      <c r="BK209" s="189">
        <f>ROUND(I209*H209,2)</f>
        <v>0</v>
      </c>
      <c r="BL209" s="17" t="s">
        <v>123</v>
      </c>
      <c r="BM209" s="17" t="s">
        <v>270</v>
      </c>
    </row>
    <row r="210" spans="2:47" s="1" customFormat="1" ht="27">
      <c r="B210" s="34"/>
      <c r="C210" s="56"/>
      <c r="D210" s="190" t="s">
        <v>125</v>
      </c>
      <c r="E210" s="56"/>
      <c r="F210" s="191" t="s">
        <v>271</v>
      </c>
      <c r="G210" s="56"/>
      <c r="H210" s="56"/>
      <c r="I210" s="147"/>
      <c r="J210" s="56"/>
      <c r="K210" s="56"/>
      <c r="L210" s="54"/>
      <c r="M210" s="71"/>
      <c r="N210" s="35"/>
      <c r="O210" s="35"/>
      <c r="P210" s="35"/>
      <c r="Q210" s="35"/>
      <c r="R210" s="35"/>
      <c r="S210" s="35"/>
      <c r="T210" s="72"/>
      <c r="AT210" s="17" t="s">
        <v>125</v>
      </c>
      <c r="AU210" s="17" t="s">
        <v>82</v>
      </c>
    </row>
    <row r="211" spans="2:51" s="11" customFormat="1" ht="13.5">
      <c r="B211" s="192"/>
      <c r="C211" s="193"/>
      <c r="D211" s="190" t="s">
        <v>127</v>
      </c>
      <c r="E211" s="194" t="s">
        <v>20</v>
      </c>
      <c r="F211" s="195" t="s">
        <v>272</v>
      </c>
      <c r="G211" s="193"/>
      <c r="H211" s="196" t="s">
        <v>20</v>
      </c>
      <c r="I211" s="197"/>
      <c r="J211" s="193"/>
      <c r="K211" s="193"/>
      <c r="L211" s="198"/>
      <c r="M211" s="199"/>
      <c r="N211" s="200"/>
      <c r="O211" s="200"/>
      <c r="P211" s="200"/>
      <c r="Q211" s="200"/>
      <c r="R211" s="200"/>
      <c r="S211" s="200"/>
      <c r="T211" s="201"/>
      <c r="AT211" s="202" t="s">
        <v>127</v>
      </c>
      <c r="AU211" s="202" t="s">
        <v>82</v>
      </c>
      <c r="AV211" s="11" t="s">
        <v>22</v>
      </c>
      <c r="AW211" s="11" t="s">
        <v>38</v>
      </c>
      <c r="AX211" s="11" t="s">
        <v>74</v>
      </c>
      <c r="AY211" s="202" t="s">
        <v>116</v>
      </c>
    </row>
    <row r="212" spans="2:51" s="12" customFormat="1" ht="13.5">
      <c r="B212" s="203"/>
      <c r="C212" s="204"/>
      <c r="D212" s="190" t="s">
        <v>127</v>
      </c>
      <c r="E212" s="205" t="s">
        <v>20</v>
      </c>
      <c r="F212" s="206" t="s">
        <v>266</v>
      </c>
      <c r="G212" s="204"/>
      <c r="H212" s="207">
        <v>268.4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127</v>
      </c>
      <c r="AU212" s="213" t="s">
        <v>82</v>
      </c>
      <c r="AV212" s="12" t="s">
        <v>82</v>
      </c>
      <c r="AW212" s="12" t="s">
        <v>38</v>
      </c>
      <c r="AX212" s="12" t="s">
        <v>74</v>
      </c>
      <c r="AY212" s="213" t="s">
        <v>116</v>
      </c>
    </row>
    <row r="213" spans="2:51" s="13" customFormat="1" ht="13.5">
      <c r="B213" s="214"/>
      <c r="C213" s="215"/>
      <c r="D213" s="216" t="s">
        <v>127</v>
      </c>
      <c r="E213" s="217" t="s">
        <v>20</v>
      </c>
      <c r="F213" s="218" t="s">
        <v>130</v>
      </c>
      <c r="G213" s="215"/>
      <c r="H213" s="219">
        <v>268.4</v>
      </c>
      <c r="I213" s="220"/>
      <c r="J213" s="215"/>
      <c r="K213" s="215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127</v>
      </c>
      <c r="AU213" s="225" t="s">
        <v>82</v>
      </c>
      <c r="AV213" s="13" t="s">
        <v>123</v>
      </c>
      <c r="AW213" s="13" t="s">
        <v>38</v>
      </c>
      <c r="AX213" s="13" t="s">
        <v>22</v>
      </c>
      <c r="AY213" s="225" t="s">
        <v>116</v>
      </c>
    </row>
    <row r="214" spans="2:65" s="1" customFormat="1" ht="22.5" customHeight="1">
      <c r="B214" s="34"/>
      <c r="C214" s="178" t="s">
        <v>7</v>
      </c>
      <c r="D214" s="178" t="s">
        <v>118</v>
      </c>
      <c r="E214" s="179" t="s">
        <v>273</v>
      </c>
      <c r="F214" s="180" t="s">
        <v>274</v>
      </c>
      <c r="G214" s="181" t="s">
        <v>134</v>
      </c>
      <c r="H214" s="182">
        <v>1856.7</v>
      </c>
      <c r="I214" s="183"/>
      <c r="J214" s="184">
        <f>ROUND(I214*H214,2)</f>
        <v>0</v>
      </c>
      <c r="K214" s="180" t="s">
        <v>122</v>
      </c>
      <c r="L214" s="54"/>
      <c r="M214" s="185" t="s">
        <v>20</v>
      </c>
      <c r="N214" s="186" t="s">
        <v>45</v>
      </c>
      <c r="O214" s="35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AR214" s="17" t="s">
        <v>123</v>
      </c>
      <c r="AT214" s="17" t="s">
        <v>118</v>
      </c>
      <c r="AU214" s="17" t="s">
        <v>82</v>
      </c>
      <c r="AY214" s="17" t="s">
        <v>116</v>
      </c>
      <c r="BE214" s="189">
        <f>IF(N214="základní",J214,0)</f>
        <v>0</v>
      </c>
      <c r="BF214" s="189">
        <f>IF(N214="snížená",J214,0)</f>
        <v>0</v>
      </c>
      <c r="BG214" s="189">
        <f>IF(N214="zákl. přenesená",J214,0)</f>
        <v>0</v>
      </c>
      <c r="BH214" s="189">
        <f>IF(N214="sníž. přenesená",J214,0)</f>
        <v>0</v>
      </c>
      <c r="BI214" s="189">
        <f>IF(N214="nulová",J214,0)</f>
        <v>0</v>
      </c>
      <c r="BJ214" s="17" t="s">
        <v>22</v>
      </c>
      <c r="BK214" s="189">
        <f>ROUND(I214*H214,2)</f>
        <v>0</v>
      </c>
      <c r="BL214" s="17" t="s">
        <v>123</v>
      </c>
      <c r="BM214" s="17" t="s">
        <v>275</v>
      </c>
    </row>
    <row r="215" spans="2:47" s="1" customFormat="1" ht="27">
      <c r="B215" s="34"/>
      <c r="C215" s="56"/>
      <c r="D215" s="190" t="s">
        <v>125</v>
      </c>
      <c r="E215" s="56"/>
      <c r="F215" s="191" t="s">
        <v>276</v>
      </c>
      <c r="G215" s="56"/>
      <c r="H215" s="56"/>
      <c r="I215" s="147"/>
      <c r="J215" s="56"/>
      <c r="K215" s="56"/>
      <c r="L215" s="54"/>
      <c r="M215" s="71"/>
      <c r="N215" s="35"/>
      <c r="O215" s="35"/>
      <c r="P215" s="35"/>
      <c r="Q215" s="35"/>
      <c r="R215" s="35"/>
      <c r="S215" s="35"/>
      <c r="T215" s="72"/>
      <c r="AT215" s="17" t="s">
        <v>125</v>
      </c>
      <c r="AU215" s="17" t="s">
        <v>82</v>
      </c>
    </row>
    <row r="216" spans="2:51" s="11" customFormat="1" ht="13.5">
      <c r="B216" s="192"/>
      <c r="C216" s="193"/>
      <c r="D216" s="190" t="s">
        <v>127</v>
      </c>
      <c r="E216" s="194" t="s">
        <v>20</v>
      </c>
      <c r="F216" s="195" t="s">
        <v>174</v>
      </c>
      <c r="G216" s="193"/>
      <c r="H216" s="196" t="s">
        <v>20</v>
      </c>
      <c r="I216" s="197"/>
      <c r="J216" s="193"/>
      <c r="K216" s="193"/>
      <c r="L216" s="198"/>
      <c r="M216" s="199"/>
      <c r="N216" s="200"/>
      <c r="O216" s="200"/>
      <c r="P216" s="200"/>
      <c r="Q216" s="200"/>
      <c r="R216" s="200"/>
      <c r="S216" s="200"/>
      <c r="T216" s="201"/>
      <c r="AT216" s="202" t="s">
        <v>127</v>
      </c>
      <c r="AU216" s="202" t="s">
        <v>82</v>
      </c>
      <c r="AV216" s="11" t="s">
        <v>22</v>
      </c>
      <c r="AW216" s="11" t="s">
        <v>38</v>
      </c>
      <c r="AX216" s="11" t="s">
        <v>74</v>
      </c>
      <c r="AY216" s="202" t="s">
        <v>116</v>
      </c>
    </row>
    <row r="217" spans="2:51" s="12" customFormat="1" ht="13.5">
      <c r="B217" s="203"/>
      <c r="C217" s="204"/>
      <c r="D217" s="190" t="s">
        <v>127</v>
      </c>
      <c r="E217" s="205" t="s">
        <v>20</v>
      </c>
      <c r="F217" s="206" t="s">
        <v>277</v>
      </c>
      <c r="G217" s="204"/>
      <c r="H217" s="207">
        <v>1856.7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127</v>
      </c>
      <c r="AU217" s="213" t="s">
        <v>82</v>
      </c>
      <c r="AV217" s="12" t="s">
        <v>82</v>
      </c>
      <c r="AW217" s="12" t="s">
        <v>38</v>
      </c>
      <c r="AX217" s="12" t="s">
        <v>74</v>
      </c>
      <c r="AY217" s="213" t="s">
        <v>116</v>
      </c>
    </row>
    <row r="218" spans="2:51" s="13" customFormat="1" ht="13.5">
      <c r="B218" s="214"/>
      <c r="C218" s="215"/>
      <c r="D218" s="216" t="s">
        <v>127</v>
      </c>
      <c r="E218" s="217" t="s">
        <v>20</v>
      </c>
      <c r="F218" s="218" t="s">
        <v>130</v>
      </c>
      <c r="G218" s="215"/>
      <c r="H218" s="219">
        <v>1856.7</v>
      </c>
      <c r="I218" s="220"/>
      <c r="J218" s="215"/>
      <c r="K218" s="215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127</v>
      </c>
      <c r="AU218" s="225" t="s">
        <v>82</v>
      </c>
      <c r="AV218" s="13" t="s">
        <v>123</v>
      </c>
      <c r="AW218" s="13" t="s">
        <v>38</v>
      </c>
      <c r="AX218" s="13" t="s">
        <v>22</v>
      </c>
      <c r="AY218" s="225" t="s">
        <v>116</v>
      </c>
    </row>
    <row r="219" spans="2:65" s="1" customFormat="1" ht="22.5" customHeight="1">
      <c r="B219" s="34"/>
      <c r="C219" s="226" t="s">
        <v>278</v>
      </c>
      <c r="D219" s="226" t="s">
        <v>279</v>
      </c>
      <c r="E219" s="227" t="s">
        <v>280</v>
      </c>
      <c r="F219" s="228" t="s">
        <v>281</v>
      </c>
      <c r="G219" s="229" t="s">
        <v>282</v>
      </c>
      <c r="H219" s="230">
        <v>57.372</v>
      </c>
      <c r="I219" s="231"/>
      <c r="J219" s="232">
        <f>ROUND(I219*H219,2)</f>
        <v>0</v>
      </c>
      <c r="K219" s="228" t="s">
        <v>122</v>
      </c>
      <c r="L219" s="233"/>
      <c r="M219" s="234" t="s">
        <v>20</v>
      </c>
      <c r="N219" s="235" t="s">
        <v>45</v>
      </c>
      <c r="O219" s="35"/>
      <c r="P219" s="187">
        <f>O219*H219</f>
        <v>0</v>
      </c>
      <c r="Q219" s="187">
        <v>0.001</v>
      </c>
      <c r="R219" s="187">
        <f>Q219*H219</f>
        <v>0.057372</v>
      </c>
      <c r="S219" s="187">
        <v>0</v>
      </c>
      <c r="T219" s="188">
        <f>S219*H219</f>
        <v>0</v>
      </c>
      <c r="AR219" s="17" t="s">
        <v>169</v>
      </c>
      <c r="AT219" s="17" t="s">
        <v>279</v>
      </c>
      <c r="AU219" s="17" t="s">
        <v>82</v>
      </c>
      <c r="AY219" s="17" t="s">
        <v>116</v>
      </c>
      <c r="BE219" s="189">
        <f>IF(N219="základní",J219,0)</f>
        <v>0</v>
      </c>
      <c r="BF219" s="189">
        <f>IF(N219="snížená",J219,0)</f>
        <v>0</v>
      </c>
      <c r="BG219" s="189">
        <f>IF(N219="zákl. přenesená",J219,0)</f>
        <v>0</v>
      </c>
      <c r="BH219" s="189">
        <f>IF(N219="sníž. přenesená",J219,0)</f>
        <v>0</v>
      </c>
      <c r="BI219" s="189">
        <f>IF(N219="nulová",J219,0)</f>
        <v>0</v>
      </c>
      <c r="BJ219" s="17" t="s">
        <v>22</v>
      </c>
      <c r="BK219" s="189">
        <f>ROUND(I219*H219,2)</f>
        <v>0</v>
      </c>
      <c r="BL219" s="17" t="s">
        <v>123</v>
      </c>
      <c r="BM219" s="17" t="s">
        <v>283</v>
      </c>
    </row>
    <row r="220" spans="2:47" s="1" customFormat="1" ht="13.5">
      <c r="B220" s="34"/>
      <c r="C220" s="56"/>
      <c r="D220" s="190" t="s">
        <v>125</v>
      </c>
      <c r="E220" s="56"/>
      <c r="F220" s="191" t="s">
        <v>284</v>
      </c>
      <c r="G220" s="56"/>
      <c r="H220" s="56"/>
      <c r="I220" s="147"/>
      <c r="J220" s="56"/>
      <c r="K220" s="56"/>
      <c r="L220" s="54"/>
      <c r="M220" s="71"/>
      <c r="N220" s="35"/>
      <c r="O220" s="35"/>
      <c r="P220" s="35"/>
      <c r="Q220" s="35"/>
      <c r="R220" s="35"/>
      <c r="S220" s="35"/>
      <c r="T220" s="72"/>
      <c r="AT220" s="17" t="s">
        <v>125</v>
      </c>
      <c r="AU220" s="17" t="s">
        <v>82</v>
      </c>
    </row>
    <row r="221" spans="2:51" s="11" customFormat="1" ht="13.5">
      <c r="B221" s="192"/>
      <c r="C221" s="193"/>
      <c r="D221" s="190" t="s">
        <v>127</v>
      </c>
      <c r="E221" s="194" t="s">
        <v>20</v>
      </c>
      <c r="F221" s="195" t="s">
        <v>285</v>
      </c>
      <c r="G221" s="193"/>
      <c r="H221" s="196" t="s">
        <v>20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127</v>
      </c>
      <c r="AU221" s="202" t="s">
        <v>82</v>
      </c>
      <c r="AV221" s="11" t="s">
        <v>22</v>
      </c>
      <c r="AW221" s="11" t="s">
        <v>38</v>
      </c>
      <c r="AX221" s="11" t="s">
        <v>74</v>
      </c>
      <c r="AY221" s="202" t="s">
        <v>116</v>
      </c>
    </row>
    <row r="222" spans="2:51" s="12" customFormat="1" ht="13.5">
      <c r="B222" s="203"/>
      <c r="C222" s="204"/>
      <c r="D222" s="190" t="s">
        <v>127</v>
      </c>
      <c r="E222" s="205" t="s">
        <v>20</v>
      </c>
      <c r="F222" s="206" t="s">
        <v>286</v>
      </c>
      <c r="G222" s="204"/>
      <c r="H222" s="207">
        <v>57.372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127</v>
      </c>
      <c r="AU222" s="213" t="s">
        <v>82</v>
      </c>
      <c r="AV222" s="12" t="s">
        <v>82</v>
      </c>
      <c r="AW222" s="12" t="s">
        <v>38</v>
      </c>
      <c r="AX222" s="12" t="s">
        <v>74</v>
      </c>
      <c r="AY222" s="213" t="s">
        <v>116</v>
      </c>
    </row>
    <row r="223" spans="2:51" s="13" customFormat="1" ht="13.5">
      <c r="B223" s="214"/>
      <c r="C223" s="215"/>
      <c r="D223" s="216" t="s">
        <v>127</v>
      </c>
      <c r="E223" s="217" t="s">
        <v>20</v>
      </c>
      <c r="F223" s="218" t="s">
        <v>130</v>
      </c>
      <c r="G223" s="215"/>
      <c r="H223" s="219">
        <v>57.372</v>
      </c>
      <c r="I223" s="220"/>
      <c r="J223" s="215"/>
      <c r="K223" s="215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127</v>
      </c>
      <c r="AU223" s="225" t="s">
        <v>82</v>
      </c>
      <c r="AV223" s="13" t="s">
        <v>123</v>
      </c>
      <c r="AW223" s="13" t="s">
        <v>38</v>
      </c>
      <c r="AX223" s="13" t="s">
        <v>22</v>
      </c>
      <c r="AY223" s="225" t="s">
        <v>116</v>
      </c>
    </row>
    <row r="224" spans="2:65" s="1" customFormat="1" ht="22.5" customHeight="1">
      <c r="B224" s="34"/>
      <c r="C224" s="178" t="s">
        <v>287</v>
      </c>
      <c r="D224" s="178" t="s">
        <v>118</v>
      </c>
      <c r="E224" s="179" t="s">
        <v>288</v>
      </c>
      <c r="F224" s="180" t="s">
        <v>289</v>
      </c>
      <c r="G224" s="181" t="s">
        <v>134</v>
      </c>
      <c r="H224" s="182">
        <v>1588.3</v>
      </c>
      <c r="I224" s="183"/>
      <c r="J224" s="184">
        <f>ROUND(I224*H224,2)</f>
        <v>0</v>
      </c>
      <c r="K224" s="180" t="s">
        <v>122</v>
      </c>
      <c r="L224" s="54"/>
      <c r="M224" s="185" t="s">
        <v>20</v>
      </c>
      <c r="N224" s="186" t="s">
        <v>45</v>
      </c>
      <c r="O224" s="35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AR224" s="17" t="s">
        <v>123</v>
      </c>
      <c r="AT224" s="17" t="s">
        <v>118</v>
      </c>
      <c r="AU224" s="17" t="s">
        <v>82</v>
      </c>
      <c r="AY224" s="17" t="s">
        <v>116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7" t="s">
        <v>22</v>
      </c>
      <c r="BK224" s="189">
        <f>ROUND(I224*H224,2)</f>
        <v>0</v>
      </c>
      <c r="BL224" s="17" t="s">
        <v>123</v>
      </c>
      <c r="BM224" s="17" t="s">
        <v>290</v>
      </c>
    </row>
    <row r="225" spans="2:47" s="1" customFormat="1" ht="13.5">
      <c r="B225" s="34"/>
      <c r="C225" s="56"/>
      <c r="D225" s="190" t="s">
        <v>125</v>
      </c>
      <c r="E225" s="56"/>
      <c r="F225" s="191" t="s">
        <v>291</v>
      </c>
      <c r="G225" s="56"/>
      <c r="H225" s="56"/>
      <c r="I225" s="147"/>
      <c r="J225" s="56"/>
      <c r="K225" s="56"/>
      <c r="L225" s="54"/>
      <c r="M225" s="71"/>
      <c r="N225" s="35"/>
      <c r="O225" s="35"/>
      <c r="P225" s="35"/>
      <c r="Q225" s="35"/>
      <c r="R225" s="35"/>
      <c r="S225" s="35"/>
      <c r="T225" s="72"/>
      <c r="AT225" s="17" t="s">
        <v>125</v>
      </c>
      <c r="AU225" s="17" t="s">
        <v>82</v>
      </c>
    </row>
    <row r="226" spans="2:51" s="11" customFormat="1" ht="13.5">
      <c r="B226" s="192"/>
      <c r="C226" s="193"/>
      <c r="D226" s="190" t="s">
        <v>127</v>
      </c>
      <c r="E226" s="194" t="s">
        <v>20</v>
      </c>
      <c r="F226" s="195" t="s">
        <v>292</v>
      </c>
      <c r="G226" s="193"/>
      <c r="H226" s="196" t="s">
        <v>20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127</v>
      </c>
      <c r="AU226" s="202" t="s">
        <v>82</v>
      </c>
      <c r="AV226" s="11" t="s">
        <v>22</v>
      </c>
      <c r="AW226" s="11" t="s">
        <v>38</v>
      </c>
      <c r="AX226" s="11" t="s">
        <v>74</v>
      </c>
      <c r="AY226" s="202" t="s">
        <v>116</v>
      </c>
    </row>
    <row r="227" spans="2:51" s="12" customFormat="1" ht="13.5">
      <c r="B227" s="203"/>
      <c r="C227" s="204"/>
      <c r="D227" s="190" t="s">
        <v>127</v>
      </c>
      <c r="E227" s="205" t="s">
        <v>20</v>
      </c>
      <c r="F227" s="206" t="s">
        <v>293</v>
      </c>
      <c r="G227" s="204"/>
      <c r="H227" s="207">
        <v>1856.7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127</v>
      </c>
      <c r="AU227" s="213" t="s">
        <v>82</v>
      </c>
      <c r="AV227" s="12" t="s">
        <v>82</v>
      </c>
      <c r="AW227" s="12" t="s">
        <v>38</v>
      </c>
      <c r="AX227" s="12" t="s">
        <v>74</v>
      </c>
      <c r="AY227" s="213" t="s">
        <v>116</v>
      </c>
    </row>
    <row r="228" spans="2:51" s="11" customFormat="1" ht="13.5">
      <c r="B228" s="192"/>
      <c r="C228" s="193"/>
      <c r="D228" s="190" t="s">
        <v>127</v>
      </c>
      <c r="E228" s="194" t="s">
        <v>20</v>
      </c>
      <c r="F228" s="195" t="s">
        <v>294</v>
      </c>
      <c r="G228" s="193"/>
      <c r="H228" s="196" t="s">
        <v>20</v>
      </c>
      <c r="I228" s="197"/>
      <c r="J228" s="193"/>
      <c r="K228" s="193"/>
      <c r="L228" s="198"/>
      <c r="M228" s="199"/>
      <c r="N228" s="200"/>
      <c r="O228" s="200"/>
      <c r="P228" s="200"/>
      <c r="Q228" s="200"/>
      <c r="R228" s="200"/>
      <c r="S228" s="200"/>
      <c r="T228" s="201"/>
      <c r="AT228" s="202" t="s">
        <v>127</v>
      </c>
      <c r="AU228" s="202" t="s">
        <v>82</v>
      </c>
      <c r="AV228" s="11" t="s">
        <v>22</v>
      </c>
      <c r="AW228" s="11" t="s">
        <v>38</v>
      </c>
      <c r="AX228" s="11" t="s">
        <v>74</v>
      </c>
      <c r="AY228" s="202" t="s">
        <v>116</v>
      </c>
    </row>
    <row r="229" spans="2:51" s="12" customFormat="1" ht="13.5">
      <c r="B229" s="203"/>
      <c r="C229" s="204"/>
      <c r="D229" s="190" t="s">
        <v>127</v>
      </c>
      <c r="E229" s="205" t="s">
        <v>20</v>
      </c>
      <c r="F229" s="206" t="s">
        <v>295</v>
      </c>
      <c r="G229" s="204"/>
      <c r="H229" s="207">
        <v>-268.4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127</v>
      </c>
      <c r="AU229" s="213" t="s">
        <v>82</v>
      </c>
      <c r="AV229" s="12" t="s">
        <v>82</v>
      </c>
      <c r="AW229" s="12" t="s">
        <v>38</v>
      </c>
      <c r="AX229" s="12" t="s">
        <v>74</v>
      </c>
      <c r="AY229" s="213" t="s">
        <v>116</v>
      </c>
    </row>
    <row r="230" spans="2:51" s="13" customFormat="1" ht="13.5">
      <c r="B230" s="214"/>
      <c r="C230" s="215"/>
      <c r="D230" s="216" t="s">
        <v>127</v>
      </c>
      <c r="E230" s="217" t="s">
        <v>20</v>
      </c>
      <c r="F230" s="218" t="s">
        <v>130</v>
      </c>
      <c r="G230" s="215"/>
      <c r="H230" s="219">
        <v>1588.3</v>
      </c>
      <c r="I230" s="220"/>
      <c r="J230" s="215"/>
      <c r="K230" s="215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127</v>
      </c>
      <c r="AU230" s="225" t="s">
        <v>82</v>
      </c>
      <c r="AV230" s="13" t="s">
        <v>123</v>
      </c>
      <c r="AW230" s="13" t="s">
        <v>38</v>
      </c>
      <c r="AX230" s="13" t="s">
        <v>22</v>
      </c>
      <c r="AY230" s="225" t="s">
        <v>116</v>
      </c>
    </row>
    <row r="231" spans="2:65" s="1" customFormat="1" ht="22.5" customHeight="1">
      <c r="B231" s="34"/>
      <c r="C231" s="178" t="s">
        <v>296</v>
      </c>
      <c r="D231" s="178" t="s">
        <v>118</v>
      </c>
      <c r="E231" s="179" t="s">
        <v>297</v>
      </c>
      <c r="F231" s="180" t="s">
        <v>298</v>
      </c>
      <c r="G231" s="181" t="s">
        <v>134</v>
      </c>
      <c r="H231" s="182">
        <v>1072.55</v>
      </c>
      <c r="I231" s="183"/>
      <c r="J231" s="184">
        <f>ROUND(I231*H231,2)</f>
        <v>0</v>
      </c>
      <c r="K231" s="180" t="s">
        <v>122</v>
      </c>
      <c r="L231" s="54"/>
      <c r="M231" s="185" t="s">
        <v>20</v>
      </c>
      <c r="N231" s="186" t="s">
        <v>45</v>
      </c>
      <c r="O231" s="35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AR231" s="17" t="s">
        <v>123</v>
      </c>
      <c r="AT231" s="17" t="s">
        <v>118</v>
      </c>
      <c r="AU231" s="17" t="s">
        <v>82</v>
      </c>
      <c r="AY231" s="17" t="s">
        <v>116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7" t="s">
        <v>22</v>
      </c>
      <c r="BK231" s="189">
        <f>ROUND(I231*H231,2)</f>
        <v>0</v>
      </c>
      <c r="BL231" s="17" t="s">
        <v>123</v>
      </c>
      <c r="BM231" s="17" t="s">
        <v>299</v>
      </c>
    </row>
    <row r="232" spans="2:47" s="1" customFormat="1" ht="27">
      <c r="B232" s="34"/>
      <c r="C232" s="56"/>
      <c r="D232" s="190" t="s">
        <v>125</v>
      </c>
      <c r="E232" s="56"/>
      <c r="F232" s="191" t="s">
        <v>300</v>
      </c>
      <c r="G232" s="56"/>
      <c r="H232" s="56"/>
      <c r="I232" s="147"/>
      <c r="J232" s="56"/>
      <c r="K232" s="56"/>
      <c r="L232" s="54"/>
      <c r="M232" s="71"/>
      <c r="N232" s="35"/>
      <c r="O232" s="35"/>
      <c r="P232" s="35"/>
      <c r="Q232" s="35"/>
      <c r="R232" s="35"/>
      <c r="S232" s="35"/>
      <c r="T232" s="72"/>
      <c r="AT232" s="17" t="s">
        <v>125</v>
      </c>
      <c r="AU232" s="17" t="s">
        <v>82</v>
      </c>
    </row>
    <row r="233" spans="2:51" s="11" customFormat="1" ht="13.5">
      <c r="B233" s="192"/>
      <c r="C233" s="193"/>
      <c r="D233" s="190" t="s">
        <v>127</v>
      </c>
      <c r="E233" s="194" t="s">
        <v>20</v>
      </c>
      <c r="F233" s="195" t="s">
        <v>174</v>
      </c>
      <c r="G233" s="193"/>
      <c r="H233" s="196" t="s">
        <v>20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127</v>
      </c>
      <c r="AU233" s="202" t="s">
        <v>82</v>
      </c>
      <c r="AV233" s="11" t="s">
        <v>22</v>
      </c>
      <c r="AW233" s="11" t="s">
        <v>38</v>
      </c>
      <c r="AX233" s="11" t="s">
        <v>74</v>
      </c>
      <c r="AY233" s="202" t="s">
        <v>116</v>
      </c>
    </row>
    <row r="234" spans="2:51" s="12" customFormat="1" ht="13.5">
      <c r="B234" s="203"/>
      <c r="C234" s="204"/>
      <c r="D234" s="190" t="s">
        <v>127</v>
      </c>
      <c r="E234" s="205" t="s">
        <v>20</v>
      </c>
      <c r="F234" s="206" t="s">
        <v>301</v>
      </c>
      <c r="G234" s="204"/>
      <c r="H234" s="207">
        <v>1072.55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127</v>
      </c>
      <c r="AU234" s="213" t="s">
        <v>82</v>
      </c>
      <c r="AV234" s="12" t="s">
        <v>82</v>
      </c>
      <c r="AW234" s="12" t="s">
        <v>38</v>
      </c>
      <c r="AX234" s="12" t="s">
        <v>74</v>
      </c>
      <c r="AY234" s="213" t="s">
        <v>116</v>
      </c>
    </row>
    <row r="235" spans="2:51" s="13" customFormat="1" ht="13.5">
      <c r="B235" s="214"/>
      <c r="C235" s="215"/>
      <c r="D235" s="216" t="s">
        <v>127</v>
      </c>
      <c r="E235" s="217" t="s">
        <v>20</v>
      </c>
      <c r="F235" s="218" t="s">
        <v>130</v>
      </c>
      <c r="G235" s="215"/>
      <c r="H235" s="219">
        <v>1072.55</v>
      </c>
      <c r="I235" s="220"/>
      <c r="J235" s="215"/>
      <c r="K235" s="215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127</v>
      </c>
      <c r="AU235" s="225" t="s">
        <v>82</v>
      </c>
      <c r="AV235" s="13" t="s">
        <v>123</v>
      </c>
      <c r="AW235" s="13" t="s">
        <v>38</v>
      </c>
      <c r="AX235" s="13" t="s">
        <v>22</v>
      </c>
      <c r="AY235" s="225" t="s">
        <v>116</v>
      </c>
    </row>
    <row r="236" spans="2:65" s="1" customFormat="1" ht="22.5" customHeight="1">
      <c r="B236" s="34"/>
      <c r="C236" s="178" t="s">
        <v>302</v>
      </c>
      <c r="D236" s="178" t="s">
        <v>118</v>
      </c>
      <c r="E236" s="179" t="s">
        <v>303</v>
      </c>
      <c r="F236" s="180" t="s">
        <v>304</v>
      </c>
      <c r="G236" s="181" t="s">
        <v>134</v>
      </c>
      <c r="H236" s="182">
        <v>951.05</v>
      </c>
      <c r="I236" s="183"/>
      <c r="J236" s="184">
        <f>ROUND(I236*H236,2)</f>
        <v>0</v>
      </c>
      <c r="K236" s="180" t="s">
        <v>122</v>
      </c>
      <c r="L236" s="54"/>
      <c r="M236" s="185" t="s">
        <v>20</v>
      </c>
      <c r="N236" s="186" t="s">
        <v>45</v>
      </c>
      <c r="O236" s="35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AR236" s="17" t="s">
        <v>123</v>
      </c>
      <c r="AT236" s="17" t="s">
        <v>118</v>
      </c>
      <c r="AU236" s="17" t="s">
        <v>82</v>
      </c>
      <c r="AY236" s="17" t="s">
        <v>116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7" t="s">
        <v>22</v>
      </c>
      <c r="BK236" s="189">
        <f>ROUND(I236*H236,2)</f>
        <v>0</v>
      </c>
      <c r="BL236" s="17" t="s">
        <v>123</v>
      </c>
      <c r="BM236" s="17" t="s">
        <v>305</v>
      </c>
    </row>
    <row r="237" spans="2:47" s="1" customFormat="1" ht="27">
      <c r="B237" s="34"/>
      <c r="C237" s="56"/>
      <c r="D237" s="190" t="s">
        <v>125</v>
      </c>
      <c r="E237" s="56"/>
      <c r="F237" s="191" t="s">
        <v>306</v>
      </c>
      <c r="G237" s="56"/>
      <c r="H237" s="56"/>
      <c r="I237" s="147"/>
      <c r="J237" s="56"/>
      <c r="K237" s="56"/>
      <c r="L237" s="54"/>
      <c r="M237" s="71"/>
      <c r="N237" s="35"/>
      <c r="O237" s="35"/>
      <c r="P237" s="35"/>
      <c r="Q237" s="35"/>
      <c r="R237" s="35"/>
      <c r="S237" s="35"/>
      <c r="T237" s="72"/>
      <c r="AT237" s="17" t="s">
        <v>125</v>
      </c>
      <c r="AU237" s="17" t="s">
        <v>82</v>
      </c>
    </row>
    <row r="238" spans="2:51" s="11" customFormat="1" ht="13.5">
      <c r="B238" s="192"/>
      <c r="C238" s="193"/>
      <c r="D238" s="190" t="s">
        <v>127</v>
      </c>
      <c r="E238" s="194" t="s">
        <v>20</v>
      </c>
      <c r="F238" s="195" t="s">
        <v>174</v>
      </c>
      <c r="G238" s="193"/>
      <c r="H238" s="196" t="s">
        <v>20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127</v>
      </c>
      <c r="AU238" s="202" t="s">
        <v>82</v>
      </c>
      <c r="AV238" s="11" t="s">
        <v>22</v>
      </c>
      <c r="AW238" s="11" t="s">
        <v>38</v>
      </c>
      <c r="AX238" s="11" t="s">
        <v>74</v>
      </c>
      <c r="AY238" s="202" t="s">
        <v>116</v>
      </c>
    </row>
    <row r="239" spans="2:51" s="12" customFormat="1" ht="13.5">
      <c r="B239" s="203"/>
      <c r="C239" s="204"/>
      <c r="D239" s="190" t="s">
        <v>127</v>
      </c>
      <c r="E239" s="205" t="s">
        <v>20</v>
      </c>
      <c r="F239" s="206" t="s">
        <v>307</v>
      </c>
      <c r="G239" s="204"/>
      <c r="H239" s="207">
        <v>951.05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127</v>
      </c>
      <c r="AU239" s="213" t="s">
        <v>82</v>
      </c>
      <c r="AV239" s="12" t="s">
        <v>82</v>
      </c>
      <c r="AW239" s="12" t="s">
        <v>38</v>
      </c>
      <c r="AX239" s="12" t="s">
        <v>74</v>
      </c>
      <c r="AY239" s="213" t="s">
        <v>116</v>
      </c>
    </row>
    <row r="240" spans="2:51" s="13" customFormat="1" ht="13.5">
      <c r="B240" s="214"/>
      <c r="C240" s="215"/>
      <c r="D240" s="216" t="s">
        <v>127</v>
      </c>
      <c r="E240" s="217" t="s">
        <v>20</v>
      </c>
      <c r="F240" s="218" t="s">
        <v>130</v>
      </c>
      <c r="G240" s="215"/>
      <c r="H240" s="219">
        <v>951.05</v>
      </c>
      <c r="I240" s="220"/>
      <c r="J240" s="215"/>
      <c r="K240" s="215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127</v>
      </c>
      <c r="AU240" s="225" t="s">
        <v>82</v>
      </c>
      <c r="AV240" s="13" t="s">
        <v>123</v>
      </c>
      <c r="AW240" s="13" t="s">
        <v>38</v>
      </c>
      <c r="AX240" s="13" t="s">
        <v>22</v>
      </c>
      <c r="AY240" s="225" t="s">
        <v>116</v>
      </c>
    </row>
    <row r="241" spans="2:65" s="1" customFormat="1" ht="22.5" customHeight="1">
      <c r="B241" s="34"/>
      <c r="C241" s="178" t="s">
        <v>308</v>
      </c>
      <c r="D241" s="178" t="s">
        <v>118</v>
      </c>
      <c r="E241" s="179" t="s">
        <v>309</v>
      </c>
      <c r="F241" s="180" t="s">
        <v>310</v>
      </c>
      <c r="G241" s="181" t="s">
        <v>121</v>
      </c>
      <c r="H241" s="182">
        <v>0.16</v>
      </c>
      <c r="I241" s="183"/>
      <c r="J241" s="184">
        <f>ROUND(I241*H241,2)</f>
        <v>0</v>
      </c>
      <c r="K241" s="180" t="s">
        <v>122</v>
      </c>
      <c r="L241" s="54"/>
      <c r="M241" s="185" t="s">
        <v>20</v>
      </c>
      <c r="N241" s="186" t="s">
        <v>45</v>
      </c>
      <c r="O241" s="35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AR241" s="17" t="s">
        <v>123</v>
      </c>
      <c r="AT241" s="17" t="s">
        <v>118</v>
      </c>
      <c r="AU241" s="17" t="s">
        <v>82</v>
      </c>
      <c r="AY241" s="17" t="s">
        <v>116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7" t="s">
        <v>22</v>
      </c>
      <c r="BK241" s="189">
        <f>ROUND(I241*H241,2)</f>
        <v>0</v>
      </c>
      <c r="BL241" s="17" t="s">
        <v>123</v>
      </c>
      <c r="BM241" s="17" t="s">
        <v>311</v>
      </c>
    </row>
    <row r="242" spans="2:47" s="1" customFormat="1" ht="27">
      <c r="B242" s="34"/>
      <c r="C242" s="56"/>
      <c r="D242" s="190" t="s">
        <v>125</v>
      </c>
      <c r="E242" s="56"/>
      <c r="F242" s="191" t="s">
        <v>312</v>
      </c>
      <c r="G242" s="56"/>
      <c r="H242" s="56"/>
      <c r="I242" s="147"/>
      <c r="J242" s="56"/>
      <c r="K242" s="56"/>
      <c r="L242" s="54"/>
      <c r="M242" s="71"/>
      <c r="N242" s="35"/>
      <c r="O242" s="35"/>
      <c r="P242" s="35"/>
      <c r="Q242" s="35"/>
      <c r="R242" s="35"/>
      <c r="S242" s="35"/>
      <c r="T242" s="72"/>
      <c r="AT242" s="17" t="s">
        <v>125</v>
      </c>
      <c r="AU242" s="17" t="s">
        <v>82</v>
      </c>
    </row>
    <row r="243" spans="2:51" s="11" customFormat="1" ht="13.5">
      <c r="B243" s="192"/>
      <c r="C243" s="193"/>
      <c r="D243" s="190" t="s">
        <v>127</v>
      </c>
      <c r="E243" s="194" t="s">
        <v>20</v>
      </c>
      <c r="F243" s="195" t="s">
        <v>137</v>
      </c>
      <c r="G243" s="193"/>
      <c r="H243" s="196" t="s">
        <v>20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127</v>
      </c>
      <c r="AU243" s="202" t="s">
        <v>82</v>
      </c>
      <c r="AV243" s="11" t="s">
        <v>22</v>
      </c>
      <c r="AW243" s="11" t="s">
        <v>38</v>
      </c>
      <c r="AX243" s="11" t="s">
        <v>74</v>
      </c>
      <c r="AY243" s="202" t="s">
        <v>116</v>
      </c>
    </row>
    <row r="244" spans="2:51" s="12" customFormat="1" ht="13.5">
      <c r="B244" s="203"/>
      <c r="C244" s="204"/>
      <c r="D244" s="190" t="s">
        <v>127</v>
      </c>
      <c r="E244" s="205" t="s">
        <v>20</v>
      </c>
      <c r="F244" s="206" t="s">
        <v>129</v>
      </c>
      <c r="G244" s="204"/>
      <c r="H244" s="207">
        <v>0.16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127</v>
      </c>
      <c r="AU244" s="213" t="s">
        <v>82</v>
      </c>
      <c r="AV244" s="12" t="s">
        <v>82</v>
      </c>
      <c r="AW244" s="12" t="s">
        <v>38</v>
      </c>
      <c r="AX244" s="12" t="s">
        <v>74</v>
      </c>
      <c r="AY244" s="213" t="s">
        <v>116</v>
      </c>
    </row>
    <row r="245" spans="2:51" s="13" customFormat="1" ht="13.5">
      <c r="B245" s="214"/>
      <c r="C245" s="215"/>
      <c r="D245" s="216" t="s">
        <v>127</v>
      </c>
      <c r="E245" s="217" t="s">
        <v>20</v>
      </c>
      <c r="F245" s="218" t="s">
        <v>130</v>
      </c>
      <c r="G245" s="215"/>
      <c r="H245" s="219">
        <v>0.16</v>
      </c>
      <c r="I245" s="220"/>
      <c r="J245" s="215"/>
      <c r="K245" s="215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127</v>
      </c>
      <c r="AU245" s="225" t="s">
        <v>82</v>
      </c>
      <c r="AV245" s="13" t="s">
        <v>123</v>
      </c>
      <c r="AW245" s="13" t="s">
        <v>38</v>
      </c>
      <c r="AX245" s="13" t="s">
        <v>22</v>
      </c>
      <c r="AY245" s="225" t="s">
        <v>116</v>
      </c>
    </row>
    <row r="246" spans="2:65" s="1" customFormat="1" ht="22.5" customHeight="1">
      <c r="B246" s="34"/>
      <c r="C246" s="178" t="s">
        <v>313</v>
      </c>
      <c r="D246" s="178" t="s">
        <v>118</v>
      </c>
      <c r="E246" s="179" t="s">
        <v>314</v>
      </c>
      <c r="F246" s="180" t="s">
        <v>315</v>
      </c>
      <c r="G246" s="181" t="s">
        <v>134</v>
      </c>
      <c r="H246" s="182">
        <v>1856.7</v>
      </c>
      <c r="I246" s="183"/>
      <c r="J246" s="184">
        <f>ROUND(I246*H246,2)</f>
        <v>0</v>
      </c>
      <c r="K246" s="180" t="s">
        <v>122</v>
      </c>
      <c r="L246" s="54"/>
      <c r="M246" s="185" t="s">
        <v>20</v>
      </c>
      <c r="N246" s="186" t="s">
        <v>45</v>
      </c>
      <c r="O246" s="35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AR246" s="17" t="s">
        <v>123</v>
      </c>
      <c r="AT246" s="17" t="s">
        <v>118</v>
      </c>
      <c r="AU246" s="17" t="s">
        <v>82</v>
      </c>
      <c r="AY246" s="17" t="s">
        <v>116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7" t="s">
        <v>22</v>
      </c>
      <c r="BK246" s="189">
        <f>ROUND(I246*H246,2)</f>
        <v>0</v>
      </c>
      <c r="BL246" s="17" t="s">
        <v>123</v>
      </c>
      <c r="BM246" s="17" t="s">
        <v>316</v>
      </c>
    </row>
    <row r="247" spans="2:47" s="1" customFormat="1" ht="13.5">
      <c r="B247" s="34"/>
      <c r="C247" s="56"/>
      <c r="D247" s="190" t="s">
        <v>125</v>
      </c>
      <c r="E247" s="56"/>
      <c r="F247" s="191" t="s">
        <v>317</v>
      </c>
      <c r="G247" s="56"/>
      <c r="H247" s="56"/>
      <c r="I247" s="147"/>
      <c r="J247" s="56"/>
      <c r="K247" s="56"/>
      <c r="L247" s="54"/>
      <c r="M247" s="71"/>
      <c r="N247" s="35"/>
      <c r="O247" s="35"/>
      <c r="P247" s="35"/>
      <c r="Q247" s="35"/>
      <c r="R247" s="35"/>
      <c r="S247" s="35"/>
      <c r="T247" s="72"/>
      <c r="AT247" s="17" t="s">
        <v>125</v>
      </c>
      <c r="AU247" s="17" t="s">
        <v>82</v>
      </c>
    </row>
    <row r="248" spans="2:51" s="11" customFormat="1" ht="13.5">
      <c r="B248" s="192"/>
      <c r="C248" s="193"/>
      <c r="D248" s="190" t="s">
        <v>127</v>
      </c>
      <c r="E248" s="194" t="s">
        <v>20</v>
      </c>
      <c r="F248" s="195" t="s">
        <v>318</v>
      </c>
      <c r="G248" s="193"/>
      <c r="H248" s="196" t="s">
        <v>20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127</v>
      </c>
      <c r="AU248" s="202" t="s">
        <v>82</v>
      </c>
      <c r="AV248" s="11" t="s">
        <v>22</v>
      </c>
      <c r="AW248" s="11" t="s">
        <v>38</v>
      </c>
      <c r="AX248" s="11" t="s">
        <v>74</v>
      </c>
      <c r="AY248" s="202" t="s">
        <v>116</v>
      </c>
    </row>
    <row r="249" spans="2:51" s="12" customFormat="1" ht="13.5">
      <c r="B249" s="203"/>
      <c r="C249" s="204"/>
      <c r="D249" s="190" t="s">
        <v>127</v>
      </c>
      <c r="E249" s="205" t="s">
        <v>20</v>
      </c>
      <c r="F249" s="206" t="s">
        <v>293</v>
      </c>
      <c r="G249" s="204"/>
      <c r="H249" s="207">
        <v>1856.7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127</v>
      </c>
      <c r="AU249" s="213" t="s">
        <v>82</v>
      </c>
      <c r="AV249" s="12" t="s">
        <v>82</v>
      </c>
      <c r="AW249" s="12" t="s">
        <v>38</v>
      </c>
      <c r="AX249" s="12" t="s">
        <v>74</v>
      </c>
      <c r="AY249" s="213" t="s">
        <v>116</v>
      </c>
    </row>
    <row r="250" spans="2:51" s="13" customFormat="1" ht="13.5">
      <c r="B250" s="214"/>
      <c r="C250" s="215"/>
      <c r="D250" s="190" t="s">
        <v>127</v>
      </c>
      <c r="E250" s="236" t="s">
        <v>20</v>
      </c>
      <c r="F250" s="237" t="s">
        <v>130</v>
      </c>
      <c r="G250" s="215"/>
      <c r="H250" s="238">
        <v>1856.7</v>
      </c>
      <c r="I250" s="220"/>
      <c r="J250" s="215"/>
      <c r="K250" s="215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127</v>
      </c>
      <c r="AU250" s="225" t="s">
        <v>82</v>
      </c>
      <c r="AV250" s="13" t="s">
        <v>123</v>
      </c>
      <c r="AW250" s="13" t="s">
        <v>38</v>
      </c>
      <c r="AX250" s="13" t="s">
        <v>22</v>
      </c>
      <c r="AY250" s="225" t="s">
        <v>116</v>
      </c>
    </row>
    <row r="251" spans="2:63" s="10" customFormat="1" ht="29.85" customHeight="1">
      <c r="B251" s="161"/>
      <c r="C251" s="162"/>
      <c r="D251" s="175" t="s">
        <v>73</v>
      </c>
      <c r="E251" s="176" t="s">
        <v>123</v>
      </c>
      <c r="F251" s="176" t="s">
        <v>319</v>
      </c>
      <c r="G251" s="162"/>
      <c r="H251" s="162"/>
      <c r="I251" s="165"/>
      <c r="J251" s="177">
        <f>BK251</f>
        <v>0</v>
      </c>
      <c r="K251" s="162"/>
      <c r="L251" s="167"/>
      <c r="M251" s="168"/>
      <c r="N251" s="169"/>
      <c r="O251" s="169"/>
      <c r="P251" s="170">
        <f>SUM(P252:P269)</f>
        <v>0</v>
      </c>
      <c r="Q251" s="169"/>
      <c r="R251" s="170">
        <f>SUM(R252:R269)</f>
        <v>12766.457510399998</v>
      </c>
      <c r="S251" s="169"/>
      <c r="T251" s="171">
        <f>SUM(T252:T269)</f>
        <v>0</v>
      </c>
      <c r="AR251" s="172" t="s">
        <v>22</v>
      </c>
      <c r="AT251" s="173" t="s">
        <v>73</v>
      </c>
      <c r="AU251" s="173" t="s">
        <v>22</v>
      </c>
      <c r="AY251" s="172" t="s">
        <v>116</v>
      </c>
      <c r="BK251" s="174">
        <f>SUM(BK252:BK269)</f>
        <v>0</v>
      </c>
    </row>
    <row r="252" spans="2:65" s="1" customFormat="1" ht="22.5" customHeight="1">
      <c r="B252" s="34"/>
      <c r="C252" s="178" t="s">
        <v>320</v>
      </c>
      <c r="D252" s="178" t="s">
        <v>118</v>
      </c>
      <c r="E252" s="179" t="s">
        <v>321</v>
      </c>
      <c r="F252" s="180" t="s">
        <v>322</v>
      </c>
      <c r="G252" s="181" t="s">
        <v>156</v>
      </c>
      <c r="H252" s="182">
        <v>1725.68</v>
      </c>
      <c r="I252" s="183"/>
      <c r="J252" s="184">
        <f>ROUND(I252*H252,2)</f>
        <v>0</v>
      </c>
      <c r="K252" s="180" t="s">
        <v>122</v>
      </c>
      <c r="L252" s="54"/>
      <c r="M252" s="185" t="s">
        <v>20</v>
      </c>
      <c r="N252" s="186" t="s">
        <v>45</v>
      </c>
      <c r="O252" s="35"/>
      <c r="P252" s="187">
        <f>O252*H252</f>
        <v>0</v>
      </c>
      <c r="Q252" s="187">
        <v>2.43408</v>
      </c>
      <c r="R252" s="187">
        <f>Q252*H252</f>
        <v>4200.443174399999</v>
      </c>
      <c r="S252" s="187">
        <v>0</v>
      </c>
      <c r="T252" s="188">
        <f>S252*H252</f>
        <v>0</v>
      </c>
      <c r="AR252" s="17" t="s">
        <v>123</v>
      </c>
      <c r="AT252" s="17" t="s">
        <v>118</v>
      </c>
      <c r="AU252" s="17" t="s">
        <v>82</v>
      </c>
      <c r="AY252" s="17" t="s">
        <v>116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7" t="s">
        <v>22</v>
      </c>
      <c r="BK252" s="189">
        <f>ROUND(I252*H252,2)</f>
        <v>0</v>
      </c>
      <c r="BL252" s="17" t="s">
        <v>123</v>
      </c>
      <c r="BM252" s="17" t="s">
        <v>323</v>
      </c>
    </row>
    <row r="253" spans="2:47" s="1" customFormat="1" ht="27">
      <c r="B253" s="34"/>
      <c r="C253" s="56"/>
      <c r="D253" s="190" t="s">
        <v>125</v>
      </c>
      <c r="E253" s="56"/>
      <c r="F253" s="191" t="s">
        <v>324</v>
      </c>
      <c r="G253" s="56"/>
      <c r="H253" s="56"/>
      <c r="I253" s="147"/>
      <c r="J253" s="56"/>
      <c r="K253" s="56"/>
      <c r="L253" s="54"/>
      <c r="M253" s="71"/>
      <c r="N253" s="35"/>
      <c r="O253" s="35"/>
      <c r="P253" s="35"/>
      <c r="Q253" s="35"/>
      <c r="R253" s="35"/>
      <c r="S253" s="35"/>
      <c r="T253" s="72"/>
      <c r="AT253" s="17" t="s">
        <v>125</v>
      </c>
      <c r="AU253" s="17" t="s">
        <v>82</v>
      </c>
    </row>
    <row r="254" spans="2:51" s="11" customFormat="1" ht="13.5">
      <c r="B254" s="192"/>
      <c r="C254" s="193"/>
      <c r="D254" s="190" t="s">
        <v>127</v>
      </c>
      <c r="E254" s="194" t="s">
        <v>20</v>
      </c>
      <c r="F254" s="195" t="s">
        <v>325</v>
      </c>
      <c r="G254" s="193"/>
      <c r="H254" s="196" t="s">
        <v>20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127</v>
      </c>
      <c r="AU254" s="202" t="s">
        <v>82</v>
      </c>
      <c r="AV254" s="11" t="s">
        <v>22</v>
      </c>
      <c r="AW254" s="11" t="s">
        <v>38</v>
      </c>
      <c r="AX254" s="11" t="s">
        <v>74</v>
      </c>
      <c r="AY254" s="202" t="s">
        <v>116</v>
      </c>
    </row>
    <row r="255" spans="2:51" s="11" customFormat="1" ht="13.5">
      <c r="B255" s="192"/>
      <c r="C255" s="193"/>
      <c r="D255" s="190" t="s">
        <v>127</v>
      </c>
      <c r="E255" s="194" t="s">
        <v>20</v>
      </c>
      <c r="F255" s="195" t="s">
        <v>326</v>
      </c>
      <c r="G255" s="193"/>
      <c r="H255" s="196" t="s">
        <v>20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127</v>
      </c>
      <c r="AU255" s="202" t="s">
        <v>82</v>
      </c>
      <c r="AV255" s="11" t="s">
        <v>22</v>
      </c>
      <c r="AW255" s="11" t="s">
        <v>38</v>
      </c>
      <c r="AX255" s="11" t="s">
        <v>74</v>
      </c>
      <c r="AY255" s="202" t="s">
        <v>116</v>
      </c>
    </row>
    <row r="256" spans="2:51" s="12" customFormat="1" ht="13.5">
      <c r="B256" s="203"/>
      <c r="C256" s="204"/>
      <c r="D256" s="190" t="s">
        <v>127</v>
      </c>
      <c r="E256" s="205" t="s">
        <v>20</v>
      </c>
      <c r="F256" s="206" t="s">
        <v>327</v>
      </c>
      <c r="G256" s="204"/>
      <c r="H256" s="207">
        <v>1725.68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127</v>
      </c>
      <c r="AU256" s="213" t="s">
        <v>82</v>
      </c>
      <c r="AV256" s="12" t="s">
        <v>82</v>
      </c>
      <c r="AW256" s="12" t="s">
        <v>38</v>
      </c>
      <c r="AX256" s="12" t="s">
        <v>74</v>
      </c>
      <c r="AY256" s="213" t="s">
        <v>116</v>
      </c>
    </row>
    <row r="257" spans="2:51" s="13" customFormat="1" ht="13.5">
      <c r="B257" s="214"/>
      <c r="C257" s="215"/>
      <c r="D257" s="216" t="s">
        <v>127</v>
      </c>
      <c r="E257" s="217" t="s">
        <v>20</v>
      </c>
      <c r="F257" s="218" t="s">
        <v>130</v>
      </c>
      <c r="G257" s="215"/>
      <c r="H257" s="219">
        <v>1725.68</v>
      </c>
      <c r="I257" s="220"/>
      <c r="J257" s="215"/>
      <c r="K257" s="215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127</v>
      </c>
      <c r="AU257" s="225" t="s">
        <v>82</v>
      </c>
      <c r="AV257" s="13" t="s">
        <v>123</v>
      </c>
      <c r="AW257" s="13" t="s">
        <v>38</v>
      </c>
      <c r="AX257" s="13" t="s">
        <v>22</v>
      </c>
      <c r="AY257" s="225" t="s">
        <v>116</v>
      </c>
    </row>
    <row r="258" spans="2:65" s="1" customFormat="1" ht="22.5" customHeight="1">
      <c r="B258" s="34"/>
      <c r="C258" s="178" t="s">
        <v>328</v>
      </c>
      <c r="D258" s="178" t="s">
        <v>118</v>
      </c>
      <c r="E258" s="179" t="s">
        <v>329</v>
      </c>
      <c r="F258" s="180" t="s">
        <v>330</v>
      </c>
      <c r="G258" s="181" t="s">
        <v>156</v>
      </c>
      <c r="H258" s="182">
        <v>3519.2</v>
      </c>
      <c r="I258" s="183"/>
      <c r="J258" s="184">
        <f>ROUND(I258*H258,2)</f>
        <v>0</v>
      </c>
      <c r="K258" s="180" t="s">
        <v>122</v>
      </c>
      <c r="L258" s="54"/>
      <c r="M258" s="185" t="s">
        <v>20</v>
      </c>
      <c r="N258" s="186" t="s">
        <v>45</v>
      </c>
      <c r="O258" s="35"/>
      <c r="P258" s="187">
        <f>O258*H258</f>
        <v>0</v>
      </c>
      <c r="Q258" s="187">
        <v>2.43408</v>
      </c>
      <c r="R258" s="187">
        <f>Q258*H258</f>
        <v>8566.014335999998</v>
      </c>
      <c r="S258" s="187">
        <v>0</v>
      </c>
      <c r="T258" s="188">
        <f>S258*H258</f>
        <v>0</v>
      </c>
      <c r="AR258" s="17" t="s">
        <v>123</v>
      </c>
      <c r="AT258" s="17" t="s">
        <v>118</v>
      </c>
      <c r="AU258" s="17" t="s">
        <v>82</v>
      </c>
      <c r="AY258" s="17" t="s">
        <v>116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7" t="s">
        <v>22</v>
      </c>
      <c r="BK258" s="189">
        <f>ROUND(I258*H258,2)</f>
        <v>0</v>
      </c>
      <c r="BL258" s="17" t="s">
        <v>123</v>
      </c>
      <c r="BM258" s="17" t="s">
        <v>331</v>
      </c>
    </row>
    <row r="259" spans="2:47" s="1" customFormat="1" ht="27">
      <c r="B259" s="34"/>
      <c r="C259" s="56"/>
      <c r="D259" s="190" t="s">
        <v>125</v>
      </c>
      <c r="E259" s="56"/>
      <c r="F259" s="191" t="s">
        <v>332</v>
      </c>
      <c r="G259" s="56"/>
      <c r="H259" s="56"/>
      <c r="I259" s="147"/>
      <c r="J259" s="56"/>
      <c r="K259" s="56"/>
      <c r="L259" s="54"/>
      <c r="M259" s="71"/>
      <c r="N259" s="35"/>
      <c r="O259" s="35"/>
      <c r="P259" s="35"/>
      <c r="Q259" s="35"/>
      <c r="R259" s="35"/>
      <c r="S259" s="35"/>
      <c r="T259" s="72"/>
      <c r="AT259" s="17" t="s">
        <v>125</v>
      </c>
      <c r="AU259" s="17" t="s">
        <v>82</v>
      </c>
    </row>
    <row r="260" spans="2:51" s="11" customFormat="1" ht="13.5">
      <c r="B260" s="192"/>
      <c r="C260" s="193"/>
      <c r="D260" s="190" t="s">
        <v>127</v>
      </c>
      <c r="E260" s="194" t="s">
        <v>20</v>
      </c>
      <c r="F260" s="195" t="s">
        <v>333</v>
      </c>
      <c r="G260" s="193"/>
      <c r="H260" s="196" t="s">
        <v>20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127</v>
      </c>
      <c r="AU260" s="202" t="s">
        <v>82</v>
      </c>
      <c r="AV260" s="11" t="s">
        <v>22</v>
      </c>
      <c r="AW260" s="11" t="s">
        <v>38</v>
      </c>
      <c r="AX260" s="11" t="s">
        <v>74</v>
      </c>
      <c r="AY260" s="202" t="s">
        <v>116</v>
      </c>
    </row>
    <row r="261" spans="2:51" s="11" customFormat="1" ht="13.5">
      <c r="B261" s="192"/>
      <c r="C261" s="193"/>
      <c r="D261" s="190" t="s">
        <v>127</v>
      </c>
      <c r="E261" s="194" t="s">
        <v>20</v>
      </c>
      <c r="F261" s="195" t="s">
        <v>334</v>
      </c>
      <c r="G261" s="193"/>
      <c r="H261" s="196" t="s">
        <v>20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127</v>
      </c>
      <c r="AU261" s="202" t="s">
        <v>82</v>
      </c>
      <c r="AV261" s="11" t="s">
        <v>22</v>
      </c>
      <c r="AW261" s="11" t="s">
        <v>38</v>
      </c>
      <c r="AX261" s="11" t="s">
        <v>74</v>
      </c>
      <c r="AY261" s="202" t="s">
        <v>116</v>
      </c>
    </row>
    <row r="262" spans="2:51" s="12" customFormat="1" ht="13.5">
      <c r="B262" s="203"/>
      <c r="C262" s="204"/>
      <c r="D262" s="190" t="s">
        <v>127</v>
      </c>
      <c r="E262" s="205" t="s">
        <v>20</v>
      </c>
      <c r="F262" s="206" t="s">
        <v>335</v>
      </c>
      <c r="G262" s="204"/>
      <c r="H262" s="207">
        <v>1420.4</v>
      </c>
      <c r="I262" s="208"/>
      <c r="J262" s="204"/>
      <c r="K262" s="204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127</v>
      </c>
      <c r="AU262" s="213" t="s">
        <v>82</v>
      </c>
      <c r="AV262" s="12" t="s">
        <v>82</v>
      </c>
      <c r="AW262" s="12" t="s">
        <v>38</v>
      </c>
      <c r="AX262" s="12" t="s">
        <v>74</v>
      </c>
      <c r="AY262" s="213" t="s">
        <v>116</v>
      </c>
    </row>
    <row r="263" spans="2:51" s="12" customFormat="1" ht="13.5">
      <c r="B263" s="203"/>
      <c r="C263" s="204"/>
      <c r="D263" s="190" t="s">
        <v>127</v>
      </c>
      <c r="E263" s="205" t="s">
        <v>20</v>
      </c>
      <c r="F263" s="206" t="s">
        <v>336</v>
      </c>
      <c r="G263" s="204"/>
      <c r="H263" s="207">
        <v>2098.8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127</v>
      </c>
      <c r="AU263" s="213" t="s">
        <v>82</v>
      </c>
      <c r="AV263" s="12" t="s">
        <v>82</v>
      </c>
      <c r="AW263" s="12" t="s">
        <v>38</v>
      </c>
      <c r="AX263" s="12" t="s">
        <v>74</v>
      </c>
      <c r="AY263" s="213" t="s">
        <v>116</v>
      </c>
    </row>
    <row r="264" spans="2:51" s="13" customFormat="1" ht="13.5">
      <c r="B264" s="214"/>
      <c r="C264" s="215"/>
      <c r="D264" s="216" t="s">
        <v>127</v>
      </c>
      <c r="E264" s="217" t="s">
        <v>20</v>
      </c>
      <c r="F264" s="218" t="s">
        <v>130</v>
      </c>
      <c r="G264" s="215"/>
      <c r="H264" s="219">
        <v>3519.2</v>
      </c>
      <c r="I264" s="220"/>
      <c r="J264" s="215"/>
      <c r="K264" s="215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127</v>
      </c>
      <c r="AU264" s="225" t="s">
        <v>82</v>
      </c>
      <c r="AV264" s="13" t="s">
        <v>123</v>
      </c>
      <c r="AW264" s="13" t="s">
        <v>38</v>
      </c>
      <c r="AX264" s="13" t="s">
        <v>22</v>
      </c>
      <c r="AY264" s="225" t="s">
        <v>116</v>
      </c>
    </row>
    <row r="265" spans="2:65" s="1" customFormat="1" ht="22.5" customHeight="1">
      <c r="B265" s="34"/>
      <c r="C265" s="178" t="s">
        <v>337</v>
      </c>
      <c r="D265" s="178" t="s">
        <v>118</v>
      </c>
      <c r="E265" s="179" t="s">
        <v>338</v>
      </c>
      <c r="F265" s="180" t="s">
        <v>339</v>
      </c>
      <c r="G265" s="181" t="s">
        <v>134</v>
      </c>
      <c r="H265" s="182">
        <v>2675.44</v>
      </c>
      <c r="I265" s="183"/>
      <c r="J265" s="184">
        <f>ROUND(I265*H265,2)</f>
        <v>0</v>
      </c>
      <c r="K265" s="180" t="s">
        <v>122</v>
      </c>
      <c r="L265" s="54"/>
      <c r="M265" s="185" t="s">
        <v>20</v>
      </c>
      <c r="N265" s="186" t="s">
        <v>45</v>
      </c>
      <c r="O265" s="35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AR265" s="17" t="s">
        <v>123</v>
      </c>
      <c r="AT265" s="17" t="s">
        <v>118</v>
      </c>
      <c r="AU265" s="17" t="s">
        <v>82</v>
      </c>
      <c r="AY265" s="17" t="s">
        <v>116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7" t="s">
        <v>22</v>
      </c>
      <c r="BK265" s="189">
        <f>ROUND(I265*H265,2)</f>
        <v>0</v>
      </c>
      <c r="BL265" s="17" t="s">
        <v>123</v>
      </c>
      <c r="BM265" s="17" t="s">
        <v>340</v>
      </c>
    </row>
    <row r="266" spans="2:47" s="1" customFormat="1" ht="27">
      <c r="B266" s="34"/>
      <c r="C266" s="56"/>
      <c r="D266" s="190" t="s">
        <v>125</v>
      </c>
      <c r="E266" s="56"/>
      <c r="F266" s="191" t="s">
        <v>341</v>
      </c>
      <c r="G266" s="56"/>
      <c r="H266" s="56"/>
      <c r="I266" s="147"/>
      <c r="J266" s="56"/>
      <c r="K266" s="56"/>
      <c r="L266" s="54"/>
      <c r="M266" s="71"/>
      <c r="N266" s="35"/>
      <c r="O266" s="35"/>
      <c r="P266" s="35"/>
      <c r="Q266" s="35"/>
      <c r="R266" s="35"/>
      <c r="S266" s="35"/>
      <c r="T266" s="72"/>
      <c r="AT266" s="17" t="s">
        <v>125</v>
      </c>
      <c r="AU266" s="17" t="s">
        <v>82</v>
      </c>
    </row>
    <row r="267" spans="2:51" s="11" customFormat="1" ht="13.5">
      <c r="B267" s="192"/>
      <c r="C267" s="193"/>
      <c r="D267" s="190" t="s">
        <v>127</v>
      </c>
      <c r="E267" s="194" t="s">
        <v>20</v>
      </c>
      <c r="F267" s="195" t="s">
        <v>342</v>
      </c>
      <c r="G267" s="193"/>
      <c r="H267" s="196" t="s">
        <v>20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127</v>
      </c>
      <c r="AU267" s="202" t="s">
        <v>82</v>
      </c>
      <c r="AV267" s="11" t="s">
        <v>22</v>
      </c>
      <c r="AW267" s="11" t="s">
        <v>38</v>
      </c>
      <c r="AX267" s="11" t="s">
        <v>74</v>
      </c>
      <c r="AY267" s="202" t="s">
        <v>116</v>
      </c>
    </row>
    <row r="268" spans="2:51" s="12" customFormat="1" ht="13.5">
      <c r="B268" s="203"/>
      <c r="C268" s="204"/>
      <c r="D268" s="190" t="s">
        <v>127</v>
      </c>
      <c r="E268" s="205" t="s">
        <v>20</v>
      </c>
      <c r="F268" s="206" t="s">
        <v>343</v>
      </c>
      <c r="G268" s="204"/>
      <c r="H268" s="207">
        <v>2675.44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127</v>
      </c>
      <c r="AU268" s="213" t="s">
        <v>82</v>
      </c>
      <c r="AV268" s="12" t="s">
        <v>82</v>
      </c>
      <c r="AW268" s="12" t="s">
        <v>38</v>
      </c>
      <c r="AX268" s="12" t="s">
        <v>74</v>
      </c>
      <c r="AY268" s="213" t="s">
        <v>116</v>
      </c>
    </row>
    <row r="269" spans="2:51" s="13" customFormat="1" ht="13.5">
      <c r="B269" s="214"/>
      <c r="C269" s="215"/>
      <c r="D269" s="190" t="s">
        <v>127</v>
      </c>
      <c r="E269" s="236" t="s">
        <v>20</v>
      </c>
      <c r="F269" s="237" t="s">
        <v>130</v>
      </c>
      <c r="G269" s="215"/>
      <c r="H269" s="238">
        <v>2675.44</v>
      </c>
      <c r="I269" s="220"/>
      <c r="J269" s="215"/>
      <c r="K269" s="215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127</v>
      </c>
      <c r="AU269" s="225" t="s">
        <v>82</v>
      </c>
      <c r="AV269" s="13" t="s">
        <v>123</v>
      </c>
      <c r="AW269" s="13" t="s">
        <v>38</v>
      </c>
      <c r="AX269" s="13" t="s">
        <v>22</v>
      </c>
      <c r="AY269" s="225" t="s">
        <v>116</v>
      </c>
    </row>
    <row r="270" spans="2:63" s="10" customFormat="1" ht="29.85" customHeight="1">
      <c r="B270" s="161"/>
      <c r="C270" s="162"/>
      <c r="D270" s="163" t="s">
        <v>73</v>
      </c>
      <c r="E270" s="239" t="s">
        <v>181</v>
      </c>
      <c r="F270" s="239" t="s">
        <v>344</v>
      </c>
      <c r="G270" s="162"/>
      <c r="H270" s="162"/>
      <c r="I270" s="165"/>
      <c r="J270" s="240">
        <f>BK270</f>
        <v>0</v>
      </c>
      <c r="K270" s="162"/>
      <c r="L270" s="167"/>
      <c r="M270" s="168"/>
      <c r="N270" s="169"/>
      <c r="O270" s="169"/>
      <c r="P270" s="170">
        <f>P271</f>
        <v>0</v>
      </c>
      <c r="Q270" s="169"/>
      <c r="R270" s="170">
        <f>R271</f>
        <v>0</v>
      </c>
      <c r="S270" s="169"/>
      <c r="T270" s="171">
        <f>T271</f>
        <v>0</v>
      </c>
      <c r="AR270" s="172" t="s">
        <v>22</v>
      </c>
      <c r="AT270" s="173" t="s">
        <v>73</v>
      </c>
      <c r="AU270" s="173" t="s">
        <v>22</v>
      </c>
      <c r="AY270" s="172" t="s">
        <v>116</v>
      </c>
      <c r="BK270" s="174">
        <f>BK271</f>
        <v>0</v>
      </c>
    </row>
    <row r="271" spans="2:63" s="10" customFormat="1" ht="14.85" customHeight="1">
      <c r="B271" s="161"/>
      <c r="C271" s="162"/>
      <c r="D271" s="175" t="s">
        <v>73</v>
      </c>
      <c r="E271" s="176" t="s">
        <v>345</v>
      </c>
      <c r="F271" s="176" t="s">
        <v>346</v>
      </c>
      <c r="G271" s="162"/>
      <c r="H271" s="162"/>
      <c r="I271" s="165"/>
      <c r="J271" s="177">
        <f>BK271</f>
        <v>0</v>
      </c>
      <c r="K271" s="162"/>
      <c r="L271" s="167"/>
      <c r="M271" s="168"/>
      <c r="N271" s="169"/>
      <c r="O271" s="169"/>
      <c r="P271" s="170">
        <f>SUM(P272:P273)</f>
        <v>0</v>
      </c>
      <c r="Q271" s="169"/>
      <c r="R271" s="170">
        <f>SUM(R272:R273)</f>
        <v>0</v>
      </c>
      <c r="S271" s="169"/>
      <c r="T271" s="171">
        <f>SUM(T272:T273)</f>
        <v>0</v>
      </c>
      <c r="AR271" s="172" t="s">
        <v>22</v>
      </c>
      <c r="AT271" s="173" t="s">
        <v>73</v>
      </c>
      <c r="AU271" s="173" t="s">
        <v>82</v>
      </c>
      <c r="AY271" s="172" t="s">
        <v>116</v>
      </c>
      <c r="BK271" s="174">
        <f>SUM(BK272:BK273)</f>
        <v>0</v>
      </c>
    </row>
    <row r="272" spans="2:65" s="1" customFormat="1" ht="22.5" customHeight="1">
      <c r="B272" s="34"/>
      <c r="C272" s="178" t="s">
        <v>347</v>
      </c>
      <c r="D272" s="178" t="s">
        <v>118</v>
      </c>
      <c r="E272" s="179" t="s">
        <v>348</v>
      </c>
      <c r="F272" s="180" t="s">
        <v>349</v>
      </c>
      <c r="G272" s="181" t="s">
        <v>247</v>
      </c>
      <c r="H272" s="182">
        <v>12766.822</v>
      </c>
      <c r="I272" s="183"/>
      <c r="J272" s="184">
        <f>ROUND(I272*H272,2)</f>
        <v>0</v>
      </c>
      <c r="K272" s="180" t="s">
        <v>122</v>
      </c>
      <c r="L272" s="54"/>
      <c r="M272" s="185" t="s">
        <v>20</v>
      </c>
      <c r="N272" s="186" t="s">
        <v>45</v>
      </c>
      <c r="O272" s="35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AR272" s="17" t="s">
        <v>123</v>
      </c>
      <c r="AT272" s="17" t="s">
        <v>118</v>
      </c>
      <c r="AU272" s="17" t="s">
        <v>350</v>
      </c>
      <c r="AY272" s="17" t="s">
        <v>116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7" t="s">
        <v>22</v>
      </c>
      <c r="BK272" s="189">
        <f>ROUND(I272*H272,2)</f>
        <v>0</v>
      </c>
      <c r="BL272" s="17" t="s">
        <v>123</v>
      </c>
      <c r="BM272" s="17" t="s">
        <v>351</v>
      </c>
    </row>
    <row r="273" spans="2:47" s="1" customFormat="1" ht="13.5">
      <c r="B273" s="34"/>
      <c r="C273" s="56"/>
      <c r="D273" s="190" t="s">
        <v>125</v>
      </c>
      <c r="E273" s="56"/>
      <c r="F273" s="191" t="s">
        <v>352</v>
      </c>
      <c r="G273" s="56"/>
      <c r="H273" s="56"/>
      <c r="I273" s="147"/>
      <c r="J273" s="56"/>
      <c r="K273" s="56"/>
      <c r="L273" s="54"/>
      <c r="M273" s="241"/>
      <c r="N273" s="242"/>
      <c r="O273" s="242"/>
      <c r="P273" s="242"/>
      <c r="Q273" s="242"/>
      <c r="R273" s="242"/>
      <c r="S273" s="242"/>
      <c r="T273" s="243"/>
      <c r="AT273" s="17" t="s">
        <v>125</v>
      </c>
      <c r="AU273" s="17" t="s">
        <v>350</v>
      </c>
    </row>
    <row r="274" spans="2:12" s="1" customFormat="1" ht="6.95" customHeight="1">
      <c r="B274" s="49"/>
      <c r="C274" s="50"/>
      <c r="D274" s="50"/>
      <c r="E274" s="50"/>
      <c r="F274" s="50"/>
      <c r="G274" s="50"/>
      <c r="H274" s="50"/>
      <c r="I274" s="124"/>
      <c r="J274" s="50"/>
      <c r="K274" s="50"/>
      <c r="L274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5"/>
      <c r="C1" s="255"/>
      <c r="D1" s="254" t="s">
        <v>1</v>
      </c>
      <c r="E1" s="255"/>
      <c r="F1" s="256" t="s">
        <v>447</v>
      </c>
      <c r="G1" s="380" t="s">
        <v>448</v>
      </c>
      <c r="H1" s="380"/>
      <c r="I1" s="261"/>
      <c r="J1" s="256" t="s">
        <v>449</v>
      </c>
      <c r="K1" s="254" t="s">
        <v>86</v>
      </c>
      <c r="L1" s="256" t="s">
        <v>450</v>
      </c>
      <c r="M1" s="256"/>
      <c r="N1" s="256"/>
      <c r="O1" s="256"/>
      <c r="P1" s="256"/>
      <c r="Q1" s="256"/>
      <c r="R1" s="256"/>
      <c r="S1" s="256"/>
      <c r="T1" s="256"/>
      <c r="U1" s="157"/>
      <c r="V1" s="15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04"/>
      <c r="J3" s="19"/>
      <c r="K3" s="20"/>
      <c r="AT3" s="17" t="s">
        <v>82</v>
      </c>
    </row>
    <row r="4" spans="2:46" ht="36.95" customHeight="1">
      <c r="B4" s="21"/>
      <c r="C4" s="22"/>
      <c r="D4" s="23" t="s">
        <v>87</v>
      </c>
      <c r="E4" s="22"/>
      <c r="F4" s="22"/>
      <c r="G4" s="22"/>
      <c r="H4" s="22"/>
      <c r="I4" s="105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5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5"/>
      <c r="J6" s="22"/>
      <c r="K6" s="24"/>
    </row>
    <row r="7" spans="2:11" ht="22.5" customHeight="1">
      <c r="B7" s="21"/>
      <c r="C7" s="22"/>
      <c r="D7" s="22"/>
      <c r="E7" s="381" t="str">
        <f ca="1">'Rekapitulace stavby'!K6</f>
        <v>VT Odra Bohumín km 3,480 - 3,980, sanace PB výtrže, číslo stavby 3109,  hr.zn. 7/5 - 8/3</v>
      </c>
      <c r="F7" s="349"/>
      <c r="G7" s="349"/>
      <c r="H7" s="349"/>
      <c r="I7" s="105"/>
      <c r="J7" s="22"/>
      <c r="K7" s="24"/>
    </row>
    <row r="8" spans="2:11" s="1" customFormat="1" ht="15">
      <c r="B8" s="34"/>
      <c r="C8" s="35"/>
      <c r="D8" s="30" t="s">
        <v>88</v>
      </c>
      <c r="E8" s="35"/>
      <c r="F8" s="35"/>
      <c r="G8" s="35"/>
      <c r="H8" s="35"/>
      <c r="I8" s="106"/>
      <c r="J8" s="35"/>
      <c r="K8" s="38"/>
    </row>
    <row r="9" spans="2:11" s="1" customFormat="1" ht="36.95" customHeight="1">
      <c r="B9" s="34"/>
      <c r="C9" s="35"/>
      <c r="D9" s="35"/>
      <c r="E9" s="382" t="s">
        <v>353</v>
      </c>
      <c r="F9" s="356"/>
      <c r="G9" s="356"/>
      <c r="H9" s="356"/>
      <c r="I9" s="106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7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31</v>
      </c>
      <c r="G12" s="35"/>
      <c r="H12" s="35"/>
      <c r="I12" s="107" t="s">
        <v>25</v>
      </c>
      <c r="J12" s="108" t="str">
        <f ca="1">'Rekapitulace stavby'!AN8</f>
        <v>18. 1. 2016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7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07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07" t="s">
        <v>30</v>
      </c>
      <c r="J17" s="28" t="str">
        <f ca="1"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 ca="1">IF('Rekapitulace stavby'!E14="Vyplň údaj","",IF('Rekapitulace stavby'!E14="","",'Rekapitulace stavby'!E14))</f>
        <v/>
      </c>
      <c r="F18" s="35"/>
      <c r="G18" s="35"/>
      <c r="H18" s="35"/>
      <c r="I18" s="107" t="s">
        <v>32</v>
      </c>
      <c r="J18" s="28" t="str">
        <f ca="1"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07" t="s">
        <v>30</v>
      </c>
      <c r="J20" s="28" t="s">
        <v>36</v>
      </c>
      <c r="K20" s="38"/>
    </row>
    <row r="21" spans="2:11" s="1" customFormat="1" ht="18" customHeight="1">
      <c r="B21" s="34"/>
      <c r="C21" s="35"/>
      <c r="D21" s="35"/>
      <c r="E21" s="28" t="s">
        <v>37</v>
      </c>
      <c r="F21" s="35"/>
      <c r="G21" s="35"/>
      <c r="H21" s="35"/>
      <c r="I21" s="107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30" t="s">
        <v>39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352" t="s">
        <v>20</v>
      </c>
      <c r="F24" s="383"/>
      <c r="G24" s="383"/>
      <c r="H24" s="383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40</v>
      </c>
      <c r="E27" s="35"/>
      <c r="F27" s="35"/>
      <c r="G27" s="35"/>
      <c r="H27" s="35"/>
      <c r="I27" s="106"/>
      <c r="J27" s="116">
        <f>ROUND(J81,2)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42</v>
      </c>
      <c r="G29" s="35"/>
      <c r="H29" s="35"/>
      <c r="I29" s="117" t="s">
        <v>41</v>
      </c>
      <c r="J29" s="39" t="s">
        <v>43</v>
      </c>
      <c r="K29" s="38"/>
    </row>
    <row r="30" spans="2:11" s="1" customFormat="1" ht="14.45" customHeight="1">
      <c r="B30" s="34"/>
      <c r="C30" s="35"/>
      <c r="D30" s="42" t="s">
        <v>44</v>
      </c>
      <c r="E30" s="42" t="s">
        <v>45</v>
      </c>
      <c r="F30" s="118">
        <f>ROUND(SUM(BE81:BE134),2)</f>
        <v>0</v>
      </c>
      <c r="G30" s="35"/>
      <c r="H30" s="35"/>
      <c r="I30" s="119">
        <v>0.21</v>
      </c>
      <c r="J30" s="118">
        <f>ROUND(ROUND((SUM(BE81:BE134)),2)*I30,1)</f>
        <v>0</v>
      </c>
      <c r="K30" s="38"/>
    </row>
    <row r="31" spans="2:11" s="1" customFormat="1" ht="14.45" customHeight="1">
      <c r="B31" s="34"/>
      <c r="C31" s="35"/>
      <c r="D31" s="35"/>
      <c r="E31" s="42" t="s">
        <v>46</v>
      </c>
      <c r="F31" s="118">
        <f>ROUND(SUM(BF81:BF134),2)</f>
        <v>0</v>
      </c>
      <c r="G31" s="35"/>
      <c r="H31" s="35"/>
      <c r="I31" s="119">
        <v>0.15</v>
      </c>
      <c r="J31" s="118">
        <f>ROUND(ROUND((SUM(BF81:BF134)),2)*I31,1)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47</v>
      </c>
      <c r="F32" s="118">
        <f>ROUND(SUM(BG81:BG134),2)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48</v>
      </c>
      <c r="F33" s="118">
        <f>ROUND(SUM(BH81:BH134),2)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49</v>
      </c>
      <c r="F34" s="118">
        <f>ROUND(SUM(BI81:BI134),2)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44"/>
      <c r="D36" s="45" t="s">
        <v>50</v>
      </c>
      <c r="E36" s="46"/>
      <c r="F36" s="46"/>
      <c r="G36" s="120" t="s">
        <v>51</v>
      </c>
      <c r="H36" s="47" t="s">
        <v>52</v>
      </c>
      <c r="I36" s="121"/>
      <c r="J36" s="122">
        <f>SUM(J27:J34)</f>
        <v>0</v>
      </c>
      <c r="K36" s="123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4"/>
      <c r="J37" s="50"/>
      <c r="K37" s="51"/>
    </row>
    <row r="41" spans="2:11" s="1" customFormat="1" ht="6.95" customHeight="1">
      <c r="B41" s="125"/>
      <c r="C41" s="126"/>
      <c r="D41" s="126"/>
      <c r="E41" s="126"/>
      <c r="F41" s="126"/>
      <c r="G41" s="126"/>
      <c r="H41" s="126"/>
      <c r="I41" s="127"/>
      <c r="J41" s="126"/>
      <c r="K41" s="128"/>
    </row>
    <row r="42" spans="2:11" s="1" customFormat="1" ht="36.95" customHeight="1">
      <c r="B42" s="34"/>
      <c r="C42" s="23" t="s">
        <v>90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81" t="str">
        <f>E7</f>
        <v>VT Odra Bohumín km 3,480 - 3,980, sanace PB výtrže, číslo stavby 3109,  hr.zn. 7/5 - 8/3</v>
      </c>
      <c r="F45" s="356"/>
      <c r="G45" s="356"/>
      <c r="H45" s="356"/>
      <c r="I45" s="106"/>
      <c r="J45" s="35"/>
      <c r="K45" s="38"/>
    </row>
    <row r="46" spans="2:11" s="1" customFormat="1" ht="14.45" customHeight="1">
      <c r="B46" s="34"/>
      <c r="C46" s="30" t="s">
        <v>88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82" t="str">
        <f>E9</f>
        <v>VRN - Vedlejší rozpočtové náklady</v>
      </c>
      <c r="F47" s="356"/>
      <c r="G47" s="356"/>
      <c r="H47" s="356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07" t="s">
        <v>25</v>
      </c>
      <c r="J49" s="108" t="str">
        <f>IF(J12="","",J12)</f>
        <v>18. 1. 2016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 xml:space="preserve"> </v>
      </c>
      <c r="G51" s="35"/>
      <c r="H51" s="35"/>
      <c r="I51" s="107" t="s">
        <v>35</v>
      </c>
      <c r="J51" s="28" t="str">
        <f>E21</f>
        <v>AGPOL s.r.o., Jungmannova 153/12, Olomouc 77900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06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11" s="1" customFormat="1" ht="29.25" customHeight="1">
      <c r="B54" s="34"/>
      <c r="C54" s="129" t="s">
        <v>91</v>
      </c>
      <c r="D54" s="44"/>
      <c r="E54" s="44"/>
      <c r="F54" s="44"/>
      <c r="G54" s="44"/>
      <c r="H54" s="44"/>
      <c r="I54" s="130"/>
      <c r="J54" s="131" t="s">
        <v>92</v>
      </c>
      <c r="K54" s="48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2" t="s">
        <v>93</v>
      </c>
      <c r="D56" s="35"/>
      <c r="E56" s="35"/>
      <c r="F56" s="35"/>
      <c r="G56" s="35"/>
      <c r="H56" s="35"/>
      <c r="I56" s="106"/>
      <c r="J56" s="116">
        <f>J81</f>
        <v>0</v>
      </c>
      <c r="K56" s="38"/>
      <c r="AU56" s="17" t="s">
        <v>94</v>
      </c>
    </row>
    <row r="57" spans="2:11" s="7" customFormat="1" ht="24.95" customHeight="1">
      <c r="B57" s="133"/>
      <c r="C57" s="134"/>
      <c r="D57" s="135" t="s">
        <v>354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8" customFormat="1" ht="19.9" customHeight="1">
      <c r="B58" s="140"/>
      <c r="C58" s="141"/>
      <c r="D58" s="142" t="s">
        <v>355</v>
      </c>
      <c r="E58" s="143"/>
      <c r="F58" s="143"/>
      <c r="G58" s="143"/>
      <c r="H58" s="143"/>
      <c r="I58" s="144"/>
      <c r="J58" s="145">
        <f>J83</f>
        <v>0</v>
      </c>
      <c r="K58" s="146"/>
    </row>
    <row r="59" spans="2:11" s="8" customFormat="1" ht="19.9" customHeight="1">
      <c r="B59" s="140"/>
      <c r="C59" s="141"/>
      <c r="D59" s="142" t="s">
        <v>356</v>
      </c>
      <c r="E59" s="143"/>
      <c r="F59" s="143"/>
      <c r="G59" s="143"/>
      <c r="H59" s="143"/>
      <c r="I59" s="144"/>
      <c r="J59" s="145">
        <f>J92</f>
        <v>0</v>
      </c>
      <c r="K59" s="146"/>
    </row>
    <row r="60" spans="2:11" s="8" customFormat="1" ht="19.9" customHeight="1">
      <c r="B60" s="140"/>
      <c r="C60" s="141"/>
      <c r="D60" s="142" t="s">
        <v>357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358</v>
      </c>
      <c r="E61" s="143"/>
      <c r="F61" s="143"/>
      <c r="G61" s="143"/>
      <c r="H61" s="143"/>
      <c r="I61" s="144"/>
      <c r="J61" s="145">
        <f>J120</f>
        <v>0</v>
      </c>
      <c r="K61" s="146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106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24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27"/>
      <c r="J67" s="53"/>
      <c r="K67" s="53"/>
      <c r="L67" s="54"/>
    </row>
    <row r="68" spans="2:12" s="1" customFormat="1" ht="36.95" customHeight="1">
      <c r="B68" s="34"/>
      <c r="C68" s="55" t="s">
        <v>100</v>
      </c>
      <c r="D68" s="56"/>
      <c r="E68" s="56"/>
      <c r="F68" s="56"/>
      <c r="G68" s="56"/>
      <c r="H68" s="56"/>
      <c r="I68" s="147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47"/>
      <c r="J69" s="56"/>
      <c r="K69" s="56"/>
      <c r="L69" s="54"/>
    </row>
    <row r="70" spans="2:12" s="1" customFormat="1" ht="14.45" customHeight="1">
      <c r="B70" s="34"/>
      <c r="C70" s="58" t="s">
        <v>16</v>
      </c>
      <c r="D70" s="56"/>
      <c r="E70" s="56"/>
      <c r="F70" s="56"/>
      <c r="G70" s="56"/>
      <c r="H70" s="56"/>
      <c r="I70" s="147"/>
      <c r="J70" s="56"/>
      <c r="K70" s="56"/>
      <c r="L70" s="54"/>
    </row>
    <row r="71" spans="2:12" s="1" customFormat="1" ht="22.5" customHeight="1">
      <c r="B71" s="34"/>
      <c r="C71" s="56"/>
      <c r="D71" s="56"/>
      <c r="E71" s="379" t="str">
        <f>E7</f>
        <v>VT Odra Bohumín km 3,480 - 3,980, sanace PB výtrže, číslo stavby 3109,  hr.zn. 7/5 - 8/3</v>
      </c>
      <c r="F71" s="372"/>
      <c r="G71" s="372"/>
      <c r="H71" s="372"/>
      <c r="I71" s="147"/>
      <c r="J71" s="56"/>
      <c r="K71" s="56"/>
      <c r="L71" s="54"/>
    </row>
    <row r="72" spans="2:12" s="1" customFormat="1" ht="14.45" customHeight="1">
      <c r="B72" s="34"/>
      <c r="C72" s="58" t="s">
        <v>88</v>
      </c>
      <c r="D72" s="56"/>
      <c r="E72" s="56"/>
      <c r="F72" s="56"/>
      <c r="G72" s="56"/>
      <c r="H72" s="56"/>
      <c r="I72" s="147"/>
      <c r="J72" s="56"/>
      <c r="K72" s="56"/>
      <c r="L72" s="54"/>
    </row>
    <row r="73" spans="2:12" s="1" customFormat="1" ht="23.25" customHeight="1">
      <c r="B73" s="34"/>
      <c r="C73" s="56"/>
      <c r="D73" s="56"/>
      <c r="E73" s="369" t="str">
        <f>E9</f>
        <v>VRN - Vedlejší rozpočtové náklady</v>
      </c>
      <c r="F73" s="372"/>
      <c r="G73" s="372"/>
      <c r="H73" s="372"/>
      <c r="I73" s="147"/>
      <c r="J73" s="56"/>
      <c r="K73" s="56"/>
      <c r="L73" s="54"/>
    </row>
    <row r="74" spans="2:12" s="1" customFormat="1" ht="6.95" customHeight="1">
      <c r="B74" s="34"/>
      <c r="C74" s="56"/>
      <c r="D74" s="56"/>
      <c r="E74" s="56"/>
      <c r="F74" s="56"/>
      <c r="G74" s="56"/>
      <c r="H74" s="56"/>
      <c r="I74" s="147"/>
      <c r="J74" s="56"/>
      <c r="K74" s="56"/>
      <c r="L74" s="54"/>
    </row>
    <row r="75" spans="2:12" s="1" customFormat="1" ht="18" customHeight="1">
      <c r="B75" s="34"/>
      <c r="C75" s="58" t="s">
        <v>23</v>
      </c>
      <c r="D75" s="56"/>
      <c r="E75" s="56"/>
      <c r="F75" s="148" t="str">
        <f>F12</f>
        <v xml:space="preserve"> </v>
      </c>
      <c r="G75" s="56"/>
      <c r="H75" s="56"/>
      <c r="I75" s="149" t="s">
        <v>25</v>
      </c>
      <c r="J75" s="66" t="str">
        <f>IF(J12="","",J12)</f>
        <v>18. 1. 2016</v>
      </c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47"/>
      <c r="J76" s="56"/>
      <c r="K76" s="56"/>
      <c r="L76" s="54"/>
    </row>
    <row r="77" spans="2:12" s="1" customFormat="1" ht="15">
      <c r="B77" s="34"/>
      <c r="C77" s="58" t="s">
        <v>29</v>
      </c>
      <c r="D77" s="56"/>
      <c r="E77" s="56"/>
      <c r="F77" s="148" t="str">
        <f>E15</f>
        <v xml:space="preserve"> </v>
      </c>
      <c r="G77" s="56"/>
      <c r="H77" s="56"/>
      <c r="I77" s="149" t="s">
        <v>35</v>
      </c>
      <c r="J77" s="148" t="str">
        <f>E21</f>
        <v>AGPOL s.r.o., Jungmannova 153/12, Olomouc 77900</v>
      </c>
      <c r="K77" s="56"/>
      <c r="L77" s="54"/>
    </row>
    <row r="78" spans="2:12" s="1" customFormat="1" ht="14.45" customHeight="1">
      <c r="B78" s="34"/>
      <c r="C78" s="58" t="s">
        <v>33</v>
      </c>
      <c r="D78" s="56"/>
      <c r="E78" s="56"/>
      <c r="F78" s="148" t="str">
        <f>IF(E18="","",E18)</f>
        <v/>
      </c>
      <c r="G78" s="56"/>
      <c r="H78" s="56"/>
      <c r="I78" s="147"/>
      <c r="J78" s="56"/>
      <c r="K78" s="56"/>
      <c r="L78" s="54"/>
    </row>
    <row r="79" spans="2:12" s="1" customFormat="1" ht="10.35" customHeight="1">
      <c r="B79" s="34"/>
      <c r="C79" s="56"/>
      <c r="D79" s="56"/>
      <c r="E79" s="56"/>
      <c r="F79" s="56"/>
      <c r="G79" s="56"/>
      <c r="H79" s="56"/>
      <c r="I79" s="147"/>
      <c r="J79" s="56"/>
      <c r="K79" s="56"/>
      <c r="L79" s="54"/>
    </row>
    <row r="80" spans="2:20" s="9" customFormat="1" ht="29.25" customHeight="1">
      <c r="B80" s="150"/>
      <c r="C80" s="151" t="s">
        <v>101</v>
      </c>
      <c r="D80" s="152" t="s">
        <v>59</v>
      </c>
      <c r="E80" s="152" t="s">
        <v>55</v>
      </c>
      <c r="F80" s="152" t="s">
        <v>102</v>
      </c>
      <c r="G80" s="152" t="s">
        <v>103</v>
      </c>
      <c r="H80" s="152" t="s">
        <v>104</v>
      </c>
      <c r="I80" s="153" t="s">
        <v>105</v>
      </c>
      <c r="J80" s="152" t="s">
        <v>92</v>
      </c>
      <c r="K80" s="154" t="s">
        <v>106</v>
      </c>
      <c r="L80" s="155"/>
      <c r="M80" s="74" t="s">
        <v>107</v>
      </c>
      <c r="N80" s="75" t="s">
        <v>44</v>
      </c>
      <c r="O80" s="75" t="s">
        <v>108</v>
      </c>
      <c r="P80" s="75" t="s">
        <v>109</v>
      </c>
      <c r="Q80" s="75" t="s">
        <v>110</v>
      </c>
      <c r="R80" s="75" t="s">
        <v>111</v>
      </c>
      <c r="S80" s="75" t="s">
        <v>112</v>
      </c>
      <c r="T80" s="76" t="s">
        <v>113</v>
      </c>
    </row>
    <row r="81" spans="2:63" s="1" customFormat="1" ht="29.25" customHeight="1">
      <c r="B81" s="34"/>
      <c r="C81" s="80" t="s">
        <v>93</v>
      </c>
      <c r="D81" s="56"/>
      <c r="E81" s="56"/>
      <c r="F81" s="56"/>
      <c r="G81" s="56"/>
      <c r="H81" s="56"/>
      <c r="I81" s="147"/>
      <c r="J81" s="156">
        <f>BK81</f>
        <v>0</v>
      </c>
      <c r="K81" s="56"/>
      <c r="L81" s="54"/>
      <c r="M81" s="77"/>
      <c r="N81" s="78"/>
      <c r="O81" s="78"/>
      <c r="P81" s="158">
        <f>P82</f>
        <v>0</v>
      </c>
      <c r="Q81" s="78"/>
      <c r="R81" s="158">
        <f>R82</f>
        <v>0</v>
      </c>
      <c r="S81" s="78"/>
      <c r="T81" s="159">
        <f>T82</f>
        <v>0</v>
      </c>
      <c r="AT81" s="17" t="s">
        <v>73</v>
      </c>
      <c r="AU81" s="17" t="s">
        <v>94</v>
      </c>
      <c r="BK81" s="160">
        <f>BK82</f>
        <v>0</v>
      </c>
    </row>
    <row r="82" spans="2:63" s="10" customFormat="1" ht="37.35" customHeight="1">
      <c r="B82" s="161"/>
      <c r="C82" s="162"/>
      <c r="D82" s="163" t="s">
        <v>73</v>
      </c>
      <c r="E82" s="164" t="s">
        <v>83</v>
      </c>
      <c r="F82" s="164" t="s">
        <v>359</v>
      </c>
      <c r="G82" s="162"/>
      <c r="H82" s="162"/>
      <c r="I82" s="165"/>
      <c r="J82" s="166">
        <f>BK82</f>
        <v>0</v>
      </c>
      <c r="K82" s="162"/>
      <c r="L82" s="167"/>
      <c r="M82" s="168"/>
      <c r="N82" s="169"/>
      <c r="O82" s="169"/>
      <c r="P82" s="170">
        <f>P83+P92+P116+P120</f>
        <v>0</v>
      </c>
      <c r="Q82" s="169"/>
      <c r="R82" s="170">
        <f>R83+R92+R116+R120</f>
        <v>0</v>
      </c>
      <c r="S82" s="169"/>
      <c r="T82" s="171">
        <f>T83+T92+T116+T120</f>
        <v>0</v>
      </c>
      <c r="AR82" s="172" t="s">
        <v>148</v>
      </c>
      <c r="AT82" s="173" t="s">
        <v>73</v>
      </c>
      <c r="AU82" s="173" t="s">
        <v>74</v>
      </c>
      <c r="AY82" s="172" t="s">
        <v>116</v>
      </c>
      <c r="BK82" s="174">
        <f>BK83+BK92+BK116+BK120</f>
        <v>0</v>
      </c>
    </row>
    <row r="83" spans="2:63" s="10" customFormat="1" ht="19.9" customHeight="1">
      <c r="B83" s="161"/>
      <c r="C83" s="162"/>
      <c r="D83" s="175" t="s">
        <v>73</v>
      </c>
      <c r="E83" s="176" t="s">
        <v>360</v>
      </c>
      <c r="F83" s="176" t="s">
        <v>361</v>
      </c>
      <c r="G83" s="162"/>
      <c r="H83" s="162"/>
      <c r="I83" s="165"/>
      <c r="J83" s="177">
        <f>BK83</f>
        <v>0</v>
      </c>
      <c r="K83" s="162"/>
      <c r="L83" s="167"/>
      <c r="M83" s="168"/>
      <c r="N83" s="169"/>
      <c r="O83" s="169"/>
      <c r="P83" s="170">
        <f>SUM(P84:P91)</f>
        <v>0</v>
      </c>
      <c r="Q83" s="169"/>
      <c r="R83" s="170">
        <f>SUM(R84:R91)</f>
        <v>0</v>
      </c>
      <c r="S83" s="169"/>
      <c r="T83" s="171">
        <f>SUM(T84:T91)</f>
        <v>0</v>
      </c>
      <c r="AR83" s="172" t="s">
        <v>148</v>
      </c>
      <c r="AT83" s="173" t="s">
        <v>73</v>
      </c>
      <c r="AU83" s="173" t="s">
        <v>22</v>
      </c>
      <c r="AY83" s="172" t="s">
        <v>116</v>
      </c>
      <c r="BK83" s="174">
        <f>SUM(BK84:BK91)</f>
        <v>0</v>
      </c>
    </row>
    <row r="84" spans="2:65" s="1" customFormat="1" ht="22.5" customHeight="1">
      <c r="B84" s="34"/>
      <c r="C84" s="178" t="s">
        <v>22</v>
      </c>
      <c r="D84" s="178" t="s">
        <v>118</v>
      </c>
      <c r="E84" s="179" t="s">
        <v>362</v>
      </c>
      <c r="F84" s="180" t="s">
        <v>363</v>
      </c>
      <c r="G84" s="181" t="s">
        <v>364</v>
      </c>
      <c r="H84" s="182">
        <v>1</v>
      </c>
      <c r="I84" s="183"/>
      <c r="J84" s="184">
        <f>ROUND(I84*H84,2)</f>
        <v>0</v>
      </c>
      <c r="K84" s="180" t="s">
        <v>365</v>
      </c>
      <c r="L84" s="54"/>
      <c r="M84" s="185" t="s">
        <v>20</v>
      </c>
      <c r="N84" s="186" t="s">
        <v>45</v>
      </c>
      <c r="O84" s="35"/>
      <c r="P84" s="187">
        <f>O84*H84</f>
        <v>0</v>
      </c>
      <c r="Q84" s="187">
        <v>0</v>
      </c>
      <c r="R84" s="187">
        <f>Q84*H84</f>
        <v>0</v>
      </c>
      <c r="S84" s="187">
        <v>0</v>
      </c>
      <c r="T84" s="188">
        <f>S84*H84</f>
        <v>0</v>
      </c>
      <c r="AR84" s="17" t="s">
        <v>366</v>
      </c>
      <c r="AT84" s="17" t="s">
        <v>118</v>
      </c>
      <c r="AU84" s="17" t="s">
        <v>82</v>
      </c>
      <c r="AY84" s="17" t="s">
        <v>116</v>
      </c>
      <c r="BE84" s="189">
        <f>IF(N84="základní",J84,0)</f>
        <v>0</v>
      </c>
      <c r="BF84" s="189">
        <f>IF(N84="snížená",J84,0)</f>
        <v>0</v>
      </c>
      <c r="BG84" s="189">
        <f>IF(N84="zákl. přenesená",J84,0)</f>
        <v>0</v>
      </c>
      <c r="BH84" s="189">
        <f>IF(N84="sníž. přenesená",J84,0)</f>
        <v>0</v>
      </c>
      <c r="BI84" s="189">
        <f>IF(N84="nulová",J84,0)</f>
        <v>0</v>
      </c>
      <c r="BJ84" s="17" t="s">
        <v>22</v>
      </c>
      <c r="BK84" s="189">
        <f>ROUND(I84*H84,2)</f>
        <v>0</v>
      </c>
      <c r="BL84" s="17" t="s">
        <v>366</v>
      </c>
      <c r="BM84" s="17" t="s">
        <v>367</v>
      </c>
    </row>
    <row r="85" spans="2:47" s="1" customFormat="1" ht="13.5">
      <c r="B85" s="34"/>
      <c r="C85" s="56"/>
      <c r="D85" s="190" t="s">
        <v>125</v>
      </c>
      <c r="E85" s="56"/>
      <c r="F85" s="191" t="s">
        <v>368</v>
      </c>
      <c r="G85" s="56"/>
      <c r="H85" s="56"/>
      <c r="I85" s="147"/>
      <c r="J85" s="56"/>
      <c r="K85" s="56"/>
      <c r="L85" s="54"/>
      <c r="M85" s="71"/>
      <c r="N85" s="35"/>
      <c r="O85" s="35"/>
      <c r="P85" s="35"/>
      <c r="Q85" s="35"/>
      <c r="R85" s="35"/>
      <c r="S85" s="35"/>
      <c r="T85" s="72"/>
      <c r="AT85" s="17" t="s">
        <v>125</v>
      </c>
      <c r="AU85" s="17" t="s">
        <v>82</v>
      </c>
    </row>
    <row r="86" spans="2:47" s="1" customFormat="1" ht="40.5">
      <c r="B86" s="34"/>
      <c r="C86" s="56"/>
      <c r="D86" s="216" t="s">
        <v>369</v>
      </c>
      <c r="E86" s="56"/>
      <c r="F86" s="244" t="s">
        <v>370</v>
      </c>
      <c r="G86" s="56"/>
      <c r="H86" s="56"/>
      <c r="I86" s="147"/>
      <c r="J86" s="56"/>
      <c r="K86" s="56"/>
      <c r="L86" s="54"/>
      <c r="M86" s="71"/>
      <c r="N86" s="35"/>
      <c r="O86" s="35"/>
      <c r="P86" s="35"/>
      <c r="Q86" s="35"/>
      <c r="R86" s="35"/>
      <c r="S86" s="35"/>
      <c r="T86" s="72"/>
      <c r="AT86" s="17" t="s">
        <v>369</v>
      </c>
      <c r="AU86" s="17" t="s">
        <v>82</v>
      </c>
    </row>
    <row r="87" spans="2:65" s="1" customFormat="1" ht="22.5" customHeight="1">
      <c r="B87" s="34"/>
      <c r="C87" s="178" t="s">
        <v>82</v>
      </c>
      <c r="D87" s="178" t="s">
        <v>118</v>
      </c>
      <c r="E87" s="179" t="s">
        <v>371</v>
      </c>
      <c r="F87" s="180" t="s">
        <v>372</v>
      </c>
      <c r="G87" s="181" t="s">
        <v>364</v>
      </c>
      <c r="H87" s="182">
        <v>1</v>
      </c>
      <c r="I87" s="183"/>
      <c r="J87" s="184">
        <f>ROUND(I87*H87,2)</f>
        <v>0</v>
      </c>
      <c r="K87" s="180" t="s">
        <v>365</v>
      </c>
      <c r="L87" s="54"/>
      <c r="M87" s="185" t="s">
        <v>20</v>
      </c>
      <c r="N87" s="186" t="s">
        <v>45</v>
      </c>
      <c r="O87" s="35"/>
      <c r="P87" s="187">
        <f>O87*H87</f>
        <v>0</v>
      </c>
      <c r="Q87" s="187">
        <v>0</v>
      </c>
      <c r="R87" s="187">
        <f>Q87*H87</f>
        <v>0</v>
      </c>
      <c r="S87" s="187">
        <v>0</v>
      </c>
      <c r="T87" s="188">
        <f>S87*H87</f>
        <v>0</v>
      </c>
      <c r="AR87" s="17" t="s">
        <v>366</v>
      </c>
      <c r="AT87" s="17" t="s">
        <v>118</v>
      </c>
      <c r="AU87" s="17" t="s">
        <v>82</v>
      </c>
      <c r="AY87" s="17" t="s">
        <v>116</v>
      </c>
      <c r="BE87" s="189">
        <f>IF(N87="základní",J87,0)</f>
        <v>0</v>
      </c>
      <c r="BF87" s="189">
        <f>IF(N87="snížená",J87,0)</f>
        <v>0</v>
      </c>
      <c r="BG87" s="189">
        <f>IF(N87="zákl. přenesená",J87,0)</f>
        <v>0</v>
      </c>
      <c r="BH87" s="189">
        <f>IF(N87="sníž. přenesená",J87,0)</f>
        <v>0</v>
      </c>
      <c r="BI87" s="189">
        <f>IF(N87="nulová",J87,0)</f>
        <v>0</v>
      </c>
      <c r="BJ87" s="17" t="s">
        <v>22</v>
      </c>
      <c r="BK87" s="189">
        <f>ROUND(I87*H87,2)</f>
        <v>0</v>
      </c>
      <c r="BL87" s="17" t="s">
        <v>366</v>
      </c>
      <c r="BM87" s="17" t="s">
        <v>373</v>
      </c>
    </row>
    <row r="88" spans="2:47" s="1" customFormat="1" ht="13.5">
      <c r="B88" s="34"/>
      <c r="C88" s="56"/>
      <c r="D88" s="216" t="s">
        <v>125</v>
      </c>
      <c r="E88" s="56"/>
      <c r="F88" s="245" t="s">
        <v>374</v>
      </c>
      <c r="G88" s="56"/>
      <c r="H88" s="56"/>
      <c r="I88" s="147"/>
      <c r="J88" s="56"/>
      <c r="K88" s="56"/>
      <c r="L88" s="54"/>
      <c r="M88" s="71"/>
      <c r="N88" s="35"/>
      <c r="O88" s="35"/>
      <c r="P88" s="35"/>
      <c r="Q88" s="35"/>
      <c r="R88" s="35"/>
      <c r="S88" s="35"/>
      <c r="T88" s="72"/>
      <c r="AT88" s="17" t="s">
        <v>125</v>
      </c>
      <c r="AU88" s="17" t="s">
        <v>82</v>
      </c>
    </row>
    <row r="89" spans="2:65" s="1" customFormat="1" ht="22.5" customHeight="1">
      <c r="B89" s="34"/>
      <c r="C89" s="178" t="s">
        <v>350</v>
      </c>
      <c r="D89" s="178" t="s">
        <v>118</v>
      </c>
      <c r="E89" s="179" t="s">
        <v>375</v>
      </c>
      <c r="F89" s="180" t="s">
        <v>376</v>
      </c>
      <c r="G89" s="181" t="s">
        <v>364</v>
      </c>
      <c r="H89" s="182">
        <v>1</v>
      </c>
      <c r="I89" s="183"/>
      <c r="J89" s="184">
        <f>ROUND(I89*H89,2)</f>
        <v>0</v>
      </c>
      <c r="K89" s="180" t="s">
        <v>365</v>
      </c>
      <c r="L89" s="54"/>
      <c r="M89" s="185" t="s">
        <v>20</v>
      </c>
      <c r="N89" s="186" t="s">
        <v>45</v>
      </c>
      <c r="O89" s="35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AR89" s="17" t="s">
        <v>366</v>
      </c>
      <c r="AT89" s="17" t="s">
        <v>118</v>
      </c>
      <c r="AU89" s="17" t="s">
        <v>82</v>
      </c>
      <c r="AY89" s="17" t="s">
        <v>116</v>
      </c>
      <c r="BE89" s="189">
        <f>IF(N89="základní",J89,0)</f>
        <v>0</v>
      </c>
      <c r="BF89" s="189">
        <f>IF(N89="snížená",J89,0)</f>
        <v>0</v>
      </c>
      <c r="BG89" s="189">
        <f>IF(N89="zákl. přenesená",J89,0)</f>
        <v>0</v>
      </c>
      <c r="BH89" s="189">
        <f>IF(N89="sníž. přenesená",J89,0)</f>
        <v>0</v>
      </c>
      <c r="BI89" s="189">
        <f>IF(N89="nulová",J89,0)</f>
        <v>0</v>
      </c>
      <c r="BJ89" s="17" t="s">
        <v>22</v>
      </c>
      <c r="BK89" s="189">
        <f>ROUND(I89*H89,2)</f>
        <v>0</v>
      </c>
      <c r="BL89" s="17" t="s">
        <v>366</v>
      </c>
      <c r="BM89" s="17" t="s">
        <v>377</v>
      </c>
    </row>
    <row r="90" spans="2:47" s="1" customFormat="1" ht="27">
      <c r="B90" s="34"/>
      <c r="C90" s="56"/>
      <c r="D90" s="190" t="s">
        <v>125</v>
      </c>
      <c r="E90" s="56"/>
      <c r="F90" s="191" t="s">
        <v>378</v>
      </c>
      <c r="G90" s="56"/>
      <c r="H90" s="56"/>
      <c r="I90" s="147"/>
      <c r="J90" s="56"/>
      <c r="K90" s="56"/>
      <c r="L90" s="54"/>
      <c r="M90" s="71"/>
      <c r="N90" s="35"/>
      <c r="O90" s="35"/>
      <c r="P90" s="35"/>
      <c r="Q90" s="35"/>
      <c r="R90" s="35"/>
      <c r="S90" s="35"/>
      <c r="T90" s="72"/>
      <c r="AT90" s="17" t="s">
        <v>125</v>
      </c>
      <c r="AU90" s="17" t="s">
        <v>82</v>
      </c>
    </row>
    <row r="91" spans="2:47" s="1" customFormat="1" ht="40.5">
      <c r="B91" s="34"/>
      <c r="C91" s="56"/>
      <c r="D91" s="190" t="s">
        <v>369</v>
      </c>
      <c r="E91" s="56"/>
      <c r="F91" s="246" t="s">
        <v>379</v>
      </c>
      <c r="G91" s="56"/>
      <c r="H91" s="56"/>
      <c r="I91" s="147"/>
      <c r="J91" s="56"/>
      <c r="K91" s="56"/>
      <c r="L91" s="54"/>
      <c r="M91" s="71"/>
      <c r="N91" s="35"/>
      <c r="O91" s="35"/>
      <c r="P91" s="35"/>
      <c r="Q91" s="35"/>
      <c r="R91" s="35"/>
      <c r="S91" s="35"/>
      <c r="T91" s="72"/>
      <c r="AT91" s="17" t="s">
        <v>369</v>
      </c>
      <c r="AU91" s="17" t="s">
        <v>82</v>
      </c>
    </row>
    <row r="92" spans="2:63" s="10" customFormat="1" ht="29.85" customHeight="1">
      <c r="B92" s="161"/>
      <c r="C92" s="162"/>
      <c r="D92" s="175" t="s">
        <v>73</v>
      </c>
      <c r="E92" s="176" t="s">
        <v>380</v>
      </c>
      <c r="F92" s="176" t="s">
        <v>381</v>
      </c>
      <c r="G92" s="162"/>
      <c r="H92" s="162"/>
      <c r="I92" s="165"/>
      <c r="J92" s="177">
        <f>BK92</f>
        <v>0</v>
      </c>
      <c r="K92" s="162"/>
      <c r="L92" s="167"/>
      <c r="M92" s="168"/>
      <c r="N92" s="169"/>
      <c r="O92" s="169"/>
      <c r="P92" s="170">
        <f>SUM(P93:P115)</f>
        <v>0</v>
      </c>
      <c r="Q92" s="169"/>
      <c r="R92" s="170">
        <f>SUM(R93:R115)</f>
        <v>0</v>
      </c>
      <c r="S92" s="169"/>
      <c r="T92" s="171">
        <f>SUM(T93:T115)</f>
        <v>0</v>
      </c>
      <c r="AR92" s="172" t="s">
        <v>148</v>
      </c>
      <c r="AT92" s="173" t="s">
        <v>73</v>
      </c>
      <c r="AU92" s="173" t="s">
        <v>22</v>
      </c>
      <c r="AY92" s="172" t="s">
        <v>116</v>
      </c>
      <c r="BK92" s="174">
        <f>SUM(BK93:BK115)</f>
        <v>0</v>
      </c>
    </row>
    <row r="93" spans="2:65" s="1" customFormat="1" ht="22.5" customHeight="1">
      <c r="B93" s="34"/>
      <c r="C93" s="178" t="s">
        <v>123</v>
      </c>
      <c r="D93" s="178" t="s">
        <v>118</v>
      </c>
      <c r="E93" s="179" t="s">
        <v>382</v>
      </c>
      <c r="F93" s="180" t="s">
        <v>383</v>
      </c>
      <c r="G93" s="181" t="s">
        <v>364</v>
      </c>
      <c r="H93" s="182">
        <v>1</v>
      </c>
      <c r="I93" s="183"/>
      <c r="J93" s="184">
        <f>ROUND(I93*H93,2)</f>
        <v>0</v>
      </c>
      <c r="K93" s="180" t="s">
        <v>20</v>
      </c>
      <c r="L93" s="54"/>
      <c r="M93" s="185" t="s">
        <v>20</v>
      </c>
      <c r="N93" s="186" t="s">
        <v>45</v>
      </c>
      <c r="O93" s="35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AR93" s="17" t="s">
        <v>366</v>
      </c>
      <c r="AT93" s="17" t="s">
        <v>118</v>
      </c>
      <c r="AU93" s="17" t="s">
        <v>82</v>
      </c>
      <c r="AY93" s="17" t="s">
        <v>116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7" t="s">
        <v>22</v>
      </c>
      <c r="BK93" s="189">
        <f>ROUND(I93*H93,2)</f>
        <v>0</v>
      </c>
      <c r="BL93" s="17" t="s">
        <v>366</v>
      </c>
      <c r="BM93" s="17" t="s">
        <v>384</v>
      </c>
    </row>
    <row r="94" spans="2:47" s="1" customFormat="1" ht="13.5">
      <c r="B94" s="34"/>
      <c r="C94" s="56"/>
      <c r="D94" s="190" t="s">
        <v>125</v>
      </c>
      <c r="E94" s="56"/>
      <c r="F94" s="191" t="s">
        <v>385</v>
      </c>
      <c r="G94" s="56"/>
      <c r="H94" s="56"/>
      <c r="I94" s="147"/>
      <c r="J94" s="56"/>
      <c r="K94" s="56"/>
      <c r="L94" s="54"/>
      <c r="M94" s="71"/>
      <c r="N94" s="35"/>
      <c r="O94" s="35"/>
      <c r="P94" s="35"/>
      <c r="Q94" s="35"/>
      <c r="R94" s="35"/>
      <c r="S94" s="35"/>
      <c r="T94" s="72"/>
      <c r="AT94" s="17" t="s">
        <v>125</v>
      </c>
      <c r="AU94" s="17" t="s">
        <v>82</v>
      </c>
    </row>
    <row r="95" spans="2:47" s="1" customFormat="1" ht="54">
      <c r="B95" s="34"/>
      <c r="C95" s="56"/>
      <c r="D95" s="216" t="s">
        <v>369</v>
      </c>
      <c r="E95" s="56"/>
      <c r="F95" s="244" t="s">
        <v>386</v>
      </c>
      <c r="G95" s="56"/>
      <c r="H95" s="56"/>
      <c r="I95" s="147"/>
      <c r="J95" s="56"/>
      <c r="K95" s="56"/>
      <c r="L95" s="54"/>
      <c r="M95" s="71"/>
      <c r="N95" s="35"/>
      <c r="O95" s="35"/>
      <c r="P95" s="35"/>
      <c r="Q95" s="35"/>
      <c r="R95" s="35"/>
      <c r="S95" s="35"/>
      <c r="T95" s="72"/>
      <c r="AT95" s="17" t="s">
        <v>369</v>
      </c>
      <c r="AU95" s="17" t="s">
        <v>82</v>
      </c>
    </row>
    <row r="96" spans="2:65" s="1" customFormat="1" ht="22.5" customHeight="1">
      <c r="B96" s="34"/>
      <c r="C96" s="178" t="s">
        <v>148</v>
      </c>
      <c r="D96" s="178" t="s">
        <v>118</v>
      </c>
      <c r="E96" s="179" t="s">
        <v>387</v>
      </c>
      <c r="F96" s="180" t="s">
        <v>388</v>
      </c>
      <c r="G96" s="181" t="s">
        <v>364</v>
      </c>
      <c r="H96" s="182">
        <v>1</v>
      </c>
      <c r="I96" s="183"/>
      <c r="J96" s="184">
        <f>ROUND(I96*H96,2)</f>
        <v>0</v>
      </c>
      <c r="K96" s="180" t="s">
        <v>20</v>
      </c>
      <c r="L96" s="54"/>
      <c r="M96" s="185" t="s">
        <v>20</v>
      </c>
      <c r="N96" s="186" t="s">
        <v>45</v>
      </c>
      <c r="O96" s="35"/>
      <c r="P96" s="187">
        <f>O96*H96</f>
        <v>0</v>
      </c>
      <c r="Q96" s="187">
        <v>0</v>
      </c>
      <c r="R96" s="187">
        <f>Q96*H96</f>
        <v>0</v>
      </c>
      <c r="S96" s="187">
        <v>0</v>
      </c>
      <c r="T96" s="188">
        <f>S96*H96</f>
        <v>0</v>
      </c>
      <c r="AR96" s="17" t="s">
        <v>366</v>
      </c>
      <c r="AT96" s="17" t="s">
        <v>118</v>
      </c>
      <c r="AU96" s="17" t="s">
        <v>82</v>
      </c>
      <c r="AY96" s="17" t="s">
        <v>116</v>
      </c>
      <c r="BE96" s="189">
        <f>IF(N96="základní",J96,0)</f>
        <v>0</v>
      </c>
      <c r="BF96" s="189">
        <f>IF(N96="snížená",J96,0)</f>
        <v>0</v>
      </c>
      <c r="BG96" s="189">
        <f>IF(N96="zákl. přenesená",J96,0)</f>
        <v>0</v>
      </c>
      <c r="BH96" s="189">
        <f>IF(N96="sníž. přenesená",J96,0)</f>
        <v>0</v>
      </c>
      <c r="BI96" s="189">
        <f>IF(N96="nulová",J96,0)</f>
        <v>0</v>
      </c>
      <c r="BJ96" s="17" t="s">
        <v>22</v>
      </c>
      <c r="BK96" s="189">
        <f>ROUND(I96*H96,2)</f>
        <v>0</v>
      </c>
      <c r="BL96" s="17" t="s">
        <v>366</v>
      </c>
      <c r="BM96" s="17" t="s">
        <v>389</v>
      </c>
    </row>
    <row r="97" spans="2:47" s="1" customFormat="1" ht="13.5">
      <c r="B97" s="34"/>
      <c r="C97" s="56"/>
      <c r="D97" s="190" t="s">
        <v>125</v>
      </c>
      <c r="E97" s="56"/>
      <c r="F97" s="191" t="s">
        <v>385</v>
      </c>
      <c r="G97" s="56"/>
      <c r="H97" s="56"/>
      <c r="I97" s="147"/>
      <c r="J97" s="56"/>
      <c r="K97" s="56"/>
      <c r="L97" s="54"/>
      <c r="M97" s="71"/>
      <c r="N97" s="35"/>
      <c r="O97" s="35"/>
      <c r="P97" s="35"/>
      <c r="Q97" s="35"/>
      <c r="R97" s="35"/>
      <c r="S97" s="35"/>
      <c r="T97" s="72"/>
      <c r="AT97" s="17" t="s">
        <v>125</v>
      </c>
      <c r="AU97" s="17" t="s">
        <v>82</v>
      </c>
    </row>
    <row r="98" spans="2:47" s="1" customFormat="1" ht="40.5">
      <c r="B98" s="34"/>
      <c r="C98" s="56"/>
      <c r="D98" s="216" t="s">
        <v>369</v>
      </c>
      <c r="E98" s="56"/>
      <c r="F98" s="244" t="s">
        <v>390</v>
      </c>
      <c r="G98" s="56"/>
      <c r="H98" s="56"/>
      <c r="I98" s="147"/>
      <c r="J98" s="56"/>
      <c r="K98" s="56"/>
      <c r="L98" s="54"/>
      <c r="M98" s="71"/>
      <c r="N98" s="35"/>
      <c r="O98" s="35"/>
      <c r="P98" s="35"/>
      <c r="Q98" s="35"/>
      <c r="R98" s="35"/>
      <c r="S98" s="35"/>
      <c r="T98" s="72"/>
      <c r="AT98" s="17" t="s">
        <v>369</v>
      </c>
      <c r="AU98" s="17" t="s">
        <v>82</v>
      </c>
    </row>
    <row r="99" spans="2:65" s="1" customFormat="1" ht="22.5" customHeight="1">
      <c r="B99" s="34"/>
      <c r="C99" s="178" t="s">
        <v>391</v>
      </c>
      <c r="D99" s="178" t="s">
        <v>118</v>
      </c>
      <c r="E99" s="179" t="s">
        <v>392</v>
      </c>
      <c r="F99" s="180" t="s">
        <v>393</v>
      </c>
      <c r="G99" s="181" t="s">
        <v>364</v>
      </c>
      <c r="H99" s="182">
        <v>1</v>
      </c>
      <c r="I99" s="183"/>
      <c r="J99" s="184">
        <f>ROUND(I99*H99,2)</f>
        <v>0</v>
      </c>
      <c r="K99" s="180" t="s">
        <v>365</v>
      </c>
      <c r="L99" s="54"/>
      <c r="M99" s="185" t="s">
        <v>20</v>
      </c>
      <c r="N99" s="186" t="s">
        <v>45</v>
      </c>
      <c r="O99" s="35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7" t="s">
        <v>366</v>
      </c>
      <c r="AT99" s="17" t="s">
        <v>118</v>
      </c>
      <c r="AU99" s="17" t="s">
        <v>82</v>
      </c>
      <c r="AY99" s="17" t="s">
        <v>116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7" t="s">
        <v>22</v>
      </c>
      <c r="BK99" s="189">
        <f>ROUND(I99*H99,2)</f>
        <v>0</v>
      </c>
      <c r="BL99" s="17" t="s">
        <v>366</v>
      </c>
      <c r="BM99" s="17" t="s">
        <v>394</v>
      </c>
    </row>
    <row r="100" spans="2:47" s="1" customFormat="1" ht="13.5">
      <c r="B100" s="34"/>
      <c r="C100" s="56"/>
      <c r="D100" s="216" t="s">
        <v>125</v>
      </c>
      <c r="E100" s="56"/>
      <c r="F100" s="245" t="s">
        <v>395</v>
      </c>
      <c r="G100" s="56"/>
      <c r="H100" s="56"/>
      <c r="I100" s="147"/>
      <c r="J100" s="56"/>
      <c r="K100" s="56"/>
      <c r="L100" s="54"/>
      <c r="M100" s="71"/>
      <c r="N100" s="35"/>
      <c r="O100" s="35"/>
      <c r="P100" s="35"/>
      <c r="Q100" s="35"/>
      <c r="R100" s="35"/>
      <c r="S100" s="35"/>
      <c r="T100" s="72"/>
      <c r="AT100" s="17" t="s">
        <v>125</v>
      </c>
      <c r="AU100" s="17" t="s">
        <v>82</v>
      </c>
    </row>
    <row r="101" spans="2:65" s="1" customFormat="1" ht="22.5" customHeight="1">
      <c r="B101" s="34"/>
      <c r="C101" s="178" t="s">
        <v>396</v>
      </c>
      <c r="D101" s="178" t="s">
        <v>118</v>
      </c>
      <c r="E101" s="179" t="s">
        <v>397</v>
      </c>
      <c r="F101" s="180" t="s">
        <v>398</v>
      </c>
      <c r="G101" s="181" t="s">
        <v>364</v>
      </c>
      <c r="H101" s="182">
        <v>1</v>
      </c>
      <c r="I101" s="183"/>
      <c r="J101" s="184">
        <f>ROUND(I101*H101,2)</f>
        <v>0</v>
      </c>
      <c r="K101" s="180" t="s">
        <v>20</v>
      </c>
      <c r="L101" s="54"/>
      <c r="M101" s="185" t="s">
        <v>20</v>
      </c>
      <c r="N101" s="186" t="s">
        <v>45</v>
      </c>
      <c r="O101" s="35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AR101" s="17" t="s">
        <v>366</v>
      </c>
      <c r="AT101" s="17" t="s">
        <v>118</v>
      </c>
      <c r="AU101" s="17" t="s">
        <v>82</v>
      </c>
      <c r="AY101" s="17" t="s">
        <v>116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7" t="s">
        <v>22</v>
      </c>
      <c r="BK101" s="189">
        <f>ROUND(I101*H101,2)</f>
        <v>0</v>
      </c>
      <c r="BL101" s="17" t="s">
        <v>366</v>
      </c>
      <c r="BM101" s="17" t="s">
        <v>399</v>
      </c>
    </row>
    <row r="102" spans="2:47" s="1" customFormat="1" ht="13.5">
      <c r="B102" s="34"/>
      <c r="C102" s="56"/>
      <c r="D102" s="190" t="s">
        <v>125</v>
      </c>
      <c r="E102" s="56"/>
      <c r="F102" s="191" t="s">
        <v>400</v>
      </c>
      <c r="G102" s="56"/>
      <c r="H102" s="56"/>
      <c r="I102" s="147"/>
      <c r="J102" s="56"/>
      <c r="K102" s="56"/>
      <c r="L102" s="54"/>
      <c r="M102" s="71"/>
      <c r="N102" s="35"/>
      <c r="O102" s="35"/>
      <c r="P102" s="35"/>
      <c r="Q102" s="35"/>
      <c r="R102" s="35"/>
      <c r="S102" s="35"/>
      <c r="T102" s="72"/>
      <c r="AT102" s="17" t="s">
        <v>125</v>
      </c>
      <c r="AU102" s="17" t="s">
        <v>82</v>
      </c>
    </row>
    <row r="103" spans="2:47" s="1" customFormat="1" ht="40.5">
      <c r="B103" s="34"/>
      <c r="C103" s="56"/>
      <c r="D103" s="216" t="s">
        <v>369</v>
      </c>
      <c r="E103" s="56"/>
      <c r="F103" s="244" t="s">
        <v>401</v>
      </c>
      <c r="G103" s="56"/>
      <c r="H103" s="56"/>
      <c r="I103" s="147"/>
      <c r="J103" s="56"/>
      <c r="K103" s="56"/>
      <c r="L103" s="54"/>
      <c r="M103" s="71"/>
      <c r="N103" s="35"/>
      <c r="O103" s="35"/>
      <c r="P103" s="35"/>
      <c r="Q103" s="35"/>
      <c r="R103" s="35"/>
      <c r="S103" s="35"/>
      <c r="T103" s="72"/>
      <c r="AT103" s="17" t="s">
        <v>369</v>
      </c>
      <c r="AU103" s="17" t="s">
        <v>82</v>
      </c>
    </row>
    <row r="104" spans="2:65" s="1" customFormat="1" ht="22.5" customHeight="1">
      <c r="B104" s="34"/>
      <c r="C104" s="178" t="s">
        <v>169</v>
      </c>
      <c r="D104" s="178" t="s">
        <v>118</v>
      </c>
      <c r="E104" s="179" t="s">
        <v>402</v>
      </c>
      <c r="F104" s="180" t="s">
        <v>403</v>
      </c>
      <c r="G104" s="181" t="s">
        <v>404</v>
      </c>
      <c r="H104" s="182">
        <v>1</v>
      </c>
      <c r="I104" s="183"/>
      <c r="J104" s="184">
        <f>ROUND(I104*H104,2)</f>
        <v>0</v>
      </c>
      <c r="K104" s="180" t="s">
        <v>20</v>
      </c>
      <c r="L104" s="54"/>
      <c r="M104" s="185" t="s">
        <v>20</v>
      </c>
      <c r="N104" s="186" t="s">
        <v>45</v>
      </c>
      <c r="O104" s="35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AR104" s="17" t="s">
        <v>366</v>
      </c>
      <c r="AT104" s="17" t="s">
        <v>118</v>
      </c>
      <c r="AU104" s="17" t="s">
        <v>82</v>
      </c>
      <c r="AY104" s="17" t="s">
        <v>116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7" t="s">
        <v>22</v>
      </c>
      <c r="BK104" s="189">
        <f>ROUND(I104*H104,2)</f>
        <v>0</v>
      </c>
      <c r="BL104" s="17" t="s">
        <v>366</v>
      </c>
      <c r="BM104" s="17" t="s">
        <v>405</v>
      </c>
    </row>
    <row r="105" spans="2:47" s="1" customFormat="1" ht="13.5">
      <c r="B105" s="34"/>
      <c r="C105" s="56"/>
      <c r="D105" s="190" t="s">
        <v>125</v>
      </c>
      <c r="E105" s="56"/>
      <c r="F105" s="191" t="s">
        <v>406</v>
      </c>
      <c r="G105" s="56"/>
      <c r="H105" s="56"/>
      <c r="I105" s="147"/>
      <c r="J105" s="56"/>
      <c r="K105" s="56"/>
      <c r="L105" s="54"/>
      <c r="M105" s="71"/>
      <c r="N105" s="35"/>
      <c r="O105" s="35"/>
      <c r="P105" s="35"/>
      <c r="Q105" s="35"/>
      <c r="R105" s="35"/>
      <c r="S105" s="35"/>
      <c r="T105" s="72"/>
      <c r="AT105" s="17" t="s">
        <v>125</v>
      </c>
      <c r="AU105" s="17" t="s">
        <v>82</v>
      </c>
    </row>
    <row r="106" spans="2:51" s="11" customFormat="1" ht="13.5">
      <c r="B106" s="192"/>
      <c r="C106" s="193"/>
      <c r="D106" s="190" t="s">
        <v>127</v>
      </c>
      <c r="E106" s="194" t="s">
        <v>20</v>
      </c>
      <c r="F106" s="195" t="s">
        <v>407</v>
      </c>
      <c r="G106" s="193"/>
      <c r="H106" s="196" t="s">
        <v>20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127</v>
      </c>
      <c r="AU106" s="202" t="s">
        <v>82</v>
      </c>
      <c r="AV106" s="11" t="s">
        <v>22</v>
      </c>
      <c r="AW106" s="11" t="s">
        <v>38</v>
      </c>
      <c r="AX106" s="11" t="s">
        <v>74</v>
      </c>
      <c r="AY106" s="202" t="s">
        <v>116</v>
      </c>
    </row>
    <row r="107" spans="2:51" s="11" customFormat="1" ht="13.5">
      <c r="B107" s="192"/>
      <c r="C107" s="193"/>
      <c r="D107" s="190" t="s">
        <v>127</v>
      </c>
      <c r="E107" s="194" t="s">
        <v>20</v>
      </c>
      <c r="F107" s="195" t="s">
        <v>408</v>
      </c>
      <c r="G107" s="193"/>
      <c r="H107" s="196" t="s">
        <v>20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127</v>
      </c>
      <c r="AU107" s="202" t="s">
        <v>82</v>
      </c>
      <c r="AV107" s="11" t="s">
        <v>22</v>
      </c>
      <c r="AW107" s="11" t="s">
        <v>38</v>
      </c>
      <c r="AX107" s="11" t="s">
        <v>74</v>
      </c>
      <c r="AY107" s="202" t="s">
        <v>116</v>
      </c>
    </row>
    <row r="108" spans="2:51" s="12" customFormat="1" ht="13.5">
      <c r="B108" s="203"/>
      <c r="C108" s="204"/>
      <c r="D108" s="216" t="s">
        <v>127</v>
      </c>
      <c r="E108" s="247" t="s">
        <v>20</v>
      </c>
      <c r="F108" s="248" t="s">
        <v>22</v>
      </c>
      <c r="G108" s="204"/>
      <c r="H108" s="249">
        <v>1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127</v>
      </c>
      <c r="AU108" s="213" t="s">
        <v>82</v>
      </c>
      <c r="AV108" s="12" t="s">
        <v>82</v>
      </c>
      <c r="AW108" s="12" t="s">
        <v>38</v>
      </c>
      <c r="AX108" s="12" t="s">
        <v>22</v>
      </c>
      <c r="AY108" s="213" t="s">
        <v>116</v>
      </c>
    </row>
    <row r="109" spans="2:65" s="1" customFormat="1" ht="22.5" customHeight="1">
      <c r="B109" s="34"/>
      <c r="C109" s="178" t="s">
        <v>7</v>
      </c>
      <c r="D109" s="178" t="s">
        <v>118</v>
      </c>
      <c r="E109" s="179" t="s">
        <v>409</v>
      </c>
      <c r="F109" s="180" t="s">
        <v>410</v>
      </c>
      <c r="G109" s="181" t="s">
        <v>404</v>
      </c>
      <c r="H109" s="182">
        <v>1</v>
      </c>
      <c r="I109" s="183"/>
      <c r="J109" s="184">
        <f>ROUND(I109*H109,2)</f>
        <v>0</v>
      </c>
      <c r="K109" s="180" t="s">
        <v>20</v>
      </c>
      <c r="L109" s="54"/>
      <c r="M109" s="185" t="s">
        <v>20</v>
      </c>
      <c r="N109" s="186" t="s">
        <v>45</v>
      </c>
      <c r="O109" s="35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AR109" s="17" t="s">
        <v>366</v>
      </c>
      <c r="AT109" s="17" t="s">
        <v>118</v>
      </c>
      <c r="AU109" s="17" t="s">
        <v>82</v>
      </c>
      <c r="AY109" s="17" t="s">
        <v>116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7" t="s">
        <v>22</v>
      </c>
      <c r="BK109" s="189">
        <f>ROUND(I109*H109,2)</f>
        <v>0</v>
      </c>
      <c r="BL109" s="17" t="s">
        <v>366</v>
      </c>
      <c r="BM109" s="17" t="s">
        <v>411</v>
      </c>
    </row>
    <row r="110" spans="2:47" s="1" customFormat="1" ht="54">
      <c r="B110" s="34"/>
      <c r="C110" s="56"/>
      <c r="D110" s="190" t="s">
        <v>125</v>
      </c>
      <c r="E110" s="56"/>
      <c r="F110" s="191" t="s">
        <v>412</v>
      </c>
      <c r="G110" s="56"/>
      <c r="H110" s="56"/>
      <c r="I110" s="147"/>
      <c r="J110" s="56"/>
      <c r="K110" s="56"/>
      <c r="L110" s="54"/>
      <c r="M110" s="71"/>
      <c r="N110" s="35"/>
      <c r="O110" s="35"/>
      <c r="P110" s="35"/>
      <c r="Q110" s="35"/>
      <c r="R110" s="35"/>
      <c r="S110" s="35"/>
      <c r="T110" s="72"/>
      <c r="AT110" s="17" t="s">
        <v>125</v>
      </c>
      <c r="AU110" s="17" t="s">
        <v>82</v>
      </c>
    </row>
    <row r="111" spans="2:51" s="11" customFormat="1" ht="13.5">
      <c r="B111" s="192"/>
      <c r="C111" s="193"/>
      <c r="D111" s="190" t="s">
        <v>127</v>
      </c>
      <c r="E111" s="194" t="s">
        <v>20</v>
      </c>
      <c r="F111" s="195" t="s">
        <v>413</v>
      </c>
      <c r="G111" s="193"/>
      <c r="H111" s="196" t="s">
        <v>20</v>
      </c>
      <c r="I111" s="197"/>
      <c r="J111" s="193"/>
      <c r="K111" s="193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127</v>
      </c>
      <c r="AU111" s="202" t="s">
        <v>82</v>
      </c>
      <c r="AV111" s="11" t="s">
        <v>22</v>
      </c>
      <c r="AW111" s="11" t="s">
        <v>38</v>
      </c>
      <c r="AX111" s="11" t="s">
        <v>74</v>
      </c>
      <c r="AY111" s="202" t="s">
        <v>116</v>
      </c>
    </row>
    <row r="112" spans="2:51" s="11" customFormat="1" ht="13.5">
      <c r="B112" s="192"/>
      <c r="C112" s="193"/>
      <c r="D112" s="190" t="s">
        <v>127</v>
      </c>
      <c r="E112" s="194" t="s">
        <v>20</v>
      </c>
      <c r="F112" s="195" t="s">
        <v>414</v>
      </c>
      <c r="G112" s="193"/>
      <c r="H112" s="196" t="s">
        <v>20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127</v>
      </c>
      <c r="AU112" s="202" t="s">
        <v>82</v>
      </c>
      <c r="AV112" s="11" t="s">
        <v>22</v>
      </c>
      <c r="AW112" s="11" t="s">
        <v>38</v>
      </c>
      <c r="AX112" s="11" t="s">
        <v>74</v>
      </c>
      <c r="AY112" s="202" t="s">
        <v>116</v>
      </c>
    </row>
    <row r="113" spans="2:51" s="11" customFormat="1" ht="13.5">
      <c r="B113" s="192"/>
      <c r="C113" s="193"/>
      <c r="D113" s="190" t="s">
        <v>127</v>
      </c>
      <c r="E113" s="194" t="s">
        <v>20</v>
      </c>
      <c r="F113" s="195" t="s">
        <v>415</v>
      </c>
      <c r="G113" s="193"/>
      <c r="H113" s="196" t="s">
        <v>20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127</v>
      </c>
      <c r="AU113" s="202" t="s">
        <v>82</v>
      </c>
      <c r="AV113" s="11" t="s">
        <v>22</v>
      </c>
      <c r="AW113" s="11" t="s">
        <v>38</v>
      </c>
      <c r="AX113" s="11" t="s">
        <v>74</v>
      </c>
      <c r="AY113" s="202" t="s">
        <v>116</v>
      </c>
    </row>
    <row r="114" spans="2:51" s="11" customFormat="1" ht="13.5">
      <c r="B114" s="192"/>
      <c r="C114" s="193"/>
      <c r="D114" s="190" t="s">
        <v>127</v>
      </c>
      <c r="E114" s="194" t="s">
        <v>20</v>
      </c>
      <c r="F114" s="195" t="s">
        <v>416</v>
      </c>
      <c r="G114" s="193"/>
      <c r="H114" s="196" t="s">
        <v>20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127</v>
      </c>
      <c r="AU114" s="202" t="s">
        <v>82</v>
      </c>
      <c r="AV114" s="11" t="s">
        <v>22</v>
      </c>
      <c r="AW114" s="11" t="s">
        <v>38</v>
      </c>
      <c r="AX114" s="11" t="s">
        <v>74</v>
      </c>
      <c r="AY114" s="202" t="s">
        <v>116</v>
      </c>
    </row>
    <row r="115" spans="2:51" s="12" customFormat="1" ht="13.5">
      <c r="B115" s="203"/>
      <c r="C115" s="204"/>
      <c r="D115" s="190" t="s">
        <v>127</v>
      </c>
      <c r="E115" s="205" t="s">
        <v>20</v>
      </c>
      <c r="F115" s="206" t="s">
        <v>22</v>
      </c>
      <c r="G115" s="204"/>
      <c r="H115" s="207">
        <v>1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127</v>
      </c>
      <c r="AU115" s="213" t="s">
        <v>82</v>
      </c>
      <c r="AV115" s="12" t="s">
        <v>82</v>
      </c>
      <c r="AW115" s="12" t="s">
        <v>38</v>
      </c>
      <c r="AX115" s="12" t="s">
        <v>22</v>
      </c>
      <c r="AY115" s="213" t="s">
        <v>116</v>
      </c>
    </row>
    <row r="116" spans="2:63" s="10" customFormat="1" ht="29.85" customHeight="1">
      <c r="B116" s="161"/>
      <c r="C116" s="162"/>
      <c r="D116" s="175" t="s">
        <v>73</v>
      </c>
      <c r="E116" s="176" t="s">
        <v>417</v>
      </c>
      <c r="F116" s="176" t="s">
        <v>418</v>
      </c>
      <c r="G116" s="162"/>
      <c r="H116" s="162"/>
      <c r="I116" s="165"/>
      <c r="J116" s="177">
        <f>BK116</f>
        <v>0</v>
      </c>
      <c r="K116" s="162"/>
      <c r="L116" s="167"/>
      <c r="M116" s="168"/>
      <c r="N116" s="169"/>
      <c r="O116" s="169"/>
      <c r="P116" s="170">
        <f>SUM(P117:P119)</f>
        <v>0</v>
      </c>
      <c r="Q116" s="169"/>
      <c r="R116" s="170">
        <f>SUM(R117:R119)</f>
        <v>0</v>
      </c>
      <c r="S116" s="169"/>
      <c r="T116" s="171">
        <f>SUM(T117:T119)</f>
        <v>0</v>
      </c>
      <c r="AR116" s="172" t="s">
        <v>148</v>
      </c>
      <c r="AT116" s="173" t="s">
        <v>73</v>
      </c>
      <c r="AU116" s="173" t="s">
        <v>22</v>
      </c>
      <c r="AY116" s="172" t="s">
        <v>116</v>
      </c>
      <c r="BK116" s="174">
        <f>SUM(BK117:BK119)</f>
        <v>0</v>
      </c>
    </row>
    <row r="117" spans="2:65" s="1" customFormat="1" ht="22.5" customHeight="1">
      <c r="B117" s="34"/>
      <c r="C117" s="178" t="s">
        <v>181</v>
      </c>
      <c r="D117" s="178" t="s">
        <v>118</v>
      </c>
      <c r="E117" s="179" t="s">
        <v>419</v>
      </c>
      <c r="F117" s="180" t="s">
        <v>420</v>
      </c>
      <c r="G117" s="181" t="s">
        <v>364</v>
      </c>
      <c r="H117" s="182">
        <v>1</v>
      </c>
      <c r="I117" s="183"/>
      <c r="J117" s="184">
        <f>ROUND(I117*H117,2)</f>
        <v>0</v>
      </c>
      <c r="K117" s="180" t="s">
        <v>20</v>
      </c>
      <c r="L117" s="54"/>
      <c r="M117" s="185" t="s">
        <v>20</v>
      </c>
      <c r="N117" s="186" t="s">
        <v>45</v>
      </c>
      <c r="O117" s="35"/>
      <c r="P117" s="187">
        <f>O117*H117</f>
        <v>0</v>
      </c>
      <c r="Q117" s="187">
        <v>0</v>
      </c>
      <c r="R117" s="187">
        <f>Q117*H117</f>
        <v>0</v>
      </c>
      <c r="S117" s="187">
        <v>0</v>
      </c>
      <c r="T117" s="188">
        <f>S117*H117</f>
        <v>0</v>
      </c>
      <c r="AR117" s="17" t="s">
        <v>366</v>
      </c>
      <c r="AT117" s="17" t="s">
        <v>118</v>
      </c>
      <c r="AU117" s="17" t="s">
        <v>82</v>
      </c>
      <c r="AY117" s="17" t="s">
        <v>116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7" t="s">
        <v>22</v>
      </c>
      <c r="BK117" s="189">
        <f>ROUND(I117*H117,2)</f>
        <v>0</v>
      </c>
      <c r="BL117" s="17" t="s">
        <v>366</v>
      </c>
      <c r="BM117" s="17" t="s">
        <v>421</v>
      </c>
    </row>
    <row r="118" spans="2:47" s="1" customFormat="1" ht="13.5">
      <c r="B118" s="34"/>
      <c r="C118" s="56"/>
      <c r="D118" s="190" t="s">
        <v>125</v>
      </c>
      <c r="E118" s="56"/>
      <c r="F118" s="191" t="s">
        <v>422</v>
      </c>
      <c r="G118" s="56"/>
      <c r="H118" s="56"/>
      <c r="I118" s="147"/>
      <c r="J118" s="56"/>
      <c r="K118" s="56"/>
      <c r="L118" s="54"/>
      <c r="M118" s="71"/>
      <c r="N118" s="35"/>
      <c r="O118" s="35"/>
      <c r="P118" s="35"/>
      <c r="Q118" s="35"/>
      <c r="R118" s="35"/>
      <c r="S118" s="35"/>
      <c r="T118" s="72"/>
      <c r="AT118" s="17" t="s">
        <v>125</v>
      </c>
      <c r="AU118" s="17" t="s">
        <v>82</v>
      </c>
    </row>
    <row r="119" spans="2:47" s="1" customFormat="1" ht="81">
      <c r="B119" s="34"/>
      <c r="C119" s="56"/>
      <c r="D119" s="190" t="s">
        <v>369</v>
      </c>
      <c r="E119" s="56"/>
      <c r="F119" s="246" t="s">
        <v>423</v>
      </c>
      <c r="G119" s="56"/>
      <c r="H119" s="56"/>
      <c r="I119" s="147"/>
      <c r="J119" s="56"/>
      <c r="K119" s="56"/>
      <c r="L119" s="54"/>
      <c r="M119" s="71"/>
      <c r="N119" s="35"/>
      <c r="O119" s="35"/>
      <c r="P119" s="35"/>
      <c r="Q119" s="35"/>
      <c r="R119" s="35"/>
      <c r="S119" s="35"/>
      <c r="T119" s="72"/>
      <c r="AT119" s="17" t="s">
        <v>369</v>
      </c>
      <c r="AU119" s="17" t="s">
        <v>82</v>
      </c>
    </row>
    <row r="120" spans="2:63" s="10" customFormat="1" ht="29.85" customHeight="1">
      <c r="B120" s="161"/>
      <c r="C120" s="162"/>
      <c r="D120" s="175" t="s">
        <v>73</v>
      </c>
      <c r="E120" s="176" t="s">
        <v>424</v>
      </c>
      <c r="F120" s="176" t="s">
        <v>425</v>
      </c>
      <c r="G120" s="162"/>
      <c r="H120" s="162"/>
      <c r="I120" s="165"/>
      <c r="J120" s="177">
        <f>BK120</f>
        <v>0</v>
      </c>
      <c r="K120" s="162"/>
      <c r="L120" s="167"/>
      <c r="M120" s="168"/>
      <c r="N120" s="169"/>
      <c r="O120" s="169"/>
      <c r="P120" s="170">
        <f>SUM(P121:P134)</f>
        <v>0</v>
      </c>
      <c r="Q120" s="169"/>
      <c r="R120" s="170">
        <f>SUM(R121:R134)</f>
        <v>0</v>
      </c>
      <c r="S120" s="169"/>
      <c r="T120" s="171">
        <f>SUM(T121:T134)</f>
        <v>0</v>
      </c>
      <c r="AR120" s="172" t="s">
        <v>148</v>
      </c>
      <c r="AT120" s="173" t="s">
        <v>73</v>
      </c>
      <c r="AU120" s="173" t="s">
        <v>22</v>
      </c>
      <c r="AY120" s="172" t="s">
        <v>116</v>
      </c>
      <c r="BK120" s="174">
        <f>SUM(BK121:BK134)</f>
        <v>0</v>
      </c>
    </row>
    <row r="121" spans="2:65" s="1" customFormat="1" ht="22.5" customHeight="1">
      <c r="B121" s="34"/>
      <c r="C121" s="178" t="s">
        <v>426</v>
      </c>
      <c r="D121" s="178" t="s">
        <v>118</v>
      </c>
      <c r="E121" s="179" t="s">
        <v>427</v>
      </c>
      <c r="F121" s="180" t="s">
        <v>428</v>
      </c>
      <c r="G121" s="181" t="s">
        <v>364</v>
      </c>
      <c r="H121" s="182">
        <v>1</v>
      </c>
      <c r="I121" s="183"/>
      <c r="J121" s="184">
        <f>ROUND(I121*H121,2)</f>
        <v>0</v>
      </c>
      <c r="K121" s="180" t="s">
        <v>20</v>
      </c>
      <c r="L121" s="54"/>
      <c r="M121" s="185" t="s">
        <v>20</v>
      </c>
      <c r="N121" s="186" t="s">
        <v>45</v>
      </c>
      <c r="O121" s="35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AR121" s="17" t="s">
        <v>366</v>
      </c>
      <c r="AT121" s="17" t="s">
        <v>118</v>
      </c>
      <c r="AU121" s="17" t="s">
        <v>82</v>
      </c>
      <c r="AY121" s="17" t="s">
        <v>116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7" t="s">
        <v>22</v>
      </c>
      <c r="BK121" s="189">
        <f>ROUND(I121*H121,2)</f>
        <v>0</v>
      </c>
      <c r="BL121" s="17" t="s">
        <v>366</v>
      </c>
      <c r="BM121" s="17" t="s">
        <v>429</v>
      </c>
    </row>
    <row r="122" spans="2:47" s="1" customFormat="1" ht="13.5">
      <c r="B122" s="34"/>
      <c r="C122" s="56"/>
      <c r="D122" s="190" t="s">
        <v>125</v>
      </c>
      <c r="E122" s="56"/>
      <c r="F122" s="191" t="s">
        <v>428</v>
      </c>
      <c r="G122" s="56"/>
      <c r="H122" s="56"/>
      <c r="I122" s="147"/>
      <c r="J122" s="56"/>
      <c r="K122" s="56"/>
      <c r="L122" s="54"/>
      <c r="M122" s="71"/>
      <c r="N122" s="35"/>
      <c r="O122" s="35"/>
      <c r="P122" s="35"/>
      <c r="Q122" s="35"/>
      <c r="R122" s="35"/>
      <c r="S122" s="35"/>
      <c r="T122" s="72"/>
      <c r="AT122" s="17" t="s">
        <v>125</v>
      </c>
      <c r="AU122" s="17" t="s">
        <v>82</v>
      </c>
    </row>
    <row r="123" spans="2:51" s="12" customFormat="1" ht="13.5">
      <c r="B123" s="203"/>
      <c r="C123" s="204"/>
      <c r="D123" s="216" t="s">
        <v>127</v>
      </c>
      <c r="E123" s="247" t="s">
        <v>20</v>
      </c>
      <c r="F123" s="248" t="s">
        <v>22</v>
      </c>
      <c r="G123" s="204"/>
      <c r="H123" s="249">
        <v>1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127</v>
      </c>
      <c r="AU123" s="213" t="s">
        <v>82</v>
      </c>
      <c r="AV123" s="12" t="s">
        <v>82</v>
      </c>
      <c r="AW123" s="12" t="s">
        <v>38</v>
      </c>
      <c r="AX123" s="12" t="s">
        <v>22</v>
      </c>
      <c r="AY123" s="213" t="s">
        <v>116</v>
      </c>
    </row>
    <row r="124" spans="2:65" s="1" customFormat="1" ht="22.5" customHeight="1">
      <c r="B124" s="34"/>
      <c r="C124" s="178" t="s">
        <v>232</v>
      </c>
      <c r="D124" s="178" t="s">
        <v>118</v>
      </c>
      <c r="E124" s="179" t="s">
        <v>430</v>
      </c>
      <c r="F124" s="180" t="s">
        <v>431</v>
      </c>
      <c r="G124" s="181" t="s">
        <v>364</v>
      </c>
      <c r="H124" s="182">
        <v>1</v>
      </c>
      <c r="I124" s="183"/>
      <c r="J124" s="184">
        <f>ROUND(I124*H124,2)</f>
        <v>0</v>
      </c>
      <c r="K124" s="180" t="s">
        <v>20</v>
      </c>
      <c r="L124" s="54"/>
      <c r="M124" s="185" t="s">
        <v>20</v>
      </c>
      <c r="N124" s="186" t="s">
        <v>45</v>
      </c>
      <c r="O124" s="35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AR124" s="17" t="s">
        <v>366</v>
      </c>
      <c r="AT124" s="17" t="s">
        <v>118</v>
      </c>
      <c r="AU124" s="17" t="s">
        <v>82</v>
      </c>
      <c r="AY124" s="17" t="s">
        <v>116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7" t="s">
        <v>22</v>
      </c>
      <c r="BK124" s="189">
        <f>ROUND(I124*H124,2)</f>
        <v>0</v>
      </c>
      <c r="BL124" s="17" t="s">
        <v>366</v>
      </c>
      <c r="BM124" s="17" t="s">
        <v>432</v>
      </c>
    </row>
    <row r="125" spans="2:47" s="1" customFormat="1" ht="27">
      <c r="B125" s="34"/>
      <c r="C125" s="56"/>
      <c r="D125" s="190" t="s">
        <v>125</v>
      </c>
      <c r="E125" s="56"/>
      <c r="F125" s="191" t="s">
        <v>433</v>
      </c>
      <c r="G125" s="56"/>
      <c r="H125" s="56"/>
      <c r="I125" s="147"/>
      <c r="J125" s="56"/>
      <c r="K125" s="56"/>
      <c r="L125" s="54"/>
      <c r="M125" s="71"/>
      <c r="N125" s="35"/>
      <c r="O125" s="35"/>
      <c r="P125" s="35"/>
      <c r="Q125" s="35"/>
      <c r="R125" s="35"/>
      <c r="S125" s="35"/>
      <c r="T125" s="72"/>
      <c r="AT125" s="17" t="s">
        <v>125</v>
      </c>
      <c r="AU125" s="17" t="s">
        <v>82</v>
      </c>
    </row>
    <row r="126" spans="2:51" s="12" customFormat="1" ht="13.5">
      <c r="B126" s="203"/>
      <c r="C126" s="204"/>
      <c r="D126" s="216" t="s">
        <v>127</v>
      </c>
      <c r="E126" s="247" t="s">
        <v>20</v>
      </c>
      <c r="F126" s="248" t="s">
        <v>22</v>
      </c>
      <c r="G126" s="204"/>
      <c r="H126" s="249">
        <v>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127</v>
      </c>
      <c r="AU126" s="213" t="s">
        <v>82</v>
      </c>
      <c r="AV126" s="12" t="s">
        <v>82</v>
      </c>
      <c r="AW126" s="12" t="s">
        <v>38</v>
      </c>
      <c r="AX126" s="12" t="s">
        <v>22</v>
      </c>
      <c r="AY126" s="213" t="s">
        <v>116</v>
      </c>
    </row>
    <row r="127" spans="2:65" s="1" customFormat="1" ht="22.5" customHeight="1">
      <c r="B127" s="34"/>
      <c r="C127" s="178" t="s">
        <v>434</v>
      </c>
      <c r="D127" s="178" t="s">
        <v>118</v>
      </c>
      <c r="E127" s="179" t="s">
        <v>435</v>
      </c>
      <c r="F127" s="180" t="s">
        <v>436</v>
      </c>
      <c r="G127" s="181" t="s">
        <v>364</v>
      </c>
      <c r="H127" s="182">
        <v>1</v>
      </c>
      <c r="I127" s="183"/>
      <c r="J127" s="184">
        <f>ROUND(I127*H127,2)</f>
        <v>0</v>
      </c>
      <c r="K127" s="180" t="s">
        <v>20</v>
      </c>
      <c r="L127" s="54"/>
      <c r="M127" s="185" t="s">
        <v>20</v>
      </c>
      <c r="N127" s="186" t="s">
        <v>45</v>
      </c>
      <c r="O127" s="35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AR127" s="17" t="s">
        <v>366</v>
      </c>
      <c r="AT127" s="17" t="s">
        <v>118</v>
      </c>
      <c r="AU127" s="17" t="s">
        <v>82</v>
      </c>
      <c r="AY127" s="17" t="s">
        <v>116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7" t="s">
        <v>22</v>
      </c>
      <c r="BK127" s="189">
        <f>ROUND(I127*H127,2)</f>
        <v>0</v>
      </c>
      <c r="BL127" s="17" t="s">
        <v>366</v>
      </c>
      <c r="BM127" s="17" t="s">
        <v>437</v>
      </c>
    </row>
    <row r="128" spans="2:47" s="1" customFormat="1" ht="13.5">
      <c r="B128" s="34"/>
      <c r="C128" s="56"/>
      <c r="D128" s="216" t="s">
        <v>125</v>
      </c>
      <c r="E128" s="56"/>
      <c r="F128" s="245" t="s">
        <v>436</v>
      </c>
      <c r="G128" s="56"/>
      <c r="H128" s="56"/>
      <c r="I128" s="147"/>
      <c r="J128" s="56"/>
      <c r="K128" s="56"/>
      <c r="L128" s="54"/>
      <c r="M128" s="71"/>
      <c r="N128" s="35"/>
      <c r="O128" s="35"/>
      <c r="P128" s="35"/>
      <c r="Q128" s="35"/>
      <c r="R128" s="35"/>
      <c r="S128" s="35"/>
      <c r="T128" s="72"/>
      <c r="AT128" s="17" t="s">
        <v>125</v>
      </c>
      <c r="AU128" s="17" t="s">
        <v>82</v>
      </c>
    </row>
    <row r="129" spans="2:65" s="1" customFormat="1" ht="22.5" customHeight="1">
      <c r="B129" s="34"/>
      <c r="C129" s="178" t="s">
        <v>187</v>
      </c>
      <c r="D129" s="178" t="s">
        <v>118</v>
      </c>
      <c r="E129" s="179" t="s">
        <v>438</v>
      </c>
      <c r="F129" s="180" t="s">
        <v>439</v>
      </c>
      <c r="G129" s="181" t="s">
        <v>364</v>
      </c>
      <c r="H129" s="182">
        <v>1</v>
      </c>
      <c r="I129" s="183"/>
      <c r="J129" s="184">
        <f>ROUND(I129*H129,2)</f>
        <v>0</v>
      </c>
      <c r="K129" s="180" t="s">
        <v>20</v>
      </c>
      <c r="L129" s="54"/>
      <c r="M129" s="185" t="s">
        <v>20</v>
      </c>
      <c r="N129" s="186" t="s">
        <v>45</v>
      </c>
      <c r="O129" s="35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AR129" s="17" t="s">
        <v>366</v>
      </c>
      <c r="AT129" s="17" t="s">
        <v>118</v>
      </c>
      <c r="AU129" s="17" t="s">
        <v>82</v>
      </c>
      <c r="AY129" s="17" t="s">
        <v>116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7" t="s">
        <v>22</v>
      </c>
      <c r="BK129" s="189">
        <f>ROUND(I129*H129,2)</f>
        <v>0</v>
      </c>
      <c r="BL129" s="17" t="s">
        <v>366</v>
      </c>
      <c r="BM129" s="17" t="s">
        <v>440</v>
      </c>
    </row>
    <row r="130" spans="2:47" s="1" customFormat="1" ht="13.5">
      <c r="B130" s="34"/>
      <c r="C130" s="56"/>
      <c r="D130" s="216" t="s">
        <v>125</v>
      </c>
      <c r="E130" s="56"/>
      <c r="F130" s="245" t="s">
        <v>439</v>
      </c>
      <c r="G130" s="56"/>
      <c r="H130" s="56"/>
      <c r="I130" s="147"/>
      <c r="J130" s="56"/>
      <c r="K130" s="56"/>
      <c r="L130" s="54"/>
      <c r="M130" s="71"/>
      <c r="N130" s="35"/>
      <c r="O130" s="35"/>
      <c r="P130" s="35"/>
      <c r="Q130" s="35"/>
      <c r="R130" s="35"/>
      <c r="S130" s="35"/>
      <c r="T130" s="72"/>
      <c r="AT130" s="17" t="s">
        <v>125</v>
      </c>
      <c r="AU130" s="17" t="s">
        <v>82</v>
      </c>
    </row>
    <row r="131" spans="2:65" s="1" customFormat="1" ht="22.5" customHeight="1">
      <c r="B131" s="34"/>
      <c r="C131" s="178" t="s">
        <v>8</v>
      </c>
      <c r="D131" s="178" t="s">
        <v>118</v>
      </c>
      <c r="E131" s="179" t="s">
        <v>441</v>
      </c>
      <c r="F131" s="180" t="s">
        <v>442</v>
      </c>
      <c r="G131" s="181" t="s">
        <v>404</v>
      </c>
      <c r="H131" s="182">
        <v>2</v>
      </c>
      <c r="I131" s="183"/>
      <c r="J131" s="184">
        <f>ROUND(I131*H131,2)</f>
        <v>0</v>
      </c>
      <c r="K131" s="180" t="s">
        <v>20</v>
      </c>
      <c r="L131" s="54"/>
      <c r="M131" s="185" t="s">
        <v>20</v>
      </c>
      <c r="N131" s="186" t="s">
        <v>45</v>
      </c>
      <c r="O131" s="35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AR131" s="17" t="s">
        <v>366</v>
      </c>
      <c r="AT131" s="17" t="s">
        <v>118</v>
      </c>
      <c r="AU131" s="17" t="s">
        <v>82</v>
      </c>
      <c r="AY131" s="17" t="s">
        <v>116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7" t="s">
        <v>22</v>
      </c>
      <c r="BK131" s="189">
        <f>ROUND(I131*H131,2)</f>
        <v>0</v>
      </c>
      <c r="BL131" s="17" t="s">
        <v>366</v>
      </c>
      <c r="BM131" s="17" t="s">
        <v>443</v>
      </c>
    </row>
    <row r="132" spans="2:47" s="1" customFormat="1" ht="13.5">
      <c r="B132" s="34"/>
      <c r="C132" s="56"/>
      <c r="D132" s="190" t="s">
        <v>125</v>
      </c>
      <c r="E132" s="56"/>
      <c r="F132" s="191" t="s">
        <v>442</v>
      </c>
      <c r="G132" s="56"/>
      <c r="H132" s="56"/>
      <c r="I132" s="147"/>
      <c r="J132" s="56"/>
      <c r="K132" s="56"/>
      <c r="L132" s="54"/>
      <c r="M132" s="71"/>
      <c r="N132" s="35"/>
      <c r="O132" s="35"/>
      <c r="P132" s="35"/>
      <c r="Q132" s="35"/>
      <c r="R132" s="35"/>
      <c r="S132" s="35"/>
      <c r="T132" s="72"/>
      <c r="AT132" s="17" t="s">
        <v>125</v>
      </c>
      <c r="AU132" s="17" t="s">
        <v>82</v>
      </c>
    </row>
    <row r="133" spans="2:51" s="11" customFormat="1" ht="13.5">
      <c r="B133" s="192"/>
      <c r="C133" s="193"/>
      <c r="D133" s="190" t="s">
        <v>127</v>
      </c>
      <c r="E133" s="194" t="s">
        <v>20</v>
      </c>
      <c r="F133" s="195" t="s">
        <v>407</v>
      </c>
      <c r="G133" s="193"/>
      <c r="H133" s="196" t="s">
        <v>20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127</v>
      </c>
      <c r="AU133" s="202" t="s">
        <v>82</v>
      </c>
      <c r="AV133" s="11" t="s">
        <v>22</v>
      </c>
      <c r="AW133" s="11" t="s">
        <v>38</v>
      </c>
      <c r="AX133" s="11" t="s">
        <v>74</v>
      </c>
      <c r="AY133" s="202" t="s">
        <v>116</v>
      </c>
    </row>
    <row r="134" spans="2:51" s="12" customFormat="1" ht="13.5">
      <c r="B134" s="203"/>
      <c r="C134" s="204"/>
      <c r="D134" s="190" t="s">
        <v>127</v>
      </c>
      <c r="E134" s="205" t="s">
        <v>20</v>
      </c>
      <c r="F134" s="206" t="s">
        <v>82</v>
      </c>
      <c r="G134" s="204"/>
      <c r="H134" s="207">
        <v>2</v>
      </c>
      <c r="I134" s="208"/>
      <c r="J134" s="204"/>
      <c r="K134" s="204"/>
      <c r="L134" s="209"/>
      <c r="M134" s="250"/>
      <c r="N134" s="251"/>
      <c r="O134" s="251"/>
      <c r="P134" s="251"/>
      <c r="Q134" s="251"/>
      <c r="R134" s="251"/>
      <c r="S134" s="251"/>
      <c r="T134" s="252"/>
      <c r="AT134" s="213" t="s">
        <v>127</v>
      </c>
      <c r="AU134" s="213" t="s">
        <v>82</v>
      </c>
      <c r="AV134" s="12" t="s">
        <v>82</v>
      </c>
      <c r="AW134" s="12" t="s">
        <v>38</v>
      </c>
      <c r="AX134" s="12" t="s">
        <v>22</v>
      </c>
      <c r="AY134" s="213" t="s">
        <v>116</v>
      </c>
    </row>
    <row r="135" spans="2:12" s="1" customFormat="1" ht="6.95" customHeight="1">
      <c r="B135" s="49"/>
      <c r="C135" s="50"/>
      <c r="D135" s="50"/>
      <c r="E135" s="50"/>
      <c r="F135" s="50"/>
      <c r="G135" s="50"/>
      <c r="H135" s="50"/>
      <c r="I135" s="124"/>
      <c r="J135" s="50"/>
      <c r="K135" s="50"/>
      <c r="L135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  <col min="12" max="16384" width="9.3320312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45" customHeight="1">
      <c r="B3" s="266"/>
      <c r="C3" s="387" t="s">
        <v>451</v>
      </c>
      <c r="D3" s="387"/>
      <c r="E3" s="387"/>
      <c r="F3" s="387"/>
      <c r="G3" s="387"/>
      <c r="H3" s="387"/>
      <c r="I3" s="387"/>
      <c r="J3" s="387"/>
      <c r="K3" s="267"/>
    </row>
    <row r="4" spans="2:11" ht="25.5" customHeight="1">
      <c r="B4" s="269"/>
      <c r="C4" s="391" t="s">
        <v>452</v>
      </c>
      <c r="D4" s="391"/>
      <c r="E4" s="391"/>
      <c r="F4" s="391"/>
      <c r="G4" s="391"/>
      <c r="H4" s="391"/>
      <c r="I4" s="391"/>
      <c r="J4" s="391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0" t="s">
        <v>453</v>
      </c>
      <c r="D6" s="390"/>
      <c r="E6" s="390"/>
      <c r="F6" s="390"/>
      <c r="G6" s="390"/>
      <c r="H6" s="390"/>
      <c r="I6" s="390"/>
      <c r="J6" s="390"/>
      <c r="K6" s="270"/>
    </row>
    <row r="7" spans="2:11" ht="15" customHeight="1">
      <c r="B7" s="273"/>
      <c r="C7" s="390" t="s">
        <v>454</v>
      </c>
      <c r="D7" s="390"/>
      <c r="E7" s="390"/>
      <c r="F7" s="390"/>
      <c r="G7" s="390"/>
      <c r="H7" s="390"/>
      <c r="I7" s="390"/>
      <c r="J7" s="390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0" t="s">
        <v>627</v>
      </c>
      <c r="D9" s="390"/>
      <c r="E9" s="390"/>
      <c r="F9" s="390"/>
      <c r="G9" s="390"/>
      <c r="H9" s="390"/>
      <c r="I9" s="390"/>
      <c r="J9" s="390"/>
      <c r="K9" s="270"/>
    </row>
    <row r="10" spans="2:11" ht="15" customHeight="1">
      <c r="B10" s="273"/>
      <c r="C10" s="272"/>
      <c r="D10" s="390" t="s">
        <v>628</v>
      </c>
      <c r="E10" s="390"/>
      <c r="F10" s="390"/>
      <c r="G10" s="390"/>
      <c r="H10" s="390"/>
      <c r="I10" s="390"/>
      <c r="J10" s="390"/>
      <c r="K10" s="270"/>
    </row>
    <row r="11" spans="2:11" ht="15" customHeight="1">
      <c r="B11" s="273"/>
      <c r="C11" s="274"/>
      <c r="D11" s="390" t="s">
        <v>455</v>
      </c>
      <c r="E11" s="390"/>
      <c r="F11" s="390"/>
      <c r="G11" s="390"/>
      <c r="H11" s="390"/>
      <c r="I11" s="390"/>
      <c r="J11" s="390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0" t="s">
        <v>629</v>
      </c>
      <c r="E13" s="390"/>
      <c r="F13" s="390"/>
      <c r="G13" s="390"/>
      <c r="H13" s="390"/>
      <c r="I13" s="390"/>
      <c r="J13" s="390"/>
      <c r="K13" s="270"/>
    </row>
    <row r="14" spans="2:11" ht="15" customHeight="1">
      <c r="B14" s="273"/>
      <c r="C14" s="274"/>
      <c r="D14" s="390" t="s">
        <v>456</v>
      </c>
      <c r="E14" s="390"/>
      <c r="F14" s="390"/>
      <c r="G14" s="390"/>
      <c r="H14" s="390"/>
      <c r="I14" s="390"/>
      <c r="J14" s="390"/>
      <c r="K14" s="270"/>
    </row>
    <row r="15" spans="2:11" ht="15" customHeight="1">
      <c r="B15" s="273"/>
      <c r="C15" s="274"/>
      <c r="D15" s="390" t="s">
        <v>457</v>
      </c>
      <c r="E15" s="390"/>
      <c r="F15" s="390"/>
      <c r="G15" s="390"/>
      <c r="H15" s="390"/>
      <c r="I15" s="390"/>
      <c r="J15" s="390"/>
      <c r="K15" s="270"/>
    </row>
    <row r="16" spans="2:11" ht="15" customHeight="1">
      <c r="B16" s="273"/>
      <c r="C16" s="274"/>
      <c r="D16" s="274"/>
      <c r="E16" s="275" t="s">
        <v>80</v>
      </c>
      <c r="F16" s="390" t="s">
        <v>458</v>
      </c>
      <c r="G16" s="390"/>
      <c r="H16" s="390"/>
      <c r="I16" s="390"/>
      <c r="J16" s="390"/>
      <c r="K16" s="270"/>
    </row>
    <row r="17" spans="2:11" ht="15" customHeight="1">
      <c r="B17" s="273"/>
      <c r="C17" s="274"/>
      <c r="D17" s="274"/>
      <c r="E17" s="275" t="s">
        <v>459</v>
      </c>
      <c r="F17" s="390" t="s">
        <v>460</v>
      </c>
      <c r="G17" s="390"/>
      <c r="H17" s="390"/>
      <c r="I17" s="390"/>
      <c r="J17" s="390"/>
      <c r="K17" s="270"/>
    </row>
    <row r="18" spans="2:11" ht="15" customHeight="1">
      <c r="B18" s="273"/>
      <c r="C18" s="274"/>
      <c r="D18" s="274"/>
      <c r="E18" s="275" t="s">
        <v>461</v>
      </c>
      <c r="F18" s="390" t="s">
        <v>462</v>
      </c>
      <c r="G18" s="390"/>
      <c r="H18" s="390"/>
      <c r="I18" s="390"/>
      <c r="J18" s="390"/>
      <c r="K18" s="270"/>
    </row>
    <row r="19" spans="2:11" ht="15" customHeight="1">
      <c r="B19" s="273"/>
      <c r="C19" s="274"/>
      <c r="D19" s="274"/>
      <c r="E19" s="275" t="s">
        <v>463</v>
      </c>
      <c r="F19" s="390" t="s">
        <v>464</v>
      </c>
      <c r="G19" s="390"/>
      <c r="H19" s="390"/>
      <c r="I19" s="390"/>
      <c r="J19" s="390"/>
      <c r="K19" s="270"/>
    </row>
    <row r="20" spans="2:11" ht="15" customHeight="1">
      <c r="B20" s="273"/>
      <c r="C20" s="274"/>
      <c r="D20" s="274"/>
      <c r="E20" s="275" t="s">
        <v>465</v>
      </c>
      <c r="F20" s="390" t="s">
        <v>466</v>
      </c>
      <c r="G20" s="390"/>
      <c r="H20" s="390"/>
      <c r="I20" s="390"/>
      <c r="J20" s="390"/>
      <c r="K20" s="270"/>
    </row>
    <row r="21" spans="2:11" ht="15" customHeight="1">
      <c r="B21" s="273"/>
      <c r="C21" s="274"/>
      <c r="D21" s="274"/>
      <c r="E21" s="275" t="s">
        <v>467</v>
      </c>
      <c r="F21" s="390" t="s">
        <v>468</v>
      </c>
      <c r="G21" s="390"/>
      <c r="H21" s="390"/>
      <c r="I21" s="390"/>
      <c r="J21" s="390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0" t="s">
        <v>630</v>
      </c>
      <c r="D23" s="390"/>
      <c r="E23" s="390"/>
      <c r="F23" s="390"/>
      <c r="G23" s="390"/>
      <c r="H23" s="390"/>
      <c r="I23" s="390"/>
      <c r="J23" s="390"/>
      <c r="K23" s="270"/>
    </row>
    <row r="24" spans="2:11" ht="15" customHeight="1">
      <c r="B24" s="273"/>
      <c r="C24" s="390" t="s">
        <v>469</v>
      </c>
      <c r="D24" s="390"/>
      <c r="E24" s="390"/>
      <c r="F24" s="390"/>
      <c r="G24" s="390"/>
      <c r="H24" s="390"/>
      <c r="I24" s="390"/>
      <c r="J24" s="390"/>
      <c r="K24" s="270"/>
    </row>
    <row r="25" spans="2:11" ht="15" customHeight="1">
      <c r="B25" s="273"/>
      <c r="C25" s="272"/>
      <c r="D25" s="390" t="s">
        <v>631</v>
      </c>
      <c r="E25" s="390"/>
      <c r="F25" s="390"/>
      <c r="G25" s="390"/>
      <c r="H25" s="390"/>
      <c r="I25" s="390"/>
      <c r="J25" s="390"/>
      <c r="K25" s="270"/>
    </row>
    <row r="26" spans="2:11" ht="15" customHeight="1">
      <c r="B26" s="273"/>
      <c r="C26" s="274"/>
      <c r="D26" s="390" t="s">
        <v>470</v>
      </c>
      <c r="E26" s="390"/>
      <c r="F26" s="390"/>
      <c r="G26" s="390"/>
      <c r="H26" s="390"/>
      <c r="I26" s="390"/>
      <c r="J26" s="390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0" t="s">
        <v>632</v>
      </c>
      <c r="E28" s="390"/>
      <c r="F28" s="390"/>
      <c r="G28" s="390"/>
      <c r="H28" s="390"/>
      <c r="I28" s="390"/>
      <c r="J28" s="390"/>
      <c r="K28" s="270"/>
    </row>
    <row r="29" spans="2:11" ht="15" customHeight="1">
      <c r="B29" s="273"/>
      <c r="C29" s="274"/>
      <c r="D29" s="390" t="s">
        <v>471</v>
      </c>
      <c r="E29" s="390"/>
      <c r="F29" s="390"/>
      <c r="G29" s="390"/>
      <c r="H29" s="390"/>
      <c r="I29" s="390"/>
      <c r="J29" s="390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0" t="s">
        <v>633</v>
      </c>
      <c r="E31" s="390"/>
      <c r="F31" s="390"/>
      <c r="G31" s="390"/>
      <c r="H31" s="390"/>
      <c r="I31" s="390"/>
      <c r="J31" s="390"/>
      <c r="K31" s="270"/>
    </row>
    <row r="32" spans="2:11" ht="15" customHeight="1">
      <c r="B32" s="273"/>
      <c r="C32" s="274"/>
      <c r="D32" s="390" t="s">
        <v>472</v>
      </c>
      <c r="E32" s="390"/>
      <c r="F32" s="390"/>
      <c r="G32" s="390"/>
      <c r="H32" s="390"/>
      <c r="I32" s="390"/>
      <c r="J32" s="390"/>
      <c r="K32" s="270"/>
    </row>
    <row r="33" spans="2:11" ht="15" customHeight="1">
      <c r="B33" s="273"/>
      <c r="C33" s="274"/>
      <c r="D33" s="390" t="s">
        <v>473</v>
      </c>
      <c r="E33" s="390"/>
      <c r="F33" s="390"/>
      <c r="G33" s="390"/>
      <c r="H33" s="390"/>
      <c r="I33" s="390"/>
      <c r="J33" s="390"/>
      <c r="K33" s="270"/>
    </row>
    <row r="34" spans="2:11" ht="15" customHeight="1">
      <c r="B34" s="273"/>
      <c r="C34" s="274"/>
      <c r="D34" s="272"/>
      <c r="E34" s="276" t="s">
        <v>101</v>
      </c>
      <c r="F34" s="272"/>
      <c r="G34" s="390" t="s">
        <v>474</v>
      </c>
      <c r="H34" s="390"/>
      <c r="I34" s="390"/>
      <c r="J34" s="390"/>
      <c r="K34" s="270"/>
    </row>
    <row r="35" spans="2:11" ht="30.75" customHeight="1">
      <c r="B35" s="273"/>
      <c r="C35" s="274"/>
      <c r="D35" s="272"/>
      <c r="E35" s="276" t="s">
        <v>475</v>
      </c>
      <c r="F35" s="272"/>
      <c r="G35" s="390" t="s">
        <v>476</v>
      </c>
      <c r="H35" s="390"/>
      <c r="I35" s="390"/>
      <c r="J35" s="390"/>
      <c r="K35" s="270"/>
    </row>
    <row r="36" spans="2:11" ht="15" customHeight="1">
      <c r="B36" s="273"/>
      <c r="C36" s="274"/>
      <c r="D36" s="272"/>
      <c r="E36" s="276" t="s">
        <v>55</v>
      </c>
      <c r="F36" s="272"/>
      <c r="G36" s="390" t="s">
        <v>477</v>
      </c>
      <c r="H36" s="390"/>
      <c r="I36" s="390"/>
      <c r="J36" s="390"/>
      <c r="K36" s="270"/>
    </row>
    <row r="37" spans="2:11" ht="15" customHeight="1">
      <c r="B37" s="273"/>
      <c r="C37" s="274"/>
      <c r="D37" s="272"/>
      <c r="E37" s="276" t="s">
        <v>102</v>
      </c>
      <c r="F37" s="272"/>
      <c r="G37" s="390" t="s">
        <v>478</v>
      </c>
      <c r="H37" s="390"/>
      <c r="I37" s="390"/>
      <c r="J37" s="390"/>
      <c r="K37" s="270"/>
    </row>
    <row r="38" spans="2:11" ht="15" customHeight="1">
      <c r="B38" s="273"/>
      <c r="C38" s="274"/>
      <c r="D38" s="272"/>
      <c r="E38" s="276" t="s">
        <v>103</v>
      </c>
      <c r="F38" s="272"/>
      <c r="G38" s="390" t="s">
        <v>479</v>
      </c>
      <c r="H38" s="390"/>
      <c r="I38" s="390"/>
      <c r="J38" s="390"/>
      <c r="K38" s="270"/>
    </row>
    <row r="39" spans="2:11" ht="15" customHeight="1">
      <c r="B39" s="273"/>
      <c r="C39" s="274"/>
      <c r="D39" s="272"/>
      <c r="E39" s="276" t="s">
        <v>104</v>
      </c>
      <c r="F39" s="272"/>
      <c r="G39" s="390" t="s">
        <v>480</v>
      </c>
      <c r="H39" s="390"/>
      <c r="I39" s="390"/>
      <c r="J39" s="390"/>
      <c r="K39" s="270"/>
    </row>
    <row r="40" spans="2:11" ht="15" customHeight="1">
      <c r="B40" s="273"/>
      <c r="C40" s="274"/>
      <c r="D40" s="272"/>
      <c r="E40" s="276" t="s">
        <v>481</v>
      </c>
      <c r="F40" s="272"/>
      <c r="G40" s="390" t="s">
        <v>482</v>
      </c>
      <c r="H40" s="390"/>
      <c r="I40" s="390"/>
      <c r="J40" s="390"/>
      <c r="K40" s="270"/>
    </row>
    <row r="41" spans="2:11" ht="15" customHeight="1">
      <c r="B41" s="273"/>
      <c r="C41" s="274"/>
      <c r="D41" s="272"/>
      <c r="E41" s="276"/>
      <c r="F41" s="272"/>
      <c r="G41" s="390" t="s">
        <v>483</v>
      </c>
      <c r="H41" s="390"/>
      <c r="I41" s="390"/>
      <c r="J41" s="390"/>
      <c r="K41" s="270"/>
    </row>
    <row r="42" spans="2:11" ht="15" customHeight="1">
      <c r="B42" s="273"/>
      <c r="C42" s="274"/>
      <c r="D42" s="272"/>
      <c r="E42" s="276" t="s">
        <v>484</v>
      </c>
      <c r="F42" s="272"/>
      <c r="G42" s="390" t="s">
        <v>485</v>
      </c>
      <c r="H42" s="390"/>
      <c r="I42" s="390"/>
      <c r="J42" s="390"/>
      <c r="K42" s="270"/>
    </row>
    <row r="43" spans="2:11" ht="15" customHeight="1">
      <c r="B43" s="273"/>
      <c r="C43" s="274"/>
      <c r="D43" s="272"/>
      <c r="E43" s="276" t="s">
        <v>106</v>
      </c>
      <c r="F43" s="272"/>
      <c r="G43" s="390" t="s">
        <v>486</v>
      </c>
      <c r="H43" s="390"/>
      <c r="I43" s="390"/>
      <c r="J43" s="390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0" t="s">
        <v>487</v>
      </c>
      <c r="E45" s="390"/>
      <c r="F45" s="390"/>
      <c r="G45" s="390"/>
      <c r="H45" s="390"/>
      <c r="I45" s="390"/>
      <c r="J45" s="390"/>
      <c r="K45" s="270"/>
    </row>
    <row r="46" spans="2:11" ht="15" customHeight="1">
      <c r="B46" s="273"/>
      <c r="C46" s="274"/>
      <c r="D46" s="274"/>
      <c r="E46" s="390" t="s">
        <v>488</v>
      </c>
      <c r="F46" s="390"/>
      <c r="G46" s="390"/>
      <c r="H46" s="390"/>
      <c r="I46" s="390"/>
      <c r="J46" s="390"/>
      <c r="K46" s="270"/>
    </row>
    <row r="47" spans="2:11" ht="15" customHeight="1">
      <c r="B47" s="273"/>
      <c r="C47" s="274"/>
      <c r="D47" s="274"/>
      <c r="E47" s="390" t="s">
        <v>489</v>
      </c>
      <c r="F47" s="390"/>
      <c r="G47" s="390"/>
      <c r="H47" s="390"/>
      <c r="I47" s="390"/>
      <c r="J47" s="390"/>
      <c r="K47" s="270"/>
    </row>
    <row r="48" spans="2:11" ht="15" customHeight="1">
      <c r="B48" s="273"/>
      <c r="C48" s="274"/>
      <c r="D48" s="274"/>
      <c r="E48" s="390" t="s">
        <v>490</v>
      </c>
      <c r="F48" s="390"/>
      <c r="G48" s="390"/>
      <c r="H48" s="390"/>
      <c r="I48" s="390"/>
      <c r="J48" s="390"/>
      <c r="K48" s="270"/>
    </row>
    <row r="49" spans="2:11" ht="15" customHeight="1">
      <c r="B49" s="273"/>
      <c r="C49" s="274"/>
      <c r="D49" s="390" t="s">
        <v>491</v>
      </c>
      <c r="E49" s="390"/>
      <c r="F49" s="390"/>
      <c r="G49" s="390"/>
      <c r="H49" s="390"/>
      <c r="I49" s="390"/>
      <c r="J49" s="390"/>
      <c r="K49" s="270"/>
    </row>
    <row r="50" spans="2:11" ht="25.5" customHeight="1">
      <c r="B50" s="269"/>
      <c r="C50" s="391" t="s">
        <v>492</v>
      </c>
      <c r="D50" s="391"/>
      <c r="E50" s="391"/>
      <c r="F50" s="391"/>
      <c r="G50" s="391"/>
      <c r="H50" s="391"/>
      <c r="I50" s="391"/>
      <c r="J50" s="391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0" t="s">
        <v>493</v>
      </c>
      <c r="D52" s="390"/>
      <c r="E52" s="390"/>
      <c r="F52" s="390"/>
      <c r="G52" s="390"/>
      <c r="H52" s="390"/>
      <c r="I52" s="390"/>
      <c r="J52" s="390"/>
      <c r="K52" s="270"/>
    </row>
    <row r="53" spans="2:11" ht="15" customHeight="1">
      <c r="B53" s="269"/>
      <c r="C53" s="390" t="s">
        <v>494</v>
      </c>
      <c r="D53" s="390"/>
      <c r="E53" s="390"/>
      <c r="F53" s="390"/>
      <c r="G53" s="390"/>
      <c r="H53" s="390"/>
      <c r="I53" s="390"/>
      <c r="J53" s="390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0" t="s">
        <v>495</v>
      </c>
      <c r="D55" s="390"/>
      <c r="E55" s="390"/>
      <c r="F55" s="390"/>
      <c r="G55" s="390"/>
      <c r="H55" s="390"/>
      <c r="I55" s="390"/>
      <c r="J55" s="390"/>
      <c r="K55" s="270"/>
    </row>
    <row r="56" spans="2:11" ht="15" customHeight="1">
      <c r="B56" s="269"/>
      <c r="C56" s="274"/>
      <c r="D56" s="390" t="s">
        <v>496</v>
      </c>
      <c r="E56" s="390"/>
      <c r="F56" s="390"/>
      <c r="G56" s="390"/>
      <c r="H56" s="390"/>
      <c r="I56" s="390"/>
      <c r="J56" s="390"/>
      <c r="K56" s="270"/>
    </row>
    <row r="57" spans="2:11" ht="15" customHeight="1">
      <c r="B57" s="269"/>
      <c r="C57" s="274"/>
      <c r="D57" s="390" t="s">
        <v>497</v>
      </c>
      <c r="E57" s="390"/>
      <c r="F57" s="390"/>
      <c r="G57" s="390"/>
      <c r="H57" s="390"/>
      <c r="I57" s="390"/>
      <c r="J57" s="390"/>
      <c r="K57" s="270"/>
    </row>
    <row r="58" spans="2:11" ht="15" customHeight="1">
      <c r="B58" s="269"/>
      <c r="C58" s="274"/>
      <c r="D58" s="390" t="s">
        <v>498</v>
      </c>
      <c r="E58" s="390"/>
      <c r="F58" s="390"/>
      <c r="G58" s="390"/>
      <c r="H58" s="390"/>
      <c r="I58" s="390"/>
      <c r="J58" s="390"/>
      <c r="K58" s="270"/>
    </row>
    <row r="59" spans="2:11" ht="15" customHeight="1">
      <c r="B59" s="269"/>
      <c r="C59" s="274"/>
      <c r="D59" s="390" t="s">
        <v>499</v>
      </c>
      <c r="E59" s="390"/>
      <c r="F59" s="390"/>
      <c r="G59" s="390"/>
      <c r="H59" s="390"/>
      <c r="I59" s="390"/>
      <c r="J59" s="390"/>
      <c r="K59" s="270"/>
    </row>
    <row r="60" spans="2:11" ht="15" customHeight="1">
      <c r="B60" s="269"/>
      <c r="C60" s="274"/>
      <c r="D60" s="389" t="s">
        <v>500</v>
      </c>
      <c r="E60" s="389"/>
      <c r="F60" s="389"/>
      <c r="G60" s="389"/>
      <c r="H60" s="389"/>
      <c r="I60" s="389"/>
      <c r="J60" s="389"/>
      <c r="K60" s="270"/>
    </row>
    <row r="61" spans="2:11" ht="15" customHeight="1">
      <c r="B61" s="269"/>
      <c r="C61" s="274"/>
      <c r="D61" s="390" t="s">
        <v>501</v>
      </c>
      <c r="E61" s="390"/>
      <c r="F61" s="390"/>
      <c r="G61" s="390"/>
      <c r="H61" s="390"/>
      <c r="I61" s="390"/>
      <c r="J61" s="390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0" t="s">
        <v>502</v>
      </c>
      <c r="E63" s="390"/>
      <c r="F63" s="390"/>
      <c r="G63" s="390"/>
      <c r="H63" s="390"/>
      <c r="I63" s="390"/>
      <c r="J63" s="390"/>
      <c r="K63" s="270"/>
    </row>
    <row r="64" spans="2:11" ht="15" customHeight="1">
      <c r="B64" s="269"/>
      <c r="C64" s="274"/>
      <c r="D64" s="389" t="s">
        <v>503</v>
      </c>
      <c r="E64" s="389"/>
      <c r="F64" s="389"/>
      <c r="G64" s="389"/>
      <c r="H64" s="389"/>
      <c r="I64" s="389"/>
      <c r="J64" s="389"/>
      <c r="K64" s="270"/>
    </row>
    <row r="65" spans="2:11" ht="15" customHeight="1">
      <c r="B65" s="269"/>
      <c r="C65" s="274"/>
      <c r="D65" s="390" t="s">
        <v>504</v>
      </c>
      <c r="E65" s="390"/>
      <c r="F65" s="390"/>
      <c r="G65" s="390"/>
      <c r="H65" s="390"/>
      <c r="I65" s="390"/>
      <c r="J65" s="390"/>
      <c r="K65" s="270"/>
    </row>
    <row r="66" spans="2:11" ht="15" customHeight="1">
      <c r="B66" s="269"/>
      <c r="C66" s="274"/>
      <c r="D66" s="390" t="s">
        <v>505</v>
      </c>
      <c r="E66" s="390"/>
      <c r="F66" s="390"/>
      <c r="G66" s="390"/>
      <c r="H66" s="390"/>
      <c r="I66" s="390"/>
      <c r="J66" s="390"/>
      <c r="K66" s="270"/>
    </row>
    <row r="67" spans="2:11" ht="15" customHeight="1">
      <c r="B67" s="269"/>
      <c r="C67" s="274"/>
      <c r="D67" s="390" t="s">
        <v>506</v>
      </c>
      <c r="E67" s="390"/>
      <c r="F67" s="390"/>
      <c r="G67" s="390"/>
      <c r="H67" s="390"/>
      <c r="I67" s="390"/>
      <c r="J67" s="390"/>
      <c r="K67" s="270"/>
    </row>
    <row r="68" spans="2:11" ht="15" customHeight="1">
      <c r="B68" s="269"/>
      <c r="C68" s="274"/>
      <c r="D68" s="390" t="s">
        <v>507</v>
      </c>
      <c r="E68" s="390"/>
      <c r="F68" s="390"/>
      <c r="G68" s="390"/>
      <c r="H68" s="390"/>
      <c r="I68" s="390"/>
      <c r="J68" s="390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88" t="s">
        <v>450</v>
      </c>
      <c r="D73" s="388"/>
      <c r="E73" s="388"/>
      <c r="F73" s="388"/>
      <c r="G73" s="388"/>
      <c r="H73" s="388"/>
      <c r="I73" s="388"/>
      <c r="J73" s="388"/>
      <c r="K73" s="287"/>
    </row>
    <row r="74" spans="2:11" ht="17.25" customHeight="1">
      <c r="B74" s="286"/>
      <c r="C74" s="288" t="s">
        <v>508</v>
      </c>
      <c r="D74" s="288"/>
      <c r="E74" s="288"/>
      <c r="F74" s="288" t="s">
        <v>509</v>
      </c>
      <c r="G74" s="289"/>
      <c r="H74" s="288" t="s">
        <v>102</v>
      </c>
      <c r="I74" s="288" t="s">
        <v>59</v>
      </c>
      <c r="J74" s="288" t="s">
        <v>510</v>
      </c>
      <c r="K74" s="287"/>
    </row>
    <row r="75" spans="2:11" ht="17.25" customHeight="1">
      <c r="B75" s="286"/>
      <c r="C75" s="290" t="s">
        <v>511</v>
      </c>
      <c r="D75" s="290"/>
      <c r="E75" s="290"/>
      <c r="F75" s="291" t="s">
        <v>512</v>
      </c>
      <c r="G75" s="292"/>
      <c r="H75" s="290"/>
      <c r="I75" s="290"/>
      <c r="J75" s="290" t="s">
        <v>513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55</v>
      </c>
      <c r="D77" s="293"/>
      <c r="E77" s="293"/>
      <c r="F77" s="295" t="s">
        <v>514</v>
      </c>
      <c r="G77" s="294"/>
      <c r="H77" s="276" t="s">
        <v>515</v>
      </c>
      <c r="I77" s="276" t="s">
        <v>516</v>
      </c>
      <c r="J77" s="276">
        <v>20</v>
      </c>
      <c r="K77" s="287"/>
    </row>
    <row r="78" spans="2:11" ht="15" customHeight="1">
      <c r="B78" s="286"/>
      <c r="C78" s="276" t="s">
        <v>517</v>
      </c>
      <c r="D78" s="276"/>
      <c r="E78" s="276"/>
      <c r="F78" s="295" t="s">
        <v>514</v>
      </c>
      <c r="G78" s="294"/>
      <c r="H78" s="276" t="s">
        <v>518</v>
      </c>
      <c r="I78" s="276" t="s">
        <v>516</v>
      </c>
      <c r="J78" s="276">
        <v>120</v>
      </c>
      <c r="K78" s="287"/>
    </row>
    <row r="79" spans="2:11" ht="15" customHeight="1">
      <c r="B79" s="296"/>
      <c r="C79" s="276" t="s">
        <v>519</v>
      </c>
      <c r="D79" s="276"/>
      <c r="E79" s="276"/>
      <c r="F79" s="295" t="s">
        <v>520</v>
      </c>
      <c r="G79" s="294"/>
      <c r="H79" s="276" t="s">
        <v>521</v>
      </c>
      <c r="I79" s="276" t="s">
        <v>516</v>
      </c>
      <c r="J79" s="276">
        <v>50</v>
      </c>
      <c r="K79" s="287"/>
    </row>
    <row r="80" spans="2:11" ht="15" customHeight="1">
      <c r="B80" s="296"/>
      <c r="C80" s="276" t="s">
        <v>522</v>
      </c>
      <c r="D80" s="276"/>
      <c r="E80" s="276"/>
      <c r="F80" s="295" t="s">
        <v>514</v>
      </c>
      <c r="G80" s="294"/>
      <c r="H80" s="276" t="s">
        <v>523</v>
      </c>
      <c r="I80" s="276" t="s">
        <v>524</v>
      </c>
      <c r="J80" s="276"/>
      <c r="K80" s="287"/>
    </row>
    <row r="81" spans="2:11" ht="15" customHeight="1">
      <c r="B81" s="296"/>
      <c r="C81" s="297" t="s">
        <v>525</v>
      </c>
      <c r="D81" s="297"/>
      <c r="E81" s="297"/>
      <c r="F81" s="298" t="s">
        <v>520</v>
      </c>
      <c r="G81" s="297"/>
      <c r="H81" s="297" t="s">
        <v>526</v>
      </c>
      <c r="I81" s="297" t="s">
        <v>516</v>
      </c>
      <c r="J81" s="297">
        <v>15</v>
      </c>
      <c r="K81" s="287"/>
    </row>
    <row r="82" spans="2:11" ht="15" customHeight="1">
      <c r="B82" s="296"/>
      <c r="C82" s="297" t="s">
        <v>527</v>
      </c>
      <c r="D82" s="297"/>
      <c r="E82" s="297"/>
      <c r="F82" s="298" t="s">
        <v>520</v>
      </c>
      <c r="G82" s="297"/>
      <c r="H82" s="297" t="s">
        <v>528</v>
      </c>
      <c r="I82" s="297" t="s">
        <v>516</v>
      </c>
      <c r="J82" s="297">
        <v>15</v>
      </c>
      <c r="K82" s="287"/>
    </row>
    <row r="83" spans="2:11" ht="15" customHeight="1">
      <c r="B83" s="296"/>
      <c r="C83" s="297" t="s">
        <v>529</v>
      </c>
      <c r="D83" s="297"/>
      <c r="E83" s="297"/>
      <c r="F83" s="298" t="s">
        <v>520</v>
      </c>
      <c r="G83" s="297"/>
      <c r="H83" s="297" t="s">
        <v>530</v>
      </c>
      <c r="I83" s="297" t="s">
        <v>516</v>
      </c>
      <c r="J83" s="297">
        <v>20</v>
      </c>
      <c r="K83" s="287"/>
    </row>
    <row r="84" spans="2:11" ht="15" customHeight="1">
      <c r="B84" s="296"/>
      <c r="C84" s="297" t="s">
        <v>531</v>
      </c>
      <c r="D84" s="297"/>
      <c r="E84" s="297"/>
      <c r="F84" s="298" t="s">
        <v>520</v>
      </c>
      <c r="G84" s="297"/>
      <c r="H84" s="297" t="s">
        <v>532</v>
      </c>
      <c r="I84" s="297" t="s">
        <v>516</v>
      </c>
      <c r="J84" s="297">
        <v>20</v>
      </c>
      <c r="K84" s="287"/>
    </row>
    <row r="85" spans="2:11" ht="15" customHeight="1">
      <c r="B85" s="296"/>
      <c r="C85" s="276" t="s">
        <v>533</v>
      </c>
      <c r="D85" s="276"/>
      <c r="E85" s="276"/>
      <c r="F85" s="295" t="s">
        <v>520</v>
      </c>
      <c r="G85" s="294"/>
      <c r="H85" s="276" t="s">
        <v>534</v>
      </c>
      <c r="I85" s="276" t="s">
        <v>516</v>
      </c>
      <c r="J85" s="276">
        <v>50</v>
      </c>
      <c r="K85" s="287"/>
    </row>
    <row r="86" spans="2:11" ht="15" customHeight="1">
      <c r="B86" s="296"/>
      <c r="C86" s="276" t="s">
        <v>535</v>
      </c>
      <c r="D86" s="276"/>
      <c r="E86" s="276"/>
      <c r="F86" s="295" t="s">
        <v>520</v>
      </c>
      <c r="G86" s="294"/>
      <c r="H86" s="276" t="s">
        <v>536</v>
      </c>
      <c r="I86" s="276" t="s">
        <v>516</v>
      </c>
      <c r="J86" s="276">
        <v>20</v>
      </c>
      <c r="K86" s="287"/>
    </row>
    <row r="87" spans="2:11" ht="15" customHeight="1">
      <c r="B87" s="296"/>
      <c r="C87" s="276" t="s">
        <v>537</v>
      </c>
      <c r="D87" s="276"/>
      <c r="E87" s="276"/>
      <c r="F87" s="295" t="s">
        <v>520</v>
      </c>
      <c r="G87" s="294"/>
      <c r="H87" s="276" t="s">
        <v>538</v>
      </c>
      <c r="I87" s="276" t="s">
        <v>516</v>
      </c>
      <c r="J87" s="276">
        <v>20</v>
      </c>
      <c r="K87" s="287"/>
    </row>
    <row r="88" spans="2:11" ht="15" customHeight="1">
      <c r="B88" s="296"/>
      <c r="C88" s="276" t="s">
        <v>539</v>
      </c>
      <c r="D88" s="276"/>
      <c r="E88" s="276"/>
      <c r="F88" s="295" t="s">
        <v>520</v>
      </c>
      <c r="G88" s="294"/>
      <c r="H88" s="276" t="s">
        <v>540</v>
      </c>
      <c r="I88" s="276" t="s">
        <v>516</v>
      </c>
      <c r="J88" s="276">
        <v>50</v>
      </c>
      <c r="K88" s="287"/>
    </row>
    <row r="89" spans="2:11" ht="15" customHeight="1">
      <c r="B89" s="296"/>
      <c r="C89" s="276" t="s">
        <v>541</v>
      </c>
      <c r="D89" s="276"/>
      <c r="E89" s="276"/>
      <c r="F89" s="295" t="s">
        <v>520</v>
      </c>
      <c r="G89" s="294"/>
      <c r="H89" s="276" t="s">
        <v>541</v>
      </c>
      <c r="I89" s="276" t="s">
        <v>516</v>
      </c>
      <c r="J89" s="276">
        <v>50</v>
      </c>
      <c r="K89" s="287"/>
    </row>
    <row r="90" spans="2:11" ht="15" customHeight="1">
      <c r="B90" s="296"/>
      <c r="C90" s="276" t="s">
        <v>107</v>
      </c>
      <c r="D90" s="276"/>
      <c r="E90" s="276"/>
      <c r="F90" s="295" t="s">
        <v>520</v>
      </c>
      <c r="G90" s="294"/>
      <c r="H90" s="276" t="s">
        <v>542</v>
      </c>
      <c r="I90" s="276" t="s">
        <v>516</v>
      </c>
      <c r="J90" s="276">
        <v>255</v>
      </c>
      <c r="K90" s="287"/>
    </row>
    <row r="91" spans="2:11" ht="15" customHeight="1">
      <c r="B91" s="296"/>
      <c r="C91" s="276" t="s">
        <v>543</v>
      </c>
      <c r="D91" s="276"/>
      <c r="E91" s="276"/>
      <c r="F91" s="295" t="s">
        <v>514</v>
      </c>
      <c r="G91" s="294"/>
      <c r="H91" s="276" t="s">
        <v>544</v>
      </c>
      <c r="I91" s="276" t="s">
        <v>545</v>
      </c>
      <c r="J91" s="276"/>
      <c r="K91" s="287"/>
    </row>
    <row r="92" spans="2:11" ht="15" customHeight="1">
      <c r="B92" s="296"/>
      <c r="C92" s="276" t="s">
        <v>546</v>
      </c>
      <c r="D92" s="276"/>
      <c r="E92" s="276"/>
      <c r="F92" s="295" t="s">
        <v>514</v>
      </c>
      <c r="G92" s="294"/>
      <c r="H92" s="276" t="s">
        <v>547</v>
      </c>
      <c r="I92" s="276" t="s">
        <v>548</v>
      </c>
      <c r="J92" s="276"/>
      <c r="K92" s="287"/>
    </row>
    <row r="93" spans="2:11" ht="15" customHeight="1">
      <c r="B93" s="296"/>
      <c r="C93" s="276" t="s">
        <v>549</v>
      </c>
      <c r="D93" s="276"/>
      <c r="E93" s="276"/>
      <c r="F93" s="295" t="s">
        <v>514</v>
      </c>
      <c r="G93" s="294"/>
      <c r="H93" s="276" t="s">
        <v>549</v>
      </c>
      <c r="I93" s="276" t="s">
        <v>548</v>
      </c>
      <c r="J93" s="276"/>
      <c r="K93" s="287"/>
    </row>
    <row r="94" spans="2:11" ht="15" customHeight="1">
      <c r="B94" s="296"/>
      <c r="C94" s="276" t="s">
        <v>40</v>
      </c>
      <c r="D94" s="276"/>
      <c r="E94" s="276"/>
      <c r="F94" s="295" t="s">
        <v>514</v>
      </c>
      <c r="G94" s="294"/>
      <c r="H94" s="276" t="s">
        <v>550</v>
      </c>
      <c r="I94" s="276" t="s">
        <v>548</v>
      </c>
      <c r="J94" s="276"/>
      <c r="K94" s="287"/>
    </row>
    <row r="95" spans="2:11" ht="15" customHeight="1">
      <c r="B95" s="296"/>
      <c r="C95" s="276" t="s">
        <v>50</v>
      </c>
      <c r="D95" s="276"/>
      <c r="E95" s="276"/>
      <c r="F95" s="295" t="s">
        <v>514</v>
      </c>
      <c r="G95" s="294"/>
      <c r="H95" s="276" t="s">
        <v>551</v>
      </c>
      <c r="I95" s="276" t="s">
        <v>548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88" t="s">
        <v>552</v>
      </c>
      <c r="D100" s="388"/>
      <c r="E100" s="388"/>
      <c r="F100" s="388"/>
      <c r="G100" s="388"/>
      <c r="H100" s="388"/>
      <c r="I100" s="388"/>
      <c r="J100" s="388"/>
      <c r="K100" s="287"/>
    </row>
    <row r="101" spans="2:11" ht="17.25" customHeight="1">
      <c r="B101" s="286"/>
      <c r="C101" s="288" t="s">
        <v>508</v>
      </c>
      <c r="D101" s="288"/>
      <c r="E101" s="288"/>
      <c r="F101" s="288" t="s">
        <v>509</v>
      </c>
      <c r="G101" s="289"/>
      <c r="H101" s="288" t="s">
        <v>102</v>
      </c>
      <c r="I101" s="288" t="s">
        <v>59</v>
      </c>
      <c r="J101" s="288" t="s">
        <v>510</v>
      </c>
      <c r="K101" s="287"/>
    </row>
    <row r="102" spans="2:11" ht="17.25" customHeight="1">
      <c r="B102" s="286"/>
      <c r="C102" s="290" t="s">
        <v>511</v>
      </c>
      <c r="D102" s="290"/>
      <c r="E102" s="290"/>
      <c r="F102" s="291" t="s">
        <v>512</v>
      </c>
      <c r="G102" s="292"/>
      <c r="H102" s="290"/>
      <c r="I102" s="290"/>
      <c r="J102" s="290" t="s">
        <v>513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55</v>
      </c>
      <c r="D104" s="293"/>
      <c r="E104" s="293"/>
      <c r="F104" s="295" t="s">
        <v>514</v>
      </c>
      <c r="G104" s="304"/>
      <c r="H104" s="276" t="s">
        <v>553</v>
      </c>
      <c r="I104" s="276" t="s">
        <v>516</v>
      </c>
      <c r="J104" s="276">
        <v>20</v>
      </c>
      <c r="K104" s="287"/>
    </row>
    <row r="105" spans="2:11" ht="15" customHeight="1">
      <c r="B105" s="286"/>
      <c r="C105" s="276" t="s">
        <v>517</v>
      </c>
      <c r="D105" s="276"/>
      <c r="E105" s="276"/>
      <c r="F105" s="295" t="s">
        <v>514</v>
      </c>
      <c r="G105" s="276"/>
      <c r="H105" s="276" t="s">
        <v>553</v>
      </c>
      <c r="I105" s="276" t="s">
        <v>516</v>
      </c>
      <c r="J105" s="276">
        <v>120</v>
      </c>
      <c r="K105" s="287"/>
    </row>
    <row r="106" spans="2:11" ht="15" customHeight="1">
      <c r="B106" s="296"/>
      <c r="C106" s="276" t="s">
        <v>519</v>
      </c>
      <c r="D106" s="276"/>
      <c r="E106" s="276"/>
      <c r="F106" s="295" t="s">
        <v>520</v>
      </c>
      <c r="G106" s="276"/>
      <c r="H106" s="276" t="s">
        <v>553</v>
      </c>
      <c r="I106" s="276" t="s">
        <v>516</v>
      </c>
      <c r="J106" s="276">
        <v>50</v>
      </c>
      <c r="K106" s="287"/>
    </row>
    <row r="107" spans="2:11" ht="15" customHeight="1">
      <c r="B107" s="296"/>
      <c r="C107" s="276" t="s">
        <v>522</v>
      </c>
      <c r="D107" s="276"/>
      <c r="E107" s="276"/>
      <c r="F107" s="295" t="s">
        <v>514</v>
      </c>
      <c r="G107" s="276"/>
      <c r="H107" s="276" t="s">
        <v>553</v>
      </c>
      <c r="I107" s="276" t="s">
        <v>524</v>
      </c>
      <c r="J107" s="276"/>
      <c r="K107" s="287"/>
    </row>
    <row r="108" spans="2:11" ht="15" customHeight="1">
      <c r="B108" s="296"/>
      <c r="C108" s="276" t="s">
        <v>533</v>
      </c>
      <c r="D108" s="276"/>
      <c r="E108" s="276"/>
      <c r="F108" s="295" t="s">
        <v>520</v>
      </c>
      <c r="G108" s="276"/>
      <c r="H108" s="276" t="s">
        <v>553</v>
      </c>
      <c r="I108" s="276" t="s">
        <v>516</v>
      </c>
      <c r="J108" s="276">
        <v>50</v>
      </c>
      <c r="K108" s="287"/>
    </row>
    <row r="109" spans="2:11" ht="15" customHeight="1">
      <c r="B109" s="296"/>
      <c r="C109" s="276" t="s">
        <v>541</v>
      </c>
      <c r="D109" s="276"/>
      <c r="E109" s="276"/>
      <c r="F109" s="295" t="s">
        <v>520</v>
      </c>
      <c r="G109" s="276"/>
      <c r="H109" s="276" t="s">
        <v>553</v>
      </c>
      <c r="I109" s="276" t="s">
        <v>516</v>
      </c>
      <c r="J109" s="276">
        <v>50</v>
      </c>
      <c r="K109" s="287"/>
    </row>
    <row r="110" spans="2:11" ht="15" customHeight="1">
      <c r="B110" s="296"/>
      <c r="C110" s="276" t="s">
        <v>539</v>
      </c>
      <c r="D110" s="276"/>
      <c r="E110" s="276"/>
      <c r="F110" s="295" t="s">
        <v>520</v>
      </c>
      <c r="G110" s="276"/>
      <c r="H110" s="276" t="s">
        <v>553</v>
      </c>
      <c r="I110" s="276" t="s">
        <v>516</v>
      </c>
      <c r="J110" s="276">
        <v>50</v>
      </c>
      <c r="K110" s="287"/>
    </row>
    <row r="111" spans="2:11" ht="15" customHeight="1">
      <c r="B111" s="296"/>
      <c r="C111" s="276" t="s">
        <v>55</v>
      </c>
      <c r="D111" s="276"/>
      <c r="E111" s="276"/>
      <c r="F111" s="295" t="s">
        <v>514</v>
      </c>
      <c r="G111" s="276"/>
      <c r="H111" s="276" t="s">
        <v>554</v>
      </c>
      <c r="I111" s="276" t="s">
        <v>516</v>
      </c>
      <c r="J111" s="276">
        <v>20</v>
      </c>
      <c r="K111" s="287"/>
    </row>
    <row r="112" spans="2:11" ht="15" customHeight="1">
      <c r="B112" s="296"/>
      <c r="C112" s="276" t="s">
        <v>555</v>
      </c>
      <c r="D112" s="276"/>
      <c r="E112" s="276"/>
      <c r="F112" s="295" t="s">
        <v>514</v>
      </c>
      <c r="G112" s="276"/>
      <c r="H112" s="276" t="s">
        <v>556</v>
      </c>
      <c r="I112" s="276" t="s">
        <v>516</v>
      </c>
      <c r="J112" s="276">
        <v>120</v>
      </c>
      <c r="K112" s="287"/>
    </row>
    <row r="113" spans="2:11" ht="15" customHeight="1">
      <c r="B113" s="296"/>
      <c r="C113" s="276" t="s">
        <v>40</v>
      </c>
      <c r="D113" s="276"/>
      <c r="E113" s="276"/>
      <c r="F113" s="295" t="s">
        <v>514</v>
      </c>
      <c r="G113" s="276"/>
      <c r="H113" s="276" t="s">
        <v>557</v>
      </c>
      <c r="I113" s="276" t="s">
        <v>548</v>
      </c>
      <c r="J113" s="276"/>
      <c r="K113" s="287"/>
    </row>
    <row r="114" spans="2:11" ht="15" customHeight="1">
      <c r="B114" s="296"/>
      <c r="C114" s="276" t="s">
        <v>50</v>
      </c>
      <c r="D114" s="276"/>
      <c r="E114" s="276"/>
      <c r="F114" s="295" t="s">
        <v>514</v>
      </c>
      <c r="G114" s="276"/>
      <c r="H114" s="276" t="s">
        <v>558</v>
      </c>
      <c r="I114" s="276" t="s">
        <v>548</v>
      </c>
      <c r="J114" s="276"/>
      <c r="K114" s="287"/>
    </row>
    <row r="115" spans="2:11" ht="15" customHeight="1">
      <c r="B115" s="296"/>
      <c r="C115" s="276" t="s">
        <v>59</v>
      </c>
      <c r="D115" s="276"/>
      <c r="E115" s="276"/>
      <c r="F115" s="295" t="s">
        <v>514</v>
      </c>
      <c r="G115" s="276"/>
      <c r="H115" s="276" t="s">
        <v>559</v>
      </c>
      <c r="I115" s="276" t="s">
        <v>560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87" t="s">
        <v>561</v>
      </c>
      <c r="D120" s="387"/>
      <c r="E120" s="387"/>
      <c r="F120" s="387"/>
      <c r="G120" s="387"/>
      <c r="H120" s="387"/>
      <c r="I120" s="387"/>
      <c r="J120" s="387"/>
      <c r="K120" s="312"/>
    </row>
    <row r="121" spans="2:11" ht="17.25" customHeight="1">
      <c r="B121" s="313"/>
      <c r="C121" s="288" t="s">
        <v>508</v>
      </c>
      <c r="D121" s="288"/>
      <c r="E121" s="288"/>
      <c r="F121" s="288" t="s">
        <v>509</v>
      </c>
      <c r="G121" s="289"/>
      <c r="H121" s="288" t="s">
        <v>102</v>
      </c>
      <c r="I121" s="288" t="s">
        <v>59</v>
      </c>
      <c r="J121" s="288" t="s">
        <v>510</v>
      </c>
      <c r="K121" s="314"/>
    </row>
    <row r="122" spans="2:11" ht="17.25" customHeight="1">
      <c r="B122" s="313"/>
      <c r="C122" s="290" t="s">
        <v>511</v>
      </c>
      <c r="D122" s="290"/>
      <c r="E122" s="290"/>
      <c r="F122" s="291" t="s">
        <v>512</v>
      </c>
      <c r="G122" s="292"/>
      <c r="H122" s="290"/>
      <c r="I122" s="290"/>
      <c r="J122" s="290" t="s">
        <v>513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517</v>
      </c>
      <c r="D124" s="293"/>
      <c r="E124" s="293"/>
      <c r="F124" s="295" t="s">
        <v>514</v>
      </c>
      <c r="G124" s="276"/>
      <c r="H124" s="276" t="s">
        <v>553</v>
      </c>
      <c r="I124" s="276" t="s">
        <v>516</v>
      </c>
      <c r="J124" s="276">
        <v>120</v>
      </c>
      <c r="K124" s="317"/>
    </row>
    <row r="125" spans="2:11" ht="15" customHeight="1">
      <c r="B125" s="315"/>
      <c r="C125" s="276" t="s">
        <v>562</v>
      </c>
      <c r="D125" s="276"/>
      <c r="E125" s="276"/>
      <c r="F125" s="295" t="s">
        <v>514</v>
      </c>
      <c r="G125" s="276"/>
      <c r="H125" s="276" t="s">
        <v>563</v>
      </c>
      <c r="I125" s="276" t="s">
        <v>516</v>
      </c>
      <c r="J125" s="276" t="s">
        <v>564</v>
      </c>
      <c r="K125" s="317"/>
    </row>
    <row r="126" spans="2:11" ht="15" customHeight="1">
      <c r="B126" s="315"/>
      <c r="C126" s="276" t="s">
        <v>467</v>
      </c>
      <c r="D126" s="276"/>
      <c r="E126" s="276"/>
      <c r="F126" s="295" t="s">
        <v>514</v>
      </c>
      <c r="G126" s="276"/>
      <c r="H126" s="276" t="s">
        <v>565</v>
      </c>
      <c r="I126" s="276" t="s">
        <v>516</v>
      </c>
      <c r="J126" s="276" t="s">
        <v>564</v>
      </c>
      <c r="K126" s="317"/>
    </row>
    <row r="127" spans="2:11" ht="15" customHeight="1">
      <c r="B127" s="315"/>
      <c r="C127" s="276" t="s">
        <v>525</v>
      </c>
      <c r="D127" s="276"/>
      <c r="E127" s="276"/>
      <c r="F127" s="295" t="s">
        <v>520</v>
      </c>
      <c r="G127" s="276"/>
      <c r="H127" s="276" t="s">
        <v>526</v>
      </c>
      <c r="I127" s="276" t="s">
        <v>516</v>
      </c>
      <c r="J127" s="276">
        <v>15</v>
      </c>
      <c r="K127" s="317"/>
    </row>
    <row r="128" spans="2:11" ht="15" customHeight="1">
      <c r="B128" s="315"/>
      <c r="C128" s="297" t="s">
        <v>527</v>
      </c>
      <c r="D128" s="297"/>
      <c r="E128" s="297"/>
      <c r="F128" s="298" t="s">
        <v>520</v>
      </c>
      <c r="G128" s="297"/>
      <c r="H128" s="297" t="s">
        <v>528</v>
      </c>
      <c r="I128" s="297" t="s">
        <v>516</v>
      </c>
      <c r="J128" s="297">
        <v>15</v>
      </c>
      <c r="K128" s="317"/>
    </row>
    <row r="129" spans="2:11" ht="15" customHeight="1">
      <c r="B129" s="315"/>
      <c r="C129" s="297" t="s">
        <v>529</v>
      </c>
      <c r="D129" s="297"/>
      <c r="E129" s="297"/>
      <c r="F129" s="298" t="s">
        <v>520</v>
      </c>
      <c r="G129" s="297"/>
      <c r="H129" s="297" t="s">
        <v>530</v>
      </c>
      <c r="I129" s="297" t="s">
        <v>516</v>
      </c>
      <c r="J129" s="297">
        <v>20</v>
      </c>
      <c r="K129" s="317"/>
    </row>
    <row r="130" spans="2:11" ht="15" customHeight="1">
      <c r="B130" s="315"/>
      <c r="C130" s="297" t="s">
        <v>531</v>
      </c>
      <c r="D130" s="297"/>
      <c r="E130" s="297"/>
      <c r="F130" s="298" t="s">
        <v>520</v>
      </c>
      <c r="G130" s="297"/>
      <c r="H130" s="297" t="s">
        <v>532</v>
      </c>
      <c r="I130" s="297" t="s">
        <v>516</v>
      </c>
      <c r="J130" s="297">
        <v>20</v>
      </c>
      <c r="K130" s="317"/>
    </row>
    <row r="131" spans="2:11" ht="15" customHeight="1">
      <c r="B131" s="315"/>
      <c r="C131" s="276" t="s">
        <v>519</v>
      </c>
      <c r="D131" s="276"/>
      <c r="E131" s="276"/>
      <c r="F131" s="295" t="s">
        <v>520</v>
      </c>
      <c r="G131" s="276"/>
      <c r="H131" s="276" t="s">
        <v>553</v>
      </c>
      <c r="I131" s="276" t="s">
        <v>516</v>
      </c>
      <c r="J131" s="276">
        <v>50</v>
      </c>
      <c r="K131" s="317"/>
    </row>
    <row r="132" spans="2:11" ht="15" customHeight="1">
      <c r="B132" s="315"/>
      <c r="C132" s="276" t="s">
        <v>533</v>
      </c>
      <c r="D132" s="276"/>
      <c r="E132" s="276"/>
      <c r="F132" s="295" t="s">
        <v>520</v>
      </c>
      <c r="G132" s="276"/>
      <c r="H132" s="276" t="s">
        <v>553</v>
      </c>
      <c r="I132" s="276" t="s">
        <v>516</v>
      </c>
      <c r="J132" s="276">
        <v>50</v>
      </c>
      <c r="K132" s="317"/>
    </row>
    <row r="133" spans="2:11" ht="15" customHeight="1">
      <c r="B133" s="315"/>
      <c r="C133" s="276" t="s">
        <v>539</v>
      </c>
      <c r="D133" s="276"/>
      <c r="E133" s="276"/>
      <c r="F133" s="295" t="s">
        <v>520</v>
      </c>
      <c r="G133" s="276"/>
      <c r="H133" s="276" t="s">
        <v>553</v>
      </c>
      <c r="I133" s="276" t="s">
        <v>516</v>
      </c>
      <c r="J133" s="276">
        <v>50</v>
      </c>
      <c r="K133" s="317"/>
    </row>
    <row r="134" spans="2:11" ht="15" customHeight="1">
      <c r="B134" s="315"/>
      <c r="C134" s="276" t="s">
        <v>541</v>
      </c>
      <c r="D134" s="276"/>
      <c r="E134" s="276"/>
      <c r="F134" s="295" t="s">
        <v>520</v>
      </c>
      <c r="G134" s="276"/>
      <c r="H134" s="276" t="s">
        <v>553</v>
      </c>
      <c r="I134" s="276" t="s">
        <v>516</v>
      </c>
      <c r="J134" s="276">
        <v>50</v>
      </c>
      <c r="K134" s="317"/>
    </row>
    <row r="135" spans="2:11" ht="15" customHeight="1">
      <c r="B135" s="315"/>
      <c r="C135" s="276" t="s">
        <v>107</v>
      </c>
      <c r="D135" s="276"/>
      <c r="E135" s="276"/>
      <c r="F135" s="295" t="s">
        <v>520</v>
      </c>
      <c r="G135" s="276"/>
      <c r="H135" s="276" t="s">
        <v>566</v>
      </c>
      <c r="I135" s="276" t="s">
        <v>516</v>
      </c>
      <c r="J135" s="276">
        <v>255</v>
      </c>
      <c r="K135" s="317"/>
    </row>
    <row r="136" spans="2:11" ht="15" customHeight="1">
      <c r="B136" s="315"/>
      <c r="C136" s="276" t="s">
        <v>543</v>
      </c>
      <c r="D136" s="276"/>
      <c r="E136" s="276"/>
      <c r="F136" s="295" t="s">
        <v>514</v>
      </c>
      <c r="G136" s="276"/>
      <c r="H136" s="276" t="s">
        <v>567</v>
      </c>
      <c r="I136" s="276" t="s">
        <v>545</v>
      </c>
      <c r="J136" s="276"/>
      <c r="K136" s="317"/>
    </row>
    <row r="137" spans="2:11" ht="15" customHeight="1">
      <c r="B137" s="315"/>
      <c r="C137" s="276" t="s">
        <v>546</v>
      </c>
      <c r="D137" s="276"/>
      <c r="E137" s="276"/>
      <c r="F137" s="295" t="s">
        <v>514</v>
      </c>
      <c r="G137" s="276"/>
      <c r="H137" s="276" t="s">
        <v>568</v>
      </c>
      <c r="I137" s="276" t="s">
        <v>548</v>
      </c>
      <c r="J137" s="276"/>
      <c r="K137" s="317"/>
    </row>
    <row r="138" spans="2:11" ht="15" customHeight="1">
      <c r="B138" s="315"/>
      <c r="C138" s="276" t="s">
        <v>549</v>
      </c>
      <c r="D138" s="276"/>
      <c r="E138" s="276"/>
      <c r="F138" s="295" t="s">
        <v>514</v>
      </c>
      <c r="G138" s="276"/>
      <c r="H138" s="276" t="s">
        <v>549</v>
      </c>
      <c r="I138" s="276" t="s">
        <v>548</v>
      </c>
      <c r="J138" s="276"/>
      <c r="K138" s="317"/>
    </row>
    <row r="139" spans="2:11" ht="15" customHeight="1">
      <c r="B139" s="315"/>
      <c r="C139" s="276" t="s">
        <v>40</v>
      </c>
      <c r="D139" s="276"/>
      <c r="E139" s="276"/>
      <c r="F139" s="295" t="s">
        <v>514</v>
      </c>
      <c r="G139" s="276"/>
      <c r="H139" s="276" t="s">
        <v>569</v>
      </c>
      <c r="I139" s="276" t="s">
        <v>548</v>
      </c>
      <c r="J139" s="276"/>
      <c r="K139" s="317"/>
    </row>
    <row r="140" spans="2:11" ht="15" customHeight="1">
      <c r="B140" s="315"/>
      <c r="C140" s="276" t="s">
        <v>570</v>
      </c>
      <c r="D140" s="276"/>
      <c r="E140" s="276"/>
      <c r="F140" s="295" t="s">
        <v>514</v>
      </c>
      <c r="G140" s="276"/>
      <c r="H140" s="276" t="s">
        <v>571</v>
      </c>
      <c r="I140" s="276" t="s">
        <v>548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88" t="s">
        <v>572</v>
      </c>
      <c r="D145" s="388"/>
      <c r="E145" s="388"/>
      <c r="F145" s="388"/>
      <c r="G145" s="388"/>
      <c r="H145" s="388"/>
      <c r="I145" s="388"/>
      <c r="J145" s="388"/>
      <c r="K145" s="287"/>
    </row>
    <row r="146" spans="2:11" ht="17.25" customHeight="1">
      <c r="B146" s="286"/>
      <c r="C146" s="288" t="s">
        <v>508</v>
      </c>
      <c r="D146" s="288"/>
      <c r="E146" s="288"/>
      <c r="F146" s="288" t="s">
        <v>509</v>
      </c>
      <c r="G146" s="289"/>
      <c r="H146" s="288" t="s">
        <v>102</v>
      </c>
      <c r="I146" s="288" t="s">
        <v>59</v>
      </c>
      <c r="J146" s="288" t="s">
        <v>510</v>
      </c>
      <c r="K146" s="287"/>
    </row>
    <row r="147" spans="2:11" ht="17.25" customHeight="1">
      <c r="B147" s="286"/>
      <c r="C147" s="290" t="s">
        <v>511</v>
      </c>
      <c r="D147" s="290"/>
      <c r="E147" s="290"/>
      <c r="F147" s="291" t="s">
        <v>512</v>
      </c>
      <c r="G147" s="292"/>
      <c r="H147" s="290"/>
      <c r="I147" s="290"/>
      <c r="J147" s="290" t="s">
        <v>513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517</v>
      </c>
      <c r="D149" s="276"/>
      <c r="E149" s="276"/>
      <c r="F149" s="322" t="s">
        <v>514</v>
      </c>
      <c r="G149" s="276"/>
      <c r="H149" s="321" t="s">
        <v>553</v>
      </c>
      <c r="I149" s="321" t="s">
        <v>516</v>
      </c>
      <c r="J149" s="321">
        <v>120</v>
      </c>
      <c r="K149" s="317"/>
    </row>
    <row r="150" spans="2:11" ht="15" customHeight="1">
      <c r="B150" s="296"/>
      <c r="C150" s="321" t="s">
        <v>562</v>
      </c>
      <c r="D150" s="276"/>
      <c r="E150" s="276"/>
      <c r="F150" s="322" t="s">
        <v>514</v>
      </c>
      <c r="G150" s="276"/>
      <c r="H150" s="321" t="s">
        <v>573</v>
      </c>
      <c r="I150" s="321" t="s">
        <v>516</v>
      </c>
      <c r="J150" s="321" t="s">
        <v>564</v>
      </c>
      <c r="K150" s="317"/>
    </row>
    <row r="151" spans="2:11" ht="15" customHeight="1">
      <c r="B151" s="296"/>
      <c r="C151" s="321" t="s">
        <v>467</v>
      </c>
      <c r="D151" s="276"/>
      <c r="E151" s="276"/>
      <c r="F151" s="322" t="s">
        <v>514</v>
      </c>
      <c r="G151" s="276"/>
      <c r="H151" s="321" t="s">
        <v>574</v>
      </c>
      <c r="I151" s="321" t="s">
        <v>516</v>
      </c>
      <c r="J151" s="321" t="s">
        <v>564</v>
      </c>
      <c r="K151" s="317"/>
    </row>
    <row r="152" spans="2:11" ht="15" customHeight="1">
      <c r="B152" s="296"/>
      <c r="C152" s="321" t="s">
        <v>519</v>
      </c>
      <c r="D152" s="276"/>
      <c r="E152" s="276"/>
      <c r="F152" s="322" t="s">
        <v>520</v>
      </c>
      <c r="G152" s="276"/>
      <c r="H152" s="321" t="s">
        <v>553</v>
      </c>
      <c r="I152" s="321" t="s">
        <v>516</v>
      </c>
      <c r="J152" s="321">
        <v>50</v>
      </c>
      <c r="K152" s="317"/>
    </row>
    <row r="153" spans="2:11" ht="15" customHeight="1">
      <c r="B153" s="296"/>
      <c r="C153" s="321" t="s">
        <v>522</v>
      </c>
      <c r="D153" s="276"/>
      <c r="E153" s="276"/>
      <c r="F153" s="322" t="s">
        <v>514</v>
      </c>
      <c r="G153" s="276"/>
      <c r="H153" s="321" t="s">
        <v>553</v>
      </c>
      <c r="I153" s="321" t="s">
        <v>524</v>
      </c>
      <c r="J153" s="321"/>
      <c r="K153" s="317"/>
    </row>
    <row r="154" spans="2:11" ht="15" customHeight="1">
      <c r="B154" s="296"/>
      <c r="C154" s="321" t="s">
        <v>533</v>
      </c>
      <c r="D154" s="276"/>
      <c r="E154" s="276"/>
      <c r="F154" s="322" t="s">
        <v>520</v>
      </c>
      <c r="G154" s="276"/>
      <c r="H154" s="321" t="s">
        <v>553</v>
      </c>
      <c r="I154" s="321" t="s">
        <v>516</v>
      </c>
      <c r="J154" s="321">
        <v>50</v>
      </c>
      <c r="K154" s="317"/>
    </row>
    <row r="155" spans="2:11" ht="15" customHeight="1">
      <c r="B155" s="296"/>
      <c r="C155" s="321" t="s">
        <v>541</v>
      </c>
      <c r="D155" s="276"/>
      <c r="E155" s="276"/>
      <c r="F155" s="322" t="s">
        <v>520</v>
      </c>
      <c r="G155" s="276"/>
      <c r="H155" s="321" t="s">
        <v>553</v>
      </c>
      <c r="I155" s="321" t="s">
        <v>516</v>
      </c>
      <c r="J155" s="321">
        <v>50</v>
      </c>
      <c r="K155" s="317"/>
    </row>
    <row r="156" spans="2:11" ht="15" customHeight="1">
      <c r="B156" s="296"/>
      <c r="C156" s="321" t="s">
        <v>539</v>
      </c>
      <c r="D156" s="276"/>
      <c r="E156" s="276"/>
      <c r="F156" s="322" t="s">
        <v>520</v>
      </c>
      <c r="G156" s="276"/>
      <c r="H156" s="321" t="s">
        <v>553</v>
      </c>
      <c r="I156" s="321" t="s">
        <v>516</v>
      </c>
      <c r="J156" s="321">
        <v>50</v>
      </c>
      <c r="K156" s="317"/>
    </row>
    <row r="157" spans="2:11" ht="15" customHeight="1">
      <c r="B157" s="296"/>
      <c r="C157" s="321" t="s">
        <v>91</v>
      </c>
      <c r="D157" s="276"/>
      <c r="E157" s="276"/>
      <c r="F157" s="322" t="s">
        <v>514</v>
      </c>
      <c r="G157" s="276"/>
      <c r="H157" s="321" t="s">
        <v>575</v>
      </c>
      <c r="I157" s="321" t="s">
        <v>516</v>
      </c>
      <c r="J157" s="321" t="s">
        <v>576</v>
      </c>
      <c r="K157" s="317"/>
    </row>
    <row r="158" spans="2:11" ht="15" customHeight="1">
      <c r="B158" s="296"/>
      <c r="C158" s="321" t="s">
        <v>577</v>
      </c>
      <c r="D158" s="276"/>
      <c r="E158" s="276"/>
      <c r="F158" s="322" t="s">
        <v>514</v>
      </c>
      <c r="G158" s="276"/>
      <c r="H158" s="321" t="s">
        <v>578</v>
      </c>
      <c r="I158" s="321" t="s">
        <v>548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87" t="s">
        <v>579</v>
      </c>
      <c r="D163" s="387"/>
      <c r="E163" s="387"/>
      <c r="F163" s="387"/>
      <c r="G163" s="387"/>
      <c r="H163" s="387"/>
      <c r="I163" s="387"/>
      <c r="J163" s="387"/>
      <c r="K163" s="267"/>
    </row>
    <row r="164" spans="2:11" ht="17.25" customHeight="1">
      <c r="B164" s="266"/>
      <c r="C164" s="288" t="s">
        <v>508</v>
      </c>
      <c r="D164" s="288"/>
      <c r="E164" s="288"/>
      <c r="F164" s="288" t="s">
        <v>509</v>
      </c>
      <c r="G164" s="325"/>
      <c r="H164" s="326" t="s">
        <v>102</v>
      </c>
      <c r="I164" s="326" t="s">
        <v>59</v>
      </c>
      <c r="J164" s="288" t="s">
        <v>510</v>
      </c>
      <c r="K164" s="267"/>
    </row>
    <row r="165" spans="2:11" ht="17.25" customHeight="1">
      <c r="B165" s="269"/>
      <c r="C165" s="290" t="s">
        <v>511</v>
      </c>
      <c r="D165" s="290"/>
      <c r="E165" s="290"/>
      <c r="F165" s="291" t="s">
        <v>512</v>
      </c>
      <c r="G165" s="327"/>
      <c r="H165" s="328"/>
      <c r="I165" s="328"/>
      <c r="J165" s="290" t="s">
        <v>513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517</v>
      </c>
      <c r="D167" s="276"/>
      <c r="E167" s="276"/>
      <c r="F167" s="295" t="s">
        <v>514</v>
      </c>
      <c r="G167" s="276"/>
      <c r="H167" s="276" t="s">
        <v>553</v>
      </c>
      <c r="I167" s="276" t="s">
        <v>516</v>
      </c>
      <c r="J167" s="276">
        <v>120</v>
      </c>
      <c r="K167" s="317"/>
    </row>
    <row r="168" spans="2:11" ht="15" customHeight="1">
      <c r="B168" s="296"/>
      <c r="C168" s="276" t="s">
        <v>562</v>
      </c>
      <c r="D168" s="276"/>
      <c r="E168" s="276"/>
      <c r="F168" s="295" t="s">
        <v>514</v>
      </c>
      <c r="G168" s="276"/>
      <c r="H168" s="276" t="s">
        <v>563</v>
      </c>
      <c r="I168" s="276" t="s">
        <v>516</v>
      </c>
      <c r="J168" s="276" t="s">
        <v>564</v>
      </c>
      <c r="K168" s="317"/>
    </row>
    <row r="169" spans="2:11" ht="15" customHeight="1">
      <c r="B169" s="296"/>
      <c r="C169" s="276" t="s">
        <v>467</v>
      </c>
      <c r="D169" s="276"/>
      <c r="E169" s="276"/>
      <c r="F169" s="295" t="s">
        <v>514</v>
      </c>
      <c r="G169" s="276"/>
      <c r="H169" s="276" t="s">
        <v>580</v>
      </c>
      <c r="I169" s="276" t="s">
        <v>516</v>
      </c>
      <c r="J169" s="276" t="s">
        <v>564</v>
      </c>
      <c r="K169" s="317"/>
    </row>
    <row r="170" spans="2:11" ht="15" customHeight="1">
      <c r="B170" s="296"/>
      <c r="C170" s="276" t="s">
        <v>519</v>
      </c>
      <c r="D170" s="276"/>
      <c r="E170" s="276"/>
      <c r="F170" s="295" t="s">
        <v>520</v>
      </c>
      <c r="G170" s="276"/>
      <c r="H170" s="276" t="s">
        <v>580</v>
      </c>
      <c r="I170" s="276" t="s">
        <v>516</v>
      </c>
      <c r="J170" s="276">
        <v>50</v>
      </c>
      <c r="K170" s="317"/>
    </row>
    <row r="171" spans="2:11" ht="15" customHeight="1">
      <c r="B171" s="296"/>
      <c r="C171" s="276" t="s">
        <v>522</v>
      </c>
      <c r="D171" s="276"/>
      <c r="E171" s="276"/>
      <c r="F171" s="295" t="s">
        <v>514</v>
      </c>
      <c r="G171" s="276"/>
      <c r="H171" s="276" t="s">
        <v>580</v>
      </c>
      <c r="I171" s="276" t="s">
        <v>524</v>
      </c>
      <c r="J171" s="276"/>
      <c r="K171" s="317"/>
    </row>
    <row r="172" spans="2:11" ht="15" customHeight="1">
      <c r="B172" s="296"/>
      <c r="C172" s="276" t="s">
        <v>533</v>
      </c>
      <c r="D172" s="276"/>
      <c r="E172" s="276"/>
      <c r="F172" s="295" t="s">
        <v>520</v>
      </c>
      <c r="G172" s="276"/>
      <c r="H172" s="276" t="s">
        <v>580</v>
      </c>
      <c r="I172" s="276" t="s">
        <v>516</v>
      </c>
      <c r="J172" s="276">
        <v>50</v>
      </c>
      <c r="K172" s="317"/>
    </row>
    <row r="173" spans="2:11" ht="15" customHeight="1">
      <c r="B173" s="296"/>
      <c r="C173" s="276" t="s">
        <v>541</v>
      </c>
      <c r="D173" s="276"/>
      <c r="E173" s="276"/>
      <c r="F173" s="295" t="s">
        <v>520</v>
      </c>
      <c r="G173" s="276"/>
      <c r="H173" s="276" t="s">
        <v>580</v>
      </c>
      <c r="I173" s="276" t="s">
        <v>516</v>
      </c>
      <c r="J173" s="276">
        <v>50</v>
      </c>
      <c r="K173" s="317"/>
    </row>
    <row r="174" spans="2:11" ht="15" customHeight="1">
      <c r="B174" s="296"/>
      <c r="C174" s="276" t="s">
        <v>539</v>
      </c>
      <c r="D174" s="276"/>
      <c r="E174" s="276"/>
      <c r="F174" s="295" t="s">
        <v>520</v>
      </c>
      <c r="G174" s="276"/>
      <c r="H174" s="276" t="s">
        <v>580</v>
      </c>
      <c r="I174" s="276" t="s">
        <v>516</v>
      </c>
      <c r="J174" s="276">
        <v>50</v>
      </c>
      <c r="K174" s="317"/>
    </row>
    <row r="175" spans="2:11" ht="15" customHeight="1">
      <c r="B175" s="296"/>
      <c r="C175" s="276" t="s">
        <v>101</v>
      </c>
      <c r="D175" s="276"/>
      <c r="E175" s="276"/>
      <c r="F175" s="295" t="s">
        <v>514</v>
      </c>
      <c r="G175" s="276"/>
      <c r="H175" s="276" t="s">
        <v>581</v>
      </c>
      <c r="I175" s="276" t="s">
        <v>582</v>
      </c>
      <c r="J175" s="276"/>
      <c r="K175" s="317"/>
    </row>
    <row r="176" spans="2:11" ht="15" customHeight="1">
      <c r="B176" s="296"/>
      <c r="C176" s="276" t="s">
        <v>59</v>
      </c>
      <c r="D176" s="276"/>
      <c r="E176" s="276"/>
      <c r="F176" s="295" t="s">
        <v>514</v>
      </c>
      <c r="G176" s="276"/>
      <c r="H176" s="276" t="s">
        <v>583</v>
      </c>
      <c r="I176" s="276" t="s">
        <v>584</v>
      </c>
      <c r="J176" s="276">
        <v>1</v>
      </c>
      <c r="K176" s="317"/>
    </row>
    <row r="177" spans="2:11" ht="15" customHeight="1">
      <c r="B177" s="296"/>
      <c r="C177" s="276" t="s">
        <v>55</v>
      </c>
      <c r="D177" s="276"/>
      <c r="E177" s="276"/>
      <c r="F177" s="295" t="s">
        <v>514</v>
      </c>
      <c r="G177" s="276"/>
      <c r="H177" s="276" t="s">
        <v>585</v>
      </c>
      <c r="I177" s="276" t="s">
        <v>516</v>
      </c>
      <c r="J177" s="276">
        <v>20</v>
      </c>
      <c r="K177" s="317"/>
    </row>
    <row r="178" spans="2:11" ht="15" customHeight="1">
      <c r="B178" s="296"/>
      <c r="C178" s="276" t="s">
        <v>102</v>
      </c>
      <c r="D178" s="276"/>
      <c r="E178" s="276"/>
      <c r="F178" s="295" t="s">
        <v>514</v>
      </c>
      <c r="G178" s="276"/>
      <c r="H178" s="276" t="s">
        <v>586</v>
      </c>
      <c r="I178" s="276" t="s">
        <v>516</v>
      </c>
      <c r="J178" s="276">
        <v>255</v>
      </c>
      <c r="K178" s="317"/>
    </row>
    <row r="179" spans="2:11" ht="15" customHeight="1">
      <c r="B179" s="296"/>
      <c r="C179" s="276" t="s">
        <v>103</v>
      </c>
      <c r="D179" s="276"/>
      <c r="E179" s="276"/>
      <c r="F179" s="295" t="s">
        <v>514</v>
      </c>
      <c r="G179" s="276"/>
      <c r="H179" s="276" t="s">
        <v>479</v>
      </c>
      <c r="I179" s="276" t="s">
        <v>516</v>
      </c>
      <c r="J179" s="276">
        <v>10</v>
      </c>
      <c r="K179" s="317"/>
    </row>
    <row r="180" spans="2:11" ht="15" customHeight="1">
      <c r="B180" s="296"/>
      <c r="C180" s="276" t="s">
        <v>104</v>
      </c>
      <c r="D180" s="276"/>
      <c r="E180" s="276"/>
      <c r="F180" s="295" t="s">
        <v>514</v>
      </c>
      <c r="G180" s="276"/>
      <c r="H180" s="276" t="s">
        <v>587</v>
      </c>
      <c r="I180" s="276" t="s">
        <v>548</v>
      </c>
      <c r="J180" s="276"/>
      <c r="K180" s="317"/>
    </row>
    <row r="181" spans="2:11" ht="15" customHeight="1">
      <c r="B181" s="296"/>
      <c r="C181" s="276" t="s">
        <v>588</v>
      </c>
      <c r="D181" s="276"/>
      <c r="E181" s="276"/>
      <c r="F181" s="295" t="s">
        <v>514</v>
      </c>
      <c r="G181" s="276"/>
      <c r="H181" s="276" t="s">
        <v>589</v>
      </c>
      <c r="I181" s="276" t="s">
        <v>548</v>
      </c>
      <c r="J181" s="276"/>
      <c r="K181" s="317"/>
    </row>
    <row r="182" spans="2:11" ht="15" customHeight="1">
      <c r="B182" s="296"/>
      <c r="C182" s="276" t="s">
        <v>577</v>
      </c>
      <c r="D182" s="276"/>
      <c r="E182" s="276"/>
      <c r="F182" s="295" t="s">
        <v>514</v>
      </c>
      <c r="G182" s="276"/>
      <c r="H182" s="276" t="s">
        <v>590</v>
      </c>
      <c r="I182" s="276" t="s">
        <v>548</v>
      </c>
      <c r="J182" s="276"/>
      <c r="K182" s="317"/>
    </row>
    <row r="183" spans="2:11" ht="15" customHeight="1">
      <c r="B183" s="296"/>
      <c r="C183" s="276" t="s">
        <v>106</v>
      </c>
      <c r="D183" s="276"/>
      <c r="E183" s="276"/>
      <c r="F183" s="295" t="s">
        <v>520</v>
      </c>
      <c r="G183" s="276"/>
      <c r="H183" s="276" t="s">
        <v>591</v>
      </c>
      <c r="I183" s="276" t="s">
        <v>516</v>
      </c>
      <c r="J183" s="276">
        <v>50</v>
      </c>
      <c r="K183" s="317"/>
    </row>
    <row r="184" spans="2:11" ht="15" customHeight="1">
      <c r="B184" s="296"/>
      <c r="C184" s="276" t="s">
        <v>592</v>
      </c>
      <c r="D184" s="276"/>
      <c r="E184" s="276"/>
      <c r="F184" s="295" t="s">
        <v>520</v>
      </c>
      <c r="G184" s="276"/>
      <c r="H184" s="276" t="s">
        <v>593</v>
      </c>
      <c r="I184" s="276" t="s">
        <v>594</v>
      </c>
      <c r="J184" s="276"/>
      <c r="K184" s="317"/>
    </row>
    <row r="185" spans="2:11" ht="15" customHeight="1">
      <c r="B185" s="296"/>
      <c r="C185" s="276" t="s">
        <v>595</v>
      </c>
      <c r="D185" s="276"/>
      <c r="E185" s="276"/>
      <c r="F185" s="295" t="s">
        <v>520</v>
      </c>
      <c r="G185" s="276"/>
      <c r="H185" s="276" t="s">
        <v>596</v>
      </c>
      <c r="I185" s="276" t="s">
        <v>594</v>
      </c>
      <c r="J185" s="276"/>
      <c r="K185" s="317"/>
    </row>
    <row r="186" spans="2:11" ht="15" customHeight="1">
      <c r="B186" s="296"/>
      <c r="C186" s="276" t="s">
        <v>597</v>
      </c>
      <c r="D186" s="276"/>
      <c r="E186" s="276"/>
      <c r="F186" s="295" t="s">
        <v>520</v>
      </c>
      <c r="G186" s="276"/>
      <c r="H186" s="276" t="s">
        <v>598</v>
      </c>
      <c r="I186" s="276" t="s">
        <v>594</v>
      </c>
      <c r="J186" s="276"/>
      <c r="K186" s="317"/>
    </row>
    <row r="187" spans="2:11" ht="15" customHeight="1">
      <c r="B187" s="296"/>
      <c r="C187" s="329" t="s">
        <v>599</v>
      </c>
      <c r="D187" s="276"/>
      <c r="E187" s="276"/>
      <c r="F187" s="295" t="s">
        <v>520</v>
      </c>
      <c r="G187" s="276"/>
      <c r="H187" s="276" t="s">
        <v>600</v>
      </c>
      <c r="I187" s="276" t="s">
        <v>601</v>
      </c>
      <c r="J187" s="330" t="s">
        <v>602</v>
      </c>
      <c r="K187" s="317"/>
    </row>
    <row r="188" spans="2:11" ht="15" customHeight="1">
      <c r="B188" s="296"/>
      <c r="C188" s="281" t="s">
        <v>44</v>
      </c>
      <c r="D188" s="276"/>
      <c r="E188" s="276"/>
      <c r="F188" s="295" t="s">
        <v>514</v>
      </c>
      <c r="G188" s="276"/>
      <c r="H188" s="272" t="s">
        <v>603</v>
      </c>
      <c r="I188" s="276" t="s">
        <v>604</v>
      </c>
      <c r="J188" s="276"/>
      <c r="K188" s="317"/>
    </row>
    <row r="189" spans="2:11" ht="15" customHeight="1">
      <c r="B189" s="296"/>
      <c r="C189" s="281" t="s">
        <v>605</v>
      </c>
      <c r="D189" s="276"/>
      <c r="E189" s="276"/>
      <c r="F189" s="295" t="s">
        <v>514</v>
      </c>
      <c r="G189" s="276"/>
      <c r="H189" s="276" t="s">
        <v>606</v>
      </c>
      <c r="I189" s="276" t="s">
        <v>548</v>
      </c>
      <c r="J189" s="276"/>
      <c r="K189" s="317"/>
    </row>
    <row r="190" spans="2:11" ht="15" customHeight="1">
      <c r="B190" s="296"/>
      <c r="C190" s="281" t="s">
        <v>607</v>
      </c>
      <c r="D190" s="276"/>
      <c r="E190" s="276"/>
      <c r="F190" s="295" t="s">
        <v>514</v>
      </c>
      <c r="G190" s="276"/>
      <c r="H190" s="276" t="s">
        <v>608</v>
      </c>
      <c r="I190" s="276" t="s">
        <v>548</v>
      </c>
      <c r="J190" s="276"/>
      <c r="K190" s="317"/>
    </row>
    <row r="191" spans="2:11" ht="15" customHeight="1">
      <c r="B191" s="296"/>
      <c r="C191" s="281" t="s">
        <v>609</v>
      </c>
      <c r="D191" s="276"/>
      <c r="E191" s="276"/>
      <c r="F191" s="295" t="s">
        <v>520</v>
      </c>
      <c r="G191" s="276"/>
      <c r="H191" s="276" t="s">
        <v>610</v>
      </c>
      <c r="I191" s="276" t="s">
        <v>548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387" t="s">
        <v>611</v>
      </c>
      <c r="D197" s="387"/>
      <c r="E197" s="387"/>
      <c r="F197" s="387"/>
      <c r="G197" s="387"/>
      <c r="H197" s="387"/>
      <c r="I197" s="387"/>
      <c r="J197" s="387"/>
      <c r="K197" s="267"/>
    </row>
    <row r="198" spans="2:11" ht="25.5" customHeight="1">
      <c r="B198" s="266"/>
      <c r="C198" s="332" t="s">
        <v>612</v>
      </c>
      <c r="D198" s="332"/>
      <c r="E198" s="332"/>
      <c r="F198" s="332" t="s">
        <v>613</v>
      </c>
      <c r="G198" s="333"/>
      <c r="H198" s="386" t="s">
        <v>614</v>
      </c>
      <c r="I198" s="386"/>
      <c r="J198" s="386"/>
      <c r="K198" s="267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604</v>
      </c>
      <c r="D200" s="276"/>
      <c r="E200" s="276"/>
      <c r="F200" s="295" t="s">
        <v>45</v>
      </c>
      <c r="G200" s="276"/>
      <c r="H200" s="384" t="s">
        <v>615</v>
      </c>
      <c r="I200" s="384"/>
      <c r="J200" s="384"/>
      <c r="K200" s="317"/>
    </row>
    <row r="201" spans="2:11" ht="15" customHeight="1">
      <c r="B201" s="296"/>
      <c r="C201" s="302"/>
      <c r="D201" s="276"/>
      <c r="E201" s="276"/>
      <c r="F201" s="295" t="s">
        <v>46</v>
      </c>
      <c r="G201" s="276"/>
      <c r="H201" s="384" t="s">
        <v>616</v>
      </c>
      <c r="I201" s="384"/>
      <c r="J201" s="384"/>
      <c r="K201" s="317"/>
    </row>
    <row r="202" spans="2:11" ht="15" customHeight="1">
      <c r="B202" s="296"/>
      <c r="C202" s="302"/>
      <c r="D202" s="276"/>
      <c r="E202" s="276"/>
      <c r="F202" s="295" t="s">
        <v>49</v>
      </c>
      <c r="G202" s="276"/>
      <c r="H202" s="384" t="s">
        <v>617</v>
      </c>
      <c r="I202" s="384"/>
      <c r="J202" s="384"/>
      <c r="K202" s="317"/>
    </row>
    <row r="203" spans="2:11" ht="15" customHeight="1">
      <c r="B203" s="296"/>
      <c r="C203" s="276"/>
      <c r="D203" s="276"/>
      <c r="E203" s="276"/>
      <c r="F203" s="295" t="s">
        <v>47</v>
      </c>
      <c r="G203" s="276"/>
      <c r="H203" s="384" t="s">
        <v>618</v>
      </c>
      <c r="I203" s="384"/>
      <c r="J203" s="384"/>
      <c r="K203" s="317"/>
    </row>
    <row r="204" spans="2:11" ht="15" customHeight="1">
      <c r="B204" s="296"/>
      <c r="C204" s="276"/>
      <c r="D204" s="276"/>
      <c r="E204" s="276"/>
      <c r="F204" s="295" t="s">
        <v>48</v>
      </c>
      <c r="G204" s="276"/>
      <c r="H204" s="384" t="s">
        <v>619</v>
      </c>
      <c r="I204" s="384"/>
      <c r="J204" s="384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560</v>
      </c>
      <c r="D206" s="276"/>
      <c r="E206" s="276"/>
      <c r="F206" s="295" t="s">
        <v>80</v>
      </c>
      <c r="G206" s="276"/>
      <c r="H206" s="384" t="s">
        <v>620</v>
      </c>
      <c r="I206" s="384"/>
      <c r="J206" s="384"/>
      <c r="K206" s="317"/>
    </row>
    <row r="207" spans="2:11" ht="15" customHeight="1">
      <c r="B207" s="296"/>
      <c r="C207" s="302"/>
      <c r="D207" s="276"/>
      <c r="E207" s="276"/>
      <c r="F207" s="295" t="s">
        <v>461</v>
      </c>
      <c r="G207" s="276"/>
      <c r="H207" s="384" t="s">
        <v>462</v>
      </c>
      <c r="I207" s="384"/>
      <c r="J207" s="384"/>
      <c r="K207" s="317"/>
    </row>
    <row r="208" spans="2:11" ht="15" customHeight="1">
      <c r="B208" s="296"/>
      <c r="C208" s="276"/>
      <c r="D208" s="276"/>
      <c r="E208" s="276"/>
      <c r="F208" s="295" t="s">
        <v>459</v>
      </c>
      <c r="G208" s="276"/>
      <c r="H208" s="384" t="s">
        <v>621</v>
      </c>
      <c r="I208" s="384"/>
      <c r="J208" s="384"/>
      <c r="K208" s="317"/>
    </row>
    <row r="209" spans="2:11" ht="15" customHeight="1">
      <c r="B209" s="334"/>
      <c r="C209" s="302"/>
      <c r="D209" s="302"/>
      <c r="E209" s="302"/>
      <c r="F209" s="295" t="s">
        <v>463</v>
      </c>
      <c r="G209" s="281"/>
      <c r="H209" s="385" t="s">
        <v>464</v>
      </c>
      <c r="I209" s="385"/>
      <c r="J209" s="385"/>
      <c r="K209" s="335"/>
    </row>
    <row r="210" spans="2:11" ht="15" customHeight="1">
      <c r="B210" s="334"/>
      <c r="C210" s="302"/>
      <c r="D210" s="302"/>
      <c r="E210" s="302"/>
      <c r="F210" s="295" t="s">
        <v>465</v>
      </c>
      <c r="G210" s="281"/>
      <c r="H210" s="385" t="s">
        <v>622</v>
      </c>
      <c r="I210" s="385"/>
      <c r="J210" s="385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584</v>
      </c>
      <c r="D212" s="302"/>
      <c r="E212" s="302"/>
      <c r="F212" s="295">
        <v>1</v>
      </c>
      <c r="G212" s="281"/>
      <c r="H212" s="385" t="s">
        <v>623</v>
      </c>
      <c r="I212" s="385"/>
      <c r="J212" s="385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5" t="s">
        <v>624</v>
      </c>
      <c r="I213" s="385"/>
      <c r="J213" s="385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5" t="s">
        <v>625</v>
      </c>
      <c r="I214" s="385"/>
      <c r="J214" s="385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5" t="s">
        <v>626</v>
      </c>
      <c r="I215" s="385"/>
      <c r="J215" s="385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mergeCells count="77">
    <mergeCell ref="C9:J9"/>
    <mergeCell ref="D10:J10"/>
    <mergeCell ref="D13:J13"/>
    <mergeCell ref="C3:J3"/>
    <mergeCell ref="C4:J4"/>
    <mergeCell ref="C6:J6"/>
    <mergeCell ref="C7:J7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D29:J29"/>
    <mergeCell ref="D31:J31"/>
    <mergeCell ref="C24:J24"/>
    <mergeCell ref="E47:J47"/>
    <mergeCell ref="D33:J33"/>
    <mergeCell ref="G34:J34"/>
    <mergeCell ref="G35:J35"/>
    <mergeCell ref="D49:J49"/>
    <mergeCell ref="E48:J48"/>
    <mergeCell ref="G36:J36"/>
    <mergeCell ref="G37:J37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C120:J120"/>
    <mergeCell ref="C145:J145"/>
    <mergeCell ref="C197:J197"/>
    <mergeCell ref="H200:J200"/>
    <mergeCell ref="D60:J60"/>
    <mergeCell ref="D63:J63"/>
    <mergeCell ref="D64:J64"/>
    <mergeCell ref="D66:J66"/>
    <mergeCell ref="D65:J65"/>
    <mergeCell ref="C100:J100"/>
    <mergeCell ref="H214:J214"/>
    <mergeCell ref="H215:J215"/>
    <mergeCell ref="H213:J213"/>
    <mergeCell ref="H210:J210"/>
    <mergeCell ref="H198:J198"/>
    <mergeCell ref="C163:J163"/>
    <mergeCell ref="H208:J208"/>
    <mergeCell ref="H203:J203"/>
    <mergeCell ref="H201:J201"/>
    <mergeCell ref="H212:J212"/>
    <mergeCell ref="H209:J209"/>
    <mergeCell ref="H207:J207"/>
    <mergeCell ref="H206:J206"/>
    <mergeCell ref="H204:J204"/>
    <mergeCell ref="H202:J20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</dc:creator>
  <cp:keywords/>
  <dc:description/>
  <cp:lastModifiedBy>prace</cp:lastModifiedBy>
  <dcterms:created xsi:type="dcterms:W3CDTF">2016-08-18T07:49:51Z</dcterms:created>
  <dcterms:modified xsi:type="dcterms:W3CDTF">2016-08-18T07:50:08Z</dcterms:modified>
  <cp:category/>
  <cp:version/>
  <cp:contentType/>
  <cp:contentStatus/>
</cp:coreProperties>
</file>