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1570" windowHeight="8085" activeTab="1"/>
  </bookViews>
  <sheets>
    <sheet name="Krycí list" sheetId="5" r:id="rId1"/>
    <sheet name="Interiér" sheetId="4" r:id="rId2"/>
    <sheet name="AV technika" sheetId="6" r:id="rId3"/>
    <sheet name="Osvětlení" sheetId="7" r:id="rId4"/>
    <sheet name="Krycí list_Stavební část" sheetId="1" r:id="rId5"/>
    <sheet name="Rekapitulace_Stavební část" sheetId="2" r:id="rId6"/>
    <sheet name="Položky_Stavební část" sheetId="3" r:id="rId7"/>
  </sheets>
  <definedNames>
    <definedName name="cisloobjektu">'Krycí list_Stavební část'!$A$5</definedName>
    <definedName name="cislostavby">'Krycí list_Stavební část'!$A$7</definedName>
    <definedName name="Datum">'Krycí list_Stavební část'!$B$27</definedName>
    <definedName name="Dil">'Rekapitulace_Stavební část'!$A$6</definedName>
    <definedName name="Dodavka">'Rekapitulace_Stavební část'!$G$22</definedName>
    <definedName name="Dodavka0">#REF!</definedName>
    <definedName name="HSV">'Rekapitulace_Stavební část'!$E$22</definedName>
    <definedName name="HSV0">#REF!</definedName>
    <definedName name="HZS">'Rekapitulace_Stavební část'!$I$22</definedName>
    <definedName name="HZS0">#REF!</definedName>
    <definedName name="JKSO">'Krycí list_Stavební část'!$G$2</definedName>
    <definedName name="MJ">'Krycí list_Stavební část'!$G$5</definedName>
    <definedName name="Mont">'Rekapitulace_Stavební část'!$H$22</definedName>
    <definedName name="Montaz0">#REF!</definedName>
    <definedName name="NazevDilu">'Rekapitulace_Stavební část'!$B$6</definedName>
    <definedName name="nazevobjektu">'Krycí list_Stavební část'!$C$5</definedName>
    <definedName name="nazevstavby">'Krycí list_Stavební část'!$C$7</definedName>
    <definedName name="Objednatel">'Krycí list_Stavební část'!$C$10</definedName>
    <definedName name="_xlnm.Print_Area" localSheetId="4">'Krycí list_Stavební část'!$A$1:$G$45</definedName>
    <definedName name="_xlnm.Print_Area" localSheetId="6">'Položky_Stavební část'!$A$1:$K$87</definedName>
    <definedName name="_xlnm.Print_Area" localSheetId="5">'Rekapitulace_Stavební část'!$A$1:$I$31</definedName>
    <definedName name="PocetMJ">'Krycí list_Stavební část'!$G$6</definedName>
    <definedName name="Poznamka">'Krycí list_Stavební část'!$B$37</definedName>
    <definedName name="Projektant">'Krycí list_Stavební část'!$C$8</definedName>
    <definedName name="PSV">'Rekapitulace_Stavební část'!$F$22</definedName>
    <definedName name="PSV0">#REF!</definedName>
    <definedName name="SazbaDPH1">'Krycí list_Stavební část'!$C$30</definedName>
    <definedName name="SazbaDPH2">'Krycí list_Stavební část'!$C$32</definedName>
    <definedName name="SloupecCC">'Položky_Stavební část'!$G$6</definedName>
    <definedName name="SloupecCisloPol">'Položky_Stavební část'!$B$6</definedName>
    <definedName name="SloupecCH">'Položky_Stavební část'!$I$6</definedName>
    <definedName name="SloupecJC">'Položky_Stavební část'!$F$6</definedName>
    <definedName name="SloupecJH">'Položky_Stavební část'!$H$6</definedName>
    <definedName name="SloupecMJ">'Položky_Stavební část'!$D$6</definedName>
    <definedName name="SloupecMnozstvi">'Položky_Stavební část'!$E$6</definedName>
    <definedName name="SloupecNazPol">'Položky_Stavební část'!$C$6</definedName>
    <definedName name="SloupecPC">'Položky_Stavební část'!$A$6</definedName>
    <definedName name="solver_lin" localSheetId="6" hidden="1">0</definedName>
    <definedName name="solver_num" localSheetId="6" hidden="1">0</definedName>
    <definedName name="solver_opt" localSheetId="6" hidden="1">#REF!</definedName>
    <definedName name="solver_typ" localSheetId="6" hidden="1">1</definedName>
    <definedName name="solver_val" localSheetId="6" hidden="1">0</definedName>
    <definedName name="Typ">#REF!</definedName>
    <definedName name="VRN">'Rekapitulace_Stavební část'!$H$30</definedName>
    <definedName name="VRNKc">#REF!</definedName>
    <definedName name="VRNnazev">#REF!</definedName>
    <definedName name="VRNproc">#REF!</definedName>
    <definedName name="VRNzakl">#REF!</definedName>
    <definedName name="Zakazka">'Krycí list_Stavební část'!$G$11</definedName>
    <definedName name="Zaklad22">'Krycí list_Stavební část'!$F$32</definedName>
    <definedName name="Zaklad5">'Krycí list_Stavební část'!$F$30</definedName>
    <definedName name="Zhotovitel">'Krycí list_Stavební část'!$C$11:$E$11</definedName>
    <definedName name="_xlnm.Print_Titles" localSheetId="5">'Rekapitulace_Stavební část'!$1:$6</definedName>
    <definedName name="_xlnm.Print_Titles" localSheetId="6">'Položky_Stavební část'!$1:$6</definedName>
  </definedNames>
  <calcPr calcId="162913"/>
</workbook>
</file>

<file path=xl/sharedStrings.xml><?xml version="1.0" encoding="utf-8"?>
<sst xmlns="http://schemas.openxmlformats.org/spreadsheetml/2006/main" count="646" uniqueCount="434">
  <si>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</si>
  <si>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</si>
  <si>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</si>
  <si>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</si>
  <si>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</si>
  <si>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</si>
  <si>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</si>
  <si>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</si>
  <si>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</si>
  <si>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</si>
  <si>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</si>
  <si>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</si>
  <si>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</si>
  <si>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</si>
  <si>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</si>
  <si>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</si>
  <si>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</si>
  <si>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</si>
  <si>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</si>
  <si>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</si>
  <si>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</si>
  <si>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</si>
  <si>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</si>
  <si>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</si>
  <si>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</si>
  <si>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</si>
  <si>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</si>
  <si>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</si>
  <si>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</si>
  <si>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</si>
  <si>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</si>
  <si>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</si>
  <si>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</si>
  <si>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</si>
  <si>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</si>
  <si>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</si>
  <si>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</si>
  <si>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</si>
  <si>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</si>
  <si>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</si>
  <si>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</si>
  <si>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</si>
  <si>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</si>
  <si>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</si>
  <si>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</si>
  <si>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</si>
  <si>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</si>
  <si>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</si>
  <si>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</si>
  <si>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</si>
  <si>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</si>
  <si>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</si>
  <si>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</si>
  <si>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</si>
  <si>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</si>
  <si>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</si>
  <si>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</si>
  <si>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</si>
  <si>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</si>
  <si>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</si>
  <si>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</si>
  <si>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</si>
  <si>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</si>
  <si>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</si>
  <si>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</si>
  <si>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</si>
  <si>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</si>
  <si>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</si>
  <si>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</si>
  <si>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</si>
  <si>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</si>
  <si>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</si>
  <si>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</si>
  <si>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</si>
  <si>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</si>
  <si>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</si>
  <si>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dem.hmot / MJ</t>
  </si>
  <si>
    <t>dem. hmot. celk.(t)</t>
  </si>
  <si>
    <t>Díl:</t>
  </si>
  <si>
    <t>Celkem za</t>
  </si>
  <si>
    <t>52015</t>
  </si>
  <si>
    <t>NÁRODNÍ ZEMĚDĚLSKÉ MUZEUM PRAHA</t>
  </si>
  <si>
    <t>EX1</t>
  </si>
  <si>
    <t>OBJEVOVNA</t>
  </si>
  <si>
    <t>R1</t>
  </si>
  <si>
    <t>Rozpočet stavební části</t>
  </si>
  <si>
    <t>3</t>
  </si>
  <si>
    <t>Svislé a kompletní konstrukce</t>
  </si>
  <si>
    <t>310239211R00</t>
  </si>
  <si>
    <t>Zazdívka otvorů plochy do 4 m2 cihlami na MVC</t>
  </si>
  <si>
    <t>m3</t>
  </si>
  <si>
    <t>61</t>
  </si>
  <si>
    <t>Upravy povrchů vnitřní</t>
  </si>
  <si>
    <t>610991111R00</t>
  </si>
  <si>
    <t>Zakrývání výplní vnitřních otvorů</t>
  </si>
  <si>
    <t>m2</t>
  </si>
  <si>
    <t>611421131R00</t>
  </si>
  <si>
    <t>Oprava váp. omítek stropů do 5% plochy - štukových</t>
  </si>
  <si>
    <t>612421111R00</t>
  </si>
  <si>
    <t>Oprava vápen.omítek stěn do 5 % pl. - hrubých</t>
  </si>
  <si>
    <t>612421615R00</t>
  </si>
  <si>
    <t>Omítka vnitřní zdiva, MVC, hrubá zatřená</t>
  </si>
  <si>
    <t>762343101R00</t>
  </si>
  <si>
    <t>Montáž podlahového roštu</t>
  </si>
  <si>
    <t>m</t>
  </si>
  <si>
    <t>60512111</t>
  </si>
  <si>
    <t>Řezivo jehličnaté - hranoly - jak. I L=2-3,5 m</t>
  </si>
  <si>
    <t>63</t>
  </si>
  <si>
    <t>Podlahy a podlahové konstrukce</t>
  </si>
  <si>
    <t>635212241R00</t>
  </si>
  <si>
    <t>Podlaha Cetris PDB,desky tl.18 mm, nos.ploš.podkl.</t>
  </si>
  <si>
    <t>635213151R00</t>
  </si>
  <si>
    <t>Podlaha Cetris PD, desky 1xtl.20 mm, na nosnících</t>
  </si>
  <si>
    <t>635 R1</t>
  </si>
  <si>
    <t>Zatmelení spár vrchní desky</t>
  </si>
  <si>
    <t>95</t>
  </si>
  <si>
    <t>Dokončovací konstrukce na pozemních stavbách</t>
  </si>
  <si>
    <t>952901114R00</t>
  </si>
  <si>
    <t>Vyčištění budov o výšce podlaží nad 4 m</t>
  </si>
  <si>
    <t>96</t>
  </si>
  <si>
    <t>Bourání konstrukcí</t>
  </si>
  <si>
    <t>962031136R00</t>
  </si>
  <si>
    <t>Bourání příček z tvárnic tl. 15 cm</t>
  </si>
  <si>
    <t>965042141RT3</t>
  </si>
  <si>
    <t>Bourání mazanin betonových tl. 10 cm, nad 4 m2 sbíječka tl. mazaniny 5 - 8 cm</t>
  </si>
  <si>
    <t>965082923R00</t>
  </si>
  <si>
    <t>Odstranění násypu tl. do 10 cm, plocha nad 2 m2</t>
  </si>
  <si>
    <t>968061126R00</t>
  </si>
  <si>
    <t>Vyvěšení dřevěných dveřních křídel pl. nad 2 m2</t>
  </si>
  <si>
    <t>kus</t>
  </si>
  <si>
    <t>97</t>
  </si>
  <si>
    <t>Prorážení otvorů</t>
  </si>
  <si>
    <t>601011141RT1</t>
  </si>
  <si>
    <t>Štuk na stropech Cemix 033 ručně tloušťka vrstvy 2 mm</t>
  </si>
  <si>
    <t>602011141RT1</t>
  </si>
  <si>
    <t>Štuk na stěnách vnitřní Cemix 033 ručně tloušťka vrstvy 2 mm</t>
  </si>
  <si>
    <t>978011111R00</t>
  </si>
  <si>
    <t>Otlučení omítek vnitřních vápenných stropů do 5 %</t>
  </si>
  <si>
    <t>978013111R00</t>
  </si>
  <si>
    <t>Otlučení omítek vnitřních stěn v rozsahu do 5 %</t>
  </si>
  <si>
    <t>978059531R00</t>
  </si>
  <si>
    <t>Odsekání vnitřních obkladů stěn nad 2 m2</t>
  </si>
  <si>
    <t>99</t>
  </si>
  <si>
    <t>Staveništní přesun hmot</t>
  </si>
  <si>
    <t>999281111R00</t>
  </si>
  <si>
    <t xml:space="preserve">Přesun hmot pro opravy a údržbu do výšky 25 m </t>
  </si>
  <si>
    <t>t</t>
  </si>
  <si>
    <t>713</t>
  </si>
  <si>
    <t>Izolace tepelné</t>
  </si>
  <si>
    <t>713121111R00</t>
  </si>
  <si>
    <t>Položení kročejové izolace</t>
  </si>
  <si>
    <t>63153799.A</t>
  </si>
  <si>
    <t>Deska z minerální vlny STEPROCK HD 1000x600x 20 mm</t>
  </si>
  <si>
    <t>998713203R00</t>
  </si>
  <si>
    <t xml:space="preserve">Přesun hmot pro izolace tepelné, výšky do 24 m </t>
  </si>
  <si>
    <t>762</t>
  </si>
  <si>
    <t>Konstrukce tesařské</t>
  </si>
  <si>
    <t>762512125R00</t>
  </si>
  <si>
    <t>Položení desek Cetris ve dvou vrstvách šroubovan.</t>
  </si>
  <si>
    <t>762522811R00</t>
  </si>
  <si>
    <t>Demontáž podlah s polštáři z prken tl. do 32 mm</t>
  </si>
  <si>
    <t>762526811R00</t>
  </si>
  <si>
    <t>Demontáž podlah bez polštářů z dřevotřísky do 2 cm</t>
  </si>
  <si>
    <t>59590737</t>
  </si>
  <si>
    <t>Deska cementotřísková Cetris BASIC tl. 12 mm</t>
  </si>
  <si>
    <t>998762203R00</t>
  </si>
  <si>
    <t xml:space="preserve">Přesun hmot pro tesařské konstrukce, výšky do 24 m </t>
  </si>
  <si>
    <t>767</t>
  </si>
  <si>
    <t>Konstrukce zámečnické</t>
  </si>
  <si>
    <t>767584801R00</t>
  </si>
  <si>
    <t>Demontáž doplňků podhledů-zářivkových těles</t>
  </si>
  <si>
    <t>998767203R00</t>
  </si>
  <si>
    <t xml:space="preserve">Přesun hmot pro zámečnické konstr., výšky do 24 m </t>
  </si>
  <si>
    <t>775</t>
  </si>
  <si>
    <t>Podlahy vlysové a parketové</t>
  </si>
  <si>
    <t>775521800R00</t>
  </si>
  <si>
    <t>Demontáž podlah vlysových přibíjených včetně lišt</t>
  </si>
  <si>
    <t>998775203R00</t>
  </si>
  <si>
    <t xml:space="preserve">Přesun hmot pro podlahy vlysové, výšky do 24 m </t>
  </si>
  <si>
    <t>776</t>
  </si>
  <si>
    <t>Podlahy povlakové</t>
  </si>
  <si>
    <t>776511000RT1</t>
  </si>
  <si>
    <t>Položení marmolea - vyšší složitost</t>
  </si>
  <si>
    <t>776551830RT2</t>
  </si>
  <si>
    <t>Sejmutí povlaků volně položených z ploch 10 - 20 m2</t>
  </si>
  <si>
    <t>28410102</t>
  </si>
  <si>
    <t>Marmoleum tl. 2,5 mm</t>
  </si>
  <si>
    <t>998776203R00</t>
  </si>
  <si>
    <t xml:space="preserve">Přesun hmot pro podlahy povlakové, výšky do 24 m </t>
  </si>
  <si>
    <t>784</t>
  </si>
  <si>
    <t>Malby</t>
  </si>
  <si>
    <t>784191101R00</t>
  </si>
  <si>
    <t>Penetrace podkladu univerzální Primalex 1x</t>
  </si>
  <si>
    <t>784195212R00</t>
  </si>
  <si>
    <t>Malba tekutá Primalex Plus, bílá, 1x</t>
  </si>
  <si>
    <t>784402802R00</t>
  </si>
  <si>
    <t>Odstranění malby oškrábáním v místnosti H do 5 m</t>
  </si>
  <si>
    <t>799</t>
  </si>
  <si>
    <t>Ostatní</t>
  </si>
  <si>
    <t>799 -1</t>
  </si>
  <si>
    <t>Přesunutí hlásičů EPS</t>
  </si>
  <si>
    <t>soubor</t>
  </si>
  <si>
    <t>799-2</t>
  </si>
  <si>
    <t>Převěšení radiátoru včetně úpravy rozvodů</t>
  </si>
  <si>
    <t>799-4</t>
  </si>
  <si>
    <t>MTZ dřezu,vč. připojení na vodovod a kanalizaci</t>
  </si>
  <si>
    <t>799-5</t>
  </si>
  <si>
    <t>MTZ  odvětrání: flex.potrubí D150,dl.10m ventilátor, talíř.ventil</t>
  </si>
  <si>
    <t>D96</t>
  </si>
  <si>
    <t>Přesuny suti a vybouraných hmot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</si>
  <si>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</si>
  <si>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</si>
  <si>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</si>
  <si>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</si>
  <si>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</si>
  <si>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</si>
  <si>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</si>
  <si>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</si>
  <si>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</si>
  <si>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</si>
  <si>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</si>
  <si>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</si>
  <si>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979990101R00</t>
  </si>
  <si>
    <t xml:space="preserve">Poplatek za skládku suti - směs betonu a cihel </t>
  </si>
  <si>
    <t>Zařízení staveniště</t>
  </si>
  <si>
    <t>Provoz investora</t>
  </si>
  <si>
    <t>Rezerva rozpočtu</t>
  </si>
  <si>
    <t>Národní zemědělské muzeum Praha</t>
  </si>
  <si>
    <t>AKCE: Národní zemědělské muzeum, Praha 7</t>
  </si>
  <si>
    <t>Zpracoval : "M plus" s.r.o., Praha 7</t>
  </si>
  <si>
    <t>Datum : prosinec 2015</t>
  </si>
  <si>
    <t>P.Č.</t>
  </si>
  <si>
    <t>KCN</t>
  </si>
  <si>
    <t>Kód položky</t>
  </si>
  <si>
    <t>Popis</t>
  </si>
  <si>
    <t>Množství celkem</t>
  </si>
  <si>
    <t>Cena jednotková</t>
  </si>
  <si>
    <t>Cena celkem bez DPH</t>
  </si>
  <si>
    <t>Cena celkem včetně 21% DPH</t>
  </si>
  <si>
    <t>1.</t>
  </si>
  <si>
    <t>2.</t>
  </si>
  <si>
    <t>3.</t>
  </si>
  <si>
    <t>4.</t>
  </si>
  <si>
    <t>kpl</t>
  </si>
  <si>
    <t>5.</t>
  </si>
  <si>
    <t>6.</t>
  </si>
  <si>
    <t>ks</t>
  </si>
  <si>
    <t>7.</t>
  </si>
  <si>
    <t>8.</t>
  </si>
  <si>
    <t>9.</t>
  </si>
  <si>
    <t>10.</t>
  </si>
  <si>
    <t>11.</t>
  </si>
  <si>
    <t>12.</t>
  </si>
  <si>
    <t>13.</t>
  </si>
  <si>
    <t>14.</t>
  </si>
  <si>
    <t>AV programy</t>
  </si>
  <si>
    <t>16.</t>
  </si>
  <si>
    <t>17.</t>
  </si>
  <si>
    <t>18.</t>
  </si>
  <si>
    <t>OSTATNÍ</t>
  </si>
  <si>
    <t>NS</t>
  </si>
  <si>
    <t>konzultace s odborníky</t>
  </si>
  <si>
    <t>hod</t>
  </si>
  <si>
    <t>Výkaz výměr</t>
  </si>
  <si>
    <t xml:space="preserve">Rekapitulace </t>
  </si>
  <si>
    <t>Dodávka a montáž interiéru expozice</t>
  </si>
  <si>
    <t>Dodávka a instalace AV techniky</t>
  </si>
  <si>
    <t>Dodávka a instalace osvětlení</t>
  </si>
  <si>
    <t>Stavební část</t>
  </si>
  <si>
    <t>CELKEM bez DPH</t>
  </si>
  <si>
    <t>DPH 21%</t>
  </si>
  <si>
    <t>Cena celkem vč. DPH</t>
  </si>
  <si>
    <t>číslo položky</t>
  </si>
  <si>
    <t>název 1</t>
  </si>
  <si>
    <t>název 2</t>
  </si>
  <si>
    <t>popis</t>
  </si>
  <si>
    <t>množstevní jednotka</t>
  </si>
  <si>
    <t>Kč/jednotka bez_DPH</t>
  </si>
  <si>
    <t>počet</t>
  </si>
  <si>
    <t>cena celkem / Kč bez DPH</t>
  </si>
  <si>
    <t>Objevovna</t>
  </si>
  <si>
    <t>Projekce</t>
  </si>
  <si>
    <t>DP1</t>
  </si>
  <si>
    <t>Datový projektor</t>
  </si>
  <si>
    <t>Datový projektor s laserovým světelným zdrojem s minimální konfigurací: Svítivost (ANSI) 5000, Kontrast nad 10.000:1, Nativní rozlišení 1920x1080 (1080p), Podporovaná rozlišení max 1920 x 1200, Životnost lampy v ECO (hodin) 20000, VGA IN, 2x HDMI IN, C-video IN, USB, LAN, HDBT vstup integrovaný reproduktor, Hlučnost do (dB) 39 / 33 eco. Barva Bílá.</t>
  </si>
  <si>
    <t>držák pro DP 1</t>
  </si>
  <si>
    <t>Držáky</t>
  </si>
  <si>
    <t xml:space="preserve">Univerzální držák AVM - komplet vč. universálního adaptéru pro mobilní projektory s vyšší hmotností.
Bílý komaxit.
Nosnost 35 kg
</t>
  </si>
  <si>
    <t>KP 1</t>
  </si>
  <si>
    <t>Kartový přehrávač</t>
  </si>
  <si>
    <r>
      <t>Kompaktní přehrávač multimediálního obsahu s minimální konfigurací: úložiště dat SD karta - tzn. absence pohyblivých částí pro provoz v režimu 24/7. Součástí SW pro správu obsahu. Model s připojením LAN a aktualizací obsahu přes počítačovou síť a USB + RS-232. Součástí přehrávače je SDHC karta pro obsah, velikosti min.16GB. Výstup VGA, HDMI, 3,5mm audio, LAN,GPIO, RS-232, USB. Základní vlastnosti:Full HD přehrávač př</t>
    </r>
    <r>
      <rPr>
        <sz val="9"/>
        <rFont val="Arial CE"/>
        <family val="2"/>
      </rPr>
      <t xml:space="preserve">ehrává video MPEG-2, H.264/MPEG-4 part 10, obrázky BMP, JPEG, PNG, zvuk MP3, (přes HDMI), </t>
    </r>
    <r>
      <rPr>
        <sz val="10"/>
        <rFont val="Arial CE"/>
        <family val="2"/>
      </rPr>
      <t>přehrává HD media ve smyčce. Rozměry do 140x130x40mm. Možnost vzdálené aktualizace obsahu.</t>
    </r>
  </si>
  <si>
    <t>Blu Ray přehrávač</t>
  </si>
  <si>
    <r>
      <rPr>
        <b/>
        <sz val="10"/>
        <rFont val="Arial"/>
        <family val="2"/>
      </rPr>
      <t>3D Blu-Ray přehrávač 4K převzorkování</t>
    </r>
    <r>
      <rPr>
        <sz val="10"/>
        <rFont val="Arial"/>
        <family val="2"/>
      </rPr>
      <t xml:space="preserve">
přehrává Full HD 3D/BD video, DVD, FLAC, MKV, Wi-Fi, Miracast, webový prohlížeč, Dolby Digital, USB přehrávač, DLNA audio přehrávač, int. aplikace, síťové procházení, přehrávání z externího HDD, BD-Live, HDMI výstup, LAN, černý</t>
    </r>
  </si>
  <si>
    <t>Video přepínač</t>
  </si>
  <si>
    <t>Přepínač - DVI, HDMI, SDI</t>
  </si>
  <si>
    <r>
      <rPr>
        <b/>
        <sz val="10"/>
        <rFont val="Arial"/>
        <family val="2"/>
      </rPr>
      <t xml:space="preserve">Přepínač 4x1 HDMI
Podpora rozlišení 1080p/60, 1920x1200. 
</t>
    </r>
    <r>
      <rPr>
        <sz val="10"/>
        <rFont val="Arial"/>
        <family val="2"/>
      </rPr>
      <t>EDID Minder - automaticky managing EDID komunikace mezi propojenými zařízeními
Automatické řízení bitové hloubky barev – přepínač automaticky nastavuje bitovou hloubku barev na základě EDID displeje, aby nedocházelo ke konfliktům barevné kompatibility mezi zdroji signálu a displeji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HDCP kompatibilní
Funkce automatického přepínání vstupů
Ovládání z předního panelu, IR nebo RS-232
Automatická equalizace délky kabelu pro každý vstup do 15m.
Bezpečnostní uzamčení předního panelu – zabraňuje neoprávněnému použití předních ovládacích tlačítek v nezabezpečeném prostředí</t>
    </r>
  </si>
  <si>
    <t>Video převodník</t>
  </si>
  <si>
    <t>Přenos signálu po CAT 5/6</t>
  </si>
  <si>
    <r>
      <rPr>
        <b/>
        <sz val="10"/>
        <rFont val="Arial"/>
        <family val="2"/>
      </rPr>
      <t xml:space="preserve">Extender pro přenos HDMI po kabelu CAT5e/6/7. Sada přijímač + vysílač. 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Podpora standardů HDBase-T, HDMI 2.0, HDCP 2.2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Podpora 4K/UHD@60Hz 4:2:0
</t>
    </r>
    <r>
      <rPr>
        <sz val="10"/>
        <rFont val="Arial"/>
        <family val="2"/>
      </rPr>
      <t xml:space="preserve">Kompatibilní s CAT5e/6/7 twisted pair kabely - </t>
    </r>
    <r>
      <rPr>
        <u val="single"/>
        <sz val="10"/>
        <rFont val="Arial"/>
        <family val="2"/>
      </rPr>
      <t>DOPORUČENY STÍNĚNÉ</t>
    </r>
    <r>
      <rPr>
        <b/>
        <sz val="10"/>
        <rFont val="Arial"/>
        <family val="2"/>
      </rPr>
      <t xml:space="preserve">
Přenos 1080p na vzálenost max. 70m, přenos 4K/UHD na max. 40m (obojí při použití kabelu CAT6/7)</t>
    </r>
    <r>
      <rPr>
        <sz val="10"/>
        <rFont val="Arial"/>
        <family val="2"/>
      </rPr>
      <t xml:space="preserve">
HDCP kompatibilní
Podpora přenosu EDID a CEC
PoE napájení přijímače po CATx kabelu (zdroj součást balení)</t>
    </r>
  </si>
  <si>
    <t>PM1</t>
  </si>
  <si>
    <t>Přípojné místo</t>
  </si>
  <si>
    <t>2x230V, 2xLAN, 1x VGA/audio, 1x HDMI</t>
  </si>
  <si>
    <t>Ozvučení</t>
  </si>
  <si>
    <t>REP 1 a 2</t>
  </si>
  <si>
    <t>Reproduktorová soustava</t>
  </si>
  <si>
    <t>Dvoupásmová reprosoustava s minimální konfigurací: 5¼", 90˚x90˚, 150W / 8 Ω, 88 dB, 80Hz - 16kHz, dodávka vč. kloubového držáku na zeď, bílá barva</t>
  </si>
  <si>
    <t>Zesilovač</t>
  </si>
  <si>
    <t>Mini sestava mixáže a zesilovač s minimální konfigurací: 1x mic/sym., 4x  line, RS-232, EQ, preamp out, výkon zesilovače min. 2x 80W / 8Ω, 20 Hz - 20 kHz, konvenční chlazení - bez hluku, 19" držáky, výška max 2U</t>
  </si>
  <si>
    <t>Kabeláž</t>
  </si>
  <si>
    <t>Kabely</t>
  </si>
  <si>
    <t>Audio kabel</t>
  </si>
  <si>
    <r>
      <t>Nesymetrický stíněný audio stero kabel
2x 0,25 mm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( 4,5 x 9,0 mm )
instalační pro konektory RCA</t>
    </r>
  </si>
  <si>
    <t>Repro kabel</t>
  </si>
  <si>
    <r>
      <t xml:space="preserve">Kabel pro reproduktory
</t>
    </r>
    <r>
      <rPr>
        <b/>
        <sz val="10"/>
        <rFont val="Arial CE"/>
        <family val="2"/>
      </rPr>
      <t>2x 1,00 mm</t>
    </r>
    <r>
      <rPr>
        <b/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 ( průměr 7,2 mm ), max.  napětí AC 49V 
použití viz tabulka níže</t>
    </r>
  </si>
  <si>
    <t>VGA kabel</t>
  </si>
  <si>
    <r>
      <rPr>
        <b/>
        <sz val="10"/>
        <rFont val="Arial CE"/>
        <family val="2"/>
      </rPr>
      <t xml:space="preserve">5 x mini-koaxial kabel. </t>
    </r>
    <r>
      <rPr>
        <sz val="10"/>
        <rFont val="Arial CE"/>
        <family val="2"/>
      </rPr>
      <t xml:space="preserve">
Impedance 75 ohm.
</t>
    </r>
    <r>
      <rPr>
        <b/>
        <sz val="10"/>
        <rFont val="Arial CE"/>
        <family val="2"/>
      </rPr>
      <t>Útlum db/100m: 17,6/100 MHz, 25,4/200MHz, 37,3/400MHz</t>
    </r>
    <r>
      <rPr>
        <sz val="10"/>
        <rFont val="Arial CE"/>
        <family val="2"/>
      </rPr>
      <t xml:space="preserve"> 
</t>
    </r>
    <r>
      <rPr>
        <u val="single"/>
        <sz val="10"/>
        <rFont val="Arial CE"/>
        <family val="2"/>
      </rPr>
      <t xml:space="preserve">RoHS. </t>
    </r>
    <r>
      <rPr>
        <sz val="10"/>
        <rFont val="Arial CE"/>
        <family val="2"/>
      </rPr>
      <t xml:space="preserve">
Vnější průměr 9,17 mm</t>
    </r>
  </si>
  <si>
    <t>HDMI kabel</t>
  </si>
  <si>
    <r>
      <t>Kabel HDMI 1m p</t>
    </r>
    <r>
      <rPr>
        <sz val="10"/>
        <rFont val="Arial CE"/>
        <family val="2"/>
      </rPr>
      <t>ro propojování KP a PC s LCD.</t>
    </r>
    <r>
      <rPr>
        <sz val="10"/>
        <rFont val="Arial CE"/>
        <family val="2"/>
      </rPr>
      <t xml:space="preserve">
HDMI/HDMI  M/M HighSpeed
HDMI 3D, HDCP, CEC, 4K (2160i/p), Full HD (1080i/p), HD ready (720i/p), SDTV (480i/p). OFC (bezkyslíkatá měď). 2x stíněný. Přen.rychlost 10,2 Gbps. Průměr 6 mm.
</t>
    </r>
  </si>
  <si>
    <t>Interaktivní dotykový stůl</t>
  </si>
  <si>
    <t>Interaktivní stůl</t>
  </si>
  <si>
    <t>55” LCD interaktivní multidotykový, aktivní obraz 1200x680mm, velikost panelu 1242 x 715 x 199 mm, hmotnost 40 kg • kompaktní integrované řešení bez dodatečných dotykových vrstev (přídavných posazených rámečků), určen k řešení spojených panelů (pxl bezel max.17mm) • VESA držák • vertikální instalace • Full HD, 1920-by-1080pixel resolution (2,1 MP) • bezúdržbové čelní sklo, speciální vrstva proti poškrábání • možnost práce více uživatelů najednou – rozpoznání jednotlivých prstů (až 40 současných dotyků) a tím směru přístupu uživatele k obslužné aplikaci pro obsahovou náplň • technologie rozpoznávání CVTS – kamery integrovány do vrstvy LCD-LED • rozpoznání prstů, otisků, celé ruky a objektů (nutný předpoklad pro interaktivní funkci Augmented Reality) • Neomezení dotyku, minimálni plocha dotyku 4x4mm2 . Možnost použití jak pro vertikální tak horizontální instalaci • kompatibilita dodávaného softwaru s Mac, Linux a Windows 
• Zakladni SDK pro plneni obsahu do stolu
1242 x 715 x 199 mm</t>
  </si>
  <si>
    <t>Počítač pro stůl</t>
  </si>
  <si>
    <t>Počítač pro interaktivní stůl. Provedení Case Tower, min. 400W zdrojem s účinností 92%, sestav pro provoz 24/7, výkon CPU min. 9900 bodu dle nezávislého testu benchmark.net, grafická karta s min. 4GB paměti DDR5 a s min. počtem streamovaných multiprocesorových jader 640, operační paměť min. 8GB DDR4, SSD disk s kapacitou min. 256GB, DVD-RW optická mechanika, 2x Gbit síťová karta, min. 2x video výstup DP a 1x DVI, klávesnici a myš stejného výrobce, operační systém s podporu SDK iteraktivního stolu.  Záruka min. 3 roky s odezvou do následujícího pracovního dne od nahlášení servisní události</t>
  </si>
  <si>
    <t>Řídicí systém</t>
  </si>
  <si>
    <t>Panel ŘS</t>
  </si>
  <si>
    <t>Ovládací panely</t>
  </si>
  <si>
    <r>
      <t xml:space="preserve">Dotykový panel drátový vestavný </t>
    </r>
    <r>
      <rPr>
        <b/>
        <sz val="10"/>
        <rFont val="Arial"/>
        <family val="2"/>
      </rPr>
      <t>Technické parametry panelu:</t>
    </r>
    <r>
      <rPr>
        <sz val="10"/>
        <rFont val="Arial"/>
        <family val="2"/>
      </rPr>
      <t xml:space="preserve"> úhlopříčka 7</t>
    </r>
    <r>
      <rPr>
        <b/>
        <sz val="10"/>
        <rFont val="Arial"/>
        <family val="2"/>
      </rPr>
      <t xml:space="preserve">" </t>
    </r>
    <r>
      <rPr>
        <sz val="10"/>
        <rFont val="Arial"/>
        <family val="2"/>
      </rPr>
      <t xml:space="preserve">16:9, </t>
    </r>
    <r>
      <rPr>
        <b/>
        <sz val="10"/>
        <rFont val="Arial"/>
        <family val="2"/>
      </rPr>
      <t>rozlišení 1024x600</t>
    </r>
    <r>
      <rPr>
        <sz val="10"/>
        <rFont val="Arial"/>
        <family val="2"/>
      </rPr>
      <t xml:space="preserve">, 24-bitové barvy, </t>
    </r>
    <r>
      <rPr>
        <b/>
        <sz val="10"/>
        <rFont val="Arial"/>
        <family val="2"/>
      </rPr>
      <t>dotykový TFT displej s funkcí a LED podsvícením,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připojení k systému pomocí LAN, napájení přes PoE</t>
    </r>
  </si>
  <si>
    <t>Krabice pro panel ŘS</t>
  </si>
  <si>
    <t>Příslušenství řídicí systémy</t>
  </si>
  <si>
    <t>Instalační krabice pro dotykový panel.</t>
  </si>
  <si>
    <t>Zdroj</t>
  </si>
  <si>
    <t>Napájecí zdroj PoE. Vstupní napětí 90 - 264 VAC / 47 - 63 Hz, vstupní proud 0.35 A RMS max. při 240 VAC,  AC konektor IEC320 3-pin, výstpní napětí 48 V, max. zatížení 30 W, ochrana proti přetížení a zkratu. Určeno pro panely do 12"</t>
  </si>
  <si>
    <t>Řídící jednotka</t>
  </si>
  <si>
    <t>Řídicí jednotky</t>
  </si>
  <si>
    <r>
      <t xml:space="preserve">Kontrolér řídicího systému. </t>
    </r>
    <r>
      <rPr>
        <b/>
        <sz val="10"/>
        <rFont val="Arial"/>
        <family val="2"/>
      </rPr>
      <t>Technické parametry kontroléru:</t>
    </r>
    <r>
      <rPr>
        <sz val="10"/>
        <rFont val="Arial"/>
        <family val="2"/>
      </rPr>
      <t xml:space="preserve"> rychlý CPU 1600 MIPS s podporou Java skriptů, 512MB RAM, uživatelská paměť až 4GB přes SDHC kartu, 4x RS232, 4x IR, </t>
    </r>
    <r>
      <rPr>
        <sz val="10"/>
        <rFont val="Arial"/>
        <family val="2"/>
      </rPr>
      <t>4x IO, 4x relé,</t>
    </r>
    <r>
      <rPr>
        <b/>
        <sz val="10"/>
        <rFont val="Arial"/>
        <family val="2"/>
      </rPr>
      <t xml:space="preserve"> 2x LAN kompatibilní s IPv6 a podporou NAT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AXLink, </t>
    </r>
    <r>
      <rPr>
        <sz val="10"/>
        <rFont val="Arial"/>
        <family val="2"/>
      </rPr>
      <t>1x USB pro programování, slot pro SD kartu. Rozměry: 44.86 mm x 431.80 mm x 231.65 mm, Výška 1U. Napájení 12V DC (adaptér není součástí balení). Spotřeba 4,2W@12VDC</t>
    </r>
  </si>
  <si>
    <t>Napájecí zdroj pro kontrolér řídicího systému. Vstupní napětí 100 - 240 VAC / 47 - 63 Hz,  AC konektor IEC320 3-pin, výstupní napětí 13,5 VDC, max. zatížení 4,4 A, ochrana proti přetížení a zkratu.</t>
  </si>
  <si>
    <t>Převodník pro silnoproudé prvky</t>
  </si>
  <si>
    <r>
      <t xml:space="preserve">Převodník RS-232/485, automatický poloduplexní provoz, indikace směru přenosu. Technická specifikace: Napájení: Z modulů po </t>
    </r>
    <r>
      <rPr>
        <b/>
        <sz val="10"/>
        <rFont val="Arial"/>
        <family val="2"/>
      </rPr>
      <t>PEXbusu</t>
    </r>
    <r>
      <rPr>
        <sz val="10"/>
        <rFont val="Arial"/>
        <family val="2"/>
      </rPr>
      <t xml:space="preserve"> nebo externě 7.5 - 24 V DC/100mA, Přenosová rychlost: 19200 bitů/s, Vstupní/výstupní konektory: RS232 – 9 pin D konektor dutinky nebo svorky do 1.5 mm2, RS485 - 2x konektor RJ-11-4, Rozměry 2 DIN.</t>
    </r>
  </si>
  <si>
    <t>Reléová jednotka</t>
  </si>
  <si>
    <t>Šestikanálové relé jednotka pro spínání zátěží do 10A, 6 nezávislých bezpotenciálových přepínacích výstupů, řízení po sběrnici a externími tlačítky, testovací tlačítka na čelním panelu, programovatelné parametry pro každé relé (odezva na vstup, zpožděné zapnutí/vypnutí, paměť, sekvence pro ovládání motorů), indikace napájení a stavu relé. Technická specifikace: Napájecí napětí: 230V / 50/60Hz, 50 mA, Počet spínaných výstupů: 6, Maximální zátěž: 230V/10A každý výstup při odporové zátěži. Rozměry 6 DIN.</t>
  </si>
  <si>
    <t>Odrušovací jednotka</t>
  </si>
  <si>
    <r>
      <t xml:space="preserve">Jednotka pro řízení elektronických předřadníků zářivek, možnost rozdělení 64 stmívatelných předřadníků zářivek na jedné sběrnici až na 15 nezávislých skupin, kompatibilní s předřadníky DALI firem Philips, Osram, Tridonic, Helvar a pod..., řízení všech skupin po sběrnici </t>
    </r>
    <r>
      <rPr>
        <b/>
        <sz val="10"/>
        <rFont val="Arial"/>
        <family val="2"/>
      </rPr>
      <t>PEXbus</t>
    </r>
    <r>
      <rPr>
        <sz val="10"/>
        <rFont val="Arial"/>
        <family val="2"/>
      </rPr>
      <t xml:space="preserve"> a dvou z nich i externími tlačítky, testovací tlačítka na čelním panelu, programovatelné parametry (odezva na vstupy, min., max. hodnota výstupního napětí, rychlost stmívání), indikace výstupní úrovně, a zkratované sběrnice k zářivkám. Technická specifikace: Napájecí napětí: 230V / 50/60Hz, 50 mA, Svorky: Pro vodiče do průřezu 1.5 mm2, Váha: 0,25 kg, Rozměry š x v x h: (71 x 90 x 58) mm (4 moduly po 17.5 mm)</t>
    </r>
  </si>
  <si>
    <t>Stmívací jednotka</t>
  </si>
  <si>
    <t xml:space="preserve">stmívač pro odporovou nebo kapacitní zátěž až do 5A
vhodný pro stmívání elektronických transformátorů
• řízení po sběrnici PEXbus a externími tlačítky
• testovací tlačítka na čelním panelu
• programovatelné parametry (odezva na vstupy, min.,
max. hodnota výstupního napětí, rychlost stmívání)
• elektronická vratná pojistka
• indikace výstupní úrovně, překročení teploty a stavu
pojistky
Napájecí napětí: 230V / 50/60Hz, 5 A
Počet regulovaných výstupů: 1
Maximální zátěž: 1000 W / VA
Jištění: Elektronická vratná pojistka
Způsob regulace: Fázová se zpožděným vypínáním
(phasenabschnitt, trailing -edge phase control)
Vstup/Výstup : 2 x konektor RJ-11-4
Rozměry š x v x h: 106 x 90 x 58 mm = 6 modulů po 17.5 mm 
</t>
  </si>
  <si>
    <t>Síťové prvky AV techniky</t>
  </si>
  <si>
    <t>Síťové prvky - Switch</t>
  </si>
  <si>
    <r>
      <t xml:space="preserve">8-port Desktop Gigabit Web Smart switch: 8x Gigabit metal, IPv6, 802.3az (Green), 8x PoE 802.3at(High Power, 30W) - Power budget 70W, Easy set up wizard, fanless. </t>
    </r>
    <r>
      <rPr>
        <sz val="10"/>
        <rFont val="Arial CE"/>
        <family val="2"/>
      </rPr>
      <t>Záruka: doživotní</t>
    </r>
  </si>
  <si>
    <t>Instalační materiál</t>
  </si>
  <si>
    <t>Drobný instalační materiál</t>
  </si>
  <si>
    <t>set</t>
  </si>
  <si>
    <t>RACK</t>
  </si>
  <si>
    <t>Racková konstrukce do nábytku 12U</t>
  </si>
  <si>
    <t>Příslušenství k RACKu</t>
  </si>
  <si>
    <t>Datové rozvaděče (Rack)</t>
  </si>
  <si>
    <t>Polička nízkoprofilová s perforací 1U/150mm, max.nosnost 15 kg</t>
  </si>
  <si>
    <t>19" rozvodný panel 9x230V-3m, 1U,</t>
  </si>
  <si>
    <t>Ventilační jednotka spodní (horní) 220V/30W, 2 ventilátory, termostat</t>
  </si>
  <si>
    <t>Instalace a programování</t>
  </si>
  <si>
    <t>Instalace AV techniky</t>
  </si>
  <si>
    <t>Instalace video techniky (Displeje včetně držáků, Projektory včetně držáků, Projekční plochy, Videotechnika)</t>
  </si>
  <si>
    <t>Instalace audio techniky (Reproduktory, Mixážní pult, Mikrofony, Digitální audiomatice)</t>
  </si>
  <si>
    <t>Instalace kabeláže včetně konektorů (Příprava a pokládka kabelového svazku. Konektory: audio, video, řízení, napájení.)</t>
  </si>
  <si>
    <t>Instalace interfacové techniky (Instalace interfacové techniky, přístrojové skříně a rozvaděče. Vyvázání kabeláže a zapojení napájení)</t>
  </si>
  <si>
    <t xml:space="preserve">Instalace řídícího systému (Řídící jednotka, Ovládací prvky, Silové vypínače ovládané z ŘS) </t>
  </si>
  <si>
    <t>Další práce (Vykládka/nakládka a stavba lešení. Úklid materiálu, nářadí, likvidace obalů. Pronájem lešení.)</t>
  </si>
  <si>
    <t>Programování a SW práce (Řídící systém, Režimy a předvolby na dotykovém panelu, Programování silových okruhů, Tvorba manuálu pro systém)</t>
  </si>
  <si>
    <t>hodina</t>
  </si>
  <si>
    <t>IT služby (Instalace a nastavení PC, Instalace a konfigurace SW pro interaktivní zařízení, Konfigurace WiFi, Konzultace)</t>
  </si>
  <si>
    <t>Projektový managment (Obhlídky na místě, Konzultace, Kontrolní dny)</t>
  </si>
  <si>
    <t>Projektová dokumentace, příprava, inženýring, předání, školení (Doplnění projektové dokumentace před akcí. Přejímka stavební připravenosti, převzetí místa instalace. Projektová dokumentace skutečného stavu. Předání díla. Zaškolení uživatele. Inženýring - vedení instalace. Systémové testy.)</t>
  </si>
  <si>
    <t>Doprava</t>
  </si>
  <si>
    <t>cena celkem</t>
  </si>
  <si>
    <t>NZM Objevovna výkaz výměr</t>
  </si>
  <si>
    <t>Expoziční osvětlení</t>
  </si>
  <si>
    <t>ozn.</t>
  </si>
  <si>
    <t>počet (ks)</t>
  </si>
  <si>
    <t>ovládání</t>
  </si>
  <si>
    <t>světelná distribuce</t>
  </si>
  <si>
    <t>světelný zdroj</t>
  </si>
  <si>
    <t>účinnost lx/W</t>
  </si>
  <si>
    <t>cena/ks</t>
  </si>
  <si>
    <t>celkem</t>
  </si>
  <si>
    <t>F1</t>
  </si>
  <si>
    <t>x</t>
  </si>
  <si>
    <t xml:space="preserve">Lištový světlomet typu floodlight,
bílá
</t>
  </si>
  <si>
    <t>fázově stmívatelný - integrovaně + externě v rozsahu 1-100%</t>
  </si>
  <si>
    <t>oválná s poměrem 1:3</t>
  </si>
  <si>
    <t>LED 12W 1200lm 3000K  L80/B10 50000h</t>
  </si>
  <si>
    <t>≥15</t>
  </si>
  <si>
    <t>F4</t>
  </si>
  <si>
    <t>Zapuštěné svítidlo typu floodlight, bílá</t>
  </si>
  <si>
    <t>stmívatelný externě trailing edge v rozsahu 1-100%</t>
  </si>
  <si>
    <t>LED 18W 1800lm 3000K L80/B10 50000h</t>
  </si>
  <si>
    <t>F4+ kroužek</t>
  </si>
  <si>
    <t>Instalační kroužek pro bezrámečkovou montáž</t>
  </si>
  <si>
    <t>S6</t>
  </si>
  <si>
    <t xml:space="preserve">Zapuštěné svítidlo typu spotlight, bílá
</t>
  </si>
  <si>
    <t>velmi široká 45-55°</t>
  </si>
  <si>
    <t>LED 18W 1800lm 3000K  L80/B10 50000h</t>
  </si>
  <si>
    <t>≥20</t>
  </si>
  <si>
    <t>S6+kroužek</t>
  </si>
  <si>
    <t>W2</t>
  </si>
  <si>
    <t xml:space="preserve">Lištový světlomet typu wallwasher,
bílá
</t>
  </si>
  <si>
    <t>asymetrická (wallwash) rovnoměrné pokrytí plochy</t>
  </si>
  <si>
    <t>≥5</t>
  </si>
  <si>
    <t>LS</t>
  </si>
  <si>
    <t>3-f lištový systém</t>
  </si>
  <si>
    <t>20m, zavěšený, bílá barva</t>
  </si>
  <si>
    <t>Parametry budou ověřeny světelnou zkouškou</t>
  </si>
  <si>
    <t>Akce : NZM, Praha 7 - expozice "Objevovna"</t>
  </si>
  <si>
    <t>EXPOZICE "OBJEVOVNA"</t>
  </si>
  <si>
    <t>úložné pulty s panely (PD pol. 01a)</t>
  </si>
  <si>
    <t>úložné pulty s panely (PD pol. 01b)</t>
  </si>
  <si>
    <t>grafická stěna (PD pol. 02)</t>
  </si>
  <si>
    <t>pracovní pult velký (PD pol. 04)</t>
  </si>
  <si>
    <t>pracovní pult malý s dřezem (PD pol. 05)</t>
  </si>
  <si>
    <t>mobilní stoly (PD pol. 06)</t>
  </si>
  <si>
    <t>stoličky stohovatelné (PD pol. 07)</t>
  </si>
  <si>
    <t>rolety s el. ovládáním (PD pol. 08)</t>
  </si>
  <si>
    <t>zásobníky na časopisy, plexi (PD pol. 01a)</t>
  </si>
  <si>
    <t>velkoplošná grafika, samolepicí fólie, mat, laminovaná, UV filtr plochy panelů</t>
  </si>
  <si>
    <t>malba barevná, RAL 5024, 2 nátěry</t>
  </si>
  <si>
    <t>transparentní ochranný lak, mat</t>
  </si>
  <si>
    <t>dotykové stoly pro AV techniku (PD pol. 05)</t>
  </si>
  <si>
    <t>pracovní listy - pomůcky, botanika, zoologie, biologie</t>
  </si>
  <si>
    <t>vytvoření struktury databáze informací pro 10 expozic se základní náplní pro 4 expozice dokončené</t>
  </si>
  <si>
    <t>grafická příprava bez autorských práv</t>
  </si>
  <si>
    <t>překlady AJ (pro databázi - základní obsahy)</t>
  </si>
  <si>
    <t>Expozice "Objevovna" celkem - interér</t>
  </si>
  <si>
    <t>silnoproud a slaboproud, rozvody, zásuvky, montáž svítidel</t>
  </si>
  <si>
    <t>Celkem osvětlení bez DPH</t>
  </si>
  <si>
    <t>15.</t>
  </si>
  <si>
    <t>19.</t>
  </si>
  <si>
    <t>SDK podhledy vč. konstrukce ( PD výkres č.18 , pol.09)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</si>
</sst>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  <numFmt numFmtId="167" formatCode="#,##0.00000"/>
    <numFmt numFmtId="168" formatCode="#"/>
    <numFmt numFmtId="169" formatCode="_-* #,##0\ &quot;Kč&quot;_-;\-* #,##0\ &quot;Kč&quot;_-;_-* &quot;-&quot;??\ &quot;Kč&quot;_-;_-@_-"/>
    <numFmt numFmtId="170" formatCode="#,##0\ _K_č"/>
    <numFmt numFmtId="171" formatCode="_-* #,##0\ _K_č_-;\-* #,##0\ _K_č_-;_-* &quot;-&quot;??\ _K_č_-;_-@_-"/>
    <numFmt numFmtId="172" formatCode="#,##0.00\ &quot;Kč&quot;"/>
  </numFmts>
  <fonts count="44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4"/>
      <color indexed="10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7"/>
      <name val="Arial CE"/>
      <family val="2"/>
    </font>
    <font>
      <sz val="6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sz val="10"/>
      <name val="Century Gothic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 CE"/>
      <family val="2"/>
    </font>
    <font>
      <sz val="9"/>
      <name val="Arial CE"/>
      <family val="2"/>
    </font>
    <font>
      <sz val="10"/>
      <name val="Ariel"/>
      <family val="2"/>
    </font>
    <font>
      <vertAlign val="superscript"/>
      <sz val="10"/>
      <name val="Arial CE"/>
      <family val="2"/>
    </font>
    <font>
      <b/>
      <vertAlign val="superscript"/>
      <sz val="10"/>
      <name val="Arial CE"/>
      <family val="2"/>
    </font>
    <font>
      <u val="single"/>
      <sz val="10"/>
      <name val="Arial CE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name val="Arial CE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hair"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/>
      <bottom style="thin"/>
    </border>
    <border>
      <left style="hair"/>
      <right style="thin"/>
      <top style="hair"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/>
      <right style="hair"/>
      <top style="thin"/>
      <bottom style="thin"/>
    </border>
    <border>
      <left style="hair"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 applyProtection="0">
      <alignment/>
    </xf>
  </cellStyleXfs>
  <cellXfs count="434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1" fillId="0" borderId="0" xfId="0" applyFont="1"/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0" fontId="3" fillId="2" borderId="9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1" fillId="0" borderId="0" xfId="0" applyFont="1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4" fillId="0" borderId="15" xfId="0" applyFont="1" applyBorder="1" applyAlignment="1">
      <alignment horizontal="left"/>
    </xf>
    <xf numFmtId="0" fontId="1" fillId="0" borderId="0" xfId="0" applyFont="1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1" fillId="0" borderId="0" xfId="0" applyNumberFormat="1" applyFon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6" fillId="0" borderId="0" xfId="0" applyFont="1"/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3" fillId="0" borderId="40" xfId="20" applyFont="1" applyBorder="1">
      <alignment/>
      <protection/>
    </xf>
    <xf numFmtId="0" fontId="1" fillId="0" borderId="40" xfId="20" applyFont="1" applyBorder="1">
      <alignment/>
      <protection/>
    </xf>
    <xf numFmtId="0" fontId="1" fillId="0" borderId="40" xfId="20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0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0" fontId="3" fillId="0" borderId="43" xfId="20" applyFont="1" applyBorder="1">
      <alignment/>
      <protection/>
    </xf>
    <xf numFmtId="0" fontId="1" fillId="0" borderId="43" xfId="20" applyFont="1" applyBorder="1">
      <alignment/>
      <protection/>
    </xf>
    <xf numFmtId="0" fontId="1" fillId="0" borderId="43" xfId="20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3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4" fillId="0" borderId="0" xfId="0" applyNumberFormat="1" applyFont="1"/>
    <xf numFmtId="4" fontId="4" fillId="0" borderId="0" xfId="0" applyNumberFormat="1" applyFont="1"/>
    <xf numFmtId="4" fontId="1" fillId="0" borderId="0" xfId="0" applyNumberFormat="1" applyFont="1"/>
    <xf numFmtId="0" fontId="1" fillId="0" borderId="0" xfId="20" applyFont="1">
      <alignment/>
      <protection/>
    </xf>
    <xf numFmtId="0" fontId="9" fillId="0" borderId="0" xfId="20" applyFont="1" applyAlignment="1">
      <alignment horizontal="centerContinuous"/>
      <protection/>
    </xf>
    <xf numFmtId="0" fontId="10" fillId="0" borderId="0" xfId="20" applyFont="1" applyAlignment="1">
      <alignment horizontal="centerContinuous"/>
      <protection/>
    </xf>
    <xf numFmtId="0" fontId="10" fillId="0" borderId="0" xfId="20" applyFont="1" applyAlignment="1">
      <alignment horizontal="right"/>
      <protection/>
    </xf>
    <xf numFmtId="0" fontId="4" fillId="0" borderId="41" xfId="20" applyFont="1" applyBorder="1" applyAlignment="1">
      <alignment horizontal="right"/>
      <protection/>
    </xf>
    <xf numFmtId="0" fontId="1" fillId="0" borderId="40" xfId="20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7" fillId="2" borderId="10" xfId="20" applyFont="1" applyFill="1" applyBorder="1" applyAlignment="1">
      <alignment horizontal="center" wrapText="1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9" xfId="20" applyNumberFormat="1" applyFont="1" applyBorder="1">
      <alignment/>
      <protection/>
    </xf>
    <xf numFmtId="0" fontId="7" fillId="0" borderId="9" xfId="20" applyNumberFormat="1" applyFont="1" applyBorder="1">
      <alignment/>
      <protection/>
    </xf>
    <xf numFmtId="0" fontId="7" fillId="0" borderId="8" xfId="20" applyNumberFormat="1" applyFont="1" applyBorder="1">
      <alignment/>
      <protection/>
    </xf>
    <xf numFmtId="0" fontId="11" fillId="0" borderId="0" xfId="20" applyFont="1">
      <alignment/>
      <protection/>
    </xf>
    <xf numFmtId="0" fontId="7" fillId="0" borderId="51" xfId="20" applyFont="1" applyBorder="1" applyAlignment="1">
      <alignment horizontal="center" vertical="top"/>
      <protection/>
    </xf>
    <xf numFmtId="49" fontId="7" fillId="0" borderId="51" xfId="20" applyNumberFormat="1" applyFont="1" applyBorder="1" applyAlignment="1">
      <alignment horizontal="left" vertical="top"/>
      <protection/>
    </xf>
    <xf numFmtId="0" fontId="7" fillId="0" borderId="51" xfId="20" applyFont="1" applyBorder="1" applyAlignment="1">
      <alignment vertical="top" wrapText="1"/>
      <protection/>
    </xf>
    <xf numFmtId="49" fontId="7" fillId="0" borderId="51" xfId="20" applyNumberFormat="1" applyFont="1" applyBorder="1" applyAlignment="1">
      <alignment horizontal="center" shrinkToFit="1"/>
      <protection/>
    </xf>
    <xf numFmtId="4" fontId="7" fillId="0" borderId="51" xfId="20" applyNumberFormat="1" applyFont="1" applyBorder="1" applyAlignment="1">
      <alignment horizontal="right"/>
      <protection/>
    </xf>
    <xf numFmtId="4" fontId="7" fillId="0" borderId="51" xfId="20" applyNumberFormat="1" applyFont="1" applyBorder="1">
      <alignment/>
      <protection/>
    </xf>
    <xf numFmtId="167" fontId="7" fillId="0" borderId="51" xfId="20" applyNumberFormat="1" applyFont="1" applyBorder="1">
      <alignment/>
      <protection/>
    </xf>
    <xf numFmtId="0" fontId="1" fillId="0" borderId="0" xfId="20" applyFont="1" applyBorder="1">
      <alignment/>
      <protection/>
    </xf>
    <xf numFmtId="0" fontId="1" fillId="2" borderId="10" xfId="20" applyFont="1" applyFill="1" applyBorder="1" applyAlignment="1">
      <alignment horizontal="center"/>
      <protection/>
    </xf>
    <xf numFmtId="49" fontId="12" fillId="2" borderId="10" xfId="20" applyNumberFormat="1" applyFont="1" applyFill="1" applyBorder="1" applyAlignment="1">
      <alignment horizontal="left"/>
      <protection/>
    </xf>
    <xf numFmtId="0" fontId="12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0" fontId="13" fillId="2" borderId="10" xfId="20" applyFont="1" applyFill="1" applyBorder="1">
      <alignment/>
      <protection/>
    </xf>
    <xf numFmtId="167" fontId="13" fillId="2" borderId="10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4" fillId="0" borderId="0" xfId="20" applyFont="1" applyAlignment="1">
      <alignment/>
      <protection/>
    </xf>
    <xf numFmtId="0" fontId="15" fillId="0" borderId="0" xfId="20" applyFont="1" applyBorder="1">
      <alignment/>
      <protection/>
    </xf>
    <xf numFmtId="3" fontId="15" fillId="0" borderId="0" xfId="20" applyNumberFormat="1" applyFont="1" applyBorder="1" applyAlignment="1">
      <alignment horizontal="right"/>
      <protection/>
    </xf>
    <xf numFmtId="4" fontId="15" fillId="0" borderId="0" xfId="20" applyNumberFormat="1" applyFont="1" applyBorder="1">
      <alignment/>
      <protection/>
    </xf>
    <xf numFmtId="0" fontId="14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2" xfId="0" applyNumberFormat="1" applyFont="1" applyBorder="1"/>
    <xf numFmtId="0" fontId="16" fillId="3" borderId="0" xfId="23" applyNumberFormat="1" applyFont="1" applyFill="1" applyBorder="1" applyAlignment="1" applyProtection="1">
      <alignment vertical="center"/>
      <protection/>
    </xf>
    <xf numFmtId="0" fontId="17" fillId="3" borderId="0" xfId="23" applyNumberFormat="1" applyFont="1" applyFill="1" applyAlignment="1" applyProtection="1">
      <alignment vertical="center"/>
      <protection/>
    </xf>
    <xf numFmtId="0" fontId="17" fillId="3" borderId="0" xfId="23" applyNumberFormat="1" applyFont="1" applyFill="1" applyAlignment="1" applyProtection="1">
      <alignment horizontal="center" vertical="center"/>
      <protection/>
    </xf>
    <xf numFmtId="0" fontId="17" fillId="3" borderId="0" xfId="23" applyNumberFormat="1" applyFont="1" applyFill="1" applyBorder="1" applyAlignment="1" applyProtection="1">
      <alignment vertical="center"/>
      <protection/>
    </xf>
    <xf numFmtId="0" fontId="18" fillId="3" borderId="0" xfId="23" applyNumberFormat="1" applyFont="1" applyFill="1" applyBorder="1" applyAlignment="1" applyProtection="1">
      <alignment vertical="center"/>
      <protection/>
    </xf>
    <xf numFmtId="0" fontId="19" fillId="3" borderId="0" xfId="23" applyNumberFormat="1" applyFont="1" applyFill="1" applyAlignment="1" applyProtection="1">
      <alignment vertical="center"/>
      <protection/>
    </xf>
    <xf numFmtId="0" fontId="20" fillId="3" borderId="0" xfId="23" applyNumberFormat="1" applyFont="1" applyFill="1" applyAlignment="1" applyProtection="1">
      <alignment vertical="center"/>
      <protection/>
    </xf>
    <xf numFmtId="0" fontId="19" fillId="3" borderId="0" xfId="23" applyNumberFormat="1" applyFont="1" applyFill="1" applyAlignment="1" applyProtection="1">
      <alignment horizontal="center" vertical="center"/>
      <protection/>
    </xf>
    <xf numFmtId="0" fontId="21" fillId="3" borderId="0" xfId="23" applyNumberFormat="1" applyFont="1" applyFill="1" applyBorder="1" applyAlignment="1" applyProtection="1">
      <alignment vertical="center"/>
      <protection/>
    </xf>
    <xf numFmtId="0" fontId="20" fillId="3" borderId="0" xfId="23" applyNumberFormat="1" applyFont="1" applyFill="1" applyBorder="1" applyAlignment="1" applyProtection="1">
      <alignment vertical="center"/>
      <protection/>
    </xf>
    <xf numFmtId="0" fontId="0" fillId="3" borderId="0" xfId="23" applyNumberFormat="1" applyFont="1" applyFill="1" applyAlignment="1" applyProtection="1">
      <alignment vertical="center"/>
      <protection/>
    </xf>
    <xf numFmtId="0" fontId="19" fillId="3" borderId="0" xfId="23" applyNumberFormat="1" applyFont="1" applyFill="1" applyBorder="1" applyAlignment="1" applyProtection="1">
      <alignment vertical="center"/>
      <protection/>
    </xf>
    <xf numFmtId="0" fontId="19" fillId="3" borderId="53" xfId="23" applyNumberFormat="1" applyFont="1" applyFill="1" applyBorder="1" applyAlignment="1" applyProtection="1">
      <alignment vertical="center"/>
      <protection/>
    </xf>
    <xf numFmtId="0" fontId="17" fillId="3" borderId="53" xfId="23" applyNumberFormat="1" applyFont="1" applyFill="1" applyBorder="1" applyAlignment="1" applyProtection="1">
      <alignment vertical="center"/>
      <protection/>
    </xf>
    <xf numFmtId="0" fontId="22" fillId="4" borderId="54" xfId="23" applyNumberFormat="1" applyFont="1" applyFill="1" applyBorder="1" applyAlignment="1" applyProtection="1">
      <alignment horizontal="center" vertical="center" wrapText="1"/>
      <protection/>
    </xf>
    <xf numFmtId="0" fontId="22" fillId="4" borderId="55" xfId="23" applyNumberFormat="1" applyFont="1" applyFill="1" applyBorder="1" applyAlignment="1" applyProtection="1">
      <alignment horizontal="center" vertical="center" wrapText="1"/>
      <protection/>
    </xf>
    <xf numFmtId="0" fontId="22" fillId="4" borderId="56" xfId="23" applyNumberFormat="1" applyFont="1" applyFill="1" applyBorder="1" applyAlignment="1" applyProtection="1">
      <alignment horizontal="center" vertical="center" wrapText="1"/>
      <protection/>
    </xf>
    <xf numFmtId="0" fontId="22" fillId="4" borderId="57" xfId="23" applyNumberFormat="1" applyFont="1" applyFill="1" applyBorder="1" applyAlignment="1" applyProtection="1">
      <alignment horizontal="center" vertical="center" wrapText="1"/>
      <protection/>
    </xf>
    <xf numFmtId="0" fontId="23" fillId="4" borderId="58" xfId="23" applyNumberFormat="1" applyFont="1" applyFill="1" applyBorder="1" applyAlignment="1" applyProtection="1">
      <alignment horizontal="center" vertical="center" wrapText="1"/>
      <protection/>
    </xf>
    <xf numFmtId="0" fontId="23" fillId="4" borderId="59" xfId="23" applyNumberFormat="1" applyFont="1" applyFill="1" applyBorder="1" applyAlignment="1" applyProtection="1">
      <alignment horizontal="center" vertical="center" wrapText="1"/>
      <protection/>
    </xf>
    <xf numFmtId="0" fontId="23" fillId="4" borderId="60" xfId="23" applyNumberFormat="1" applyFont="1" applyFill="1" applyBorder="1" applyAlignment="1" applyProtection="1">
      <alignment horizontal="center" vertical="center" wrapText="1"/>
      <protection/>
    </xf>
    <xf numFmtId="0" fontId="23" fillId="4" borderId="61" xfId="23" applyNumberFormat="1" applyFont="1" applyFill="1" applyBorder="1" applyAlignment="1" applyProtection="1">
      <alignment horizontal="center" vertical="center" wrapText="1"/>
      <protection/>
    </xf>
    <xf numFmtId="168" fontId="24" fillId="5" borderId="62" xfId="23" applyNumberFormat="1" applyFont="1" applyFill="1" applyBorder="1" applyAlignment="1" applyProtection="1">
      <alignment horizontal="right" vertical="center"/>
      <protection/>
    </xf>
    <xf numFmtId="168" fontId="24" fillId="5" borderId="63" xfId="23" applyNumberFormat="1" applyFont="1" applyFill="1" applyBorder="1" applyAlignment="1" applyProtection="1">
      <alignment horizontal="center" vertical="center"/>
      <protection/>
    </xf>
    <xf numFmtId="168" fontId="24" fillId="5" borderId="63" xfId="23" applyNumberFormat="1" applyFont="1" applyFill="1" applyBorder="1" applyAlignment="1" applyProtection="1">
      <alignment horizontal="left" vertical="center"/>
      <protection/>
    </xf>
    <xf numFmtId="168" fontId="24" fillId="5" borderId="63" xfId="23" applyNumberFormat="1" applyFont="1" applyFill="1" applyBorder="1" applyAlignment="1" applyProtection="1">
      <alignment horizontal="left" vertical="center" wrapText="1"/>
      <protection/>
    </xf>
    <xf numFmtId="3" fontId="24" fillId="5" borderId="64" xfId="23" applyNumberFormat="1" applyFont="1" applyFill="1" applyBorder="1" applyAlignment="1" applyProtection="1">
      <alignment horizontal="center" vertical="center"/>
      <protection/>
    </xf>
    <xf numFmtId="4" fontId="24" fillId="5" borderId="64" xfId="23" applyNumberFormat="1" applyFont="1" applyFill="1" applyBorder="1" applyAlignment="1" applyProtection="1">
      <alignment horizontal="right" vertical="center"/>
      <protection/>
    </xf>
    <xf numFmtId="4" fontId="24" fillId="5" borderId="65" xfId="23" applyNumberFormat="1" applyFont="1" applyFill="1" applyBorder="1" applyAlignment="1" applyProtection="1">
      <alignment horizontal="right" vertical="center"/>
      <protection/>
    </xf>
    <xf numFmtId="4" fontId="24" fillId="5" borderId="66" xfId="23" applyNumberFormat="1" applyFont="1" applyFill="1" applyBorder="1" applyAlignment="1" applyProtection="1">
      <alignment horizontal="right" vertical="center"/>
      <protection/>
    </xf>
    <xf numFmtId="3" fontId="24" fillId="5" borderId="67" xfId="23" applyNumberFormat="1" applyFont="1" applyFill="1" applyBorder="1" applyAlignment="1" applyProtection="1">
      <alignment horizontal="center" vertical="center"/>
      <protection/>
    </xf>
    <xf numFmtId="4" fontId="24" fillId="5" borderId="63" xfId="23" applyNumberFormat="1" applyFont="1" applyFill="1" applyBorder="1" applyAlignment="1" applyProtection="1">
      <alignment horizontal="right" vertical="center"/>
      <protection/>
    </xf>
    <xf numFmtId="168" fontId="24" fillId="5" borderId="68" xfId="23" applyNumberFormat="1" applyFont="1" applyFill="1" applyBorder="1" applyAlignment="1" applyProtection="1">
      <alignment horizontal="center" vertical="center"/>
      <protection/>
    </xf>
    <xf numFmtId="168" fontId="24" fillId="5" borderId="68" xfId="23" applyNumberFormat="1" applyFont="1" applyFill="1" applyBorder="1" applyAlignment="1" applyProtection="1">
      <alignment horizontal="left" vertical="center"/>
      <protection/>
    </xf>
    <xf numFmtId="168" fontId="24" fillId="5" borderId="69" xfId="23" applyNumberFormat="1" applyFont="1" applyFill="1" applyBorder="1" applyAlignment="1" applyProtection="1">
      <alignment horizontal="right" vertical="center"/>
      <protection/>
    </xf>
    <xf numFmtId="168" fontId="24" fillId="5" borderId="53" xfId="23" applyNumberFormat="1" applyFont="1" applyFill="1" applyBorder="1" applyAlignment="1" applyProtection="1">
      <alignment horizontal="center" vertical="center"/>
      <protection/>
    </xf>
    <xf numFmtId="168" fontId="24" fillId="5" borderId="53" xfId="23" applyNumberFormat="1" applyFont="1" applyFill="1" applyBorder="1" applyAlignment="1" applyProtection="1">
      <alignment horizontal="left" vertical="center"/>
      <protection/>
    </xf>
    <xf numFmtId="3" fontId="24" fillId="5" borderId="63" xfId="23" applyNumberFormat="1" applyFont="1" applyFill="1" applyBorder="1" applyAlignment="1" applyProtection="1">
      <alignment horizontal="center" vertical="center"/>
      <protection/>
    </xf>
    <xf numFmtId="168" fontId="24" fillId="5" borderId="67" xfId="23" applyNumberFormat="1" applyFont="1" applyFill="1" applyBorder="1" applyAlignment="1" applyProtection="1">
      <alignment horizontal="left" vertical="center" wrapText="1"/>
      <protection/>
    </xf>
    <xf numFmtId="168" fontId="24" fillId="5" borderId="67" xfId="23" applyNumberFormat="1" applyFont="1" applyFill="1" applyBorder="1" applyAlignment="1" applyProtection="1">
      <alignment horizontal="center" vertical="center"/>
      <protection/>
    </xf>
    <xf numFmtId="4" fontId="24" fillId="5" borderId="67" xfId="23" applyNumberFormat="1" applyFont="1" applyFill="1" applyBorder="1" applyAlignment="1" applyProtection="1">
      <alignment horizontal="right" vertical="center"/>
      <protection/>
    </xf>
    <xf numFmtId="168" fontId="25" fillId="5" borderId="53" xfId="23" applyNumberFormat="1" applyFont="1" applyFill="1" applyBorder="1" applyAlignment="1" applyProtection="1">
      <alignment horizontal="left" vertical="center" wrapText="1"/>
      <protection/>
    </xf>
    <xf numFmtId="3" fontId="24" fillId="5" borderId="53" xfId="23" applyNumberFormat="1" applyFont="1" applyFill="1" applyBorder="1" applyAlignment="1" applyProtection="1">
      <alignment horizontal="center" vertical="center"/>
      <protection/>
    </xf>
    <xf numFmtId="168" fontId="24" fillId="5" borderId="70" xfId="23" applyNumberFormat="1" applyFont="1" applyFill="1" applyBorder="1" applyAlignment="1" applyProtection="1">
      <alignment horizontal="center" vertical="top"/>
      <protection/>
    </xf>
    <xf numFmtId="168" fontId="24" fillId="5" borderId="71" xfId="23" applyNumberFormat="1" applyFont="1" applyFill="1" applyBorder="1" applyAlignment="1" applyProtection="1">
      <alignment horizontal="left" vertical="top"/>
      <protection/>
    </xf>
    <xf numFmtId="0" fontId="26" fillId="0" borderId="63" xfId="23" applyFont="1" applyFill="1" applyBorder="1" applyAlignment="1">
      <alignment vertical="center" wrapText="1"/>
      <protection/>
    </xf>
    <xf numFmtId="3" fontId="24" fillId="0" borderId="68" xfId="23" applyNumberFormat="1" applyFont="1" applyFill="1" applyBorder="1" applyAlignment="1" applyProtection="1">
      <alignment horizontal="center" vertical="center"/>
      <protection/>
    </xf>
    <xf numFmtId="4" fontId="24" fillId="0" borderId="63" xfId="23" applyNumberFormat="1" applyFont="1" applyFill="1" applyBorder="1" applyAlignment="1" applyProtection="1">
      <alignment horizontal="right" vertical="center"/>
      <protection/>
    </xf>
    <xf numFmtId="168" fontId="0" fillId="5" borderId="62" xfId="23" applyNumberFormat="1" applyFont="1" applyFill="1" applyBorder="1" applyAlignment="1" applyProtection="1">
      <alignment horizontal="right" vertical="top"/>
      <protection/>
    </xf>
    <xf numFmtId="168" fontId="0" fillId="5" borderId="70" xfId="23" applyNumberFormat="1" applyFont="1" applyFill="1" applyBorder="1" applyAlignment="1" applyProtection="1">
      <alignment horizontal="center" vertical="top"/>
      <protection/>
    </xf>
    <xf numFmtId="168" fontId="0" fillId="5" borderId="71" xfId="23" applyNumberFormat="1" applyFont="1" applyFill="1" applyBorder="1" applyAlignment="1" applyProtection="1">
      <alignment horizontal="left" vertical="top"/>
      <protection/>
    </xf>
    <xf numFmtId="0" fontId="27" fillId="0" borderId="63" xfId="23" applyFont="1" applyBorder="1" applyAlignment="1">
      <alignment wrapText="1"/>
      <protection/>
    </xf>
    <xf numFmtId="168" fontId="0" fillId="5" borderId="63" xfId="23" applyNumberFormat="1" applyFont="1" applyFill="1" applyBorder="1" applyAlignment="1" applyProtection="1">
      <alignment horizontal="center" vertical="top"/>
      <protection/>
    </xf>
    <xf numFmtId="3" fontId="0" fillId="5" borderId="68" xfId="23" applyNumberFormat="1" applyFont="1" applyFill="1" applyBorder="1" applyAlignment="1" applyProtection="1">
      <alignment horizontal="center" vertical="top"/>
      <protection/>
    </xf>
    <xf numFmtId="4" fontId="0" fillId="5" borderId="63" xfId="23" applyNumberFormat="1" applyFont="1" applyFill="1" applyBorder="1" applyAlignment="1" applyProtection="1">
      <alignment horizontal="right" vertical="top"/>
      <protection/>
    </xf>
    <xf numFmtId="4" fontId="0" fillId="5" borderId="65" xfId="23" applyNumberFormat="1" applyFont="1" applyFill="1" applyBorder="1" applyAlignment="1" applyProtection="1">
      <alignment horizontal="right" vertical="center"/>
      <protection/>
    </xf>
    <xf numFmtId="4" fontId="0" fillId="5" borderId="66" xfId="23" applyNumberFormat="1" applyFont="1" applyFill="1" applyBorder="1" applyAlignment="1" applyProtection="1">
      <alignment horizontal="right" vertical="center"/>
      <protection/>
    </xf>
    <xf numFmtId="0" fontId="18" fillId="0" borderId="63" xfId="24" applyFont="1" applyBorder="1" applyAlignment="1" applyProtection="1">
      <alignment horizontal="left" vertical="top"/>
      <protection/>
    </xf>
    <xf numFmtId="168" fontId="18" fillId="5" borderId="63" xfId="23" applyNumberFormat="1" applyFont="1" applyFill="1" applyBorder="1" applyAlignment="1" applyProtection="1">
      <alignment horizontal="center" vertical="top"/>
      <protection/>
    </xf>
    <xf numFmtId="3" fontId="18" fillId="5" borderId="68" xfId="23" applyNumberFormat="1" applyFont="1" applyFill="1" applyBorder="1" applyAlignment="1" applyProtection="1">
      <alignment horizontal="center" vertical="top"/>
      <protection/>
    </xf>
    <xf numFmtId="4" fontId="18" fillId="5" borderId="63" xfId="23" applyNumberFormat="1" applyFont="1" applyFill="1" applyBorder="1" applyAlignment="1" applyProtection="1">
      <alignment horizontal="right" vertical="top"/>
      <protection/>
    </xf>
    <xf numFmtId="4" fontId="18" fillId="5" borderId="65" xfId="23" applyNumberFormat="1" applyFont="1" applyFill="1" applyBorder="1" applyAlignment="1" applyProtection="1">
      <alignment horizontal="right" vertical="center"/>
      <protection/>
    </xf>
    <xf numFmtId="4" fontId="18" fillId="5" borderId="66" xfId="23" applyNumberFormat="1" applyFont="1" applyFill="1" applyBorder="1" applyAlignment="1" applyProtection="1">
      <alignment horizontal="right" vertical="center"/>
      <protection/>
    </xf>
    <xf numFmtId="168" fontId="0" fillId="5" borderId="70" xfId="23" applyNumberFormat="1" applyFont="1" applyFill="1" applyBorder="1" applyAlignment="1" applyProtection="1">
      <alignment horizontal="center" vertical="center"/>
      <protection/>
    </xf>
    <xf numFmtId="168" fontId="0" fillId="5" borderId="71" xfId="23" applyNumberFormat="1" applyFont="1" applyFill="1" applyBorder="1" applyAlignment="1" applyProtection="1">
      <alignment horizontal="left" vertical="center"/>
      <protection/>
    </xf>
    <xf numFmtId="168" fontId="0" fillId="5" borderId="63" xfId="23" applyNumberFormat="1" applyFont="1" applyFill="1" applyBorder="1" applyAlignment="1" applyProtection="1">
      <alignment horizontal="left" vertical="center" wrapText="1"/>
      <protection/>
    </xf>
    <xf numFmtId="3" fontId="0" fillId="5" borderId="68" xfId="23" applyNumberFormat="1" applyFont="1" applyFill="1" applyBorder="1" applyAlignment="1" applyProtection="1">
      <alignment horizontal="center" vertical="center"/>
      <protection/>
    </xf>
    <xf numFmtId="4" fontId="0" fillId="5" borderId="63" xfId="23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/>
    </xf>
    <xf numFmtId="0" fontId="0" fillId="0" borderId="0" xfId="0" applyBorder="1"/>
    <xf numFmtId="0" fontId="28" fillId="0" borderId="0" xfId="0" applyFont="1"/>
    <xf numFmtId="169" fontId="28" fillId="0" borderId="0" xfId="22" applyNumberFormat="1" applyFont="1"/>
    <xf numFmtId="0" fontId="18" fillId="0" borderId="0" xfId="0" applyFont="1"/>
    <xf numFmtId="0" fontId="0" fillId="0" borderId="0" xfId="0" applyFill="1"/>
    <xf numFmtId="3" fontId="0" fillId="0" borderId="0" xfId="0" applyNumberFormat="1" applyFont="1" applyFill="1" applyAlignment="1" applyProtection="1">
      <alignment horizontal="right" vertical="top"/>
      <protection/>
    </xf>
    <xf numFmtId="0" fontId="0" fillId="0" borderId="24" xfId="0" applyBorder="1"/>
    <xf numFmtId="0" fontId="22" fillId="6" borderId="72" xfId="0" applyNumberFormat="1" applyFont="1" applyFill="1" applyBorder="1" applyAlignment="1" applyProtection="1">
      <alignment horizontal="center" vertical="center" wrapText="1"/>
      <protection/>
    </xf>
    <xf numFmtId="0" fontId="3" fillId="6" borderId="73" xfId="0" applyFont="1" applyFill="1" applyBorder="1"/>
    <xf numFmtId="169" fontId="22" fillId="6" borderId="74" xfId="22" applyNumberFormat="1" applyFont="1" applyFill="1" applyBorder="1" applyAlignment="1" applyProtection="1">
      <alignment horizontal="center" vertical="center" wrapText="1"/>
      <protection/>
    </xf>
    <xf numFmtId="0" fontId="23" fillId="6" borderId="75" xfId="0" applyNumberFormat="1" applyFont="1" applyFill="1" applyBorder="1" applyAlignment="1" applyProtection="1">
      <alignment horizontal="center" vertical="center" wrapText="1"/>
      <protection/>
    </xf>
    <xf numFmtId="0" fontId="0" fillId="6" borderId="76" xfId="0" applyFill="1" applyBorder="1" applyAlignment="1">
      <alignment horizontal="center"/>
    </xf>
    <xf numFmtId="169" fontId="23" fillId="6" borderId="77" xfId="22" applyNumberFormat="1" applyFont="1" applyFill="1" applyBorder="1" applyAlignment="1" applyProtection="1">
      <alignment horizontal="center" vertical="center" wrapText="1"/>
      <protection/>
    </xf>
    <xf numFmtId="0" fontId="26" fillId="0" borderId="33" xfId="0" applyFont="1" applyBorder="1"/>
    <xf numFmtId="0" fontId="24" fillId="0" borderId="78" xfId="0" applyFont="1" applyBorder="1"/>
    <xf numFmtId="169" fontId="24" fillId="0" borderId="13" xfId="22" applyNumberFormat="1" applyFont="1" applyBorder="1"/>
    <xf numFmtId="0" fontId="24" fillId="0" borderId="33" xfId="0" applyFont="1" applyBorder="1"/>
    <xf numFmtId="0" fontId="24" fillId="0" borderId="79" xfId="0" applyFont="1" applyBorder="1"/>
    <xf numFmtId="0" fontId="0" fillId="0" borderId="33" xfId="0" applyBorder="1"/>
    <xf numFmtId="0" fontId="0" fillId="0" borderId="80" xfId="0" applyBorder="1"/>
    <xf numFmtId="169" fontId="0" fillId="0" borderId="13" xfId="22" applyNumberFormat="1" applyFont="1" applyBorder="1"/>
    <xf numFmtId="0" fontId="29" fillId="6" borderId="50" xfId="0" applyFont="1" applyFill="1" applyBorder="1"/>
    <xf numFmtId="0" fontId="29" fillId="6" borderId="81" xfId="0" applyFont="1" applyFill="1" applyBorder="1"/>
    <xf numFmtId="169" fontId="29" fillId="6" borderId="8" xfId="22" applyNumberFormat="1" applyFont="1" applyFill="1" applyBorder="1"/>
    <xf numFmtId="0" fontId="0" fillId="0" borderId="78" xfId="0" applyBorder="1"/>
    <xf numFmtId="0" fontId="24" fillId="0" borderId="0" xfId="0" applyFont="1"/>
    <xf numFmtId="169" fontId="24" fillId="0" borderId="0" xfId="22" applyNumberFormat="1" applyFont="1"/>
    <xf numFmtId="0" fontId="0" fillId="0" borderId="79" xfId="0" applyBorder="1"/>
    <xf numFmtId="0" fontId="29" fillId="0" borderId="0" xfId="0" applyFont="1" applyBorder="1"/>
    <xf numFmtId="0" fontId="29" fillId="0" borderId="79" xfId="0" applyFont="1" applyBorder="1"/>
    <xf numFmtId="169" fontId="29" fillId="0" borderId="0" xfId="22" applyNumberFormat="1" applyFont="1" applyBorder="1"/>
    <xf numFmtId="0" fontId="0" fillId="0" borderId="82" xfId="0" applyBorder="1"/>
    <xf numFmtId="0" fontId="30" fillId="0" borderId="83" xfId="0" applyFont="1" applyBorder="1" applyAlignment="1">
      <alignment horizontal="center" vertical="center" wrapText="1" shrinkToFit="1"/>
    </xf>
    <xf numFmtId="166" fontId="30" fillId="0" borderId="83" xfId="0" applyNumberFormat="1" applyFont="1" applyBorder="1" applyAlignment="1">
      <alignment horizontal="center" vertical="center" wrapText="1" shrinkToFit="1"/>
    </xf>
    <xf numFmtId="0" fontId="18" fillId="7" borderId="36" xfId="0" applyFont="1" applyFill="1" applyBorder="1" applyAlignment="1">
      <alignment horizontal="center" vertical="center"/>
    </xf>
    <xf numFmtId="0" fontId="18" fillId="7" borderId="24" xfId="0" applyFont="1" applyFill="1" applyBorder="1" applyAlignment="1">
      <alignment horizontal="center" vertical="center"/>
    </xf>
    <xf numFmtId="0" fontId="18" fillId="7" borderId="24" xfId="0" applyFont="1" applyFill="1" applyBorder="1" applyAlignment="1">
      <alignment horizontal="center" vertical="center" wrapText="1"/>
    </xf>
    <xf numFmtId="0" fontId="30" fillId="7" borderId="2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8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50" xfId="0" applyFont="1" applyFill="1" applyBorder="1" applyAlignment="1">
      <alignment horizontal="center"/>
    </xf>
    <xf numFmtId="170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/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171" fontId="32" fillId="0" borderId="10" xfId="21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171" fontId="1" fillId="0" borderId="10" xfId="21" applyNumberFormat="1" applyFont="1" applyFill="1" applyBorder="1" applyAlignment="1">
      <alignment horizontal="right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wrapText="1"/>
    </xf>
    <xf numFmtId="0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170" fontId="0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 applyProtection="1">
      <alignment horizontal="left" wrapText="1" shrinkToFit="1"/>
      <protection/>
    </xf>
    <xf numFmtId="170" fontId="1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50" xfId="0" applyFont="1" applyBorder="1" applyAlignment="1">
      <alignment horizontal="center"/>
    </xf>
    <xf numFmtId="166" fontId="0" fillId="0" borderId="10" xfId="0" applyNumberFormat="1" applyFont="1" applyFill="1" applyBorder="1" applyAlignment="1">
      <alignment horizontal="right"/>
    </xf>
    <xf numFmtId="0" fontId="30" fillId="7" borderId="24" xfId="0" applyFont="1" applyFill="1" applyBorder="1" applyAlignment="1">
      <alignment horizontal="center" vertical="center"/>
    </xf>
    <xf numFmtId="0" fontId="30" fillId="7" borderId="24" xfId="0" applyFont="1" applyFill="1" applyBorder="1" applyAlignment="1">
      <alignment horizontal="center" wrapText="1"/>
    </xf>
    <xf numFmtId="0" fontId="1" fillId="0" borderId="10" xfId="0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left" vertical="top" wrapText="1" shrinkToFit="1"/>
      <protection/>
    </xf>
    <xf numFmtId="0" fontId="36" fillId="0" borderId="10" xfId="0" applyFont="1" applyFill="1" applyBorder="1" applyAlignment="1" applyProtection="1">
      <alignment horizontal="center" wrapText="1"/>
      <protection/>
    </xf>
    <xf numFmtId="170" fontId="1" fillId="0" borderId="5" xfId="0" applyNumberFormat="1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 wrapText="1" shrinkToFit="1"/>
      <protection/>
    </xf>
    <xf numFmtId="0" fontId="0" fillId="0" borderId="24" xfId="0" applyFon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left" wrapText="1"/>
      <protection/>
    </xf>
    <xf numFmtId="0" fontId="1" fillId="0" borderId="50" xfId="0" applyFont="1" applyFill="1" applyBorder="1" applyAlignment="1" applyProtection="1">
      <alignment horizontal="center" wrapText="1" shrinkToFit="1"/>
      <protection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/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0" fillId="7" borderId="10" xfId="0" applyFont="1" applyFill="1" applyBorder="1" applyAlignment="1">
      <alignment horizontal="center"/>
    </xf>
    <xf numFmtId="0" fontId="0" fillId="8" borderId="5" xfId="0" applyFont="1" applyFill="1" applyBorder="1"/>
    <xf numFmtId="0" fontId="0" fillId="8" borderId="5" xfId="0" applyFont="1" applyFill="1" applyBorder="1" applyAlignment="1">
      <alignment wrapText="1"/>
    </xf>
    <xf numFmtId="0" fontId="0" fillId="8" borderId="5" xfId="0" applyFont="1" applyFill="1" applyBorder="1" applyAlignment="1">
      <alignment horizontal="center"/>
    </xf>
    <xf numFmtId="170" fontId="0" fillId="8" borderId="5" xfId="0" applyNumberFormat="1" applyFont="1" applyFill="1" applyBorder="1" applyAlignment="1">
      <alignment horizontal="right"/>
    </xf>
    <xf numFmtId="0" fontId="0" fillId="8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right"/>
    </xf>
    <xf numFmtId="166" fontId="30" fillId="0" borderId="5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166" fontId="0" fillId="0" borderId="0" xfId="0" applyNumberFormat="1" applyFont="1" applyAlignment="1">
      <alignment horizontal="right" vertical="center" wrapText="1"/>
    </xf>
    <xf numFmtId="166" fontId="0" fillId="0" borderId="0" xfId="0" applyNumberFormat="1" applyFont="1" applyAlignment="1">
      <alignment horizontal="right" vertical="center"/>
    </xf>
    <xf numFmtId="0" fontId="0" fillId="0" borderId="0" xfId="0" applyAlignment="1">
      <alignment/>
    </xf>
    <xf numFmtId="14" fontId="38" fillId="0" borderId="0" xfId="0" applyNumberFormat="1" applyFont="1"/>
    <xf numFmtId="0" fontId="3" fillId="0" borderId="0" xfId="0" applyFont="1"/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vertical="top" wrapText="1"/>
    </xf>
    <xf numFmtId="3" fontId="0" fillId="0" borderId="0" xfId="0" applyNumberFormat="1"/>
    <xf numFmtId="0" fontId="1" fillId="0" borderId="0" xfId="0" applyFont="1" applyAlignment="1">
      <alignment vertical="top" wrapText="1"/>
    </xf>
    <xf numFmtId="0" fontId="39" fillId="0" borderId="0" xfId="0" applyFont="1"/>
    <xf numFmtId="2" fontId="0" fillId="0" borderId="0" xfId="0" applyNumberFormat="1"/>
    <xf numFmtId="0" fontId="40" fillId="0" borderId="0" xfId="0" applyFont="1"/>
    <xf numFmtId="0" fontId="40" fillId="0" borderId="0" xfId="0" applyFont="1" applyAlignment="1">
      <alignment/>
    </xf>
    <xf numFmtId="0" fontId="41" fillId="0" borderId="0" xfId="0" applyFont="1"/>
    <xf numFmtId="0" fontId="42" fillId="0" borderId="0" xfId="0" applyFont="1"/>
    <xf numFmtId="168" fontId="24" fillId="5" borderId="62" xfId="23" applyNumberFormat="1" applyFont="1" applyFill="1" applyBorder="1" applyAlignment="1" applyProtection="1">
      <alignment horizontal="right" vertical="top"/>
      <protection/>
    </xf>
    <xf numFmtId="0" fontId="26" fillId="0" borderId="63" xfId="23" applyFont="1" applyFill="1" applyBorder="1" applyAlignment="1">
      <alignment vertical="top" wrapText="1"/>
      <protection/>
    </xf>
    <xf numFmtId="168" fontId="24" fillId="5" borderId="63" xfId="23" applyNumberFormat="1" applyFont="1" applyFill="1" applyBorder="1" applyAlignment="1" applyProtection="1">
      <alignment horizontal="center" vertical="top"/>
      <protection/>
    </xf>
    <xf numFmtId="3" fontId="24" fillId="0" borderId="68" xfId="23" applyNumberFormat="1" applyFont="1" applyFill="1" applyBorder="1" applyAlignment="1" applyProtection="1">
      <alignment horizontal="center" vertical="top"/>
      <protection/>
    </xf>
    <xf numFmtId="4" fontId="24" fillId="0" borderId="63" xfId="23" applyNumberFormat="1" applyFont="1" applyFill="1" applyBorder="1" applyAlignment="1" applyProtection="1">
      <alignment horizontal="right" vertical="top"/>
      <protection/>
    </xf>
    <xf numFmtId="4" fontId="24" fillId="5" borderId="65" xfId="23" applyNumberFormat="1" applyFont="1" applyFill="1" applyBorder="1" applyAlignment="1" applyProtection="1">
      <alignment horizontal="right" vertical="top"/>
      <protection/>
    </xf>
    <xf numFmtId="4" fontId="24" fillId="5" borderId="66" xfId="23" applyNumberFormat="1" applyFont="1" applyFill="1" applyBorder="1" applyAlignment="1" applyProtection="1">
      <alignment horizontal="right" vertical="top"/>
      <protection/>
    </xf>
    <xf numFmtId="0" fontId="43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/>
    <xf numFmtId="0" fontId="0" fillId="0" borderId="0" xfId="0" applyFont="1" applyAlignment="1">
      <alignment/>
    </xf>
    <xf numFmtId="172" fontId="0" fillId="0" borderId="0" xfId="0" applyNumberFormat="1" applyAlignment="1">
      <alignment vertical="top" wrapText="1"/>
    </xf>
    <xf numFmtId="172" fontId="0" fillId="0" borderId="0" xfId="0" applyNumberFormat="1" applyAlignment="1">
      <alignment vertical="top"/>
    </xf>
    <xf numFmtId="172" fontId="37" fillId="0" borderId="0" xfId="0" applyNumberFormat="1" applyFont="1"/>
    <xf numFmtId="0" fontId="0" fillId="9" borderId="21" xfId="0" applyFill="1" applyBorder="1" applyAlignment="1">
      <alignment horizontal="left"/>
    </xf>
    <xf numFmtId="0" fontId="30" fillId="0" borderId="36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35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84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1" fillId="0" borderId="85" xfId="20" applyFont="1" applyBorder="1" applyAlignment="1">
      <alignment horizontal="center"/>
      <protection/>
    </xf>
    <xf numFmtId="0" fontId="1" fillId="0" borderId="86" xfId="20" applyFont="1" applyBorder="1" applyAlignment="1">
      <alignment horizontal="center"/>
      <protection/>
    </xf>
    <xf numFmtId="0" fontId="1" fillId="0" borderId="87" xfId="20" applyFont="1" applyBorder="1" applyAlignment="1">
      <alignment horizontal="center"/>
      <protection/>
    </xf>
    <xf numFmtId="0" fontId="1" fillId="0" borderId="88" xfId="20" applyFont="1" applyBorder="1" applyAlignment="1">
      <alignment horizontal="center"/>
      <protection/>
    </xf>
    <xf numFmtId="0" fontId="1" fillId="0" borderId="89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90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0" fontId="8" fillId="0" borderId="0" xfId="20" applyFont="1" applyAlignment="1">
      <alignment horizontal="center"/>
      <protection/>
    </xf>
    <xf numFmtId="49" fontId="1" fillId="0" borderId="87" xfId="20" applyNumberFormat="1" applyFont="1" applyBorder="1" applyAlignment="1">
      <alignment horizontal="center"/>
      <protection/>
    </xf>
    <xf numFmtId="0" fontId="1" fillId="0" borderId="89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90" xfId="20" applyFont="1" applyBorder="1" applyAlignment="1">
      <alignment horizontal="center" shrinkToFi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Čárka" xfId="21"/>
    <cellStyle name="Měna" xfId="22"/>
    <cellStyle name="Normální 2" xfId="23"/>
    <cellStyle name="normální_PCS04012005_komplet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workbookViewId="0" topLeftCell="A1">
      <selection activeCell="A31" sqref="A31"/>
    </sheetView>
  </sheetViews>
  <sheetFormatPr defaultColWidth="9.00390625" defaultRowHeight="12.75"/>
  <cols>
    <col min="1" max="1" width="44.25390625" style="0" customWidth="1"/>
    <col min="2" max="2" width="15.875" style="0" customWidth="1"/>
    <col min="3" max="3" width="26.375" style="0" customWidth="1"/>
  </cols>
  <sheetData>
    <row r="2" spans="1:3" ht="20.25">
      <c r="A2" s="266" t="s">
        <v>263</v>
      </c>
      <c r="B2" s="266"/>
      <c r="C2" s="267"/>
    </row>
    <row r="4" ht="15.75">
      <c r="A4" s="268" t="s">
        <v>409</v>
      </c>
    </row>
    <row r="5" spans="2:3" ht="12.75">
      <c r="B5" s="269"/>
      <c r="C5" s="270" t="s">
        <v>229</v>
      </c>
    </row>
    <row r="6" spans="1:3" ht="12.75">
      <c r="A6" t="s">
        <v>264</v>
      </c>
      <c r="B6" s="269"/>
      <c r="C6" s="270" t="s">
        <v>230</v>
      </c>
    </row>
    <row r="7" ht="12.75">
      <c r="B7" s="271"/>
    </row>
    <row r="8" spans="1:3" ht="12.75">
      <c r="A8" s="272"/>
      <c r="B8" s="273"/>
      <c r="C8" s="274" t="s">
        <v>237</v>
      </c>
    </row>
    <row r="9" spans="1:3" ht="12.75">
      <c r="A9" s="275"/>
      <c r="B9" s="276"/>
      <c r="C9" s="277"/>
    </row>
    <row r="10" spans="1:3" ht="14.25">
      <c r="A10" s="278" t="s">
        <v>265</v>
      </c>
      <c r="B10" s="279"/>
      <c r="C10" s="280">
        <f>Interiér!H36</f>
        <v>0</v>
      </c>
    </row>
    <row r="11" spans="1:3" ht="14.25">
      <c r="A11" s="281" t="s">
        <v>266</v>
      </c>
      <c r="B11" s="282"/>
      <c r="C11" s="280">
        <f>'AV technika'!H54</f>
        <v>0</v>
      </c>
    </row>
    <row r="12" spans="1:3" ht="14.25">
      <c r="A12" s="281" t="s">
        <v>267</v>
      </c>
      <c r="B12" s="282"/>
      <c r="C12" s="280">
        <f>Osvětlení!J18</f>
        <v>0</v>
      </c>
    </row>
    <row r="13" spans="1:3" ht="14.25">
      <c r="A13" s="281" t="s">
        <v>268</v>
      </c>
      <c r="B13" s="282"/>
      <c r="C13" s="280">
        <f>Zaklad5</f>
        <v>0</v>
      </c>
    </row>
    <row r="14" spans="1:3" ht="12.75">
      <c r="A14" s="283"/>
      <c r="B14" s="284"/>
      <c r="C14" s="285"/>
    </row>
    <row r="15" spans="1:3" ht="15">
      <c r="A15" s="286" t="s">
        <v>269</v>
      </c>
      <c r="B15" s="287"/>
      <c r="C15" s="288">
        <f>SUM(C10:C14)</f>
        <v>0</v>
      </c>
    </row>
    <row r="16" ht="12.75">
      <c r="B16" s="289"/>
    </row>
    <row r="17" spans="1:3" ht="14.25">
      <c r="A17" s="290" t="s">
        <v>270</v>
      </c>
      <c r="B17" s="282"/>
      <c r="C17" s="291">
        <f>C15*0.21</f>
        <v>0</v>
      </c>
    </row>
    <row r="18" ht="12.75">
      <c r="B18" s="292"/>
    </row>
    <row r="19" spans="1:3" ht="15">
      <c r="A19" s="293" t="s">
        <v>271</v>
      </c>
      <c r="B19" s="294"/>
      <c r="C19" s="295">
        <f>SUM(C15:C18)</f>
        <v>0</v>
      </c>
    </row>
    <row r="20" spans="1:3" ht="12.75">
      <c r="A20" s="271"/>
      <c r="B20" s="271"/>
      <c r="C20" s="29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 topLeftCell="A18">
      <selection activeCell="D33" sqref="D33"/>
    </sheetView>
  </sheetViews>
  <sheetFormatPr defaultColWidth="9.00390625" defaultRowHeight="12.75"/>
  <cols>
    <col min="1" max="1" width="4.375" style="0" customWidth="1"/>
    <col min="2" max="2" width="3.75390625" style="0" hidden="1" customWidth="1"/>
    <col min="3" max="3" width="7.375" style="0" hidden="1" customWidth="1"/>
    <col min="4" max="4" width="83.375" style="0" customWidth="1"/>
    <col min="5" max="5" width="6.75390625" style="0" customWidth="1"/>
    <col min="6" max="6" width="9.00390625" style="264" customWidth="1"/>
    <col min="7" max="7" width="13.875" style="0" customWidth="1"/>
    <col min="8" max="9" width="19.75390625" style="265" customWidth="1"/>
  </cols>
  <sheetData>
    <row r="1" spans="1:9" ht="18">
      <c r="A1" s="196" t="s">
        <v>0</v>
      </c>
      <c r="B1" s="197"/>
      <c r="C1" s="197"/>
      <c r="D1" s="197"/>
      <c r="E1" s="197"/>
      <c r="F1" s="198"/>
      <c r="G1" s="197"/>
      <c r="H1" s="199"/>
      <c r="I1" s="199"/>
    </row>
    <row r="2" spans="1:9" ht="18">
      <c r="A2" s="200"/>
      <c r="B2" s="201"/>
      <c r="C2" s="201"/>
      <c r="D2" s="202" t="s">
        <v>228</v>
      </c>
      <c r="E2" s="201"/>
      <c r="F2" s="203"/>
      <c r="G2" s="201"/>
      <c r="H2" s="199"/>
      <c r="I2" s="199"/>
    </row>
    <row r="3" spans="1:9" ht="12.75">
      <c r="A3" s="204"/>
      <c r="B3" s="201"/>
      <c r="C3" s="201"/>
      <c r="D3" s="201"/>
      <c r="E3" s="201"/>
      <c r="F3" s="203"/>
      <c r="G3" s="201"/>
      <c r="H3" s="199"/>
      <c r="I3" s="199"/>
    </row>
    <row r="4" spans="1:9" ht="18">
      <c r="A4" s="205"/>
      <c r="B4" s="201"/>
      <c r="C4" s="201"/>
      <c r="D4" s="202" t="s">
        <v>410</v>
      </c>
      <c r="E4" s="201"/>
      <c r="F4" s="206" t="s">
        <v>229</v>
      </c>
      <c r="G4" s="201"/>
      <c r="H4" s="199"/>
      <c r="I4" s="199"/>
    </row>
    <row r="5" spans="1:9" ht="12.75">
      <c r="A5" s="207"/>
      <c r="B5" s="201"/>
      <c r="C5" s="201"/>
      <c r="D5" s="201"/>
      <c r="E5" s="201"/>
      <c r="F5" s="206" t="s">
        <v>230</v>
      </c>
      <c r="G5" s="201"/>
      <c r="H5" s="199"/>
      <c r="I5" s="199"/>
    </row>
    <row r="6" spans="1:9" ht="12.75">
      <c r="A6" s="208"/>
      <c r="B6" s="201"/>
      <c r="C6" s="201"/>
      <c r="D6" s="201"/>
      <c r="E6" s="201"/>
      <c r="F6" s="203"/>
      <c r="G6" s="201"/>
      <c r="H6" s="209"/>
      <c r="I6" s="209"/>
    </row>
    <row r="7" spans="1:9" ht="18">
      <c r="A7" s="210" t="s">
        <v>231</v>
      </c>
      <c r="B7" s="211" t="s">
        <v>232</v>
      </c>
      <c r="C7" s="211" t="s">
        <v>233</v>
      </c>
      <c r="D7" s="211" t="s">
        <v>234</v>
      </c>
      <c r="E7" s="211" t="s">
        <v>70</v>
      </c>
      <c r="F7" s="211" t="s">
        <v>235</v>
      </c>
      <c r="G7" s="211" t="s">
        <v>236</v>
      </c>
      <c r="H7" s="212" t="s">
        <v>237</v>
      </c>
      <c r="I7" s="213" t="s">
        <v>238</v>
      </c>
    </row>
    <row r="8" spans="1:9" ht="12.75">
      <c r="A8" s="214">
        <v>1</v>
      </c>
      <c r="B8" s="215">
        <v>2</v>
      </c>
      <c r="C8" s="215">
        <v>3</v>
      </c>
      <c r="D8" s="215">
        <v>2</v>
      </c>
      <c r="E8" s="215">
        <v>3</v>
      </c>
      <c r="F8" s="215">
        <v>4</v>
      </c>
      <c r="G8" s="215">
        <v>5</v>
      </c>
      <c r="H8" s="216">
        <v>6</v>
      </c>
      <c r="I8" s="217">
        <v>7</v>
      </c>
    </row>
    <row r="9" spans="1:9" ht="14.25">
      <c r="A9" s="218" t="s">
        <v>239</v>
      </c>
      <c r="B9" s="219"/>
      <c r="C9" s="220"/>
      <c r="D9" s="221" t="s">
        <v>411</v>
      </c>
      <c r="E9" s="219" t="s">
        <v>243</v>
      </c>
      <c r="F9" s="222">
        <v>1</v>
      </c>
      <c r="G9" s="223"/>
      <c r="H9" s="224">
        <f>F9*G9</f>
        <v>0</v>
      </c>
      <c r="I9" s="225">
        <f>H9*1.21</f>
        <v>0</v>
      </c>
    </row>
    <row r="10" spans="1:9" ht="14.25">
      <c r="A10" s="218" t="s">
        <v>240</v>
      </c>
      <c r="B10" s="219"/>
      <c r="C10" s="220"/>
      <c r="D10" s="221" t="s">
        <v>412</v>
      </c>
      <c r="E10" s="219" t="s">
        <v>243</v>
      </c>
      <c r="F10" s="226">
        <v>1</v>
      </c>
      <c r="G10" s="227"/>
      <c r="H10" s="224">
        <f aca="true" t="shared" si="0" ref="H10:H22">F10*G10</f>
        <v>0</v>
      </c>
      <c r="I10" s="225">
        <f>H10*1.21</f>
        <v>0</v>
      </c>
    </row>
    <row r="11" spans="1:9" ht="14.25">
      <c r="A11" s="218" t="s">
        <v>241</v>
      </c>
      <c r="B11" s="219"/>
      <c r="C11" s="220"/>
      <c r="D11" s="221" t="s">
        <v>413</v>
      </c>
      <c r="E11" s="219" t="s">
        <v>243</v>
      </c>
      <c r="F11" s="226">
        <v>1</v>
      </c>
      <c r="G11" s="227"/>
      <c r="H11" s="224">
        <f t="shared" si="0"/>
        <v>0</v>
      </c>
      <c r="I11" s="225">
        <f>H11*1.21</f>
        <v>0</v>
      </c>
    </row>
    <row r="12" spans="1:9" ht="14.25">
      <c r="A12" s="218" t="s">
        <v>242</v>
      </c>
      <c r="B12" s="219"/>
      <c r="C12" s="220"/>
      <c r="D12" s="221" t="s">
        <v>414</v>
      </c>
      <c r="E12" s="219" t="s">
        <v>243</v>
      </c>
      <c r="F12" s="226">
        <v>1</v>
      </c>
      <c r="G12" s="227"/>
      <c r="H12" s="224">
        <f t="shared" si="0"/>
        <v>0</v>
      </c>
      <c r="I12" s="225">
        <f>H12*1.21</f>
        <v>0</v>
      </c>
    </row>
    <row r="13" spans="1:9" ht="14.25">
      <c r="A13" s="218" t="s">
        <v>244</v>
      </c>
      <c r="B13" s="219"/>
      <c r="C13" s="220"/>
      <c r="D13" s="221" t="s">
        <v>415</v>
      </c>
      <c r="E13" s="219" t="s">
        <v>243</v>
      </c>
      <c r="F13" s="226">
        <v>1</v>
      </c>
      <c r="G13" s="227"/>
      <c r="H13" s="224">
        <f t="shared" si="0"/>
        <v>0</v>
      </c>
      <c r="I13" s="225">
        <f>H13*1.21</f>
        <v>0</v>
      </c>
    </row>
    <row r="14" spans="1:9" ht="14.25">
      <c r="A14" s="218" t="s">
        <v>245</v>
      </c>
      <c r="B14" s="219"/>
      <c r="C14" s="220"/>
      <c r="D14" s="221" t="s">
        <v>416</v>
      </c>
      <c r="E14" s="219" t="s">
        <v>246</v>
      </c>
      <c r="F14" s="226">
        <v>13</v>
      </c>
      <c r="G14" s="227"/>
      <c r="H14" s="224">
        <f t="shared" si="0"/>
        <v>0</v>
      </c>
      <c r="I14" s="225">
        <f aca="true" t="shared" si="1" ref="I14:I20">H14*1.21</f>
        <v>0</v>
      </c>
    </row>
    <row r="15" spans="1:9" ht="14.25">
      <c r="A15" s="218" t="s">
        <v>247</v>
      </c>
      <c r="B15" s="219"/>
      <c r="C15" s="220"/>
      <c r="D15" s="221" t="s">
        <v>417</v>
      </c>
      <c r="E15" s="219" t="s">
        <v>246</v>
      </c>
      <c r="F15" s="226">
        <v>26</v>
      </c>
      <c r="G15" s="227"/>
      <c r="H15" s="224">
        <f t="shared" si="0"/>
        <v>0</v>
      </c>
      <c r="I15" s="225">
        <f t="shared" si="1"/>
        <v>0</v>
      </c>
    </row>
    <row r="16" spans="1:9" ht="14.25">
      <c r="A16" s="218" t="s">
        <v>248</v>
      </c>
      <c r="B16" s="219"/>
      <c r="C16" s="220"/>
      <c r="D16" s="221" t="s">
        <v>418</v>
      </c>
      <c r="E16" s="219" t="s">
        <v>246</v>
      </c>
      <c r="F16" s="226">
        <v>4</v>
      </c>
      <c r="G16" s="227"/>
      <c r="H16" s="224">
        <f t="shared" si="0"/>
        <v>0</v>
      </c>
      <c r="I16" s="225">
        <f t="shared" si="1"/>
        <v>0</v>
      </c>
    </row>
    <row r="17" spans="1:9" ht="14.25">
      <c r="A17" s="218" t="s">
        <v>249</v>
      </c>
      <c r="B17" s="228"/>
      <c r="C17" s="229"/>
      <c r="D17" s="221" t="s">
        <v>419</v>
      </c>
      <c r="E17" s="219" t="s">
        <v>246</v>
      </c>
      <c r="F17" s="226">
        <v>30</v>
      </c>
      <c r="G17" s="227"/>
      <c r="H17" s="224">
        <f t="shared" si="0"/>
        <v>0</v>
      </c>
      <c r="I17" s="225">
        <f t="shared" si="1"/>
        <v>0</v>
      </c>
    </row>
    <row r="18" spans="1:9" ht="14.25">
      <c r="A18" s="230" t="s">
        <v>250</v>
      </c>
      <c r="B18" s="231"/>
      <c r="C18" s="232"/>
      <c r="D18" s="221" t="s">
        <v>420</v>
      </c>
      <c r="E18" s="219" t="s">
        <v>95</v>
      </c>
      <c r="F18" s="233">
        <v>90</v>
      </c>
      <c r="G18" s="227"/>
      <c r="H18" s="224">
        <f t="shared" si="0"/>
        <v>0</v>
      </c>
      <c r="I18" s="225">
        <f t="shared" si="1"/>
        <v>0</v>
      </c>
    </row>
    <row r="19" spans="1:9" ht="14.25">
      <c r="A19" s="230" t="s">
        <v>251</v>
      </c>
      <c r="B19" s="231"/>
      <c r="C19" s="232"/>
      <c r="D19" s="234" t="s">
        <v>421</v>
      </c>
      <c r="E19" s="235" t="s">
        <v>95</v>
      </c>
      <c r="F19" s="226">
        <v>200</v>
      </c>
      <c r="G19" s="236"/>
      <c r="H19" s="224">
        <f t="shared" si="0"/>
        <v>0</v>
      </c>
      <c r="I19" s="225">
        <f t="shared" si="1"/>
        <v>0</v>
      </c>
    </row>
    <row r="20" spans="1:9" ht="14.25">
      <c r="A20" s="218" t="s">
        <v>252</v>
      </c>
      <c r="B20" s="219"/>
      <c r="C20" s="220"/>
      <c r="D20" s="234" t="s">
        <v>422</v>
      </c>
      <c r="E20" s="235" t="s">
        <v>95</v>
      </c>
      <c r="F20" s="226">
        <v>20</v>
      </c>
      <c r="G20" s="236"/>
      <c r="H20" s="224">
        <f t="shared" si="0"/>
        <v>0</v>
      </c>
      <c r="I20" s="225">
        <f t="shared" si="1"/>
        <v>0</v>
      </c>
    </row>
    <row r="21" spans="1:9" ht="14.25">
      <c r="A21" s="230" t="s">
        <v>253</v>
      </c>
      <c r="B21" s="231"/>
      <c r="C21" s="232"/>
      <c r="D21" s="221" t="s">
        <v>423</v>
      </c>
      <c r="E21" s="219" t="s">
        <v>246</v>
      </c>
      <c r="F21" s="226">
        <v>2</v>
      </c>
      <c r="G21" s="227"/>
      <c r="H21" s="224">
        <f t="shared" si="0"/>
        <v>0</v>
      </c>
      <c r="I21" s="225">
        <f>H21*1.21</f>
        <v>0</v>
      </c>
    </row>
    <row r="22" spans="1:9" ht="14.25">
      <c r="A22" s="230" t="s">
        <v>254</v>
      </c>
      <c r="B22" s="231"/>
      <c r="C22" s="232"/>
      <c r="D22" s="221" t="s">
        <v>424</v>
      </c>
      <c r="E22" s="219" t="s">
        <v>243</v>
      </c>
      <c r="F22" s="226">
        <v>1</v>
      </c>
      <c r="G22" s="227"/>
      <c r="H22" s="224">
        <f t="shared" si="0"/>
        <v>0</v>
      </c>
      <c r="I22" s="225">
        <f>H22*1.21</f>
        <v>0</v>
      </c>
    </row>
    <row r="23" spans="1:9" ht="14.25">
      <c r="A23" s="230"/>
      <c r="B23" s="231"/>
      <c r="C23" s="232"/>
      <c r="D23" s="221"/>
      <c r="E23" s="219"/>
      <c r="F23" s="226"/>
      <c r="G23" s="227"/>
      <c r="H23" s="224"/>
      <c r="I23" s="225"/>
    </row>
    <row r="24" spans="1:9" ht="14.25">
      <c r="A24" s="230"/>
      <c r="B24" s="231"/>
      <c r="C24" s="232"/>
      <c r="D24" s="221"/>
      <c r="E24" s="219"/>
      <c r="F24" s="226"/>
      <c r="G24" s="227"/>
      <c r="H24" s="224"/>
      <c r="I24" s="225"/>
    </row>
    <row r="25" spans="1:9" ht="15">
      <c r="A25" s="218"/>
      <c r="B25" s="231"/>
      <c r="C25" s="232"/>
      <c r="D25" s="237" t="s">
        <v>255</v>
      </c>
      <c r="E25" s="235"/>
      <c r="F25" s="238"/>
      <c r="G25" s="236"/>
      <c r="H25" s="224"/>
      <c r="I25" s="225"/>
    </row>
    <row r="26" spans="1:9" ht="28.5">
      <c r="A26" s="390" t="s">
        <v>431</v>
      </c>
      <c r="B26" s="239"/>
      <c r="C26" s="240"/>
      <c r="D26" s="391" t="s">
        <v>425</v>
      </c>
      <c r="E26" s="392" t="s">
        <v>243</v>
      </c>
      <c r="F26" s="393">
        <v>1</v>
      </c>
      <c r="G26" s="394"/>
      <c r="H26" s="395">
        <f aca="true" t="shared" si="2" ref="H26">F26*G26</f>
        <v>0</v>
      </c>
      <c r="I26" s="396">
        <f aca="true" t="shared" si="3" ref="I26">H26*1.21</f>
        <v>0</v>
      </c>
    </row>
    <row r="27" spans="1:9" ht="14.25">
      <c r="A27" s="218"/>
      <c r="B27" s="239"/>
      <c r="C27" s="240"/>
      <c r="D27" s="241"/>
      <c r="E27" s="219"/>
      <c r="F27" s="242"/>
      <c r="G27" s="243"/>
      <c r="H27" s="224"/>
      <c r="I27" s="225"/>
    </row>
    <row r="28" spans="1:9" ht="14.25">
      <c r="A28" s="218"/>
      <c r="B28" s="239"/>
      <c r="C28" s="240"/>
      <c r="D28" s="241"/>
      <c r="E28" s="219"/>
      <c r="F28" s="242"/>
      <c r="G28" s="243"/>
      <c r="H28" s="224"/>
      <c r="I28" s="225"/>
    </row>
    <row r="29" spans="1:9" ht="15">
      <c r="A29" s="218"/>
      <c r="B29" s="231"/>
      <c r="C29" s="232"/>
      <c r="D29" s="237" t="s">
        <v>259</v>
      </c>
      <c r="E29" s="235"/>
      <c r="F29" s="238"/>
      <c r="G29" s="236"/>
      <c r="H29" s="224"/>
      <c r="I29" s="225"/>
    </row>
    <row r="30" spans="1:9" ht="14.25">
      <c r="A30" s="218" t="s">
        <v>256</v>
      </c>
      <c r="B30" s="239"/>
      <c r="C30" s="240"/>
      <c r="D30" s="241" t="s">
        <v>426</v>
      </c>
      <c r="E30" s="219" t="s">
        <v>262</v>
      </c>
      <c r="F30" s="242">
        <v>15</v>
      </c>
      <c r="G30" s="243"/>
      <c r="H30" s="224">
        <f>F30*G30</f>
        <v>0</v>
      </c>
      <c r="I30" s="225">
        <f>H30*1.21</f>
        <v>0</v>
      </c>
    </row>
    <row r="31" spans="1:9" ht="14.25">
      <c r="A31" s="218" t="s">
        <v>257</v>
      </c>
      <c r="B31" s="239"/>
      <c r="C31" s="240"/>
      <c r="D31" s="241" t="s">
        <v>427</v>
      </c>
      <c r="E31" s="219" t="s">
        <v>260</v>
      </c>
      <c r="F31" s="242">
        <v>200</v>
      </c>
      <c r="G31" s="243"/>
      <c r="H31" s="224">
        <f>F31*G31</f>
        <v>0</v>
      </c>
      <c r="I31" s="225">
        <f>H31*1.21</f>
        <v>0</v>
      </c>
    </row>
    <row r="32" spans="1:9" ht="14.25">
      <c r="A32" s="218" t="s">
        <v>258</v>
      </c>
      <c r="B32" s="239"/>
      <c r="C32" s="240"/>
      <c r="D32" s="241" t="s">
        <v>261</v>
      </c>
      <c r="E32" s="219" t="s">
        <v>262</v>
      </c>
      <c r="F32" s="242">
        <v>60</v>
      </c>
      <c r="G32" s="243"/>
      <c r="H32" s="224">
        <f>F32*G32</f>
        <v>0</v>
      </c>
      <c r="I32" s="225">
        <f>H32*1.21</f>
        <v>0</v>
      </c>
    </row>
    <row r="33" spans="1:9" ht="14.25">
      <c r="A33" s="218" t="s">
        <v>432</v>
      </c>
      <c r="B33" s="239"/>
      <c r="C33" s="240"/>
      <c r="D33" s="241" t="s">
        <v>433</v>
      </c>
      <c r="E33" s="219" t="s">
        <v>95</v>
      </c>
      <c r="F33" s="242">
        <v>42</v>
      </c>
      <c r="G33" s="243"/>
      <c r="H33" s="224">
        <v>0</v>
      </c>
      <c r="I33" s="225">
        <v>0</v>
      </c>
    </row>
    <row r="34" spans="1:9" ht="14.25">
      <c r="A34" s="244"/>
      <c r="B34" s="245"/>
      <c r="C34" s="246"/>
      <c r="D34" s="241"/>
      <c r="E34" s="219"/>
      <c r="F34" s="242"/>
      <c r="G34" s="243"/>
      <c r="H34" s="251"/>
      <c r="I34" s="252"/>
    </row>
    <row r="35" spans="1:9" ht="13.5">
      <c r="A35" s="244"/>
      <c r="B35" s="245"/>
      <c r="C35" s="246"/>
      <c r="D35" s="247"/>
      <c r="E35" s="248"/>
      <c r="F35" s="249"/>
      <c r="G35" s="250"/>
      <c r="H35" s="251"/>
      <c r="I35" s="252"/>
    </row>
    <row r="36" spans="1:9" ht="15.75">
      <c r="A36" s="244"/>
      <c r="B36" s="245"/>
      <c r="C36" s="246"/>
      <c r="D36" s="253" t="s">
        <v>428</v>
      </c>
      <c r="E36" s="254"/>
      <c r="F36" s="255"/>
      <c r="G36" s="256"/>
      <c r="H36" s="257">
        <f>SUM(H9:H35)</f>
        <v>0</v>
      </c>
      <c r="I36" s="258">
        <f>SUM(I9:I35)</f>
        <v>0</v>
      </c>
    </row>
    <row r="37" spans="1:9" ht="12.75">
      <c r="A37" s="244"/>
      <c r="B37" s="259"/>
      <c r="C37" s="260"/>
      <c r="D37" s="261"/>
      <c r="E37" s="248"/>
      <c r="F37" s="262"/>
      <c r="G37" s="263"/>
      <c r="H37" s="251"/>
      <c r="I37" s="252"/>
    </row>
  </sheetData>
  <printOptions/>
  <pageMargins left="0.7" right="0.7" top="0.787401575" bottom="0.787401575" header="0.3" footer="0.3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 topLeftCell="A42">
      <selection activeCell="E64" sqref="E64"/>
    </sheetView>
  </sheetViews>
  <sheetFormatPr defaultColWidth="9.00390625" defaultRowHeight="12.75"/>
  <cols>
    <col min="1" max="1" width="14.25390625" style="370" customWidth="1"/>
    <col min="2" max="2" width="27.625" style="370" bestFit="1" customWidth="1"/>
    <col min="3" max="3" width="24.75390625" style="371" customWidth="1"/>
    <col min="4" max="4" width="64.25390625" style="372" bestFit="1" customWidth="1"/>
    <col min="5" max="5" width="12.375" style="370" customWidth="1"/>
    <col min="6" max="6" width="15.25390625" style="373" customWidth="1"/>
    <col min="7" max="7" width="8.125" style="370" customWidth="1"/>
    <col min="8" max="8" width="12.75390625" style="374" customWidth="1"/>
  </cols>
  <sheetData>
    <row r="1" spans="1:8" ht="26.25" thickBot="1">
      <c r="A1" s="297" t="s">
        <v>272</v>
      </c>
      <c r="B1" s="297" t="s">
        <v>273</v>
      </c>
      <c r="C1" s="297" t="s">
        <v>274</v>
      </c>
      <c r="D1" s="297" t="s">
        <v>275</v>
      </c>
      <c r="E1" s="297" t="s">
        <v>276</v>
      </c>
      <c r="F1" s="297" t="s">
        <v>277</v>
      </c>
      <c r="G1" s="297" t="s">
        <v>278</v>
      </c>
      <c r="H1" s="298" t="s">
        <v>279</v>
      </c>
    </row>
    <row r="2" spans="1:8" ht="13.5" thickBot="1">
      <c r="A2" s="405"/>
      <c r="B2" s="405"/>
      <c r="C2" s="405"/>
      <c r="D2" s="405"/>
      <c r="E2" s="405"/>
      <c r="F2" s="405"/>
      <c r="G2" s="405"/>
      <c r="H2" s="405"/>
    </row>
    <row r="3" spans="1:8" ht="15.75">
      <c r="A3" s="299"/>
      <c r="B3" s="300"/>
      <c r="C3" s="300"/>
      <c r="D3" s="301" t="s">
        <v>280</v>
      </c>
      <c r="E3" s="300"/>
      <c r="F3" s="300"/>
      <c r="G3" s="300"/>
      <c r="H3" s="300"/>
    </row>
    <row r="4" spans="1:8" ht="15.75">
      <c r="A4" s="299"/>
      <c r="B4" s="300"/>
      <c r="C4" s="300"/>
      <c r="D4" s="301"/>
      <c r="E4" s="300"/>
      <c r="F4" s="300"/>
      <c r="G4" s="300"/>
      <c r="H4" s="300"/>
    </row>
    <row r="5" spans="1:8" ht="15.75">
      <c r="A5" s="299"/>
      <c r="B5" s="300"/>
      <c r="C5" s="300"/>
      <c r="D5" s="302" t="s">
        <v>281</v>
      </c>
      <c r="E5" s="300"/>
      <c r="F5" s="300"/>
      <c r="G5" s="300"/>
      <c r="H5" s="300"/>
    </row>
    <row r="6" spans="1:8" ht="63.75">
      <c r="A6" s="303">
        <v>1</v>
      </c>
      <c r="B6" s="304" t="s">
        <v>282</v>
      </c>
      <c r="C6" s="305" t="s">
        <v>283</v>
      </c>
      <c r="D6" s="306" t="s">
        <v>284</v>
      </c>
      <c r="E6" s="307" t="s">
        <v>246</v>
      </c>
      <c r="F6" s="308"/>
      <c r="G6" s="309">
        <v>1</v>
      </c>
      <c r="H6" s="310">
        <f aca="true" t="shared" si="0" ref="H6:H23">F6*G6</f>
        <v>0</v>
      </c>
    </row>
    <row r="7" spans="1:8" ht="63.75">
      <c r="A7" s="303">
        <v>2</v>
      </c>
      <c r="B7" s="311" t="s">
        <v>285</v>
      </c>
      <c r="C7" s="312" t="s">
        <v>286</v>
      </c>
      <c r="D7" s="312" t="s">
        <v>287</v>
      </c>
      <c r="E7" s="313" t="s">
        <v>246</v>
      </c>
      <c r="F7" s="310"/>
      <c r="G7" s="313">
        <v>1</v>
      </c>
      <c r="H7" s="310">
        <f t="shared" si="0"/>
        <v>0</v>
      </c>
    </row>
    <row r="8" spans="1:8" ht="114.75">
      <c r="A8" s="303">
        <v>3</v>
      </c>
      <c r="B8" s="311" t="s">
        <v>288</v>
      </c>
      <c r="C8" s="314" t="s">
        <v>289</v>
      </c>
      <c r="D8" s="312" t="s">
        <v>290</v>
      </c>
      <c r="E8" s="307" t="s">
        <v>246</v>
      </c>
      <c r="F8" s="310"/>
      <c r="G8" s="313">
        <v>1</v>
      </c>
      <c r="H8" s="310">
        <f t="shared" si="0"/>
        <v>0</v>
      </c>
    </row>
    <row r="9" spans="1:8" ht="63.75">
      <c r="A9" s="303">
        <v>4</v>
      </c>
      <c r="B9" s="315" t="s">
        <v>291</v>
      </c>
      <c r="C9" s="315" t="s">
        <v>291</v>
      </c>
      <c r="D9" s="316" t="s">
        <v>292</v>
      </c>
      <c r="E9" s="317" t="s">
        <v>246</v>
      </c>
      <c r="F9" s="310"/>
      <c r="G9" s="313">
        <v>1</v>
      </c>
      <c r="H9" s="310">
        <f t="shared" si="0"/>
        <v>0</v>
      </c>
    </row>
    <row r="10" spans="1:8" ht="165.75">
      <c r="A10" s="303">
        <v>5</v>
      </c>
      <c r="B10" s="311" t="s">
        <v>293</v>
      </c>
      <c r="C10" s="318" t="s">
        <v>294</v>
      </c>
      <c r="D10" s="316" t="s">
        <v>295</v>
      </c>
      <c r="E10" s="317" t="s">
        <v>246</v>
      </c>
      <c r="F10" s="319"/>
      <c r="G10" s="313">
        <v>1</v>
      </c>
      <c r="H10" s="310">
        <f t="shared" si="0"/>
        <v>0</v>
      </c>
    </row>
    <row r="11" spans="1:8" ht="127.5">
      <c r="A11" s="303">
        <v>6</v>
      </c>
      <c r="B11" s="311" t="s">
        <v>296</v>
      </c>
      <c r="C11" s="320" t="s">
        <v>297</v>
      </c>
      <c r="D11" s="316" t="s">
        <v>298</v>
      </c>
      <c r="E11" s="317" t="s">
        <v>246</v>
      </c>
      <c r="F11" s="321"/>
      <c r="G11" s="313">
        <v>1</v>
      </c>
      <c r="H11" s="310">
        <f t="shared" si="0"/>
        <v>0</v>
      </c>
    </row>
    <row r="12" spans="1:8" ht="12.75">
      <c r="A12" s="303">
        <v>7</v>
      </c>
      <c r="B12" s="311" t="s">
        <v>299</v>
      </c>
      <c r="C12" s="322" t="s">
        <v>300</v>
      </c>
      <c r="D12" s="323" t="s">
        <v>301</v>
      </c>
      <c r="E12" s="324" t="s">
        <v>246</v>
      </c>
      <c r="F12" s="325"/>
      <c r="G12" s="313">
        <v>1</v>
      </c>
      <c r="H12" s="310">
        <f t="shared" si="0"/>
        <v>0</v>
      </c>
    </row>
    <row r="13" spans="1:8" ht="15.75">
      <c r="A13" s="299"/>
      <c r="B13" s="300"/>
      <c r="C13" s="300"/>
      <c r="D13" s="302" t="s">
        <v>302</v>
      </c>
      <c r="E13" s="300"/>
      <c r="F13" s="300"/>
      <c r="G13" s="300"/>
      <c r="H13" s="300"/>
    </row>
    <row r="14" spans="1:8" ht="38.25">
      <c r="A14" s="303">
        <v>8</v>
      </c>
      <c r="B14" s="311" t="s">
        <v>303</v>
      </c>
      <c r="C14" s="326" t="s">
        <v>304</v>
      </c>
      <c r="D14" s="327" t="s">
        <v>305</v>
      </c>
      <c r="E14" s="309" t="s">
        <v>246</v>
      </c>
      <c r="F14" s="308"/>
      <c r="G14" s="313">
        <v>2</v>
      </c>
      <c r="H14" s="310">
        <f t="shared" si="0"/>
        <v>0</v>
      </c>
    </row>
    <row r="15" spans="1:8" ht="38.25">
      <c r="A15" s="303">
        <v>9</v>
      </c>
      <c r="B15" s="311" t="s">
        <v>306</v>
      </c>
      <c r="C15" s="328" t="s">
        <v>306</v>
      </c>
      <c r="D15" s="327" t="s">
        <v>307</v>
      </c>
      <c r="E15" s="309" t="s">
        <v>246</v>
      </c>
      <c r="F15" s="308"/>
      <c r="G15" s="313">
        <v>1</v>
      </c>
      <c r="H15" s="310">
        <f t="shared" si="0"/>
        <v>0</v>
      </c>
    </row>
    <row r="16" spans="1:8" ht="15.75">
      <c r="A16" s="299"/>
      <c r="B16" s="300"/>
      <c r="C16" s="300"/>
      <c r="D16" s="302" t="s">
        <v>308</v>
      </c>
      <c r="E16" s="300"/>
      <c r="F16" s="300"/>
      <c r="G16" s="300"/>
      <c r="H16" s="300"/>
    </row>
    <row r="17" spans="1:8" ht="39.75">
      <c r="A17" s="303">
        <v>10</v>
      </c>
      <c r="B17" s="311" t="s">
        <v>309</v>
      </c>
      <c r="C17" s="329" t="s">
        <v>310</v>
      </c>
      <c r="D17" s="330" t="s">
        <v>311</v>
      </c>
      <c r="E17" s="331" t="s">
        <v>104</v>
      </c>
      <c r="F17" s="332"/>
      <c r="G17" s="313">
        <v>40</v>
      </c>
      <c r="H17" s="310">
        <f t="shared" si="0"/>
        <v>0</v>
      </c>
    </row>
    <row r="18" spans="1:8" ht="39.75">
      <c r="A18" s="303">
        <v>11</v>
      </c>
      <c r="B18" s="311" t="s">
        <v>309</v>
      </c>
      <c r="C18" s="329" t="s">
        <v>312</v>
      </c>
      <c r="D18" s="333" t="s">
        <v>313</v>
      </c>
      <c r="E18" s="331" t="s">
        <v>104</v>
      </c>
      <c r="F18" s="332"/>
      <c r="G18" s="313">
        <v>30</v>
      </c>
      <c r="H18" s="310">
        <f t="shared" si="0"/>
        <v>0</v>
      </c>
    </row>
    <row r="19" spans="1:8" ht="63.75">
      <c r="A19" s="303">
        <v>12</v>
      </c>
      <c r="B19" s="311" t="s">
        <v>309</v>
      </c>
      <c r="C19" s="329" t="s">
        <v>314</v>
      </c>
      <c r="D19" s="330" t="s">
        <v>315</v>
      </c>
      <c r="E19" s="313" t="s">
        <v>246</v>
      </c>
      <c r="F19" s="334"/>
      <c r="G19" s="313">
        <v>20</v>
      </c>
      <c r="H19" s="310">
        <f t="shared" si="0"/>
        <v>0</v>
      </c>
    </row>
    <row r="20" spans="1:8" ht="76.5">
      <c r="A20" s="303">
        <v>13</v>
      </c>
      <c r="B20" s="311" t="s">
        <v>309</v>
      </c>
      <c r="C20" s="335" t="s">
        <v>316</v>
      </c>
      <c r="D20" s="335" t="s">
        <v>317</v>
      </c>
      <c r="E20" s="313" t="s">
        <v>246</v>
      </c>
      <c r="F20" s="336"/>
      <c r="G20" s="313">
        <v>5</v>
      </c>
      <c r="H20" s="310">
        <f t="shared" si="0"/>
        <v>0</v>
      </c>
    </row>
    <row r="21" spans="1:8" ht="15.75">
      <c r="A21" s="299"/>
      <c r="B21" s="300"/>
      <c r="C21" s="300"/>
      <c r="D21" s="302" t="s">
        <v>318</v>
      </c>
      <c r="E21" s="300"/>
      <c r="F21" s="300"/>
      <c r="G21" s="300"/>
      <c r="H21" s="300"/>
    </row>
    <row r="22" spans="1:8" ht="204">
      <c r="A22" s="303">
        <v>14</v>
      </c>
      <c r="B22" s="312" t="s">
        <v>319</v>
      </c>
      <c r="C22" s="312" t="s">
        <v>319</v>
      </c>
      <c r="D22" s="312" t="s">
        <v>320</v>
      </c>
      <c r="E22" s="313"/>
      <c r="F22" s="334"/>
      <c r="G22" s="313">
        <v>2</v>
      </c>
      <c r="H22" s="310">
        <f t="shared" si="0"/>
        <v>0</v>
      </c>
    </row>
    <row r="23" spans="1:8" ht="114.75">
      <c r="A23" s="303">
        <v>15</v>
      </c>
      <c r="B23" s="337" t="s">
        <v>321</v>
      </c>
      <c r="C23" s="337" t="s">
        <v>321</v>
      </c>
      <c r="D23" s="338" t="s">
        <v>322</v>
      </c>
      <c r="E23" s="339" t="s">
        <v>246</v>
      </c>
      <c r="F23" s="340"/>
      <c r="G23" s="313">
        <v>2</v>
      </c>
      <c r="H23" s="310">
        <f t="shared" si="0"/>
        <v>0</v>
      </c>
    </row>
    <row r="24" spans="1:8" ht="12.75">
      <c r="A24" s="341"/>
      <c r="B24" s="341"/>
      <c r="C24" s="341"/>
      <c r="D24" s="342" t="s">
        <v>323</v>
      </c>
      <c r="E24" s="341"/>
      <c r="F24" s="341"/>
      <c r="G24" s="341"/>
      <c r="H24" s="341"/>
    </row>
    <row r="25" spans="1:8" ht="51">
      <c r="A25" s="303">
        <v>16</v>
      </c>
      <c r="B25" s="311" t="s">
        <v>324</v>
      </c>
      <c r="C25" s="343" t="s">
        <v>325</v>
      </c>
      <c r="D25" s="344" t="s">
        <v>326</v>
      </c>
      <c r="E25" s="345" t="s">
        <v>246</v>
      </c>
      <c r="F25" s="336"/>
      <c r="G25" s="313">
        <v>1</v>
      </c>
      <c r="H25" s="340">
        <f aca="true" t="shared" si="1" ref="H25:H40">F25*G25</f>
        <v>0</v>
      </c>
    </row>
    <row r="26" spans="1:8" ht="12.75">
      <c r="A26" s="303">
        <v>17</v>
      </c>
      <c r="B26" s="311" t="s">
        <v>327</v>
      </c>
      <c r="C26" s="315" t="s">
        <v>328</v>
      </c>
      <c r="D26" s="312" t="s">
        <v>329</v>
      </c>
      <c r="E26" s="307" t="s">
        <v>246</v>
      </c>
      <c r="F26" s="346"/>
      <c r="G26" s="313">
        <v>1</v>
      </c>
      <c r="H26" s="340">
        <f t="shared" si="1"/>
        <v>0</v>
      </c>
    </row>
    <row r="27" spans="1:8" ht="51">
      <c r="A27" s="303">
        <v>18</v>
      </c>
      <c r="B27" s="304" t="s">
        <v>330</v>
      </c>
      <c r="C27" s="315" t="s">
        <v>328</v>
      </c>
      <c r="D27" s="312" t="s">
        <v>331</v>
      </c>
      <c r="E27" s="307" t="s">
        <v>246</v>
      </c>
      <c r="F27" s="336"/>
      <c r="G27" s="309">
        <v>1</v>
      </c>
      <c r="H27" s="340">
        <f t="shared" si="1"/>
        <v>0</v>
      </c>
    </row>
    <row r="28" spans="1:8" ht="89.25">
      <c r="A28" s="303">
        <v>19</v>
      </c>
      <c r="B28" s="304" t="s">
        <v>332</v>
      </c>
      <c r="C28" s="335" t="s">
        <v>333</v>
      </c>
      <c r="D28" s="316" t="s">
        <v>334</v>
      </c>
      <c r="E28" s="347" t="s">
        <v>246</v>
      </c>
      <c r="F28" s="336"/>
      <c r="G28" s="309">
        <v>1</v>
      </c>
      <c r="H28" s="340">
        <f t="shared" si="1"/>
        <v>0</v>
      </c>
    </row>
    <row r="29" spans="1:8" ht="38.25">
      <c r="A29" s="303">
        <v>20</v>
      </c>
      <c r="B29" s="304" t="s">
        <v>330</v>
      </c>
      <c r="C29" s="315" t="s">
        <v>328</v>
      </c>
      <c r="D29" s="312" t="s">
        <v>335</v>
      </c>
      <c r="E29" s="307" t="s">
        <v>246</v>
      </c>
      <c r="F29" s="346"/>
      <c r="G29" s="309">
        <v>1</v>
      </c>
      <c r="H29" s="340">
        <f t="shared" si="1"/>
        <v>0</v>
      </c>
    </row>
    <row r="30" spans="1:8" ht="63.75">
      <c r="A30" s="348">
        <v>21</v>
      </c>
      <c r="B30" s="304" t="s">
        <v>336</v>
      </c>
      <c r="C30" s="335" t="s">
        <v>328</v>
      </c>
      <c r="D30" s="335" t="s">
        <v>337</v>
      </c>
      <c r="E30" s="307" t="s">
        <v>246</v>
      </c>
      <c r="F30" s="349"/>
      <c r="G30" s="350">
        <v>1</v>
      </c>
      <c r="H30" s="340">
        <f t="shared" si="1"/>
        <v>0</v>
      </c>
    </row>
    <row r="31" spans="1:8" ht="102">
      <c r="A31" s="348">
        <v>22</v>
      </c>
      <c r="B31" s="304" t="s">
        <v>338</v>
      </c>
      <c r="C31" s="343" t="s">
        <v>328</v>
      </c>
      <c r="D31" s="351" t="s">
        <v>339</v>
      </c>
      <c r="E31" s="307" t="s">
        <v>246</v>
      </c>
      <c r="F31" s="349"/>
      <c r="G31" s="350">
        <v>4</v>
      </c>
      <c r="H31" s="340">
        <f t="shared" si="1"/>
        <v>0</v>
      </c>
    </row>
    <row r="32" spans="1:8" ht="127.5">
      <c r="A32" s="348">
        <v>23</v>
      </c>
      <c r="B32" s="304" t="s">
        <v>340</v>
      </c>
      <c r="C32" s="335" t="s">
        <v>328</v>
      </c>
      <c r="D32" s="335" t="s">
        <v>341</v>
      </c>
      <c r="E32" s="347" t="s">
        <v>246</v>
      </c>
      <c r="F32" s="349"/>
      <c r="G32" s="350">
        <v>2</v>
      </c>
      <c r="H32" s="340">
        <f t="shared" si="1"/>
        <v>0</v>
      </c>
    </row>
    <row r="33" spans="1:8" ht="229.5">
      <c r="A33" s="348">
        <v>24</v>
      </c>
      <c r="B33" s="311" t="s">
        <v>342</v>
      </c>
      <c r="C33" s="320" t="s">
        <v>328</v>
      </c>
      <c r="D33" s="335" t="s">
        <v>343</v>
      </c>
      <c r="E33" s="352" t="s">
        <v>246</v>
      </c>
      <c r="F33" s="349"/>
      <c r="G33" s="350">
        <v>2</v>
      </c>
      <c r="H33" s="340">
        <f t="shared" si="1"/>
        <v>0</v>
      </c>
    </row>
    <row r="34" spans="1:8" ht="38.25">
      <c r="A34" s="348">
        <v>25</v>
      </c>
      <c r="B34" s="311" t="s">
        <v>344</v>
      </c>
      <c r="C34" s="320" t="s">
        <v>345</v>
      </c>
      <c r="D34" s="353" t="s">
        <v>346</v>
      </c>
      <c r="E34" s="307" t="s">
        <v>246</v>
      </c>
      <c r="F34" s="349"/>
      <c r="G34" s="350">
        <v>2</v>
      </c>
      <c r="H34" s="340">
        <f t="shared" si="1"/>
        <v>0</v>
      </c>
    </row>
    <row r="35" spans="1:8" ht="12.75">
      <c r="A35" s="348">
        <v>26</v>
      </c>
      <c r="B35" s="354" t="s">
        <v>347</v>
      </c>
      <c r="C35" s="320" t="s">
        <v>348</v>
      </c>
      <c r="D35" s="355" t="s">
        <v>348</v>
      </c>
      <c r="E35" s="356" t="s">
        <v>349</v>
      </c>
      <c r="F35" s="349"/>
      <c r="G35" s="357">
        <v>1</v>
      </c>
      <c r="H35" s="340">
        <f t="shared" si="1"/>
        <v>0</v>
      </c>
    </row>
    <row r="36" spans="1:8" ht="12.75">
      <c r="A36" s="341"/>
      <c r="B36" s="341"/>
      <c r="C36" s="341"/>
      <c r="D36" s="358" t="s">
        <v>347</v>
      </c>
      <c r="E36" s="341"/>
      <c r="F36" s="341"/>
      <c r="G36" s="341"/>
      <c r="H36" s="341"/>
    </row>
    <row r="37" spans="1:8" ht="12.75">
      <c r="A37" s="303">
        <v>27</v>
      </c>
      <c r="B37" s="304" t="s">
        <v>350</v>
      </c>
      <c r="C37" s="315" t="s">
        <v>350</v>
      </c>
      <c r="D37" s="312" t="s">
        <v>351</v>
      </c>
      <c r="E37" s="307" t="s">
        <v>349</v>
      </c>
      <c r="F37" s="346"/>
      <c r="G37" s="309">
        <v>1</v>
      </c>
      <c r="H37" s="340">
        <f t="shared" si="1"/>
        <v>0</v>
      </c>
    </row>
    <row r="38" spans="1:8" ht="12.75">
      <c r="A38" s="303">
        <v>28</v>
      </c>
      <c r="B38" s="304" t="s">
        <v>352</v>
      </c>
      <c r="C38" s="335" t="s">
        <v>353</v>
      </c>
      <c r="D38" s="335" t="s">
        <v>354</v>
      </c>
      <c r="E38" s="307" t="s">
        <v>246</v>
      </c>
      <c r="F38" s="336"/>
      <c r="G38" s="309">
        <v>5</v>
      </c>
      <c r="H38" s="340">
        <f t="shared" si="1"/>
        <v>0</v>
      </c>
    </row>
    <row r="39" spans="1:8" ht="12.75">
      <c r="A39" s="303">
        <v>29</v>
      </c>
      <c r="B39" s="304" t="s">
        <v>352</v>
      </c>
      <c r="C39" s="335" t="s">
        <v>353</v>
      </c>
      <c r="D39" s="335" t="s">
        <v>355</v>
      </c>
      <c r="E39" s="307" t="s">
        <v>246</v>
      </c>
      <c r="F39" s="336"/>
      <c r="G39" s="309">
        <v>1</v>
      </c>
      <c r="H39" s="340">
        <f t="shared" si="1"/>
        <v>0</v>
      </c>
    </row>
    <row r="40" spans="1:8" ht="12.75">
      <c r="A40" s="303">
        <v>30</v>
      </c>
      <c r="B40" s="304" t="s">
        <v>352</v>
      </c>
      <c r="C40" s="335" t="s">
        <v>353</v>
      </c>
      <c r="D40" s="335" t="s">
        <v>356</v>
      </c>
      <c r="E40" s="307" t="s">
        <v>246</v>
      </c>
      <c r="F40" s="336"/>
      <c r="G40" s="309">
        <v>1</v>
      </c>
      <c r="H40" s="340">
        <f t="shared" si="1"/>
        <v>0</v>
      </c>
    </row>
    <row r="41" spans="1:8" ht="15.75">
      <c r="A41" s="359"/>
      <c r="B41" s="359"/>
      <c r="C41" s="360"/>
      <c r="D41" s="300" t="s">
        <v>357</v>
      </c>
      <c r="E41" s="361"/>
      <c r="F41" s="362"/>
      <c r="G41" s="361"/>
      <c r="H41" s="363"/>
    </row>
    <row r="42" spans="1:8" ht="25.5">
      <c r="A42" s="364">
        <v>31</v>
      </c>
      <c r="B42" s="365" t="s">
        <v>358</v>
      </c>
      <c r="C42" s="365" t="s">
        <v>358</v>
      </c>
      <c r="D42" s="365" t="s">
        <v>359</v>
      </c>
      <c r="E42" s="366" t="s">
        <v>349</v>
      </c>
      <c r="F42" s="349"/>
      <c r="G42" s="367">
        <v>1</v>
      </c>
      <c r="H42" s="368">
        <f aca="true" t="shared" si="2" ref="H42:H53">F42*G42</f>
        <v>0</v>
      </c>
    </row>
    <row r="43" spans="1:8" ht="25.5">
      <c r="A43" s="364">
        <v>32</v>
      </c>
      <c r="B43" s="365" t="s">
        <v>358</v>
      </c>
      <c r="C43" s="365" t="s">
        <v>358</v>
      </c>
      <c r="D43" s="365" t="s">
        <v>360</v>
      </c>
      <c r="E43" s="366" t="s">
        <v>349</v>
      </c>
      <c r="F43" s="349"/>
      <c r="G43" s="367">
        <v>1</v>
      </c>
      <c r="H43" s="368">
        <f t="shared" si="2"/>
        <v>0</v>
      </c>
    </row>
    <row r="44" spans="1:8" ht="25.5">
      <c r="A44" s="364">
        <v>33</v>
      </c>
      <c r="B44" s="365" t="s">
        <v>358</v>
      </c>
      <c r="C44" s="365" t="s">
        <v>358</v>
      </c>
      <c r="D44" s="365" t="s">
        <v>361</v>
      </c>
      <c r="E44" s="366" t="s">
        <v>349</v>
      </c>
      <c r="F44" s="349"/>
      <c r="G44" s="367">
        <v>1</v>
      </c>
      <c r="H44" s="368">
        <f t="shared" si="2"/>
        <v>0</v>
      </c>
    </row>
    <row r="45" spans="1:8" ht="25.5">
      <c r="A45" s="364">
        <v>34</v>
      </c>
      <c r="B45" s="365" t="s">
        <v>358</v>
      </c>
      <c r="C45" s="365" t="s">
        <v>358</v>
      </c>
      <c r="D45" s="365" t="s">
        <v>362</v>
      </c>
      <c r="E45" s="366" t="s">
        <v>349</v>
      </c>
      <c r="F45" s="349"/>
      <c r="G45" s="367">
        <v>1</v>
      </c>
      <c r="H45" s="368">
        <f t="shared" si="2"/>
        <v>0</v>
      </c>
    </row>
    <row r="46" spans="1:8" ht="25.5">
      <c r="A46" s="364">
        <v>35</v>
      </c>
      <c r="B46" s="365" t="s">
        <v>358</v>
      </c>
      <c r="C46" s="365" t="s">
        <v>358</v>
      </c>
      <c r="D46" s="365" t="s">
        <v>363</v>
      </c>
      <c r="E46" s="366" t="s">
        <v>349</v>
      </c>
      <c r="F46" s="349"/>
      <c r="G46" s="367">
        <v>1</v>
      </c>
      <c r="H46" s="368">
        <f t="shared" si="2"/>
        <v>0</v>
      </c>
    </row>
    <row r="47" spans="1:8" ht="25.5">
      <c r="A47" s="364">
        <v>36</v>
      </c>
      <c r="B47" s="365" t="s">
        <v>358</v>
      </c>
      <c r="C47" s="365" t="s">
        <v>358</v>
      </c>
      <c r="D47" s="365" t="s">
        <v>364</v>
      </c>
      <c r="E47" s="366" t="s">
        <v>349</v>
      </c>
      <c r="F47" s="349"/>
      <c r="G47" s="367">
        <v>1</v>
      </c>
      <c r="H47" s="368">
        <f t="shared" si="2"/>
        <v>0</v>
      </c>
    </row>
    <row r="48" spans="1:8" ht="38.25">
      <c r="A48" s="364">
        <v>37</v>
      </c>
      <c r="B48" s="365" t="s">
        <v>358</v>
      </c>
      <c r="C48" s="365" t="s">
        <v>358</v>
      </c>
      <c r="D48" s="365" t="s">
        <v>365</v>
      </c>
      <c r="E48" s="366" t="s">
        <v>366</v>
      </c>
      <c r="F48" s="349"/>
      <c r="G48" s="367">
        <v>32</v>
      </c>
      <c r="H48" s="368">
        <f t="shared" si="2"/>
        <v>0</v>
      </c>
    </row>
    <row r="49" spans="1:8" ht="25.5">
      <c r="A49" s="364">
        <v>38</v>
      </c>
      <c r="B49" s="365" t="s">
        <v>358</v>
      </c>
      <c r="C49" s="365" t="s">
        <v>358</v>
      </c>
      <c r="D49" s="365" t="s">
        <v>367</v>
      </c>
      <c r="E49" s="366" t="s">
        <v>366</v>
      </c>
      <c r="F49" s="349"/>
      <c r="G49" s="367">
        <v>9</v>
      </c>
      <c r="H49" s="368">
        <f t="shared" si="2"/>
        <v>0</v>
      </c>
    </row>
    <row r="50" spans="1:8" ht="12.75">
      <c r="A50" s="364">
        <v>39</v>
      </c>
      <c r="B50" s="365" t="s">
        <v>358</v>
      </c>
      <c r="C50" s="365" t="s">
        <v>358</v>
      </c>
      <c r="D50" s="365" t="s">
        <v>368</v>
      </c>
      <c r="E50" s="366" t="s">
        <v>349</v>
      </c>
      <c r="F50" s="349"/>
      <c r="G50" s="367">
        <v>1</v>
      </c>
      <c r="H50" s="368">
        <f t="shared" si="2"/>
        <v>0</v>
      </c>
    </row>
    <row r="51" spans="1:8" ht="63.75">
      <c r="A51" s="364">
        <v>40</v>
      </c>
      <c r="B51" s="365" t="s">
        <v>358</v>
      </c>
      <c r="C51" s="365" t="s">
        <v>358</v>
      </c>
      <c r="D51" s="365" t="s">
        <v>369</v>
      </c>
      <c r="E51" s="366" t="s">
        <v>349</v>
      </c>
      <c r="F51" s="349"/>
      <c r="G51" s="367">
        <v>1</v>
      </c>
      <c r="H51" s="368">
        <f t="shared" si="2"/>
        <v>0</v>
      </c>
    </row>
    <row r="52" spans="1:8" ht="12.75">
      <c r="A52" s="364">
        <v>41</v>
      </c>
      <c r="B52" s="365" t="s">
        <v>358</v>
      </c>
      <c r="C52" s="365" t="s">
        <v>358</v>
      </c>
      <c r="D52" s="365" t="s">
        <v>370</v>
      </c>
      <c r="E52" s="366" t="s">
        <v>349</v>
      </c>
      <c r="F52" s="349"/>
      <c r="G52" s="367">
        <v>1</v>
      </c>
      <c r="H52" s="368">
        <f aca="true" t="shared" si="3" ref="H52">F52*G52</f>
        <v>0</v>
      </c>
    </row>
    <row r="53" spans="1:8" ht="12.75">
      <c r="A53" s="364">
        <v>42</v>
      </c>
      <c r="B53" s="365" t="s">
        <v>358</v>
      </c>
      <c r="C53" s="365" t="s">
        <v>358</v>
      </c>
      <c r="D53" s="365" t="s">
        <v>429</v>
      </c>
      <c r="E53" s="366" t="s">
        <v>349</v>
      </c>
      <c r="F53" s="349"/>
      <c r="G53" s="367">
        <v>1</v>
      </c>
      <c r="H53" s="368">
        <f t="shared" si="2"/>
        <v>0</v>
      </c>
    </row>
    <row r="54" spans="1:8" ht="12.75">
      <c r="A54" s="406" t="s">
        <v>371</v>
      </c>
      <c r="B54" s="407"/>
      <c r="C54" s="407"/>
      <c r="D54" s="407"/>
      <c r="E54" s="407"/>
      <c r="F54" s="407"/>
      <c r="G54" s="408"/>
      <c r="H54" s="369">
        <f>SUM(H6:H53)</f>
        <v>0</v>
      </c>
    </row>
  </sheetData>
  <mergeCells count="2">
    <mergeCell ref="A2:H2"/>
    <mergeCell ref="A54:G54"/>
  </mergeCells>
  <printOptions/>
  <pageMargins left="0.7" right="0.7" top="0.787401575" bottom="0.787401575" header="0.3" footer="0.3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 topLeftCell="A1">
      <selection activeCell="E29" sqref="E29"/>
    </sheetView>
  </sheetViews>
  <sheetFormatPr defaultColWidth="9.00390625" defaultRowHeight="12.75"/>
  <cols>
    <col min="1" max="1" width="12.75390625" style="384" customWidth="1"/>
    <col min="2" max="2" width="8.75390625" style="0" customWidth="1"/>
    <col min="3" max="3" width="4.875" style="0" customWidth="1"/>
    <col min="4" max="4" width="29.625" style="375" customWidth="1"/>
    <col min="5" max="5" width="27.125" style="0" customWidth="1"/>
    <col min="6" max="6" width="24.00390625" style="0" customWidth="1"/>
    <col min="7" max="7" width="22.75390625" style="0" customWidth="1"/>
    <col min="8" max="8" width="11.875" style="0" customWidth="1"/>
    <col min="9" max="9" width="12.75390625" style="0" customWidth="1"/>
    <col min="10" max="10" width="13.125" style="0" customWidth="1"/>
  </cols>
  <sheetData>
    <row r="1" spans="1:4" s="386" customFormat="1" ht="18">
      <c r="A1" s="389" t="s">
        <v>372</v>
      </c>
      <c r="D1" s="387"/>
    </row>
    <row r="2" spans="1:4" s="386" customFormat="1" ht="15">
      <c r="A2" s="388" t="s">
        <v>373</v>
      </c>
      <c r="D2" s="387"/>
    </row>
    <row r="3" ht="12.75">
      <c r="A3" s="376"/>
    </row>
    <row r="4" spans="1:10" ht="25.5">
      <c r="A4" s="377" t="s">
        <v>374</v>
      </c>
      <c r="B4" s="377" t="s">
        <v>375</v>
      </c>
      <c r="C4" s="377"/>
      <c r="D4" s="378" t="s">
        <v>275</v>
      </c>
      <c r="E4" s="378" t="s">
        <v>376</v>
      </c>
      <c r="F4" s="378" t="s">
        <v>377</v>
      </c>
      <c r="G4" s="378" t="s">
        <v>378</v>
      </c>
      <c r="H4" s="379" t="s">
        <v>379</v>
      </c>
      <c r="I4" s="379" t="s">
        <v>380</v>
      </c>
      <c r="J4" s="379" t="s">
        <v>381</v>
      </c>
    </row>
    <row r="5" spans="1:10" ht="38.25">
      <c r="A5" s="397" t="s">
        <v>382</v>
      </c>
      <c r="B5" s="398">
        <v>8</v>
      </c>
      <c r="C5" s="398" t="s">
        <v>383</v>
      </c>
      <c r="D5" s="399" t="s">
        <v>384</v>
      </c>
      <c r="E5" s="380" t="s">
        <v>385</v>
      </c>
      <c r="F5" s="380" t="s">
        <v>386</v>
      </c>
      <c r="G5" s="380" t="s">
        <v>387</v>
      </c>
      <c r="H5" s="380" t="s">
        <v>388</v>
      </c>
      <c r="I5" s="402"/>
      <c r="J5" s="403">
        <f aca="true" t="shared" si="0" ref="J5:J10">B5*I5</f>
        <v>0</v>
      </c>
    </row>
    <row r="6" spans="1:10" ht="25.5">
      <c r="A6" s="397" t="s">
        <v>389</v>
      </c>
      <c r="B6" s="398">
        <v>5</v>
      </c>
      <c r="C6" s="398" t="s">
        <v>383</v>
      </c>
      <c r="D6" s="399" t="s">
        <v>390</v>
      </c>
      <c r="E6" s="380" t="s">
        <v>391</v>
      </c>
      <c r="F6" s="380" t="s">
        <v>386</v>
      </c>
      <c r="G6" s="380" t="s">
        <v>392</v>
      </c>
      <c r="H6" s="380" t="s">
        <v>388</v>
      </c>
      <c r="I6" s="402"/>
      <c r="J6" s="403">
        <f t="shared" si="0"/>
        <v>0</v>
      </c>
    </row>
    <row r="7" spans="1:10" ht="25.5">
      <c r="A7" s="397" t="s">
        <v>393</v>
      </c>
      <c r="B7" s="398">
        <v>5</v>
      </c>
      <c r="C7" s="398" t="s">
        <v>383</v>
      </c>
      <c r="D7" s="399" t="s">
        <v>394</v>
      </c>
      <c r="E7" s="380"/>
      <c r="F7" s="380"/>
      <c r="G7" s="380"/>
      <c r="H7" s="380"/>
      <c r="I7" s="402"/>
      <c r="J7" s="403">
        <f t="shared" si="0"/>
        <v>0</v>
      </c>
    </row>
    <row r="8" spans="1:10" ht="38.25">
      <c r="A8" s="397" t="s">
        <v>395</v>
      </c>
      <c r="B8" s="398">
        <v>8</v>
      </c>
      <c r="C8" s="398" t="s">
        <v>383</v>
      </c>
      <c r="D8" s="399" t="s">
        <v>396</v>
      </c>
      <c r="E8" s="380" t="s">
        <v>391</v>
      </c>
      <c r="F8" s="380" t="s">
        <v>397</v>
      </c>
      <c r="G8" s="380" t="s">
        <v>398</v>
      </c>
      <c r="H8" s="380" t="s">
        <v>399</v>
      </c>
      <c r="I8" s="402"/>
      <c r="J8" s="403">
        <f t="shared" si="0"/>
        <v>0</v>
      </c>
    </row>
    <row r="9" spans="1:10" ht="25.5">
      <c r="A9" s="397" t="s">
        <v>400</v>
      </c>
      <c r="B9" s="398">
        <v>8</v>
      </c>
      <c r="C9" s="398" t="s">
        <v>383</v>
      </c>
      <c r="D9" s="399" t="s">
        <v>394</v>
      </c>
      <c r="E9" s="380"/>
      <c r="F9" s="380"/>
      <c r="G9" s="380"/>
      <c r="H9" s="380"/>
      <c r="I9" s="402"/>
      <c r="J9" s="403">
        <f t="shared" si="0"/>
        <v>0</v>
      </c>
    </row>
    <row r="10" spans="1:10" ht="51">
      <c r="A10" s="397" t="s">
        <v>401</v>
      </c>
      <c r="B10" s="398">
        <v>2</v>
      </c>
      <c r="C10" s="398" t="s">
        <v>383</v>
      </c>
      <c r="D10" s="399" t="s">
        <v>402</v>
      </c>
      <c r="E10" s="380" t="s">
        <v>385</v>
      </c>
      <c r="F10" s="380" t="s">
        <v>403</v>
      </c>
      <c r="G10" s="380" t="s">
        <v>387</v>
      </c>
      <c r="H10" s="380" t="s">
        <v>404</v>
      </c>
      <c r="I10" s="402"/>
      <c r="J10" s="403">
        <f t="shared" si="0"/>
        <v>0</v>
      </c>
    </row>
    <row r="11" spans="1:10" ht="12.75">
      <c r="A11" s="397"/>
      <c r="B11" s="398"/>
      <c r="C11" s="398"/>
      <c r="D11" s="399"/>
      <c r="E11" s="380"/>
      <c r="F11" s="380"/>
      <c r="G11" s="380"/>
      <c r="H11" s="380"/>
      <c r="I11" s="402"/>
      <c r="J11" s="403"/>
    </row>
    <row r="12" spans="1:10" ht="12.75">
      <c r="A12" s="397" t="s">
        <v>405</v>
      </c>
      <c r="B12" s="398">
        <v>1</v>
      </c>
      <c r="C12" s="398" t="s">
        <v>383</v>
      </c>
      <c r="D12" s="383" t="s">
        <v>406</v>
      </c>
      <c r="E12" s="380"/>
      <c r="F12" s="380"/>
      <c r="G12" s="380"/>
      <c r="H12" s="380"/>
      <c r="I12" s="402"/>
      <c r="J12" s="403">
        <f>B12*I12</f>
        <v>0</v>
      </c>
    </row>
    <row r="13" spans="1:10" ht="12.75">
      <c r="A13" s="3"/>
      <c r="B13" s="400"/>
      <c r="C13" s="400"/>
      <c r="D13" s="383" t="s">
        <v>407</v>
      </c>
      <c r="E13" s="380"/>
      <c r="F13" s="380"/>
      <c r="G13" s="380"/>
      <c r="H13" s="380"/>
      <c r="I13" s="381"/>
      <c r="J13" s="382"/>
    </row>
    <row r="14" spans="1:10" ht="12.75">
      <c r="A14" s="3"/>
      <c r="B14" s="400"/>
      <c r="C14" s="400"/>
      <c r="D14" s="401"/>
      <c r="I14" s="385"/>
      <c r="J14" s="382"/>
    </row>
    <row r="15" spans="1:10" ht="12.75">
      <c r="A15" s="3" t="s">
        <v>408</v>
      </c>
      <c r="B15" s="400"/>
      <c r="C15" s="400"/>
      <c r="D15" s="401"/>
      <c r="I15" s="381"/>
      <c r="J15" s="382"/>
    </row>
    <row r="16" ht="12.75">
      <c r="J16" s="382"/>
    </row>
    <row r="17" spans="4:10" ht="12.75">
      <c r="D17" s="375" t="s">
        <v>430</v>
      </c>
      <c r="J17" s="382"/>
    </row>
    <row r="18" ht="12.75">
      <c r="J18" s="404">
        <f>SUM(J5:J17)</f>
        <v>0</v>
      </c>
    </row>
  </sheetData>
  <printOptions/>
  <pageMargins left="0.7" right="0.7" top="0.787401575" bottom="0.787401575" header="0.3" footer="0.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1"/>
  </sheetViews>
  <sheetFormatPr defaultColWidth="9.00390625" defaultRowHeight="12.75"/>
  <cols>
    <col min="1" max="1" width="2.00390625" style="3" customWidth="1"/>
    <col min="2" max="2" width="15.00390625" style="3" customWidth="1"/>
    <col min="3" max="3" width="15.875" style="3" customWidth="1"/>
    <col min="4" max="4" width="14.625" style="3" customWidth="1"/>
    <col min="5" max="5" width="13.625" style="3" customWidth="1"/>
    <col min="6" max="6" width="16.625" style="3" customWidth="1"/>
    <col min="7" max="7" width="15.25390625" style="3" customWidth="1"/>
    <col min="8" max="16384" width="9.125" style="3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4" t="s">
        <v>1</v>
      </c>
      <c r="B2" s="5"/>
      <c r="C2" s="6" t="str">
        <f>'Rekapitulace_Stavební část'!H1</f>
        <v>R1</v>
      </c>
      <c r="D2" s="6" t="str">
        <f>'Rekapitulace_Stavební část'!G2</f>
        <v>Rozpočet stavební části</v>
      </c>
      <c r="E2" s="5"/>
      <c r="F2" s="7" t="s">
        <v>2</v>
      </c>
      <c r="G2" s="8"/>
    </row>
    <row r="3" spans="1:7" ht="3" customHeight="1" hidden="1">
      <c r="A3" s="9"/>
      <c r="B3" s="10"/>
      <c r="C3" s="11"/>
      <c r="D3" s="11"/>
      <c r="E3" s="10"/>
      <c r="F3" s="12"/>
      <c r="G3" s="13"/>
    </row>
    <row r="4" spans="1:7" ht="12" customHeight="1">
      <c r="A4" s="14" t="s">
        <v>3</v>
      </c>
      <c r="B4" s="10"/>
      <c r="C4" s="11" t="s">
        <v>4</v>
      </c>
      <c r="D4" s="11"/>
      <c r="E4" s="10"/>
      <c r="F4" s="12" t="s">
        <v>5</v>
      </c>
      <c r="G4" s="15"/>
    </row>
    <row r="5" spans="1:7" ht="12.95" customHeight="1">
      <c r="A5" s="16" t="s">
        <v>82</v>
      </c>
      <c r="B5" s="17"/>
      <c r="C5" s="18" t="s">
        <v>83</v>
      </c>
      <c r="D5" s="19"/>
      <c r="E5" s="20"/>
      <c r="F5" s="12" t="s">
        <v>7</v>
      </c>
      <c r="G5" s="13"/>
    </row>
    <row r="6" spans="1:15" ht="12.95" customHeight="1">
      <c r="A6" s="14" t="s">
        <v>8</v>
      </c>
      <c r="B6" s="10"/>
      <c r="C6" s="11" t="s">
        <v>9</v>
      </c>
      <c r="D6" s="11"/>
      <c r="E6" s="10"/>
      <c r="F6" s="21" t="s">
        <v>10</v>
      </c>
      <c r="G6" s="22">
        <v>0</v>
      </c>
      <c r="O6" s="23"/>
    </row>
    <row r="7" spans="1:7" ht="12.95" customHeight="1">
      <c r="A7" s="24" t="s">
        <v>80</v>
      </c>
      <c r="B7" s="25"/>
      <c r="C7" s="26" t="s">
        <v>81</v>
      </c>
      <c r="D7" s="27"/>
      <c r="E7" s="27"/>
      <c r="F7" s="28" t="s">
        <v>11</v>
      </c>
      <c r="G7" s="22">
        <f>IF(PocetMJ=0,,ROUND((F30+F32)/PocetMJ,1))</f>
        <v>0</v>
      </c>
    </row>
    <row r="8" spans="1:9" ht="12.75">
      <c r="A8" s="29" t="s">
        <v>12</v>
      </c>
      <c r="B8" s="12"/>
      <c r="C8" s="411"/>
      <c r="D8" s="411"/>
      <c r="E8" s="412"/>
      <c r="F8" s="30" t="s">
        <v>13</v>
      </c>
      <c r="G8" s="31"/>
      <c r="H8" s="32"/>
      <c r="I8" s="33"/>
    </row>
    <row r="9" spans="1:8" ht="12.75">
      <c r="A9" s="29" t="s">
        <v>14</v>
      </c>
      <c r="B9" s="12"/>
      <c r="C9" s="411">
        <f>Projektant</f>
        <v>0</v>
      </c>
      <c r="D9" s="411"/>
      <c r="E9" s="412"/>
      <c r="F9" s="12"/>
      <c r="G9" s="34"/>
      <c r="H9" s="35"/>
    </row>
    <row r="10" spans="1:8" ht="12.75">
      <c r="A10" s="29" t="s">
        <v>15</v>
      </c>
      <c r="B10" s="12"/>
      <c r="C10" s="411" t="s">
        <v>227</v>
      </c>
      <c r="D10" s="411"/>
      <c r="E10" s="411"/>
      <c r="F10" s="36"/>
      <c r="G10" s="37"/>
      <c r="H10" s="38"/>
    </row>
    <row r="11" spans="1:57" ht="13.5" customHeight="1">
      <c r="A11" s="29" t="s">
        <v>16</v>
      </c>
      <c r="B11" s="12"/>
      <c r="C11" s="411"/>
      <c r="D11" s="411"/>
      <c r="E11" s="411"/>
      <c r="F11" s="39" t="s">
        <v>17</v>
      </c>
      <c r="G11" s="40">
        <v>52015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18</v>
      </c>
      <c r="B12" s="10"/>
      <c r="C12" s="413"/>
      <c r="D12" s="413"/>
      <c r="E12" s="413"/>
      <c r="F12" s="43" t="s">
        <v>19</v>
      </c>
      <c r="G12" s="44"/>
      <c r="H12" s="35"/>
    </row>
    <row r="13" spans="1:8" ht="28.5" customHeight="1" thickBot="1">
      <c r="A13" s="45" t="s">
        <v>20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21</v>
      </c>
      <c r="B14" s="50"/>
      <c r="C14" s="51"/>
      <c r="D14" s="52" t="s">
        <v>22</v>
      </c>
      <c r="E14" s="53"/>
      <c r="F14" s="53"/>
      <c r="G14" s="51"/>
    </row>
    <row r="15" spans="1:7" ht="15.95" customHeight="1">
      <c r="A15" s="54"/>
      <c r="B15" s="55" t="s">
        <v>23</v>
      </c>
      <c r="C15" s="56">
        <f>HSV</f>
        <v>0</v>
      </c>
      <c r="D15" s="57" t="str">
        <f>'Rekapitulace_Stavební část'!A27</f>
        <v>Zařízení staveniště</v>
      </c>
      <c r="E15" s="58"/>
      <c r="F15" s="59"/>
      <c r="G15" s="56">
        <f>'Rekapitulace_Stavební část'!I27</f>
        <v>0</v>
      </c>
    </row>
    <row r="16" spans="1:7" ht="15.95" customHeight="1">
      <c r="A16" s="54" t="s">
        <v>24</v>
      </c>
      <c r="B16" s="55" t="s">
        <v>25</v>
      </c>
      <c r="C16" s="56">
        <f>PSV</f>
        <v>0</v>
      </c>
      <c r="D16" s="9" t="str">
        <f>'Rekapitulace_Stavební část'!A28</f>
        <v>Provoz investora</v>
      </c>
      <c r="E16" s="60"/>
      <c r="F16" s="61"/>
      <c r="G16" s="56">
        <f>'Rekapitulace_Stavební část'!I28</f>
        <v>0</v>
      </c>
    </row>
    <row r="17" spans="1:7" ht="15.95" customHeight="1">
      <c r="A17" s="54" t="s">
        <v>26</v>
      </c>
      <c r="B17" s="55" t="s">
        <v>27</v>
      </c>
      <c r="C17" s="56">
        <f>Mont</f>
        <v>0</v>
      </c>
      <c r="D17" s="9" t="str">
        <f>'Rekapitulace_Stavební část'!A29</f>
        <v>Rezerva rozpočtu</v>
      </c>
      <c r="E17" s="60"/>
      <c r="F17" s="61"/>
      <c r="G17" s="56">
        <f>'Rekapitulace_Stavební část'!I29</f>
        <v>0</v>
      </c>
    </row>
    <row r="18" spans="1:7" ht="15.95" customHeight="1">
      <c r="A18" s="62" t="s">
        <v>28</v>
      </c>
      <c r="B18" s="63" t="s">
        <v>29</v>
      </c>
      <c r="C18" s="56">
        <f>Dodavka</f>
        <v>0</v>
      </c>
      <c r="D18" s="9"/>
      <c r="E18" s="60"/>
      <c r="F18" s="61"/>
      <c r="G18" s="56"/>
    </row>
    <row r="19" spans="1:7" ht="15.95" customHeight="1">
      <c r="A19" s="64" t="s">
        <v>30</v>
      </c>
      <c r="B19" s="55"/>
      <c r="C19" s="56">
        <f>SUM(C15:C18)</f>
        <v>0</v>
      </c>
      <c r="D19" s="9"/>
      <c r="E19" s="60"/>
      <c r="F19" s="61"/>
      <c r="G19" s="56"/>
    </row>
    <row r="20" spans="1:7" ht="15.95" customHeight="1">
      <c r="A20" s="64"/>
      <c r="B20" s="55"/>
      <c r="C20" s="56"/>
      <c r="D20" s="9"/>
      <c r="E20" s="60"/>
      <c r="F20" s="61"/>
      <c r="G20" s="56"/>
    </row>
    <row r="21" spans="1:7" ht="15.95" customHeight="1">
      <c r="A21" s="64" t="s">
        <v>31</v>
      </c>
      <c r="B21" s="55"/>
      <c r="C21" s="56">
        <f>HZS</f>
        <v>0</v>
      </c>
      <c r="D21" s="9"/>
      <c r="E21" s="60"/>
      <c r="F21" s="61"/>
      <c r="G21" s="56"/>
    </row>
    <row r="22" spans="1:7" ht="15.95" customHeight="1">
      <c r="A22" s="65" t="s">
        <v>32</v>
      </c>
      <c r="B22" s="35"/>
      <c r="C22" s="56">
        <f>C19+C21</f>
        <v>0</v>
      </c>
      <c r="D22" s="9" t="s">
        <v>33</v>
      </c>
      <c r="E22" s="60"/>
      <c r="F22" s="61"/>
      <c r="G22" s="56">
        <f>G23-SUM(G15:G21)</f>
        <v>0</v>
      </c>
    </row>
    <row r="23" spans="1:7" ht="15.95" customHeight="1" thickBot="1">
      <c r="A23" s="414" t="s">
        <v>34</v>
      </c>
      <c r="B23" s="415"/>
      <c r="C23" s="66">
        <f>C22+G23</f>
        <v>0</v>
      </c>
      <c r="D23" s="67" t="s">
        <v>35</v>
      </c>
      <c r="E23" s="68"/>
      <c r="F23" s="69"/>
      <c r="G23" s="56">
        <f>VRN</f>
        <v>0</v>
      </c>
    </row>
    <row r="24" spans="1:7" ht="12.75">
      <c r="A24" s="70" t="s">
        <v>36</v>
      </c>
      <c r="B24" s="71"/>
      <c r="C24" s="72"/>
      <c r="D24" s="71" t="s">
        <v>37</v>
      </c>
      <c r="E24" s="71"/>
      <c r="F24" s="73" t="s">
        <v>38</v>
      </c>
      <c r="G24" s="74"/>
    </row>
    <row r="25" spans="1:7" ht="12.75">
      <c r="A25" s="65" t="s">
        <v>39</v>
      </c>
      <c r="B25" s="35"/>
      <c r="C25" s="75"/>
      <c r="D25" s="35" t="s">
        <v>39</v>
      </c>
      <c r="F25" s="76" t="s">
        <v>39</v>
      </c>
      <c r="G25" s="77"/>
    </row>
    <row r="26" spans="1:7" ht="37.5" customHeight="1">
      <c r="A26" s="65" t="s">
        <v>40</v>
      </c>
      <c r="B26" s="78"/>
      <c r="C26" s="75"/>
      <c r="D26" s="35" t="s">
        <v>40</v>
      </c>
      <c r="F26" s="76" t="s">
        <v>40</v>
      </c>
      <c r="G26" s="77"/>
    </row>
    <row r="27" spans="1:7" ht="12.75">
      <c r="A27" s="65"/>
      <c r="B27" s="79"/>
      <c r="C27" s="75"/>
      <c r="D27" s="35"/>
      <c r="F27" s="76"/>
      <c r="G27" s="77"/>
    </row>
    <row r="28" spans="1:7" ht="12.75">
      <c r="A28" s="65" t="s">
        <v>41</v>
      </c>
      <c r="B28" s="35"/>
      <c r="C28" s="75"/>
      <c r="D28" s="76" t="s">
        <v>42</v>
      </c>
      <c r="E28" s="75"/>
      <c r="F28" s="80" t="s">
        <v>42</v>
      </c>
      <c r="G28" s="77"/>
    </row>
    <row r="29" spans="1:7" ht="69" customHeight="1">
      <c r="A29" s="65"/>
      <c r="B29" s="35"/>
      <c r="C29" s="81"/>
      <c r="D29" s="82"/>
      <c r="E29" s="81"/>
      <c r="F29" s="35"/>
      <c r="G29" s="77"/>
    </row>
    <row r="30" spans="1:7" ht="12.75">
      <c r="A30" s="83" t="s">
        <v>43</v>
      </c>
      <c r="B30" s="84"/>
      <c r="C30" s="85">
        <v>21</v>
      </c>
      <c r="D30" s="84" t="s">
        <v>44</v>
      </c>
      <c r="E30" s="86"/>
      <c r="F30" s="416">
        <f>C23-F32</f>
        <v>0</v>
      </c>
      <c r="G30" s="417"/>
    </row>
    <row r="31" spans="1:7" ht="12.75">
      <c r="A31" s="83" t="s">
        <v>45</v>
      </c>
      <c r="B31" s="84"/>
      <c r="C31" s="85">
        <f>SazbaDPH1</f>
        <v>21</v>
      </c>
      <c r="D31" s="84" t="s">
        <v>46</v>
      </c>
      <c r="E31" s="86"/>
      <c r="F31" s="416">
        <f>ROUND(PRODUCT(F30,C31/100),0)</f>
        <v>0</v>
      </c>
      <c r="G31" s="417"/>
    </row>
    <row r="32" spans="1:7" ht="12.75">
      <c r="A32" s="83" t="s">
        <v>43</v>
      </c>
      <c r="B32" s="84"/>
      <c r="C32" s="85">
        <v>0</v>
      </c>
      <c r="D32" s="84" t="s">
        <v>46</v>
      </c>
      <c r="E32" s="86"/>
      <c r="F32" s="416">
        <v>0</v>
      </c>
      <c r="G32" s="417"/>
    </row>
    <row r="33" spans="1:7" ht="12.75">
      <c r="A33" s="83" t="s">
        <v>45</v>
      </c>
      <c r="B33" s="87"/>
      <c r="C33" s="88">
        <f>SazbaDPH2</f>
        <v>0</v>
      </c>
      <c r="D33" s="84" t="s">
        <v>46</v>
      </c>
      <c r="E33" s="61"/>
      <c r="F33" s="416">
        <f>ROUND(PRODUCT(F32,C33/100),0)</f>
        <v>0</v>
      </c>
      <c r="G33" s="417"/>
    </row>
    <row r="34" spans="1:7" s="92" customFormat="1" ht="19.5" customHeight="1" thickBot="1">
      <c r="A34" s="89" t="s">
        <v>47</v>
      </c>
      <c r="B34" s="90"/>
      <c r="C34" s="90"/>
      <c r="D34" s="90"/>
      <c r="E34" s="91"/>
      <c r="F34" s="418">
        <f>ROUND(SUM(F30:F33),0)</f>
        <v>0</v>
      </c>
      <c r="G34" s="419"/>
    </row>
    <row r="36" spans="1:8" ht="12.75">
      <c r="A36" s="93" t="s">
        <v>48</v>
      </c>
      <c r="B36" s="93"/>
      <c r="C36" s="93"/>
      <c r="D36" s="93"/>
      <c r="E36" s="93"/>
      <c r="F36" s="93"/>
      <c r="G36" s="93"/>
      <c r="H36" s="3" t="s">
        <v>6</v>
      </c>
    </row>
    <row r="37" spans="1:8" ht="14.25" customHeight="1">
      <c r="A37" s="93"/>
      <c r="B37" s="410"/>
      <c r="C37" s="410"/>
      <c r="D37" s="410"/>
      <c r="E37" s="410"/>
      <c r="F37" s="410"/>
      <c r="G37" s="410"/>
      <c r="H37" s="3" t="s">
        <v>6</v>
      </c>
    </row>
    <row r="38" spans="1:8" ht="12.75" customHeight="1">
      <c r="A38" s="94"/>
      <c r="B38" s="410"/>
      <c r="C38" s="410"/>
      <c r="D38" s="410"/>
      <c r="E38" s="410"/>
      <c r="F38" s="410"/>
      <c r="G38" s="410"/>
      <c r="H38" s="3" t="s">
        <v>6</v>
      </c>
    </row>
    <row r="39" spans="1:8" ht="12.75">
      <c r="A39" s="94"/>
      <c r="B39" s="410"/>
      <c r="C39" s="410"/>
      <c r="D39" s="410"/>
      <c r="E39" s="410"/>
      <c r="F39" s="410"/>
      <c r="G39" s="410"/>
      <c r="H39" s="3" t="s">
        <v>6</v>
      </c>
    </row>
    <row r="40" spans="1:8" ht="12.75">
      <c r="A40" s="94"/>
      <c r="B40" s="410"/>
      <c r="C40" s="410"/>
      <c r="D40" s="410"/>
      <c r="E40" s="410"/>
      <c r="F40" s="410"/>
      <c r="G40" s="410"/>
      <c r="H40" s="3" t="s">
        <v>6</v>
      </c>
    </row>
    <row r="41" spans="1:8" ht="12.75">
      <c r="A41" s="94"/>
      <c r="B41" s="410"/>
      <c r="C41" s="410"/>
      <c r="D41" s="410"/>
      <c r="E41" s="410"/>
      <c r="F41" s="410"/>
      <c r="G41" s="410"/>
      <c r="H41" s="3" t="s">
        <v>6</v>
      </c>
    </row>
    <row r="42" spans="1:8" ht="12.75">
      <c r="A42" s="94"/>
      <c r="B42" s="410"/>
      <c r="C42" s="410"/>
      <c r="D42" s="410"/>
      <c r="E42" s="410"/>
      <c r="F42" s="410"/>
      <c r="G42" s="410"/>
      <c r="H42" s="3" t="s">
        <v>6</v>
      </c>
    </row>
    <row r="43" spans="1:8" ht="12.75">
      <c r="A43" s="94"/>
      <c r="B43" s="410"/>
      <c r="C43" s="410"/>
      <c r="D43" s="410"/>
      <c r="E43" s="410"/>
      <c r="F43" s="410"/>
      <c r="G43" s="410"/>
      <c r="H43" s="3" t="s">
        <v>6</v>
      </c>
    </row>
    <row r="44" spans="1:8" ht="12.75">
      <c r="A44" s="94"/>
      <c r="B44" s="410"/>
      <c r="C44" s="410"/>
      <c r="D44" s="410"/>
      <c r="E44" s="410"/>
      <c r="F44" s="410"/>
      <c r="G44" s="410"/>
      <c r="H44" s="3" t="s">
        <v>6</v>
      </c>
    </row>
    <row r="45" spans="1:8" ht="0.75" customHeight="1">
      <c r="A45" s="94"/>
      <c r="B45" s="410"/>
      <c r="C45" s="410"/>
      <c r="D45" s="410"/>
      <c r="E45" s="410"/>
      <c r="F45" s="410"/>
      <c r="G45" s="410"/>
      <c r="H45" s="3" t="s">
        <v>6</v>
      </c>
    </row>
    <row r="46" spans="2:7" ht="12.75">
      <c r="B46" s="409"/>
      <c r="C46" s="409"/>
      <c r="D46" s="409"/>
      <c r="E46" s="409"/>
      <c r="F46" s="409"/>
      <c r="G46" s="409"/>
    </row>
    <row r="47" spans="2:7" ht="12.75">
      <c r="B47" s="409"/>
      <c r="C47" s="409"/>
      <c r="D47" s="409"/>
      <c r="E47" s="409"/>
      <c r="F47" s="409"/>
      <c r="G47" s="409"/>
    </row>
    <row r="48" spans="2:7" ht="12.75">
      <c r="B48" s="409"/>
      <c r="C48" s="409"/>
      <c r="D48" s="409"/>
      <c r="E48" s="409"/>
      <c r="F48" s="409"/>
      <c r="G48" s="409"/>
    </row>
    <row r="49" spans="2:7" ht="12.75">
      <c r="B49" s="409"/>
      <c r="C49" s="409"/>
      <c r="D49" s="409"/>
      <c r="E49" s="409"/>
      <c r="F49" s="409"/>
      <c r="G49" s="409"/>
    </row>
    <row r="50" spans="2:7" ht="12.75">
      <c r="B50" s="409"/>
      <c r="C50" s="409"/>
      <c r="D50" s="409"/>
      <c r="E50" s="409"/>
      <c r="F50" s="409"/>
      <c r="G50" s="409"/>
    </row>
    <row r="51" spans="2:7" ht="12.75">
      <c r="B51" s="409"/>
      <c r="C51" s="409"/>
      <c r="D51" s="409"/>
      <c r="E51" s="409"/>
      <c r="F51" s="409"/>
      <c r="G51" s="409"/>
    </row>
    <row r="52" spans="2:7" ht="12.75">
      <c r="B52" s="409"/>
      <c r="C52" s="409"/>
      <c r="D52" s="409"/>
      <c r="E52" s="409"/>
      <c r="F52" s="409"/>
      <c r="G52" s="409"/>
    </row>
    <row r="53" spans="2:7" ht="12.75">
      <c r="B53" s="409"/>
      <c r="C53" s="409"/>
      <c r="D53" s="409"/>
      <c r="E53" s="409"/>
      <c r="F53" s="409"/>
      <c r="G53" s="409"/>
    </row>
    <row r="54" spans="2:7" ht="12.75">
      <c r="B54" s="409"/>
      <c r="C54" s="409"/>
      <c r="D54" s="409"/>
      <c r="E54" s="409"/>
      <c r="F54" s="409"/>
      <c r="G54" s="409"/>
    </row>
    <row r="55" spans="2:7" ht="12.75">
      <c r="B55" s="409"/>
      <c r="C55" s="409"/>
      <c r="D55" s="409"/>
      <c r="E55" s="409"/>
      <c r="F55" s="409"/>
      <c r="G55" s="409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1"/>
  <sheetViews>
    <sheetView workbookViewId="0" topLeftCell="A1">
      <selection activeCell="G41" sqref="G41"/>
    </sheetView>
  </sheetViews>
  <sheetFormatPr defaultColWidth="9.00390625" defaultRowHeight="12.75"/>
  <cols>
    <col min="1" max="1" width="5.875" style="3" customWidth="1"/>
    <col min="2" max="2" width="6.125" style="3" customWidth="1"/>
    <col min="3" max="3" width="11.375" style="3" customWidth="1"/>
    <col min="4" max="4" width="15.875" style="3" customWidth="1"/>
    <col min="5" max="5" width="11.25390625" style="3" customWidth="1"/>
    <col min="6" max="6" width="10.875" style="3" customWidth="1"/>
    <col min="7" max="7" width="11.00390625" style="3" customWidth="1"/>
    <col min="8" max="8" width="11.125" style="3" customWidth="1"/>
    <col min="9" max="9" width="10.75390625" style="3" customWidth="1"/>
    <col min="10" max="16384" width="9.125" style="3" customWidth="1"/>
  </cols>
  <sheetData>
    <row r="1" spans="1:9" ht="13.5" thickTop="1">
      <c r="A1" s="420" t="s">
        <v>49</v>
      </c>
      <c r="B1" s="421"/>
      <c r="C1" s="95" t="str">
        <f>CONCATENATE(cislostavby," ",nazevstavby)</f>
        <v>52015 NÁRODNÍ ZEMĚDĚLSKÉ MUZEUM PRAHA</v>
      </c>
      <c r="D1" s="96"/>
      <c r="E1" s="97"/>
      <c r="F1" s="96"/>
      <c r="G1" s="98" t="s">
        <v>50</v>
      </c>
      <c r="H1" s="99" t="s">
        <v>84</v>
      </c>
      <c r="I1" s="100"/>
    </row>
    <row r="2" spans="1:9" ht="13.5" thickBot="1">
      <c r="A2" s="422" t="s">
        <v>51</v>
      </c>
      <c r="B2" s="423"/>
      <c r="C2" s="101" t="str">
        <f>CONCATENATE(cisloobjektu," ",nazevobjektu)</f>
        <v>EX1 OBJEVOVNA</v>
      </c>
      <c r="D2" s="102"/>
      <c r="E2" s="103"/>
      <c r="F2" s="102"/>
      <c r="G2" s="424" t="s">
        <v>85</v>
      </c>
      <c r="H2" s="425"/>
      <c r="I2" s="426"/>
    </row>
    <row r="3" ht="13.5" thickTop="1">
      <c r="F3" s="35"/>
    </row>
    <row r="4" spans="1:9" ht="19.5" customHeight="1">
      <c r="A4" s="104" t="s">
        <v>52</v>
      </c>
      <c r="B4" s="105"/>
      <c r="C4" s="105"/>
      <c r="D4" s="105"/>
      <c r="E4" s="106"/>
      <c r="F4" s="105"/>
      <c r="G4" s="105"/>
      <c r="H4" s="105"/>
      <c r="I4" s="105"/>
    </row>
    <row r="5" ht="13.5" thickBot="1"/>
    <row r="6" spans="1:9" s="35" customFormat="1" ht="13.5" thickBot="1">
      <c r="A6" s="107"/>
      <c r="B6" s="108" t="s">
        <v>53</v>
      </c>
      <c r="C6" s="108"/>
      <c r="D6" s="109"/>
      <c r="E6" s="110" t="s">
        <v>54</v>
      </c>
      <c r="F6" s="111" t="s">
        <v>55</v>
      </c>
      <c r="G6" s="111" t="s">
        <v>56</v>
      </c>
      <c r="H6" s="111" t="s">
        <v>57</v>
      </c>
      <c r="I6" s="112" t="s">
        <v>31</v>
      </c>
    </row>
    <row r="7" spans="1:9" s="35" customFormat="1" ht="12.75">
      <c r="A7" s="192" t="str">
        <f>'Položky_Stavební část'!B7</f>
        <v>3</v>
      </c>
      <c r="B7" s="113" t="str">
        <f>'Položky_Stavební část'!C7</f>
        <v>Svislé a kompletní konstrukce</v>
      </c>
      <c r="D7" s="114"/>
      <c r="E7" s="193">
        <f>'Položky_Stavební část'!BC9</f>
        <v>0</v>
      </c>
      <c r="F7" s="194">
        <f>'Položky_Stavební část'!BD9</f>
        <v>0</v>
      </c>
      <c r="G7" s="194">
        <f>'Položky_Stavební část'!BE9</f>
        <v>0</v>
      </c>
      <c r="H7" s="194">
        <f>'Položky_Stavební část'!BF9</f>
        <v>0</v>
      </c>
      <c r="I7" s="195">
        <f>'Položky_Stavební část'!BG9</f>
        <v>0</v>
      </c>
    </row>
    <row r="8" spans="1:9" s="35" customFormat="1" ht="12.75">
      <c r="A8" s="192" t="str">
        <f>'Položky_Stavební část'!B10</f>
        <v>61</v>
      </c>
      <c r="B8" s="113" t="str">
        <f>'Položky_Stavební část'!C10</f>
        <v>Upravy povrchů vnitřní</v>
      </c>
      <c r="D8" s="114"/>
      <c r="E8" s="193">
        <f>'Položky_Stavební část'!BC17</f>
        <v>0</v>
      </c>
      <c r="F8" s="194">
        <f>'Položky_Stavební část'!BD17</f>
        <v>0</v>
      </c>
      <c r="G8" s="194">
        <f>'Položky_Stavební část'!BE17</f>
        <v>0</v>
      </c>
      <c r="H8" s="194">
        <f>'Položky_Stavební část'!BF17</f>
        <v>0</v>
      </c>
      <c r="I8" s="195">
        <f>'Položky_Stavební část'!BG17</f>
        <v>0</v>
      </c>
    </row>
    <row r="9" spans="1:9" s="35" customFormat="1" ht="12.75">
      <c r="A9" s="192" t="str">
        <f>'Položky_Stavební část'!B18</f>
        <v>63</v>
      </c>
      <c r="B9" s="113" t="str">
        <f>'Položky_Stavební část'!C18</f>
        <v>Podlahy a podlahové konstrukce</v>
      </c>
      <c r="D9" s="114"/>
      <c r="E9" s="193">
        <f>'Položky_Stavební část'!BC22</f>
        <v>0</v>
      </c>
      <c r="F9" s="194">
        <f>'Položky_Stavební část'!BD22</f>
        <v>0</v>
      </c>
      <c r="G9" s="194">
        <f>'Položky_Stavební část'!BE22</f>
        <v>0</v>
      </c>
      <c r="H9" s="194">
        <f>'Položky_Stavební část'!BF22</f>
        <v>0</v>
      </c>
      <c r="I9" s="195">
        <f>'Položky_Stavební část'!BG22</f>
        <v>0</v>
      </c>
    </row>
    <row r="10" spans="1:9" s="35" customFormat="1" ht="12.75">
      <c r="A10" s="192" t="str">
        <f>'Položky_Stavební část'!B23</f>
        <v>95</v>
      </c>
      <c r="B10" s="113" t="str">
        <f>'Položky_Stavební část'!C23</f>
        <v>Dokončovací konstrukce na pozemních stavbách</v>
      </c>
      <c r="D10" s="114"/>
      <c r="E10" s="193">
        <f>'Položky_Stavební část'!BC25</f>
        <v>0</v>
      </c>
      <c r="F10" s="194">
        <f>'Položky_Stavební část'!BD25</f>
        <v>0</v>
      </c>
      <c r="G10" s="194">
        <f>'Položky_Stavební část'!BE25</f>
        <v>0</v>
      </c>
      <c r="H10" s="194">
        <f>'Položky_Stavební část'!BF25</f>
        <v>0</v>
      </c>
      <c r="I10" s="195">
        <f>'Položky_Stavební část'!BG25</f>
        <v>0</v>
      </c>
    </row>
    <row r="11" spans="1:9" s="35" customFormat="1" ht="12.75">
      <c r="A11" s="192" t="str">
        <f>'Položky_Stavební část'!B26</f>
        <v>96</v>
      </c>
      <c r="B11" s="113" t="str">
        <f>'Položky_Stavební část'!C26</f>
        <v>Bourání konstrukcí</v>
      </c>
      <c r="D11" s="114"/>
      <c r="E11" s="193">
        <f>'Položky_Stavební část'!BC31</f>
        <v>0</v>
      </c>
      <c r="F11" s="194">
        <f>'Položky_Stavební část'!BD31</f>
        <v>0</v>
      </c>
      <c r="G11" s="194">
        <f>'Položky_Stavební část'!BE31</f>
        <v>0</v>
      </c>
      <c r="H11" s="194">
        <f>'Položky_Stavební část'!BF31</f>
        <v>0</v>
      </c>
      <c r="I11" s="195">
        <f>'Položky_Stavební část'!BG31</f>
        <v>0</v>
      </c>
    </row>
    <row r="12" spans="1:9" s="35" customFormat="1" ht="12.75">
      <c r="A12" s="192" t="str">
        <f>'Položky_Stavební část'!B32</f>
        <v>97</v>
      </c>
      <c r="B12" s="113" t="str">
        <f>'Položky_Stavební část'!C32</f>
        <v>Prorážení otvorů</v>
      </c>
      <c r="D12" s="114"/>
      <c r="E12" s="193">
        <f>'Položky_Stavební část'!BC38</f>
        <v>0</v>
      </c>
      <c r="F12" s="194">
        <f>'Položky_Stavební část'!BD38</f>
        <v>0</v>
      </c>
      <c r="G12" s="194">
        <f>'Položky_Stavební část'!BE38</f>
        <v>0</v>
      </c>
      <c r="H12" s="194">
        <f>'Položky_Stavební část'!BF38</f>
        <v>0</v>
      </c>
      <c r="I12" s="195">
        <f>'Položky_Stavební část'!BG38</f>
        <v>0</v>
      </c>
    </row>
    <row r="13" spans="1:9" s="35" customFormat="1" ht="12.75">
      <c r="A13" s="192" t="str">
        <f>'Položky_Stavební část'!B39</f>
        <v>99</v>
      </c>
      <c r="B13" s="113" t="str">
        <f>'Položky_Stavební část'!C39</f>
        <v>Staveništní přesun hmot</v>
      </c>
      <c r="D13" s="114"/>
      <c r="E13" s="193">
        <f>'Položky_Stavební část'!BC41</f>
        <v>0</v>
      </c>
      <c r="F13" s="194">
        <f>'Položky_Stavební část'!BD41</f>
        <v>0</v>
      </c>
      <c r="G13" s="194">
        <f>'Položky_Stavební část'!BE41</f>
        <v>0</v>
      </c>
      <c r="H13" s="194">
        <f>'Položky_Stavební část'!BF41</f>
        <v>0</v>
      </c>
      <c r="I13" s="195">
        <f>'Položky_Stavební část'!BG41</f>
        <v>0</v>
      </c>
    </row>
    <row r="14" spans="1:9" s="35" customFormat="1" ht="12.75">
      <c r="A14" s="192" t="str">
        <f>'Položky_Stavební část'!B42</f>
        <v>713</v>
      </c>
      <c r="B14" s="113" t="str">
        <f>'Položky_Stavební část'!C42</f>
        <v>Izolace tepelné</v>
      </c>
      <c r="D14" s="114"/>
      <c r="E14" s="193">
        <f>'Položky_Stavební část'!BC46</f>
        <v>0</v>
      </c>
      <c r="F14" s="194">
        <f>'Položky_Stavební část'!BD46</f>
        <v>0</v>
      </c>
      <c r="G14" s="194">
        <f>'Položky_Stavební část'!BE46</f>
        <v>0</v>
      </c>
      <c r="H14" s="194">
        <f>'Položky_Stavební část'!BF46</f>
        <v>0</v>
      </c>
      <c r="I14" s="195">
        <f>'Položky_Stavební část'!BG46</f>
        <v>0</v>
      </c>
    </row>
    <row r="15" spans="1:9" s="35" customFormat="1" ht="12.75">
      <c r="A15" s="192" t="str">
        <f>'Položky_Stavební část'!B47</f>
        <v>762</v>
      </c>
      <c r="B15" s="113" t="str">
        <f>'Položky_Stavební část'!C47</f>
        <v>Konstrukce tesařské</v>
      </c>
      <c r="D15" s="114"/>
      <c r="E15" s="193">
        <f>'Položky_Stavební část'!BC53</f>
        <v>0</v>
      </c>
      <c r="F15" s="194">
        <f>'Položky_Stavební část'!BD53</f>
        <v>0</v>
      </c>
      <c r="G15" s="194">
        <f>'Položky_Stavební část'!BE53</f>
        <v>0</v>
      </c>
      <c r="H15" s="194">
        <f>'Položky_Stavební část'!BF53</f>
        <v>0</v>
      </c>
      <c r="I15" s="195">
        <f>'Položky_Stavební část'!BG53</f>
        <v>0</v>
      </c>
    </row>
    <row r="16" spans="1:9" s="35" customFormat="1" ht="12.75">
      <c r="A16" s="192" t="str">
        <f>'Položky_Stavební část'!B54</f>
        <v>767</v>
      </c>
      <c r="B16" s="113" t="str">
        <f>'Položky_Stavební část'!C54</f>
        <v>Konstrukce zámečnické</v>
      </c>
      <c r="D16" s="114"/>
      <c r="E16" s="193">
        <f>'Položky_Stavební část'!BC57</f>
        <v>0</v>
      </c>
      <c r="F16" s="194">
        <f>'Položky_Stavební část'!BD57</f>
        <v>0</v>
      </c>
      <c r="G16" s="194">
        <f>'Položky_Stavební část'!BE57</f>
        <v>0</v>
      </c>
      <c r="H16" s="194">
        <f>'Položky_Stavební část'!BF57</f>
        <v>0</v>
      </c>
      <c r="I16" s="195">
        <f>'Položky_Stavební část'!BG57</f>
        <v>0</v>
      </c>
    </row>
    <row r="17" spans="1:9" s="35" customFormat="1" ht="12.75">
      <c r="A17" s="192" t="str">
        <f>'Položky_Stavební část'!B58</f>
        <v>775</v>
      </c>
      <c r="B17" s="113" t="str">
        <f>'Položky_Stavební část'!C58</f>
        <v>Podlahy vlysové a parketové</v>
      </c>
      <c r="D17" s="114"/>
      <c r="E17" s="193">
        <f>'Položky_Stavební část'!BC61</f>
        <v>0</v>
      </c>
      <c r="F17" s="194">
        <f>'Položky_Stavební část'!BD61</f>
        <v>0</v>
      </c>
      <c r="G17" s="194">
        <f>'Položky_Stavební část'!BE61</f>
        <v>0</v>
      </c>
      <c r="H17" s="194">
        <f>'Položky_Stavební část'!BF61</f>
        <v>0</v>
      </c>
      <c r="I17" s="195">
        <f>'Položky_Stavební část'!BG61</f>
        <v>0</v>
      </c>
    </row>
    <row r="18" spans="1:9" s="35" customFormat="1" ht="12.75">
      <c r="A18" s="192" t="str">
        <f>'Položky_Stavební část'!B62</f>
        <v>776</v>
      </c>
      <c r="B18" s="113" t="str">
        <f>'Položky_Stavební část'!C62</f>
        <v>Podlahy povlakové</v>
      </c>
      <c r="D18" s="114"/>
      <c r="E18" s="193">
        <f>'Položky_Stavební část'!BC67</f>
        <v>0</v>
      </c>
      <c r="F18" s="194">
        <f>'Položky_Stavební část'!BD67</f>
        <v>0</v>
      </c>
      <c r="G18" s="194">
        <f>'Položky_Stavební část'!BE67</f>
        <v>0</v>
      </c>
      <c r="H18" s="194">
        <f>'Položky_Stavební část'!BF67</f>
        <v>0</v>
      </c>
      <c r="I18" s="195">
        <f>'Položky_Stavební část'!BG67</f>
        <v>0</v>
      </c>
    </row>
    <row r="19" spans="1:9" s="35" customFormat="1" ht="12.75">
      <c r="A19" s="192" t="str">
        <f>'Položky_Stavební část'!B68</f>
        <v>784</v>
      </c>
      <c r="B19" s="113" t="str">
        <f>'Položky_Stavební část'!C68</f>
        <v>Malby</v>
      </c>
      <c r="D19" s="114"/>
      <c r="E19" s="193">
        <f>'Položky_Stavební část'!BC72</f>
        <v>0</v>
      </c>
      <c r="F19" s="194">
        <f>'Položky_Stavební část'!BD72</f>
        <v>0</v>
      </c>
      <c r="G19" s="194">
        <f>'Položky_Stavební část'!BE72</f>
        <v>0</v>
      </c>
      <c r="H19" s="194">
        <f>'Položky_Stavební část'!BF72</f>
        <v>0</v>
      </c>
      <c r="I19" s="195">
        <f>'Položky_Stavební část'!BG72</f>
        <v>0</v>
      </c>
    </row>
    <row r="20" spans="1:9" s="35" customFormat="1" ht="12.75">
      <c r="A20" s="192" t="str">
        <f>'Položky_Stavební část'!B73</f>
        <v>799</v>
      </c>
      <c r="B20" s="113" t="str">
        <f>'Položky_Stavební část'!C73</f>
        <v>Ostatní</v>
      </c>
      <c r="D20" s="114"/>
      <c r="E20" s="193">
        <f>'Položky_Stavební část'!BC78</f>
        <v>0</v>
      </c>
      <c r="F20" s="194">
        <f>'Položky_Stavební část'!BD78</f>
        <v>0</v>
      </c>
      <c r="G20" s="194">
        <f>'Položky_Stavební část'!BE78</f>
        <v>0</v>
      </c>
      <c r="H20" s="194">
        <f>'Položky_Stavební část'!BF78</f>
        <v>0</v>
      </c>
      <c r="I20" s="195">
        <f>'Položky_Stavební část'!BG78</f>
        <v>0</v>
      </c>
    </row>
    <row r="21" spans="1:9" s="35" customFormat="1" ht="13.5" thickBot="1">
      <c r="A21" s="192" t="str">
        <f>'Položky_Stavební část'!B79</f>
        <v>D96</v>
      </c>
      <c r="B21" s="113" t="str">
        <f>'Položky_Stavební část'!C79</f>
        <v>Přesuny suti a vybouraných hmot</v>
      </c>
      <c r="D21" s="114"/>
      <c r="E21" s="193">
        <f>'Položky_Stavební část'!BC87</f>
        <v>0</v>
      </c>
      <c r="F21" s="194">
        <f>'Položky_Stavební část'!BD87</f>
        <v>0</v>
      </c>
      <c r="G21" s="194">
        <f>'Položky_Stavební část'!BE87</f>
        <v>0</v>
      </c>
      <c r="H21" s="194">
        <f>'Položky_Stavební část'!BF87</f>
        <v>0</v>
      </c>
      <c r="I21" s="195">
        <f>'Položky_Stavební část'!BG87</f>
        <v>0</v>
      </c>
    </row>
    <row r="22" spans="1:9" s="121" customFormat="1" ht="13.5" thickBot="1">
      <c r="A22" s="115"/>
      <c r="B22" s="116" t="s">
        <v>58</v>
      </c>
      <c r="C22" s="116"/>
      <c r="D22" s="117"/>
      <c r="E22" s="118">
        <f>SUM(E7:E21)</f>
        <v>0</v>
      </c>
      <c r="F22" s="119">
        <f>SUM(F7:F21)</f>
        <v>0</v>
      </c>
      <c r="G22" s="119">
        <f>SUM(G7:G21)</f>
        <v>0</v>
      </c>
      <c r="H22" s="119">
        <f>SUM(H7:H21)</f>
        <v>0</v>
      </c>
      <c r="I22" s="120">
        <f>SUM(I7:I21)</f>
        <v>0</v>
      </c>
    </row>
    <row r="23" spans="1:9" ht="12.75">
      <c r="A23" s="35"/>
      <c r="B23" s="35"/>
      <c r="C23" s="35"/>
      <c r="D23" s="35"/>
      <c r="E23" s="35"/>
      <c r="F23" s="35"/>
      <c r="G23" s="35"/>
      <c r="H23" s="35"/>
      <c r="I23" s="35"/>
    </row>
    <row r="24" spans="1:57" ht="19.5" customHeight="1">
      <c r="A24" s="105" t="s">
        <v>59</v>
      </c>
      <c r="B24" s="105"/>
      <c r="C24" s="105"/>
      <c r="D24" s="105"/>
      <c r="E24" s="105"/>
      <c r="F24" s="105"/>
      <c r="G24" s="122"/>
      <c r="H24" s="105"/>
      <c r="I24" s="105"/>
      <c r="BA24" s="41"/>
      <c r="BB24" s="41"/>
      <c r="BC24" s="41"/>
      <c r="BD24" s="41"/>
      <c r="BE24" s="41"/>
    </row>
    <row r="25" ht="13.5" thickBot="1"/>
    <row r="26" spans="1:9" ht="12.75">
      <c r="A26" s="70" t="s">
        <v>60</v>
      </c>
      <c r="B26" s="71"/>
      <c r="C26" s="71"/>
      <c r="D26" s="123"/>
      <c r="E26" s="124" t="s">
        <v>61</v>
      </c>
      <c r="F26" s="125" t="s">
        <v>62</v>
      </c>
      <c r="G26" s="126" t="s">
        <v>63</v>
      </c>
      <c r="H26" s="127"/>
      <c r="I26" s="128" t="s">
        <v>61</v>
      </c>
    </row>
    <row r="27" spans="1:53" ht="12.75">
      <c r="A27" s="64" t="s">
        <v>224</v>
      </c>
      <c r="B27" s="55"/>
      <c r="C27" s="55"/>
      <c r="D27" s="129"/>
      <c r="E27" s="130">
        <v>0</v>
      </c>
      <c r="F27" s="131">
        <v>0</v>
      </c>
      <c r="G27" s="132">
        <f>CHOOSE(BA27+1,HSV+PSV,HSV+PSV+Mont,HSV+PSV+Dodavka+Mont,HSV,PSV,Mont,Dodavka,Mont+Dodavka,0)</f>
        <v>0</v>
      </c>
      <c r="H27" s="133"/>
      <c r="I27" s="134">
        <f>E27+F27*G27/100</f>
        <v>0</v>
      </c>
      <c r="BA27" s="3">
        <v>1</v>
      </c>
    </row>
    <row r="28" spans="1:53" ht="12.75">
      <c r="A28" s="64" t="s">
        <v>225</v>
      </c>
      <c r="B28" s="55"/>
      <c r="C28" s="55"/>
      <c r="D28" s="129"/>
      <c r="E28" s="130">
        <v>0</v>
      </c>
      <c r="F28" s="131">
        <v>0</v>
      </c>
      <c r="G28" s="132">
        <f>CHOOSE(BA28+1,HSV+PSV,HSV+PSV+Mont,HSV+PSV+Dodavka+Mont,HSV,PSV,Mont,Dodavka,Mont+Dodavka,0)</f>
        <v>0</v>
      </c>
      <c r="H28" s="133"/>
      <c r="I28" s="134">
        <f>E28+F28*G28/100</f>
        <v>0</v>
      </c>
      <c r="BA28" s="3">
        <v>1</v>
      </c>
    </row>
    <row r="29" spans="1:53" ht="12.75">
      <c r="A29" s="64" t="s">
        <v>226</v>
      </c>
      <c r="B29" s="55"/>
      <c r="C29" s="55"/>
      <c r="D29" s="129"/>
      <c r="E29" s="130">
        <v>0</v>
      </c>
      <c r="F29" s="131">
        <v>0</v>
      </c>
      <c r="G29" s="132">
        <f>CHOOSE(BA29+1,HSV+PSV,HSV+PSV+Mont,HSV+PSV+Dodavka+Mont,HSV,PSV,Mont,Dodavka,Mont+Dodavka,0)</f>
        <v>0</v>
      </c>
      <c r="H29" s="133"/>
      <c r="I29" s="134">
        <f>E29+F29*G29/100</f>
        <v>0</v>
      </c>
      <c r="BA29" s="3">
        <v>2</v>
      </c>
    </row>
    <row r="30" spans="1:9" ht="13.5" thickBot="1">
      <c r="A30" s="135"/>
      <c r="B30" s="136" t="s">
        <v>64</v>
      </c>
      <c r="C30" s="137"/>
      <c r="D30" s="138"/>
      <c r="E30" s="139"/>
      <c r="F30" s="140"/>
      <c r="G30" s="140"/>
      <c r="H30" s="427">
        <f>SUM(I27:I29)</f>
        <v>0</v>
      </c>
      <c r="I30" s="428"/>
    </row>
    <row r="32" spans="2:9" ht="12.75">
      <c r="B32" s="121"/>
      <c r="F32" s="141"/>
      <c r="G32" s="142"/>
      <c r="H32" s="142"/>
      <c r="I32" s="143"/>
    </row>
    <row r="33" spans="6:9" ht="12.75">
      <c r="F33" s="141"/>
      <c r="G33" s="142"/>
      <c r="H33" s="142"/>
      <c r="I33" s="143"/>
    </row>
    <row r="34" spans="6:9" ht="12.75">
      <c r="F34" s="141"/>
      <c r="G34" s="142"/>
      <c r="H34" s="142"/>
      <c r="I34" s="143"/>
    </row>
    <row r="35" spans="6:9" ht="12.75">
      <c r="F35" s="141"/>
      <c r="G35" s="142"/>
      <c r="H35" s="142"/>
      <c r="I35" s="143"/>
    </row>
    <row r="36" spans="6:9" ht="12.75">
      <c r="F36" s="141"/>
      <c r="G36" s="142"/>
      <c r="H36" s="142"/>
      <c r="I36" s="143"/>
    </row>
    <row r="37" spans="6:9" ht="12.75">
      <c r="F37" s="141"/>
      <c r="G37" s="142"/>
      <c r="H37" s="142"/>
      <c r="I37" s="143"/>
    </row>
    <row r="38" spans="6:9" ht="12.75">
      <c r="F38" s="141"/>
      <c r="G38" s="142"/>
      <c r="H38" s="142"/>
      <c r="I38" s="143"/>
    </row>
    <row r="39" spans="6:9" ht="12.75">
      <c r="F39" s="141"/>
      <c r="G39" s="142"/>
      <c r="H39" s="142"/>
      <c r="I39" s="143"/>
    </row>
    <row r="40" spans="6:9" ht="12.75">
      <c r="F40" s="141"/>
      <c r="G40" s="142"/>
      <c r="H40" s="142"/>
      <c r="I40" s="143"/>
    </row>
    <row r="41" spans="6:9" ht="12.75">
      <c r="F41" s="141"/>
      <c r="G41" s="142"/>
      <c r="H41" s="142"/>
      <c r="I41" s="143"/>
    </row>
    <row r="42" spans="6:9" ht="12.75">
      <c r="F42" s="141"/>
      <c r="G42" s="142"/>
      <c r="H42" s="142"/>
      <c r="I42" s="143"/>
    </row>
    <row r="43" spans="6:9" ht="12.75">
      <c r="F43" s="141"/>
      <c r="G43" s="142"/>
      <c r="H43" s="142"/>
      <c r="I43" s="143"/>
    </row>
    <row r="44" spans="6:9" ht="12.75">
      <c r="F44" s="141"/>
      <c r="G44" s="142"/>
      <c r="H44" s="142"/>
      <c r="I44" s="143"/>
    </row>
    <row r="45" spans="6:9" ht="12.75">
      <c r="F45" s="141"/>
      <c r="G45" s="142"/>
      <c r="H45" s="142"/>
      <c r="I45" s="143"/>
    </row>
    <row r="46" spans="6:9" ht="12.75">
      <c r="F46" s="141"/>
      <c r="G46" s="142"/>
      <c r="H46" s="142"/>
      <c r="I46" s="143"/>
    </row>
    <row r="47" spans="6:9" ht="12.75">
      <c r="F47" s="141"/>
      <c r="G47" s="142"/>
      <c r="H47" s="142"/>
      <c r="I47" s="143"/>
    </row>
    <row r="48" spans="6:9" ht="12.75">
      <c r="F48" s="141"/>
      <c r="G48" s="142"/>
      <c r="H48" s="142"/>
      <c r="I48" s="143"/>
    </row>
    <row r="49" spans="6:9" ht="12.75">
      <c r="F49" s="141"/>
      <c r="G49" s="142"/>
      <c r="H49" s="142"/>
      <c r="I49" s="143"/>
    </row>
    <row r="50" spans="6:9" ht="12.75">
      <c r="F50" s="141"/>
      <c r="G50" s="142"/>
      <c r="H50" s="142"/>
      <c r="I50" s="143"/>
    </row>
    <row r="51" spans="6:9" ht="12.75">
      <c r="F51" s="141"/>
      <c r="G51" s="142"/>
      <c r="H51" s="142"/>
      <c r="I51" s="143"/>
    </row>
    <row r="52" spans="6:9" ht="12.75">
      <c r="F52" s="141"/>
      <c r="G52" s="142"/>
      <c r="H52" s="142"/>
      <c r="I52" s="143"/>
    </row>
    <row r="53" spans="6:9" ht="12.75">
      <c r="F53" s="141"/>
      <c r="G53" s="142"/>
      <c r="H53" s="142"/>
      <c r="I53" s="143"/>
    </row>
    <row r="54" spans="6:9" ht="12.75">
      <c r="F54" s="141"/>
      <c r="G54" s="142"/>
      <c r="H54" s="142"/>
      <c r="I54" s="143"/>
    </row>
    <row r="55" spans="6:9" ht="12.75">
      <c r="F55" s="141"/>
      <c r="G55" s="142"/>
      <c r="H55" s="142"/>
      <c r="I55" s="143"/>
    </row>
    <row r="56" spans="6:9" ht="12.75">
      <c r="F56" s="141"/>
      <c r="G56" s="142"/>
      <c r="H56" s="142"/>
      <c r="I56" s="143"/>
    </row>
    <row r="57" spans="6:9" ht="12.75">
      <c r="F57" s="141"/>
      <c r="G57" s="142"/>
      <c r="H57" s="142"/>
      <c r="I57" s="143"/>
    </row>
    <row r="58" spans="6:9" ht="12.75">
      <c r="F58" s="141"/>
      <c r="G58" s="142"/>
      <c r="H58" s="142"/>
      <c r="I58" s="143"/>
    </row>
    <row r="59" spans="6:9" ht="12.75">
      <c r="F59" s="141"/>
      <c r="G59" s="142"/>
      <c r="H59" s="142"/>
      <c r="I59" s="143"/>
    </row>
    <row r="60" spans="6:9" ht="12.75">
      <c r="F60" s="141"/>
      <c r="G60" s="142"/>
      <c r="H60" s="142"/>
      <c r="I60" s="143"/>
    </row>
    <row r="61" spans="6:9" ht="12.75">
      <c r="F61" s="141"/>
      <c r="G61" s="142"/>
      <c r="H61" s="142"/>
      <c r="I61" s="143"/>
    </row>
    <row r="62" spans="6:9" ht="12.75">
      <c r="F62" s="141"/>
      <c r="G62" s="142"/>
      <c r="H62" s="142"/>
      <c r="I62" s="143"/>
    </row>
    <row r="63" spans="6:9" ht="12.75">
      <c r="F63" s="141"/>
      <c r="G63" s="142"/>
      <c r="H63" s="142"/>
      <c r="I63" s="143"/>
    </row>
    <row r="64" spans="6:9" ht="12.75">
      <c r="F64" s="141"/>
      <c r="G64" s="142"/>
      <c r="H64" s="142"/>
      <c r="I64" s="143"/>
    </row>
    <row r="65" spans="6:9" ht="12.75">
      <c r="F65" s="141"/>
      <c r="G65" s="142"/>
      <c r="H65" s="142"/>
      <c r="I65" s="143"/>
    </row>
    <row r="66" spans="6:9" ht="12.75">
      <c r="F66" s="141"/>
      <c r="G66" s="142"/>
      <c r="H66" s="142"/>
      <c r="I66" s="143"/>
    </row>
    <row r="67" spans="6:9" ht="12.75">
      <c r="F67" s="141"/>
      <c r="G67" s="142"/>
      <c r="H67" s="142"/>
      <c r="I67" s="143"/>
    </row>
    <row r="68" spans="6:9" ht="12.75">
      <c r="F68" s="141"/>
      <c r="G68" s="142"/>
      <c r="H68" s="142"/>
      <c r="I68" s="143"/>
    </row>
    <row r="69" spans="6:9" ht="12.75">
      <c r="F69" s="141"/>
      <c r="G69" s="142"/>
      <c r="H69" s="142"/>
      <c r="I69" s="143"/>
    </row>
    <row r="70" spans="6:9" ht="12.75">
      <c r="F70" s="141"/>
      <c r="G70" s="142"/>
      <c r="H70" s="142"/>
      <c r="I70" s="143"/>
    </row>
    <row r="71" spans="6:9" ht="12.75">
      <c r="F71" s="141"/>
      <c r="G71" s="142"/>
      <c r="H71" s="142"/>
      <c r="I71" s="143"/>
    </row>
    <row r="72" spans="6:9" ht="12.75">
      <c r="F72" s="141"/>
      <c r="G72" s="142"/>
      <c r="H72" s="142"/>
      <c r="I72" s="143"/>
    </row>
    <row r="73" spans="6:9" ht="12.75">
      <c r="F73" s="141"/>
      <c r="G73" s="142"/>
      <c r="H73" s="142"/>
      <c r="I73" s="143"/>
    </row>
    <row r="74" spans="6:9" ht="12.75">
      <c r="F74" s="141"/>
      <c r="G74" s="142"/>
      <c r="H74" s="142"/>
      <c r="I74" s="143"/>
    </row>
    <row r="75" spans="6:9" ht="12.75">
      <c r="F75" s="141"/>
      <c r="G75" s="142"/>
      <c r="H75" s="142"/>
      <c r="I75" s="143"/>
    </row>
    <row r="76" spans="6:9" ht="12.75">
      <c r="F76" s="141"/>
      <c r="G76" s="142"/>
      <c r="H76" s="142"/>
      <c r="I76" s="143"/>
    </row>
    <row r="77" spans="6:9" ht="12.75">
      <c r="F77" s="141"/>
      <c r="G77" s="142"/>
      <c r="H77" s="142"/>
      <c r="I77" s="143"/>
    </row>
    <row r="78" spans="6:9" ht="12.75">
      <c r="F78" s="141"/>
      <c r="G78" s="142"/>
      <c r="H78" s="142"/>
      <c r="I78" s="143"/>
    </row>
    <row r="79" spans="6:9" ht="12.75">
      <c r="F79" s="141"/>
      <c r="G79" s="142"/>
      <c r="H79" s="142"/>
      <c r="I79" s="143"/>
    </row>
    <row r="80" spans="6:9" ht="12.75">
      <c r="F80" s="141"/>
      <c r="G80" s="142"/>
      <c r="H80" s="142"/>
      <c r="I80" s="143"/>
    </row>
    <row r="81" spans="6:9" ht="12.75">
      <c r="F81" s="141"/>
      <c r="G81" s="142"/>
      <c r="H81" s="142"/>
      <c r="I81" s="143"/>
    </row>
  </sheetData>
  <mergeCells count="4">
    <mergeCell ref="A1:B1"/>
    <mergeCell ref="A2:B2"/>
    <mergeCell ref="G2:I2"/>
    <mergeCell ref="H30:I30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60"/>
  <sheetViews>
    <sheetView showGridLines="0" showZeros="0" workbookViewId="0" topLeftCell="A54">
      <selection activeCell="C90" sqref="C90"/>
    </sheetView>
  </sheetViews>
  <sheetFormatPr defaultColWidth="9.00390625" defaultRowHeight="12.75"/>
  <cols>
    <col min="1" max="1" width="4.375" style="144" customWidth="1"/>
    <col min="2" max="2" width="11.625" style="144" customWidth="1"/>
    <col min="3" max="3" width="40.375" style="144" customWidth="1"/>
    <col min="4" max="4" width="5.625" style="144" customWidth="1"/>
    <col min="5" max="5" width="8.625" style="152" customWidth="1"/>
    <col min="6" max="6" width="9.875" style="144" customWidth="1"/>
    <col min="7" max="7" width="13.875" style="144" customWidth="1"/>
    <col min="8" max="11" width="11.125" style="144" customWidth="1"/>
    <col min="12" max="12" width="75.375" style="144" customWidth="1"/>
    <col min="13" max="13" width="45.25390625" style="144" customWidth="1"/>
    <col min="14" max="14" width="75.375" style="144" customWidth="1"/>
    <col min="15" max="15" width="45.25390625" style="144" customWidth="1"/>
    <col min="16" max="16384" width="9.125" style="144" customWidth="1"/>
  </cols>
  <sheetData>
    <row r="1" spans="1:7" ht="15.75">
      <c r="A1" s="429" t="s">
        <v>65</v>
      </c>
      <c r="B1" s="429"/>
      <c r="C1" s="429"/>
      <c r="D1" s="429"/>
      <c r="E1" s="429"/>
      <c r="F1" s="429"/>
      <c r="G1" s="429"/>
    </row>
    <row r="2" spans="2:7" ht="14.25" customHeight="1" thickBot="1">
      <c r="B2" s="145"/>
      <c r="C2" s="146"/>
      <c r="D2" s="146"/>
      <c r="E2" s="147"/>
      <c r="F2" s="146"/>
      <c r="G2" s="146"/>
    </row>
    <row r="3" spans="1:7" ht="13.5" thickTop="1">
      <c r="A3" s="420" t="s">
        <v>49</v>
      </c>
      <c r="B3" s="421"/>
      <c r="C3" s="95" t="str">
        <f>CONCATENATE(cislostavby," ",nazevstavby)</f>
        <v>52015 NÁRODNÍ ZEMĚDĚLSKÉ MUZEUM PRAHA</v>
      </c>
      <c r="D3" s="96"/>
      <c r="E3" s="148" t="s">
        <v>66</v>
      </c>
      <c r="F3" s="149" t="str">
        <f>'Rekapitulace_Stavební část'!H1</f>
        <v>R1</v>
      </c>
      <c r="G3" s="150"/>
    </row>
    <row r="4" spans="1:7" ht="13.5" thickBot="1">
      <c r="A4" s="430" t="s">
        <v>51</v>
      </c>
      <c r="B4" s="423"/>
      <c r="C4" s="101" t="str">
        <f>CONCATENATE(cisloobjektu," ",nazevobjektu)</f>
        <v>EX1 OBJEVOVNA</v>
      </c>
      <c r="D4" s="102"/>
      <c r="E4" s="431" t="str">
        <f>'Rekapitulace_Stavební část'!G2</f>
        <v>Rozpočet stavební části</v>
      </c>
      <c r="F4" s="432"/>
      <c r="G4" s="433"/>
    </row>
    <row r="5" spans="1:7" ht="13.5" thickTop="1">
      <c r="A5" s="151"/>
      <c r="G5" s="153"/>
    </row>
    <row r="6" spans="1:11" ht="22.5">
      <c r="A6" s="154" t="s">
        <v>67</v>
      </c>
      <c r="B6" s="155" t="s">
        <v>68</v>
      </c>
      <c r="C6" s="155" t="s">
        <v>69</v>
      </c>
      <c r="D6" s="155" t="s">
        <v>70</v>
      </c>
      <c r="E6" s="156" t="s">
        <v>71</v>
      </c>
      <c r="F6" s="155" t="s">
        <v>72</v>
      </c>
      <c r="G6" s="157" t="s">
        <v>73</v>
      </c>
      <c r="H6" s="158" t="s">
        <v>74</v>
      </c>
      <c r="I6" s="158" t="s">
        <v>75</v>
      </c>
      <c r="J6" s="158" t="s">
        <v>76</v>
      </c>
      <c r="K6" s="158" t="s">
        <v>77</v>
      </c>
    </row>
    <row r="7" spans="1:17" ht="12.75">
      <c r="A7" s="159" t="s">
        <v>78</v>
      </c>
      <c r="B7" s="160" t="s">
        <v>86</v>
      </c>
      <c r="C7" s="161" t="s">
        <v>87</v>
      </c>
      <c r="D7" s="162"/>
      <c r="E7" s="163"/>
      <c r="F7" s="163"/>
      <c r="G7" s="164"/>
      <c r="H7" s="165"/>
      <c r="I7" s="166"/>
      <c r="J7" s="165"/>
      <c r="K7" s="166"/>
      <c r="Q7" s="167">
        <v>1</v>
      </c>
    </row>
    <row r="8" spans="1:82" ht="12.75">
      <c r="A8" s="168">
        <v>1</v>
      </c>
      <c r="B8" s="169" t="s">
        <v>88</v>
      </c>
      <c r="C8" s="170" t="s">
        <v>89</v>
      </c>
      <c r="D8" s="171" t="s">
        <v>90</v>
      </c>
      <c r="E8" s="172">
        <v>0.3</v>
      </c>
      <c r="F8" s="172"/>
      <c r="G8" s="173">
        <f>E8*F8</f>
        <v>0</v>
      </c>
      <c r="H8" s="174">
        <v>1.95224</v>
      </c>
      <c r="I8" s="174">
        <f>E8*H8</f>
        <v>0.585672</v>
      </c>
      <c r="J8" s="174">
        <v>0</v>
      </c>
      <c r="K8" s="174">
        <f>E8*J8</f>
        <v>0</v>
      </c>
      <c r="Q8" s="167">
        <v>2</v>
      </c>
      <c r="AA8" s="144">
        <v>1</v>
      </c>
      <c r="AB8" s="144">
        <v>1</v>
      </c>
      <c r="AC8" s="144">
        <v>1</v>
      </c>
      <c r="BB8" s="144">
        <v>1</v>
      </c>
      <c r="BC8" s="144">
        <f>IF(BB8=1,G8,0)</f>
        <v>0</v>
      </c>
      <c r="BD8" s="144">
        <f>IF(BB8=2,G8,0)</f>
        <v>0</v>
      </c>
      <c r="BE8" s="144">
        <f>IF(BB8=3,G8,0)</f>
        <v>0</v>
      </c>
      <c r="BF8" s="144">
        <f>IF(BB8=4,G8,0)</f>
        <v>0</v>
      </c>
      <c r="BG8" s="144">
        <f>IF(BB8=5,G8,0)</f>
        <v>0</v>
      </c>
      <c r="CA8" s="144">
        <v>1</v>
      </c>
      <c r="CB8" s="144">
        <v>1</v>
      </c>
      <c r="CC8" s="167"/>
      <c r="CD8" s="167"/>
    </row>
    <row r="9" spans="1:59" ht="12.75">
      <c r="A9" s="176"/>
      <c r="B9" s="177" t="s">
        <v>79</v>
      </c>
      <c r="C9" s="178" t="str">
        <f>CONCATENATE(B7," ",C7)</f>
        <v>3 Svislé a kompletní konstrukce</v>
      </c>
      <c r="D9" s="179"/>
      <c r="E9" s="180"/>
      <c r="F9" s="181"/>
      <c r="G9" s="182">
        <f>SUM(G7:G8)</f>
        <v>0</v>
      </c>
      <c r="H9" s="183"/>
      <c r="I9" s="184">
        <f>SUM(I7:I8)</f>
        <v>0.585672</v>
      </c>
      <c r="J9" s="183"/>
      <c r="K9" s="184">
        <f>SUM(K7:K8)</f>
        <v>0</v>
      </c>
      <c r="Q9" s="167">
        <v>4</v>
      </c>
      <c r="BC9" s="185">
        <f>SUM(BC7:BC8)</f>
        <v>0</v>
      </c>
      <c r="BD9" s="185">
        <f>SUM(BD7:BD8)</f>
        <v>0</v>
      </c>
      <c r="BE9" s="185">
        <f>SUM(BE7:BE8)</f>
        <v>0</v>
      </c>
      <c r="BF9" s="185">
        <f>SUM(BF7:BF8)</f>
        <v>0</v>
      </c>
      <c r="BG9" s="185">
        <f>SUM(BG7:BG8)</f>
        <v>0</v>
      </c>
    </row>
    <row r="10" spans="1:17" ht="12.75">
      <c r="A10" s="159" t="s">
        <v>78</v>
      </c>
      <c r="B10" s="160" t="s">
        <v>91</v>
      </c>
      <c r="C10" s="161" t="s">
        <v>92</v>
      </c>
      <c r="D10" s="162"/>
      <c r="E10" s="163"/>
      <c r="F10" s="163"/>
      <c r="G10" s="164"/>
      <c r="H10" s="165"/>
      <c r="I10" s="166"/>
      <c r="J10" s="165"/>
      <c r="K10" s="166"/>
      <c r="Q10" s="167">
        <v>1</v>
      </c>
    </row>
    <row r="11" spans="1:82" ht="12.75">
      <c r="A11" s="168">
        <v>2</v>
      </c>
      <c r="B11" s="169" t="s">
        <v>93</v>
      </c>
      <c r="C11" s="170" t="s">
        <v>94</v>
      </c>
      <c r="D11" s="171" t="s">
        <v>95</v>
      </c>
      <c r="E11" s="172">
        <v>24</v>
      </c>
      <c r="F11" s="172"/>
      <c r="G11" s="173">
        <f aca="true" t="shared" si="0" ref="G11:G16">E11*F11</f>
        <v>0</v>
      </c>
      <c r="H11" s="174">
        <v>4E-05</v>
      </c>
      <c r="I11" s="174">
        <f aca="true" t="shared" si="1" ref="I11:I16">E11*H11</f>
        <v>0.0009600000000000001</v>
      </c>
      <c r="J11" s="174">
        <v>0</v>
      </c>
      <c r="K11" s="174">
        <f aca="true" t="shared" si="2" ref="K11:K16">E11*J11</f>
        <v>0</v>
      </c>
      <c r="Q11" s="167">
        <v>2</v>
      </c>
      <c r="AA11" s="144">
        <v>1</v>
      </c>
      <c r="AB11" s="144">
        <v>1</v>
      </c>
      <c r="AC11" s="144">
        <v>1</v>
      </c>
      <c r="BB11" s="144">
        <v>1</v>
      </c>
      <c r="BC11" s="144">
        <f aca="true" t="shared" si="3" ref="BC11:BC16">IF(BB11=1,G11,0)</f>
        <v>0</v>
      </c>
      <c r="BD11" s="144">
        <f aca="true" t="shared" si="4" ref="BD11:BD16">IF(BB11=2,G11,0)</f>
        <v>0</v>
      </c>
      <c r="BE11" s="144">
        <f aca="true" t="shared" si="5" ref="BE11:BE16">IF(BB11=3,G11,0)</f>
        <v>0</v>
      </c>
      <c r="BF11" s="144">
        <f aca="true" t="shared" si="6" ref="BF11:BF16">IF(BB11=4,G11,0)</f>
        <v>0</v>
      </c>
      <c r="BG11" s="144">
        <f aca="true" t="shared" si="7" ref="BG11:BG16">IF(BB11=5,G11,0)</f>
        <v>0</v>
      </c>
      <c r="CA11" s="144">
        <v>1</v>
      </c>
      <c r="CB11" s="144">
        <v>1</v>
      </c>
      <c r="CC11" s="167"/>
      <c r="CD11" s="167"/>
    </row>
    <row r="12" spans="1:82" ht="12.75">
      <c r="A12" s="168">
        <v>3</v>
      </c>
      <c r="B12" s="169" t="s">
        <v>96</v>
      </c>
      <c r="C12" s="170" t="s">
        <v>97</v>
      </c>
      <c r="D12" s="171" t="s">
        <v>95</v>
      </c>
      <c r="E12" s="172">
        <v>98.3</v>
      </c>
      <c r="F12" s="172"/>
      <c r="G12" s="173">
        <f t="shared" si="0"/>
        <v>0</v>
      </c>
      <c r="H12" s="174">
        <v>0.00391</v>
      </c>
      <c r="I12" s="174">
        <f t="shared" si="1"/>
        <v>0.384353</v>
      </c>
      <c r="J12" s="174">
        <v>0</v>
      </c>
      <c r="K12" s="174">
        <f t="shared" si="2"/>
        <v>0</v>
      </c>
      <c r="Q12" s="167">
        <v>2</v>
      </c>
      <c r="AA12" s="144">
        <v>1</v>
      </c>
      <c r="AB12" s="144">
        <v>1</v>
      </c>
      <c r="AC12" s="144">
        <v>1</v>
      </c>
      <c r="BB12" s="144">
        <v>1</v>
      </c>
      <c r="BC12" s="144">
        <f t="shared" si="3"/>
        <v>0</v>
      </c>
      <c r="BD12" s="144">
        <f t="shared" si="4"/>
        <v>0</v>
      </c>
      <c r="BE12" s="144">
        <f t="shared" si="5"/>
        <v>0</v>
      </c>
      <c r="BF12" s="144">
        <f t="shared" si="6"/>
        <v>0</v>
      </c>
      <c r="BG12" s="144">
        <f t="shared" si="7"/>
        <v>0</v>
      </c>
      <c r="CA12" s="144">
        <v>1</v>
      </c>
      <c r="CB12" s="144">
        <v>1</v>
      </c>
      <c r="CC12" s="167"/>
      <c r="CD12" s="167"/>
    </row>
    <row r="13" spans="1:82" ht="12.75">
      <c r="A13" s="168">
        <v>4</v>
      </c>
      <c r="B13" s="169" t="s">
        <v>98</v>
      </c>
      <c r="C13" s="170" t="s">
        <v>99</v>
      </c>
      <c r="D13" s="171" t="s">
        <v>95</v>
      </c>
      <c r="E13" s="172">
        <v>159.35</v>
      </c>
      <c r="F13" s="172"/>
      <c r="G13" s="173">
        <f t="shared" si="0"/>
        <v>0</v>
      </c>
      <c r="H13" s="174">
        <v>0.00266</v>
      </c>
      <c r="I13" s="174">
        <f t="shared" si="1"/>
        <v>0.423871</v>
      </c>
      <c r="J13" s="174">
        <v>0</v>
      </c>
      <c r="K13" s="174">
        <f t="shared" si="2"/>
        <v>0</v>
      </c>
      <c r="Q13" s="167">
        <v>2</v>
      </c>
      <c r="AA13" s="144">
        <v>1</v>
      </c>
      <c r="AB13" s="144">
        <v>1</v>
      </c>
      <c r="AC13" s="144">
        <v>1</v>
      </c>
      <c r="BB13" s="144">
        <v>1</v>
      </c>
      <c r="BC13" s="144">
        <f t="shared" si="3"/>
        <v>0</v>
      </c>
      <c r="BD13" s="144">
        <f t="shared" si="4"/>
        <v>0</v>
      </c>
      <c r="BE13" s="144">
        <f t="shared" si="5"/>
        <v>0</v>
      </c>
      <c r="BF13" s="144">
        <f t="shared" si="6"/>
        <v>0</v>
      </c>
      <c r="BG13" s="144">
        <f t="shared" si="7"/>
        <v>0</v>
      </c>
      <c r="CA13" s="144">
        <v>1</v>
      </c>
      <c r="CB13" s="144">
        <v>1</v>
      </c>
      <c r="CC13" s="167"/>
      <c r="CD13" s="167"/>
    </row>
    <row r="14" spans="1:82" ht="12.75">
      <c r="A14" s="168">
        <v>5</v>
      </c>
      <c r="B14" s="169" t="s">
        <v>100</v>
      </c>
      <c r="C14" s="170" t="s">
        <v>101</v>
      </c>
      <c r="D14" s="171" t="s">
        <v>95</v>
      </c>
      <c r="E14" s="172">
        <v>10.4</v>
      </c>
      <c r="F14" s="172"/>
      <c r="G14" s="173">
        <f t="shared" si="0"/>
        <v>0</v>
      </c>
      <c r="H14" s="174">
        <v>0.03921</v>
      </c>
      <c r="I14" s="174">
        <f t="shared" si="1"/>
        <v>0.40778400000000004</v>
      </c>
      <c r="J14" s="174">
        <v>0</v>
      </c>
      <c r="K14" s="174">
        <f t="shared" si="2"/>
        <v>0</v>
      </c>
      <c r="Q14" s="167">
        <v>2</v>
      </c>
      <c r="AA14" s="144">
        <v>1</v>
      </c>
      <c r="AB14" s="144">
        <v>1</v>
      </c>
      <c r="AC14" s="144">
        <v>1</v>
      </c>
      <c r="BB14" s="144">
        <v>1</v>
      </c>
      <c r="BC14" s="144">
        <f t="shared" si="3"/>
        <v>0</v>
      </c>
      <c r="BD14" s="144">
        <f t="shared" si="4"/>
        <v>0</v>
      </c>
      <c r="BE14" s="144">
        <f t="shared" si="5"/>
        <v>0</v>
      </c>
      <c r="BF14" s="144">
        <f t="shared" si="6"/>
        <v>0</v>
      </c>
      <c r="BG14" s="144">
        <f t="shared" si="7"/>
        <v>0</v>
      </c>
      <c r="CA14" s="144">
        <v>1</v>
      </c>
      <c r="CB14" s="144">
        <v>1</v>
      </c>
      <c r="CC14" s="167"/>
      <c r="CD14" s="167"/>
    </row>
    <row r="15" spans="1:82" ht="12.75">
      <c r="A15" s="168">
        <v>6</v>
      </c>
      <c r="B15" s="169" t="s">
        <v>102</v>
      </c>
      <c r="C15" s="170" t="s">
        <v>103</v>
      </c>
      <c r="D15" s="171" t="s">
        <v>104</v>
      </c>
      <c r="E15" s="172">
        <v>168</v>
      </c>
      <c r="F15" s="172"/>
      <c r="G15" s="173">
        <f t="shared" si="0"/>
        <v>0</v>
      </c>
      <c r="H15" s="174">
        <v>0</v>
      </c>
      <c r="I15" s="174">
        <f t="shared" si="1"/>
        <v>0</v>
      </c>
      <c r="J15" s="174">
        <v>0</v>
      </c>
      <c r="K15" s="174">
        <f t="shared" si="2"/>
        <v>0</v>
      </c>
      <c r="Q15" s="167">
        <v>2</v>
      </c>
      <c r="AA15" s="144">
        <v>1</v>
      </c>
      <c r="AB15" s="144">
        <v>1</v>
      </c>
      <c r="AC15" s="144">
        <v>1</v>
      </c>
      <c r="BB15" s="144">
        <v>1</v>
      </c>
      <c r="BC15" s="144">
        <f t="shared" si="3"/>
        <v>0</v>
      </c>
      <c r="BD15" s="144">
        <f t="shared" si="4"/>
        <v>0</v>
      </c>
      <c r="BE15" s="144">
        <f t="shared" si="5"/>
        <v>0</v>
      </c>
      <c r="BF15" s="144">
        <f t="shared" si="6"/>
        <v>0</v>
      </c>
      <c r="BG15" s="144">
        <f t="shared" si="7"/>
        <v>0</v>
      </c>
      <c r="CA15" s="144">
        <v>1</v>
      </c>
      <c r="CB15" s="144">
        <v>1</v>
      </c>
      <c r="CC15" s="167"/>
      <c r="CD15" s="167"/>
    </row>
    <row r="16" spans="1:82" ht="12.75">
      <c r="A16" s="168">
        <v>7</v>
      </c>
      <c r="B16" s="169" t="s">
        <v>105</v>
      </c>
      <c r="C16" s="170" t="s">
        <v>106</v>
      </c>
      <c r="D16" s="171" t="s">
        <v>90</v>
      </c>
      <c r="E16" s="172">
        <v>0.8736</v>
      </c>
      <c r="F16" s="172"/>
      <c r="G16" s="173">
        <f t="shared" si="0"/>
        <v>0</v>
      </c>
      <c r="H16" s="174">
        <v>0.55</v>
      </c>
      <c r="I16" s="174">
        <f t="shared" si="1"/>
        <v>0.4804800000000001</v>
      </c>
      <c r="J16" s="174">
        <v>0</v>
      </c>
      <c r="K16" s="174">
        <f t="shared" si="2"/>
        <v>0</v>
      </c>
      <c r="Q16" s="167">
        <v>2</v>
      </c>
      <c r="AA16" s="144">
        <v>3</v>
      </c>
      <c r="AB16" s="144">
        <v>1</v>
      </c>
      <c r="AC16" s="144">
        <v>60512111</v>
      </c>
      <c r="BB16" s="144">
        <v>1</v>
      </c>
      <c r="BC16" s="144">
        <f t="shared" si="3"/>
        <v>0</v>
      </c>
      <c r="BD16" s="144">
        <f t="shared" si="4"/>
        <v>0</v>
      </c>
      <c r="BE16" s="144">
        <f t="shared" si="5"/>
        <v>0</v>
      </c>
      <c r="BF16" s="144">
        <f t="shared" si="6"/>
        <v>0</v>
      </c>
      <c r="BG16" s="144">
        <f t="shared" si="7"/>
        <v>0</v>
      </c>
      <c r="CA16" s="144">
        <v>3</v>
      </c>
      <c r="CB16" s="144">
        <v>1</v>
      </c>
      <c r="CC16" s="167"/>
      <c r="CD16" s="167"/>
    </row>
    <row r="17" spans="1:59" ht="12.75">
      <c r="A17" s="176"/>
      <c r="B17" s="177" t="s">
        <v>79</v>
      </c>
      <c r="C17" s="178" t="str">
        <f>CONCATENATE(B10," ",C10)</f>
        <v>61 Upravy povrchů vnitřní</v>
      </c>
      <c r="D17" s="179"/>
      <c r="E17" s="180"/>
      <c r="F17" s="181"/>
      <c r="G17" s="182">
        <f>SUM(G10:G16)</f>
        <v>0</v>
      </c>
      <c r="H17" s="183"/>
      <c r="I17" s="184">
        <f>SUM(I10:I16)</f>
        <v>1.697448</v>
      </c>
      <c r="J17" s="183"/>
      <c r="K17" s="184">
        <f>SUM(K10:K16)</f>
        <v>0</v>
      </c>
      <c r="Q17" s="167">
        <v>4</v>
      </c>
      <c r="BC17" s="185">
        <f>SUM(BC10:BC16)</f>
        <v>0</v>
      </c>
      <c r="BD17" s="185">
        <f>SUM(BD10:BD16)</f>
        <v>0</v>
      </c>
      <c r="BE17" s="185">
        <f>SUM(BE10:BE16)</f>
        <v>0</v>
      </c>
      <c r="BF17" s="185">
        <f>SUM(BF10:BF16)</f>
        <v>0</v>
      </c>
      <c r="BG17" s="185">
        <f>SUM(BG10:BG16)</f>
        <v>0</v>
      </c>
    </row>
    <row r="18" spans="1:17" ht="12.75">
      <c r="A18" s="159" t="s">
        <v>78</v>
      </c>
      <c r="B18" s="160" t="s">
        <v>107</v>
      </c>
      <c r="C18" s="161" t="s">
        <v>108</v>
      </c>
      <c r="D18" s="162"/>
      <c r="E18" s="163"/>
      <c r="F18" s="163"/>
      <c r="G18" s="164"/>
      <c r="H18" s="165"/>
      <c r="I18" s="166"/>
      <c r="J18" s="165"/>
      <c r="K18" s="166"/>
      <c r="Q18" s="167">
        <v>1</v>
      </c>
    </row>
    <row r="19" spans="1:82" ht="12.75">
      <c r="A19" s="168">
        <v>8</v>
      </c>
      <c r="B19" s="169" t="s">
        <v>109</v>
      </c>
      <c r="C19" s="170" t="s">
        <v>110</v>
      </c>
      <c r="D19" s="171" t="s">
        <v>95</v>
      </c>
      <c r="E19" s="172">
        <v>98.3</v>
      </c>
      <c r="F19" s="172"/>
      <c r="G19" s="173">
        <f>E19*F19</f>
        <v>0</v>
      </c>
      <c r="H19" s="174">
        <v>0.02688</v>
      </c>
      <c r="I19" s="174">
        <f>E19*H19</f>
        <v>2.642304</v>
      </c>
      <c r="J19" s="174">
        <v>0</v>
      </c>
      <c r="K19" s="174">
        <f>E19*J19</f>
        <v>0</v>
      </c>
      <c r="Q19" s="167">
        <v>2</v>
      </c>
      <c r="AA19" s="144">
        <v>1</v>
      </c>
      <c r="AB19" s="144">
        <v>1</v>
      </c>
      <c r="AC19" s="144">
        <v>1</v>
      </c>
      <c r="BB19" s="144">
        <v>1</v>
      </c>
      <c r="BC19" s="144">
        <f>IF(BB19=1,G19,0)</f>
        <v>0</v>
      </c>
      <c r="BD19" s="144">
        <f>IF(BB19=2,G19,0)</f>
        <v>0</v>
      </c>
      <c r="BE19" s="144">
        <f>IF(BB19=3,G19,0)</f>
        <v>0</v>
      </c>
      <c r="BF19" s="144">
        <f>IF(BB19=4,G19,0)</f>
        <v>0</v>
      </c>
      <c r="BG19" s="144">
        <f>IF(BB19=5,G19,0)</f>
        <v>0</v>
      </c>
      <c r="CA19" s="144">
        <v>1</v>
      </c>
      <c r="CB19" s="144">
        <v>1</v>
      </c>
      <c r="CC19" s="167"/>
      <c r="CD19" s="167"/>
    </row>
    <row r="20" spans="1:82" ht="12.75">
      <c r="A20" s="168">
        <v>9</v>
      </c>
      <c r="B20" s="169" t="s">
        <v>111</v>
      </c>
      <c r="C20" s="170" t="s">
        <v>112</v>
      </c>
      <c r="D20" s="171" t="s">
        <v>95</v>
      </c>
      <c r="E20" s="172">
        <v>98.3</v>
      </c>
      <c r="F20" s="172"/>
      <c r="G20" s="173">
        <f>E20*F20</f>
        <v>0</v>
      </c>
      <c r="H20" s="174">
        <v>0.03774</v>
      </c>
      <c r="I20" s="174">
        <f>E20*H20</f>
        <v>3.709842</v>
      </c>
      <c r="J20" s="174">
        <v>0</v>
      </c>
      <c r="K20" s="174">
        <f>E20*J20</f>
        <v>0</v>
      </c>
      <c r="Q20" s="167">
        <v>2</v>
      </c>
      <c r="AA20" s="144">
        <v>1</v>
      </c>
      <c r="AB20" s="144">
        <v>1</v>
      </c>
      <c r="AC20" s="144">
        <v>1</v>
      </c>
      <c r="BB20" s="144">
        <v>1</v>
      </c>
      <c r="BC20" s="144">
        <f>IF(BB20=1,G20,0)</f>
        <v>0</v>
      </c>
      <c r="BD20" s="144">
        <f>IF(BB20=2,G20,0)</f>
        <v>0</v>
      </c>
      <c r="BE20" s="144">
        <f>IF(BB20=3,G20,0)</f>
        <v>0</v>
      </c>
      <c r="BF20" s="144">
        <f>IF(BB20=4,G20,0)</f>
        <v>0</v>
      </c>
      <c r="BG20" s="144">
        <f>IF(BB20=5,G20,0)</f>
        <v>0</v>
      </c>
      <c r="CA20" s="144">
        <v>1</v>
      </c>
      <c r="CB20" s="144">
        <v>1</v>
      </c>
      <c r="CC20" s="167"/>
      <c r="CD20" s="167"/>
    </row>
    <row r="21" spans="1:82" ht="12.75">
      <c r="A21" s="168">
        <v>10</v>
      </c>
      <c r="B21" s="169" t="s">
        <v>113</v>
      </c>
      <c r="C21" s="170" t="s">
        <v>114</v>
      </c>
      <c r="D21" s="171" t="s">
        <v>95</v>
      </c>
      <c r="E21" s="172">
        <v>98.3</v>
      </c>
      <c r="F21" s="172"/>
      <c r="G21" s="173">
        <f>E21*F21</f>
        <v>0</v>
      </c>
      <c r="H21" s="174">
        <v>0</v>
      </c>
      <c r="I21" s="174">
        <f>E21*H21</f>
        <v>0</v>
      </c>
      <c r="J21" s="174">
        <v>0</v>
      </c>
      <c r="K21" s="174">
        <f>E21*J21</f>
        <v>0</v>
      </c>
      <c r="Q21" s="167">
        <v>2</v>
      </c>
      <c r="AA21" s="144">
        <v>12</v>
      </c>
      <c r="AB21" s="144">
        <v>0</v>
      </c>
      <c r="AC21" s="144">
        <v>54</v>
      </c>
      <c r="BB21" s="144">
        <v>1</v>
      </c>
      <c r="BC21" s="144">
        <f>IF(BB21=1,G21,0)</f>
        <v>0</v>
      </c>
      <c r="BD21" s="144">
        <f>IF(BB21=2,G21,0)</f>
        <v>0</v>
      </c>
      <c r="BE21" s="144">
        <f>IF(BB21=3,G21,0)</f>
        <v>0</v>
      </c>
      <c r="BF21" s="144">
        <f>IF(BB21=4,G21,0)</f>
        <v>0</v>
      </c>
      <c r="BG21" s="144">
        <f>IF(BB21=5,G21,0)</f>
        <v>0</v>
      </c>
      <c r="CA21" s="144">
        <v>12</v>
      </c>
      <c r="CB21" s="144">
        <v>0</v>
      </c>
      <c r="CC21" s="167"/>
      <c r="CD21" s="167"/>
    </row>
    <row r="22" spans="1:59" ht="12.75">
      <c r="A22" s="176"/>
      <c r="B22" s="177" t="s">
        <v>79</v>
      </c>
      <c r="C22" s="178" t="str">
        <f>CONCATENATE(B18," ",C18)</f>
        <v>63 Podlahy a podlahové konstrukce</v>
      </c>
      <c r="D22" s="179"/>
      <c r="E22" s="180"/>
      <c r="F22" s="181"/>
      <c r="G22" s="182">
        <f>SUM(G18:G21)</f>
        <v>0</v>
      </c>
      <c r="H22" s="183"/>
      <c r="I22" s="184">
        <f>SUM(I18:I21)</f>
        <v>6.352146</v>
      </c>
      <c r="J22" s="183"/>
      <c r="K22" s="184">
        <f>SUM(K18:K21)</f>
        <v>0</v>
      </c>
      <c r="Q22" s="167">
        <v>4</v>
      </c>
      <c r="BC22" s="185">
        <f>SUM(BC18:BC21)</f>
        <v>0</v>
      </c>
      <c r="BD22" s="185">
        <f>SUM(BD18:BD21)</f>
        <v>0</v>
      </c>
      <c r="BE22" s="185">
        <f>SUM(BE18:BE21)</f>
        <v>0</v>
      </c>
      <c r="BF22" s="185">
        <f>SUM(BF18:BF21)</f>
        <v>0</v>
      </c>
      <c r="BG22" s="185">
        <f>SUM(BG18:BG21)</f>
        <v>0</v>
      </c>
    </row>
    <row r="23" spans="1:17" ht="12.75">
      <c r="A23" s="159" t="s">
        <v>78</v>
      </c>
      <c r="B23" s="160" t="s">
        <v>115</v>
      </c>
      <c r="C23" s="161" t="s">
        <v>116</v>
      </c>
      <c r="D23" s="162"/>
      <c r="E23" s="163"/>
      <c r="F23" s="163"/>
      <c r="G23" s="164"/>
      <c r="H23" s="165"/>
      <c r="I23" s="166"/>
      <c r="J23" s="165"/>
      <c r="K23" s="166"/>
      <c r="Q23" s="167">
        <v>1</v>
      </c>
    </row>
    <row r="24" spans="1:82" ht="12.75">
      <c r="A24" s="168">
        <v>11</v>
      </c>
      <c r="B24" s="169" t="s">
        <v>117</v>
      </c>
      <c r="C24" s="170" t="s">
        <v>118</v>
      </c>
      <c r="D24" s="171" t="s">
        <v>95</v>
      </c>
      <c r="E24" s="172">
        <v>98.3</v>
      </c>
      <c r="F24" s="172"/>
      <c r="G24" s="173">
        <f>E24*F24</f>
        <v>0</v>
      </c>
      <c r="H24" s="174">
        <v>4E-05</v>
      </c>
      <c r="I24" s="174">
        <f>E24*H24</f>
        <v>0.003932000000000001</v>
      </c>
      <c r="J24" s="174">
        <v>0</v>
      </c>
      <c r="K24" s="174">
        <f>E24*J24</f>
        <v>0</v>
      </c>
      <c r="Q24" s="167">
        <v>2</v>
      </c>
      <c r="AA24" s="144">
        <v>1</v>
      </c>
      <c r="AB24" s="144">
        <v>1</v>
      </c>
      <c r="AC24" s="144">
        <v>1</v>
      </c>
      <c r="BB24" s="144">
        <v>1</v>
      </c>
      <c r="BC24" s="144">
        <f>IF(BB24=1,G24,0)</f>
        <v>0</v>
      </c>
      <c r="BD24" s="144">
        <f>IF(BB24=2,G24,0)</f>
        <v>0</v>
      </c>
      <c r="BE24" s="144">
        <f>IF(BB24=3,G24,0)</f>
        <v>0</v>
      </c>
      <c r="BF24" s="144">
        <f>IF(BB24=4,G24,0)</f>
        <v>0</v>
      </c>
      <c r="BG24" s="144">
        <f>IF(BB24=5,G24,0)</f>
        <v>0</v>
      </c>
      <c r="CA24" s="144">
        <v>1</v>
      </c>
      <c r="CB24" s="144">
        <v>1</v>
      </c>
      <c r="CC24" s="167"/>
      <c r="CD24" s="167"/>
    </row>
    <row r="25" spans="1:59" ht="12.75">
      <c r="A25" s="176"/>
      <c r="B25" s="177" t="s">
        <v>79</v>
      </c>
      <c r="C25" s="178" t="str">
        <f>CONCATENATE(B23," ",C23)</f>
        <v>95 Dokončovací konstrukce na pozemních stavbách</v>
      </c>
      <c r="D25" s="179"/>
      <c r="E25" s="180"/>
      <c r="F25" s="181"/>
      <c r="G25" s="182">
        <f>SUM(G23:G24)</f>
        <v>0</v>
      </c>
      <c r="H25" s="183"/>
      <c r="I25" s="184">
        <f>SUM(I23:I24)</f>
        <v>0.003932000000000001</v>
      </c>
      <c r="J25" s="183"/>
      <c r="K25" s="184">
        <f>SUM(K23:K24)</f>
        <v>0</v>
      </c>
      <c r="Q25" s="167">
        <v>4</v>
      </c>
      <c r="BC25" s="185">
        <f>SUM(BC23:BC24)</f>
        <v>0</v>
      </c>
      <c r="BD25" s="185">
        <f>SUM(BD23:BD24)</f>
        <v>0</v>
      </c>
      <c r="BE25" s="185">
        <f>SUM(BE23:BE24)</f>
        <v>0</v>
      </c>
      <c r="BF25" s="185">
        <f>SUM(BF23:BF24)</f>
        <v>0</v>
      </c>
      <c r="BG25" s="185">
        <f>SUM(BG23:BG24)</f>
        <v>0</v>
      </c>
    </row>
    <row r="26" spans="1:17" ht="12.75">
      <c r="A26" s="159" t="s">
        <v>78</v>
      </c>
      <c r="B26" s="160" t="s">
        <v>119</v>
      </c>
      <c r="C26" s="161" t="s">
        <v>120</v>
      </c>
      <c r="D26" s="162"/>
      <c r="E26" s="163"/>
      <c r="F26" s="163"/>
      <c r="G26" s="164"/>
      <c r="H26" s="165"/>
      <c r="I26" s="166"/>
      <c r="J26" s="165"/>
      <c r="K26" s="166"/>
      <c r="Q26" s="167">
        <v>1</v>
      </c>
    </row>
    <row r="27" spans="1:82" ht="12.75">
      <c r="A27" s="168">
        <v>12</v>
      </c>
      <c r="B27" s="169" t="s">
        <v>121</v>
      </c>
      <c r="C27" s="170" t="s">
        <v>122</v>
      </c>
      <c r="D27" s="171" t="s">
        <v>95</v>
      </c>
      <c r="E27" s="172">
        <v>2</v>
      </c>
      <c r="F27" s="172"/>
      <c r="G27" s="173">
        <f>E27*F27</f>
        <v>0</v>
      </c>
      <c r="H27" s="174">
        <v>0.00067</v>
      </c>
      <c r="I27" s="174">
        <f>E27*H27</f>
        <v>0.00134</v>
      </c>
      <c r="J27" s="174">
        <v>-0.117</v>
      </c>
      <c r="K27" s="174">
        <f>E27*J27</f>
        <v>-0.234</v>
      </c>
      <c r="Q27" s="167">
        <v>2</v>
      </c>
      <c r="AA27" s="144">
        <v>1</v>
      </c>
      <c r="AB27" s="144">
        <v>1</v>
      </c>
      <c r="AC27" s="144">
        <v>1</v>
      </c>
      <c r="BB27" s="144">
        <v>1</v>
      </c>
      <c r="BC27" s="144">
        <f>IF(BB27=1,G27,0)</f>
        <v>0</v>
      </c>
      <c r="BD27" s="144">
        <f>IF(BB27=2,G27,0)</f>
        <v>0</v>
      </c>
      <c r="BE27" s="144">
        <f>IF(BB27=3,G27,0)</f>
        <v>0</v>
      </c>
      <c r="BF27" s="144">
        <f>IF(BB27=4,G27,0)</f>
        <v>0</v>
      </c>
      <c r="BG27" s="144">
        <f>IF(BB27=5,G27,0)</f>
        <v>0</v>
      </c>
      <c r="CA27" s="144">
        <v>1</v>
      </c>
      <c r="CB27" s="144">
        <v>1</v>
      </c>
      <c r="CC27" s="167"/>
      <c r="CD27" s="167"/>
    </row>
    <row r="28" spans="1:82" ht="22.5">
      <c r="A28" s="168">
        <v>13</v>
      </c>
      <c r="B28" s="169" t="s">
        <v>123</v>
      </c>
      <c r="C28" s="170" t="s">
        <v>124</v>
      </c>
      <c r="D28" s="171" t="s">
        <v>90</v>
      </c>
      <c r="E28" s="172">
        <v>2.149</v>
      </c>
      <c r="F28" s="172"/>
      <c r="G28" s="173">
        <f>E28*F28</f>
        <v>0</v>
      </c>
      <c r="H28" s="174">
        <v>0</v>
      </c>
      <c r="I28" s="174">
        <f>E28*H28</f>
        <v>0</v>
      </c>
      <c r="J28" s="174">
        <v>-2.2</v>
      </c>
      <c r="K28" s="174">
        <f>E28*J28</f>
        <v>-4.7278</v>
      </c>
      <c r="Q28" s="167">
        <v>2</v>
      </c>
      <c r="AA28" s="144">
        <v>1</v>
      </c>
      <c r="AB28" s="144">
        <v>1</v>
      </c>
      <c r="AC28" s="144">
        <v>1</v>
      </c>
      <c r="BB28" s="144">
        <v>1</v>
      </c>
      <c r="BC28" s="144">
        <f>IF(BB28=1,G28,0)</f>
        <v>0</v>
      </c>
      <c r="BD28" s="144">
        <f>IF(BB28=2,G28,0)</f>
        <v>0</v>
      </c>
      <c r="BE28" s="144">
        <f>IF(BB28=3,G28,0)</f>
        <v>0</v>
      </c>
      <c r="BF28" s="144">
        <f>IF(BB28=4,G28,0)</f>
        <v>0</v>
      </c>
      <c r="BG28" s="144">
        <f>IF(BB28=5,G28,0)</f>
        <v>0</v>
      </c>
      <c r="CA28" s="144">
        <v>1</v>
      </c>
      <c r="CB28" s="144">
        <v>1</v>
      </c>
      <c r="CC28" s="167"/>
      <c r="CD28" s="167"/>
    </row>
    <row r="29" spans="1:82" ht="12.75">
      <c r="A29" s="168">
        <v>14</v>
      </c>
      <c r="B29" s="169" t="s">
        <v>125</v>
      </c>
      <c r="C29" s="170" t="s">
        <v>126</v>
      </c>
      <c r="D29" s="171" t="s">
        <v>90</v>
      </c>
      <c r="E29" s="172">
        <v>9.83</v>
      </c>
      <c r="F29" s="172"/>
      <c r="G29" s="173">
        <f>E29*F29</f>
        <v>0</v>
      </c>
      <c r="H29" s="174">
        <v>0</v>
      </c>
      <c r="I29" s="174">
        <f>E29*H29</f>
        <v>0</v>
      </c>
      <c r="J29" s="174">
        <v>-1.4</v>
      </c>
      <c r="K29" s="174">
        <f>E29*J29</f>
        <v>-13.761999999999999</v>
      </c>
      <c r="Q29" s="167">
        <v>2</v>
      </c>
      <c r="AA29" s="144">
        <v>1</v>
      </c>
      <c r="AB29" s="144">
        <v>1</v>
      </c>
      <c r="AC29" s="144">
        <v>1</v>
      </c>
      <c r="BB29" s="144">
        <v>1</v>
      </c>
      <c r="BC29" s="144">
        <f>IF(BB29=1,G29,0)</f>
        <v>0</v>
      </c>
      <c r="BD29" s="144">
        <f>IF(BB29=2,G29,0)</f>
        <v>0</v>
      </c>
      <c r="BE29" s="144">
        <f>IF(BB29=3,G29,0)</f>
        <v>0</v>
      </c>
      <c r="BF29" s="144">
        <f>IF(BB29=4,G29,0)</f>
        <v>0</v>
      </c>
      <c r="BG29" s="144">
        <f>IF(BB29=5,G29,0)</f>
        <v>0</v>
      </c>
      <c r="CA29" s="144">
        <v>1</v>
      </c>
      <c r="CB29" s="144">
        <v>1</v>
      </c>
      <c r="CC29" s="167"/>
      <c r="CD29" s="167"/>
    </row>
    <row r="30" spans="1:82" ht="12.75">
      <c r="A30" s="168">
        <v>15</v>
      </c>
      <c r="B30" s="169" t="s">
        <v>127</v>
      </c>
      <c r="C30" s="170" t="s">
        <v>128</v>
      </c>
      <c r="D30" s="171" t="s">
        <v>129</v>
      </c>
      <c r="E30" s="172">
        <v>2</v>
      </c>
      <c r="F30" s="172"/>
      <c r="G30" s="173">
        <f>E30*F30</f>
        <v>0</v>
      </c>
      <c r="H30" s="174">
        <v>0</v>
      </c>
      <c r="I30" s="174">
        <f>E30*H30</f>
        <v>0</v>
      </c>
      <c r="J30" s="174">
        <v>0</v>
      </c>
      <c r="K30" s="174">
        <f>E30*J30</f>
        <v>0</v>
      </c>
      <c r="Q30" s="167">
        <v>2</v>
      </c>
      <c r="AA30" s="144">
        <v>1</v>
      </c>
      <c r="AB30" s="144">
        <v>1</v>
      </c>
      <c r="AC30" s="144">
        <v>1</v>
      </c>
      <c r="BB30" s="144">
        <v>1</v>
      </c>
      <c r="BC30" s="144">
        <f>IF(BB30=1,G30,0)</f>
        <v>0</v>
      </c>
      <c r="BD30" s="144">
        <f>IF(BB30=2,G30,0)</f>
        <v>0</v>
      </c>
      <c r="BE30" s="144">
        <f>IF(BB30=3,G30,0)</f>
        <v>0</v>
      </c>
      <c r="BF30" s="144">
        <f>IF(BB30=4,G30,0)</f>
        <v>0</v>
      </c>
      <c r="BG30" s="144">
        <f>IF(BB30=5,G30,0)</f>
        <v>0</v>
      </c>
      <c r="CA30" s="144">
        <v>1</v>
      </c>
      <c r="CB30" s="144">
        <v>1</v>
      </c>
      <c r="CC30" s="167"/>
      <c r="CD30" s="167"/>
    </row>
    <row r="31" spans="1:59" ht="12.75">
      <c r="A31" s="176"/>
      <c r="B31" s="177" t="s">
        <v>79</v>
      </c>
      <c r="C31" s="178" t="str">
        <f>CONCATENATE(B26," ",C26)</f>
        <v>96 Bourání konstrukcí</v>
      </c>
      <c r="D31" s="179"/>
      <c r="E31" s="180"/>
      <c r="F31" s="181"/>
      <c r="G31" s="182">
        <f>SUM(G26:G30)</f>
        <v>0</v>
      </c>
      <c r="H31" s="183"/>
      <c r="I31" s="184">
        <f>SUM(I26:I30)</f>
        <v>0.00134</v>
      </c>
      <c r="J31" s="183"/>
      <c r="K31" s="184">
        <f>SUM(K26:K30)</f>
        <v>-18.723799999999997</v>
      </c>
      <c r="Q31" s="167">
        <v>4</v>
      </c>
      <c r="BC31" s="185">
        <f>SUM(BC26:BC30)</f>
        <v>0</v>
      </c>
      <c r="BD31" s="185">
        <f>SUM(BD26:BD30)</f>
        <v>0</v>
      </c>
      <c r="BE31" s="185">
        <f>SUM(BE26:BE30)</f>
        <v>0</v>
      </c>
      <c r="BF31" s="185">
        <f>SUM(BF26:BF30)</f>
        <v>0</v>
      </c>
      <c r="BG31" s="185">
        <f>SUM(BG26:BG30)</f>
        <v>0</v>
      </c>
    </row>
    <row r="32" spans="1:17" ht="12.75">
      <c r="A32" s="159" t="s">
        <v>78</v>
      </c>
      <c r="B32" s="160" t="s">
        <v>130</v>
      </c>
      <c r="C32" s="161" t="s">
        <v>131</v>
      </c>
      <c r="D32" s="162"/>
      <c r="E32" s="163"/>
      <c r="F32" s="163"/>
      <c r="G32" s="164"/>
      <c r="H32" s="165"/>
      <c r="I32" s="166"/>
      <c r="J32" s="165"/>
      <c r="K32" s="166"/>
      <c r="Q32" s="167">
        <v>1</v>
      </c>
    </row>
    <row r="33" spans="1:82" ht="12.75">
      <c r="A33" s="168">
        <v>16</v>
      </c>
      <c r="B33" s="169" t="s">
        <v>132</v>
      </c>
      <c r="C33" s="170" t="s">
        <v>133</v>
      </c>
      <c r="D33" s="171" t="s">
        <v>95</v>
      </c>
      <c r="E33" s="172">
        <v>98.3</v>
      </c>
      <c r="F33" s="172"/>
      <c r="G33" s="173">
        <f>E33*F33</f>
        <v>0</v>
      </c>
      <c r="H33" s="174">
        <v>0.00307</v>
      </c>
      <c r="I33" s="174">
        <f>E33*H33</f>
        <v>0.30178099999999997</v>
      </c>
      <c r="J33" s="174">
        <v>0</v>
      </c>
      <c r="K33" s="174">
        <f>E33*J33</f>
        <v>0</v>
      </c>
      <c r="Q33" s="167">
        <v>2</v>
      </c>
      <c r="AA33" s="144">
        <v>1</v>
      </c>
      <c r="AB33" s="144">
        <v>1</v>
      </c>
      <c r="AC33" s="144">
        <v>1</v>
      </c>
      <c r="BB33" s="144">
        <v>1</v>
      </c>
      <c r="BC33" s="144">
        <f>IF(BB33=1,G33,0)</f>
        <v>0</v>
      </c>
      <c r="BD33" s="144">
        <f>IF(BB33=2,G33,0)</f>
        <v>0</v>
      </c>
      <c r="BE33" s="144">
        <f>IF(BB33=3,G33,0)</f>
        <v>0</v>
      </c>
      <c r="BF33" s="144">
        <f>IF(BB33=4,G33,0)</f>
        <v>0</v>
      </c>
      <c r="BG33" s="144">
        <f>IF(BB33=5,G33,0)</f>
        <v>0</v>
      </c>
      <c r="CA33" s="144">
        <v>1</v>
      </c>
      <c r="CB33" s="144">
        <v>1</v>
      </c>
      <c r="CC33" s="167"/>
      <c r="CD33" s="167"/>
    </row>
    <row r="34" spans="1:82" ht="22.5">
      <c r="A34" s="168">
        <v>17</v>
      </c>
      <c r="B34" s="169" t="s">
        <v>134</v>
      </c>
      <c r="C34" s="170" t="s">
        <v>135</v>
      </c>
      <c r="D34" s="171" t="s">
        <v>95</v>
      </c>
      <c r="E34" s="172">
        <v>169.75</v>
      </c>
      <c r="F34" s="172"/>
      <c r="G34" s="173">
        <f>E34*F34</f>
        <v>0</v>
      </c>
      <c r="H34" s="174">
        <v>0.0025</v>
      </c>
      <c r="I34" s="174">
        <f>E34*H34</f>
        <v>0.424375</v>
      </c>
      <c r="J34" s="174">
        <v>0</v>
      </c>
      <c r="K34" s="174">
        <f>E34*J34</f>
        <v>0</v>
      </c>
      <c r="Q34" s="167">
        <v>2</v>
      </c>
      <c r="AA34" s="144">
        <v>1</v>
      </c>
      <c r="AB34" s="144">
        <v>1</v>
      </c>
      <c r="AC34" s="144">
        <v>1</v>
      </c>
      <c r="BB34" s="144">
        <v>1</v>
      </c>
      <c r="BC34" s="144">
        <f>IF(BB34=1,G34,0)</f>
        <v>0</v>
      </c>
      <c r="BD34" s="144">
        <f>IF(BB34=2,G34,0)</f>
        <v>0</v>
      </c>
      <c r="BE34" s="144">
        <f>IF(BB34=3,G34,0)</f>
        <v>0</v>
      </c>
      <c r="BF34" s="144">
        <f>IF(BB34=4,G34,0)</f>
        <v>0</v>
      </c>
      <c r="BG34" s="144">
        <f>IF(BB34=5,G34,0)</f>
        <v>0</v>
      </c>
      <c r="CA34" s="144">
        <v>1</v>
      </c>
      <c r="CB34" s="144">
        <v>1</v>
      </c>
      <c r="CC34" s="167"/>
      <c r="CD34" s="167"/>
    </row>
    <row r="35" spans="1:82" ht="12.75">
      <c r="A35" s="168">
        <v>18</v>
      </c>
      <c r="B35" s="169" t="s">
        <v>136</v>
      </c>
      <c r="C35" s="170" t="s">
        <v>137</v>
      </c>
      <c r="D35" s="171" t="s">
        <v>95</v>
      </c>
      <c r="E35" s="172">
        <v>98.3</v>
      </c>
      <c r="F35" s="172"/>
      <c r="G35" s="173">
        <f>E35*F35</f>
        <v>0</v>
      </c>
      <c r="H35" s="174">
        <v>0</v>
      </c>
      <c r="I35" s="174">
        <f>E35*H35</f>
        <v>0</v>
      </c>
      <c r="J35" s="174">
        <v>-0.002</v>
      </c>
      <c r="K35" s="174">
        <f>E35*J35</f>
        <v>-0.1966</v>
      </c>
      <c r="Q35" s="167">
        <v>2</v>
      </c>
      <c r="AA35" s="144">
        <v>1</v>
      </c>
      <c r="AB35" s="144">
        <v>1</v>
      </c>
      <c r="AC35" s="144">
        <v>1</v>
      </c>
      <c r="BB35" s="144">
        <v>1</v>
      </c>
      <c r="BC35" s="144">
        <f>IF(BB35=1,G35,0)</f>
        <v>0</v>
      </c>
      <c r="BD35" s="144">
        <f>IF(BB35=2,G35,0)</f>
        <v>0</v>
      </c>
      <c r="BE35" s="144">
        <f>IF(BB35=3,G35,0)</f>
        <v>0</v>
      </c>
      <c r="BF35" s="144">
        <f>IF(BB35=4,G35,0)</f>
        <v>0</v>
      </c>
      <c r="BG35" s="144">
        <f>IF(BB35=5,G35,0)</f>
        <v>0</v>
      </c>
      <c r="CA35" s="144">
        <v>1</v>
      </c>
      <c r="CB35" s="144">
        <v>1</v>
      </c>
      <c r="CC35" s="167"/>
      <c r="CD35" s="167"/>
    </row>
    <row r="36" spans="1:82" ht="12.75">
      <c r="A36" s="168">
        <v>19</v>
      </c>
      <c r="B36" s="169" t="s">
        <v>138</v>
      </c>
      <c r="C36" s="170" t="s">
        <v>139</v>
      </c>
      <c r="D36" s="171" t="s">
        <v>95</v>
      </c>
      <c r="E36" s="172">
        <v>159.35</v>
      </c>
      <c r="F36" s="172"/>
      <c r="G36" s="173">
        <f>E36*F36</f>
        <v>0</v>
      </c>
      <c r="H36" s="174">
        <v>0</v>
      </c>
      <c r="I36" s="174">
        <f>E36*H36</f>
        <v>0</v>
      </c>
      <c r="J36" s="174">
        <v>-0.002</v>
      </c>
      <c r="K36" s="174">
        <f>E36*J36</f>
        <v>-0.3187</v>
      </c>
      <c r="Q36" s="167">
        <v>2</v>
      </c>
      <c r="AA36" s="144">
        <v>1</v>
      </c>
      <c r="AB36" s="144">
        <v>1</v>
      </c>
      <c r="AC36" s="144">
        <v>1</v>
      </c>
      <c r="BB36" s="144">
        <v>1</v>
      </c>
      <c r="BC36" s="144">
        <f>IF(BB36=1,G36,0)</f>
        <v>0</v>
      </c>
      <c r="BD36" s="144">
        <f>IF(BB36=2,G36,0)</f>
        <v>0</v>
      </c>
      <c r="BE36" s="144">
        <f>IF(BB36=3,G36,0)</f>
        <v>0</v>
      </c>
      <c r="BF36" s="144">
        <f>IF(BB36=4,G36,0)</f>
        <v>0</v>
      </c>
      <c r="BG36" s="144">
        <f>IF(BB36=5,G36,0)</f>
        <v>0</v>
      </c>
      <c r="CA36" s="144">
        <v>1</v>
      </c>
      <c r="CB36" s="144">
        <v>1</v>
      </c>
      <c r="CC36" s="167"/>
      <c r="CD36" s="167"/>
    </row>
    <row r="37" spans="1:82" ht="12.75">
      <c r="A37" s="168">
        <v>20</v>
      </c>
      <c r="B37" s="169" t="s">
        <v>140</v>
      </c>
      <c r="C37" s="170" t="s">
        <v>141</v>
      </c>
      <c r="D37" s="171" t="s">
        <v>95</v>
      </c>
      <c r="E37" s="172">
        <v>8.4</v>
      </c>
      <c r="F37" s="172"/>
      <c r="G37" s="173">
        <f>E37*F37</f>
        <v>0</v>
      </c>
      <c r="H37" s="174">
        <v>0</v>
      </c>
      <c r="I37" s="174">
        <f>E37*H37</f>
        <v>0</v>
      </c>
      <c r="J37" s="174">
        <v>-0.068</v>
      </c>
      <c r="K37" s="174">
        <f>E37*J37</f>
        <v>-0.5712</v>
      </c>
      <c r="Q37" s="167">
        <v>2</v>
      </c>
      <c r="AA37" s="144">
        <v>1</v>
      </c>
      <c r="AB37" s="144">
        <v>1</v>
      </c>
      <c r="AC37" s="144">
        <v>1</v>
      </c>
      <c r="BB37" s="144">
        <v>1</v>
      </c>
      <c r="BC37" s="144">
        <f>IF(BB37=1,G37,0)</f>
        <v>0</v>
      </c>
      <c r="BD37" s="144">
        <f>IF(BB37=2,G37,0)</f>
        <v>0</v>
      </c>
      <c r="BE37" s="144">
        <f>IF(BB37=3,G37,0)</f>
        <v>0</v>
      </c>
      <c r="BF37" s="144">
        <f>IF(BB37=4,G37,0)</f>
        <v>0</v>
      </c>
      <c r="BG37" s="144">
        <f>IF(BB37=5,G37,0)</f>
        <v>0</v>
      </c>
      <c r="CA37" s="144">
        <v>1</v>
      </c>
      <c r="CB37" s="144">
        <v>1</v>
      </c>
      <c r="CC37" s="167"/>
      <c r="CD37" s="167"/>
    </row>
    <row r="38" spans="1:59" ht="12.75">
      <c r="A38" s="176"/>
      <c r="B38" s="177" t="s">
        <v>79</v>
      </c>
      <c r="C38" s="178" t="str">
        <f>CONCATENATE(B32," ",C32)</f>
        <v>97 Prorážení otvorů</v>
      </c>
      <c r="D38" s="179"/>
      <c r="E38" s="180"/>
      <c r="F38" s="181"/>
      <c r="G38" s="182">
        <f>SUM(G32:G37)</f>
        <v>0</v>
      </c>
      <c r="H38" s="183"/>
      <c r="I38" s="184">
        <f>SUM(I32:I37)</f>
        <v>0.726156</v>
      </c>
      <c r="J38" s="183"/>
      <c r="K38" s="184">
        <f>SUM(K32:K37)</f>
        <v>-1.0865</v>
      </c>
      <c r="Q38" s="167">
        <v>4</v>
      </c>
      <c r="BC38" s="185">
        <f>SUM(BC32:BC37)</f>
        <v>0</v>
      </c>
      <c r="BD38" s="185">
        <f>SUM(BD32:BD37)</f>
        <v>0</v>
      </c>
      <c r="BE38" s="185">
        <f>SUM(BE32:BE37)</f>
        <v>0</v>
      </c>
      <c r="BF38" s="185">
        <f>SUM(BF32:BF37)</f>
        <v>0</v>
      </c>
      <c r="BG38" s="185">
        <f>SUM(BG32:BG37)</f>
        <v>0</v>
      </c>
    </row>
    <row r="39" spans="1:17" ht="12.75">
      <c r="A39" s="159" t="s">
        <v>78</v>
      </c>
      <c r="B39" s="160" t="s">
        <v>142</v>
      </c>
      <c r="C39" s="161" t="s">
        <v>143</v>
      </c>
      <c r="D39" s="162"/>
      <c r="E39" s="163"/>
      <c r="F39" s="163"/>
      <c r="G39" s="164"/>
      <c r="H39" s="165"/>
      <c r="I39" s="166"/>
      <c r="J39" s="165"/>
      <c r="K39" s="166"/>
      <c r="Q39" s="167">
        <v>1</v>
      </c>
    </row>
    <row r="40" spans="1:82" ht="12.75">
      <c r="A40" s="168">
        <v>21</v>
      </c>
      <c r="B40" s="169" t="s">
        <v>144</v>
      </c>
      <c r="C40" s="170" t="s">
        <v>145</v>
      </c>
      <c r="D40" s="171" t="s">
        <v>146</v>
      </c>
      <c r="E40" s="172">
        <v>9.366694</v>
      </c>
      <c r="F40" s="172"/>
      <c r="G40" s="173">
        <f>E40*F40</f>
        <v>0</v>
      </c>
      <c r="H40" s="174">
        <v>0</v>
      </c>
      <c r="I40" s="174">
        <f>E40*H40</f>
        <v>0</v>
      </c>
      <c r="J40" s="174">
        <v>0</v>
      </c>
      <c r="K40" s="174">
        <f>E40*J40</f>
        <v>0</v>
      </c>
      <c r="Q40" s="167">
        <v>2</v>
      </c>
      <c r="AA40" s="144">
        <v>7</v>
      </c>
      <c r="AB40" s="144">
        <v>1</v>
      </c>
      <c r="AC40" s="144">
        <v>2</v>
      </c>
      <c r="BB40" s="144">
        <v>1</v>
      </c>
      <c r="BC40" s="144">
        <f>IF(BB40=1,G40,0)</f>
        <v>0</v>
      </c>
      <c r="BD40" s="144">
        <f>IF(BB40=2,G40,0)</f>
        <v>0</v>
      </c>
      <c r="BE40" s="144">
        <f>IF(BB40=3,G40,0)</f>
        <v>0</v>
      </c>
      <c r="BF40" s="144">
        <f>IF(BB40=4,G40,0)</f>
        <v>0</v>
      </c>
      <c r="BG40" s="144">
        <f>IF(BB40=5,G40,0)</f>
        <v>0</v>
      </c>
      <c r="CA40" s="144">
        <v>7</v>
      </c>
      <c r="CB40" s="144">
        <v>1</v>
      </c>
      <c r="CC40" s="167"/>
      <c r="CD40" s="167"/>
    </row>
    <row r="41" spans="1:59" ht="12.75">
      <c r="A41" s="176"/>
      <c r="B41" s="177" t="s">
        <v>79</v>
      </c>
      <c r="C41" s="178" t="str">
        <f>CONCATENATE(B39," ",C39)</f>
        <v>99 Staveništní přesun hmot</v>
      </c>
      <c r="D41" s="179"/>
      <c r="E41" s="180"/>
      <c r="F41" s="181"/>
      <c r="G41" s="182">
        <f>SUM(G39:G40)</f>
        <v>0</v>
      </c>
      <c r="H41" s="183"/>
      <c r="I41" s="184">
        <f>SUM(I39:I40)</f>
        <v>0</v>
      </c>
      <c r="J41" s="183"/>
      <c r="K41" s="184">
        <f>SUM(K39:K40)</f>
        <v>0</v>
      </c>
      <c r="Q41" s="167">
        <v>4</v>
      </c>
      <c r="BC41" s="185">
        <f>SUM(BC39:BC40)</f>
        <v>0</v>
      </c>
      <c r="BD41" s="185">
        <f>SUM(BD39:BD40)</f>
        <v>0</v>
      </c>
      <c r="BE41" s="185">
        <f>SUM(BE39:BE40)</f>
        <v>0</v>
      </c>
      <c r="BF41" s="185">
        <f>SUM(BF39:BF40)</f>
        <v>0</v>
      </c>
      <c r="BG41" s="185">
        <f>SUM(BG39:BG40)</f>
        <v>0</v>
      </c>
    </row>
    <row r="42" spans="1:17" ht="12.75">
      <c r="A42" s="159" t="s">
        <v>78</v>
      </c>
      <c r="B42" s="160" t="s">
        <v>147</v>
      </c>
      <c r="C42" s="161" t="s">
        <v>148</v>
      </c>
      <c r="D42" s="162"/>
      <c r="E42" s="163"/>
      <c r="F42" s="163"/>
      <c r="G42" s="164"/>
      <c r="H42" s="165"/>
      <c r="I42" s="166"/>
      <c r="J42" s="165"/>
      <c r="K42" s="166"/>
      <c r="Q42" s="167">
        <v>1</v>
      </c>
    </row>
    <row r="43" spans="1:82" ht="12.75">
      <c r="A43" s="168">
        <v>22</v>
      </c>
      <c r="B43" s="169" t="s">
        <v>149</v>
      </c>
      <c r="C43" s="170" t="s">
        <v>150</v>
      </c>
      <c r="D43" s="171" t="s">
        <v>95</v>
      </c>
      <c r="E43" s="172">
        <v>98.3</v>
      </c>
      <c r="F43" s="172"/>
      <c r="G43" s="173">
        <f>E43*F43</f>
        <v>0</v>
      </c>
      <c r="H43" s="174">
        <v>0</v>
      </c>
      <c r="I43" s="174">
        <f>E43*H43</f>
        <v>0</v>
      </c>
      <c r="J43" s="174">
        <v>0</v>
      </c>
      <c r="K43" s="174">
        <f>E43*J43</f>
        <v>0</v>
      </c>
      <c r="Q43" s="167">
        <v>2</v>
      </c>
      <c r="AA43" s="144">
        <v>1</v>
      </c>
      <c r="AB43" s="144">
        <v>7</v>
      </c>
      <c r="AC43" s="144">
        <v>7</v>
      </c>
      <c r="BB43" s="144">
        <v>2</v>
      </c>
      <c r="BC43" s="144">
        <f>IF(BB43=1,G43,0)</f>
        <v>0</v>
      </c>
      <c r="BD43" s="144">
        <f>IF(BB43=2,G43,0)</f>
        <v>0</v>
      </c>
      <c r="BE43" s="144">
        <f>IF(BB43=3,G43,0)</f>
        <v>0</v>
      </c>
      <c r="BF43" s="144">
        <f>IF(BB43=4,G43,0)</f>
        <v>0</v>
      </c>
      <c r="BG43" s="144">
        <f>IF(BB43=5,G43,0)</f>
        <v>0</v>
      </c>
      <c r="CA43" s="144">
        <v>1</v>
      </c>
      <c r="CB43" s="144">
        <v>7</v>
      </c>
      <c r="CC43" s="167"/>
      <c r="CD43" s="167"/>
    </row>
    <row r="44" spans="1:82" ht="22.5">
      <c r="A44" s="168">
        <v>23</v>
      </c>
      <c r="B44" s="169" t="s">
        <v>151</v>
      </c>
      <c r="C44" s="170" t="s">
        <v>152</v>
      </c>
      <c r="D44" s="171" t="s">
        <v>95</v>
      </c>
      <c r="E44" s="172">
        <v>100.266</v>
      </c>
      <c r="F44" s="172"/>
      <c r="G44" s="173">
        <f>E44*F44</f>
        <v>0</v>
      </c>
      <c r="H44" s="174">
        <v>0.0028</v>
      </c>
      <c r="I44" s="174">
        <f>E44*H44</f>
        <v>0.2807448</v>
      </c>
      <c r="J44" s="174">
        <v>0</v>
      </c>
      <c r="K44" s="174">
        <f>E44*J44</f>
        <v>0</v>
      </c>
      <c r="Q44" s="167">
        <v>2</v>
      </c>
      <c r="AA44" s="144">
        <v>3</v>
      </c>
      <c r="AB44" s="144">
        <v>7</v>
      </c>
      <c r="AC44" s="144" t="s">
        <v>151</v>
      </c>
      <c r="BB44" s="144">
        <v>2</v>
      </c>
      <c r="BC44" s="144">
        <f>IF(BB44=1,G44,0)</f>
        <v>0</v>
      </c>
      <c r="BD44" s="144">
        <f>IF(BB44=2,G44,0)</f>
        <v>0</v>
      </c>
      <c r="BE44" s="144">
        <f>IF(BB44=3,G44,0)</f>
        <v>0</v>
      </c>
      <c r="BF44" s="144">
        <f>IF(BB44=4,G44,0)</f>
        <v>0</v>
      </c>
      <c r="BG44" s="144">
        <f>IF(BB44=5,G44,0)</f>
        <v>0</v>
      </c>
      <c r="CA44" s="144">
        <v>3</v>
      </c>
      <c r="CB44" s="144">
        <v>7</v>
      </c>
      <c r="CC44" s="167"/>
      <c r="CD44" s="167"/>
    </row>
    <row r="45" spans="1:82" ht="12.75">
      <c r="A45" s="168">
        <v>24</v>
      </c>
      <c r="B45" s="169" t="s">
        <v>153</v>
      </c>
      <c r="C45" s="170" t="s">
        <v>154</v>
      </c>
      <c r="D45" s="171" t="s">
        <v>62</v>
      </c>
      <c r="E45" s="172">
        <v>93.2756904</v>
      </c>
      <c r="F45" s="172"/>
      <c r="G45" s="173">
        <f>E45*F45</f>
        <v>0</v>
      </c>
      <c r="H45" s="174">
        <v>0</v>
      </c>
      <c r="I45" s="174">
        <f>E45*H45</f>
        <v>0</v>
      </c>
      <c r="J45" s="174">
        <v>0</v>
      </c>
      <c r="K45" s="174">
        <f>E45*J45</f>
        <v>0</v>
      </c>
      <c r="Q45" s="167">
        <v>2</v>
      </c>
      <c r="AA45" s="144">
        <v>7</v>
      </c>
      <c r="AB45" s="144">
        <v>1002</v>
      </c>
      <c r="AC45" s="144">
        <v>5</v>
      </c>
      <c r="BB45" s="144">
        <v>2</v>
      </c>
      <c r="BC45" s="144">
        <f>IF(BB45=1,G45,0)</f>
        <v>0</v>
      </c>
      <c r="BD45" s="144">
        <f>IF(BB45=2,G45,0)</f>
        <v>0</v>
      </c>
      <c r="BE45" s="144">
        <f>IF(BB45=3,G45,0)</f>
        <v>0</v>
      </c>
      <c r="BF45" s="144">
        <f>IF(BB45=4,G45,0)</f>
        <v>0</v>
      </c>
      <c r="BG45" s="144">
        <f>IF(BB45=5,G45,0)</f>
        <v>0</v>
      </c>
      <c r="CA45" s="144">
        <v>7</v>
      </c>
      <c r="CB45" s="144">
        <v>1002</v>
      </c>
      <c r="CC45" s="167"/>
      <c r="CD45" s="167"/>
    </row>
    <row r="46" spans="1:59" ht="12.75">
      <c r="A46" s="176"/>
      <c r="B46" s="177" t="s">
        <v>79</v>
      </c>
      <c r="C46" s="178" t="str">
        <f>CONCATENATE(B42," ",C42)</f>
        <v>713 Izolace tepelné</v>
      </c>
      <c r="D46" s="179"/>
      <c r="E46" s="180"/>
      <c r="F46" s="181"/>
      <c r="G46" s="182">
        <f>SUM(G42:G45)</f>
        <v>0</v>
      </c>
      <c r="H46" s="183"/>
      <c r="I46" s="184">
        <f>SUM(I42:I45)</f>
        <v>0.2807448</v>
      </c>
      <c r="J46" s="183"/>
      <c r="K46" s="184">
        <f>SUM(K42:K45)</f>
        <v>0</v>
      </c>
      <c r="Q46" s="167">
        <v>4</v>
      </c>
      <c r="BC46" s="185">
        <f>SUM(BC42:BC45)</f>
        <v>0</v>
      </c>
      <c r="BD46" s="185">
        <f>SUM(BD42:BD45)</f>
        <v>0</v>
      </c>
      <c r="BE46" s="185">
        <f>SUM(BE42:BE45)</f>
        <v>0</v>
      </c>
      <c r="BF46" s="185">
        <f>SUM(BF42:BF45)</f>
        <v>0</v>
      </c>
      <c r="BG46" s="185">
        <f>SUM(BG42:BG45)</f>
        <v>0</v>
      </c>
    </row>
    <row r="47" spans="1:17" ht="12.75">
      <c r="A47" s="159" t="s">
        <v>78</v>
      </c>
      <c r="B47" s="160" t="s">
        <v>155</v>
      </c>
      <c r="C47" s="161" t="s">
        <v>156</v>
      </c>
      <c r="D47" s="162"/>
      <c r="E47" s="163"/>
      <c r="F47" s="163"/>
      <c r="G47" s="164"/>
      <c r="H47" s="165"/>
      <c r="I47" s="166"/>
      <c r="J47" s="165"/>
      <c r="K47" s="166"/>
      <c r="Q47" s="167">
        <v>1</v>
      </c>
    </row>
    <row r="48" spans="1:82" ht="12.75">
      <c r="A48" s="168">
        <v>25</v>
      </c>
      <c r="B48" s="169" t="s">
        <v>157</v>
      </c>
      <c r="C48" s="170" t="s">
        <v>158</v>
      </c>
      <c r="D48" s="171" t="s">
        <v>95</v>
      </c>
      <c r="E48" s="172">
        <v>98.3</v>
      </c>
      <c r="F48" s="172"/>
      <c r="G48" s="173">
        <f>E48*F48</f>
        <v>0</v>
      </c>
      <c r="H48" s="174">
        <v>0</v>
      </c>
      <c r="I48" s="174">
        <f>E48*H48</f>
        <v>0</v>
      </c>
      <c r="J48" s="174">
        <v>0</v>
      </c>
      <c r="K48" s="174">
        <f>E48*J48</f>
        <v>0</v>
      </c>
      <c r="Q48" s="167">
        <v>2</v>
      </c>
      <c r="AA48" s="144">
        <v>1</v>
      </c>
      <c r="AB48" s="144">
        <v>7</v>
      </c>
      <c r="AC48" s="144">
        <v>7</v>
      </c>
      <c r="BB48" s="144">
        <v>2</v>
      </c>
      <c r="BC48" s="144">
        <f>IF(BB48=1,G48,0)</f>
        <v>0</v>
      </c>
      <c r="BD48" s="144">
        <f>IF(BB48=2,G48,0)</f>
        <v>0</v>
      </c>
      <c r="BE48" s="144">
        <f>IF(BB48=3,G48,0)</f>
        <v>0</v>
      </c>
      <c r="BF48" s="144">
        <f>IF(BB48=4,G48,0)</f>
        <v>0</v>
      </c>
      <c r="BG48" s="144">
        <f>IF(BB48=5,G48,0)</f>
        <v>0</v>
      </c>
      <c r="CA48" s="144">
        <v>1</v>
      </c>
      <c r="CB48" s="144">
        <v>7</v>
      </c>
      <c r="CC48" s="167"/>
      <c r="CD48" s="167"/>
    </row>
    <row r="49" spans="1:82" ht="12.75">
      <c r="A49" s="168">
        <v>26</v>
      </c>
      <c r="B49" s="169" t="s">
        <v>159</v>
      </c>
      <c r="C49" s="170" t="s">
        <v>160</v>
      </c>
      <c r="D49" s="171" t="s">
        <v>95</v>
      </c>
      <c r="E49" s="172">
        <v>98.3</v>
      </c>
      <c r="F49" s="172"/>
      <c r="G49" s="173">
        <f>E49*F49</f>
        <v>0</v>
      </c>
      <c r="H49" s="174">
        <v>0</v>
      </c>
      <c r="I49" s="174">
        <f>E49*H49</f>
        <v>0</v>
      </c>
      <c r="J49" s="174">
        <v>-0.018</v>
      </c>
      <c r="K49" s="174">
        <f>E49*J49</f>
        <v>-1.7693999999999999</v>
      </c>
      <c r="Q49" s="167">
        <v>2</v>
      </c>
      <c r="AA49" s="144">
        <v>1</v>
      </c>
      <c r="AB49" s="144">
        <v>7</v>
      </c>
      <c r="AC49" s="144">
        <v>7</v>
      </c>
      <c r="BB49" s="144">
        <v>2</v>
      </c>
      <c r="BC49" s="144">
        <f>IF(BB49=1,G49,0)</f>
        <v>0</v>
      </c>
      <c r="BD49" s="144">
        <f>IF(BB49=2,G49,0)</f>
        <v>0</v>
      </c>
      <c r="BE49" s="144">
        <f>IF(BB49=3,G49,0)</f>
        <v>0</v>
      </c>
      <c r="BF49" s="144">
        <f>IF(BB49=4,G49,0)</f>
        <v>0</v>
      </c>
      <c r="BG49" s="144">
        <f>IF(BB49=5,G49,0)</f>
        <v>0</v>
      </c>
      <c r="CA49" s="144">
        <v>1</v>
      </c>
      <c r="CB49" s="144">
        <v>7</v>
      </c>
      <c r="CC49" s="167"/>
      <c r="CD49" s="167"/>
    </row>
    <row r="50" spans="1:82" ht="12.75">
      <c r="A50" s="168">
        <v>27</v>
      </c>
      <c r="B50" s="169" t="s">
        <v>161</v>
      </c>
      <c r="C50" s="170" t="s">
        <v>162</v>
      </c>
      <c r="D50" s="171" t="s">
        <v>95</v>
      </c>
      <c r="E50" s="172">
        <v>17.26</v>
      </c>
      <c r="F50" s="172"/>
      <c r="G50" s="173">
        <f>E50*F50</f>
        <v>0</v>
      </c>
      <c r="H50" s="174">
        <v>0</v>
      </c>
      <c r="I50" s="174">
        <f>E50*H50</f>
        <v>0</v>
      </c>
      <c r="J50" s="174">
        <v>-0.035</v>
      </c>
      <c r="K50" s="174">
        <f>E50*J50</f>
        <v>-0.6041000000000001</v>
      </c>
      <c r="Q50" s="167">
        <v>2</v>
      </c>
      <c r="AA50" s="144">
        <v>1</v>
      </c>
      <c r="AB50" s="144">
        <v>7</v>
      </c>
      <c r="AC50" s="144">
        <v>7</v>
      </c>
      <c r="BB50" s="144">
        <v>2</v>
      </c>
      <c r="BC50" s="144">
        <f>IF(BB50=1,G50,0)</f>
        <v>0</v>
      </c>
      <c r="BD50" s="144">
        <f>IF(BB50=2,G50,0)</f>
        <v>0</v>
      </c>
      <c r="BE50" s="144">
        <f>IF(BB50=3,G50,0)</f>
        <v>0</v>
      </c>
      <c r="BF50" s="144">
        <f>IF(BB50=4,G50,0)</f>
        <v>0</v>
      </c>
      <c r="BG50" s="144">
        <f>IF(BB50=5,G50,0)</f>
        <v>0</v>
      </c>
      <c r="CA50" s="144">
        <v>1</v>
      </c>
      <c r="CB50" s="144">
        <v>7</v>
      </c>
      <c r="CC50" s="167"/>
      <c r="CD50" s="167"/>
    </row>
    <row r="51" spans="1:82" ht="12.75">
      <c r="A51" s="168">
        <v>28</v>
      </c>
      <c r="B51" s="169" t="s">
        <v>163</v>
      </c>
      <c r="C51" s="170" t="s">
        <v>164</v>
      </c>
      <c r="D51" s="171" t="s">
        <v>95</v>
      </c>
      <c r="E51" s="172">
        <v>200.532</v>
      </c>
      <c r="F51" s="172"/>
      <c r="G51" s="173">
        <f>E51*F51</f>
        <v>0</v>
      </c>
      <c r="H51" s="174">
        <v>0.0162</v>
      </c>
      <c r="I51" s="174">
        <f>E51*H51</f>
        <v>3.2486184</v>
      </c>
      <c r="J51" s="174">
        <v>0</v>
      </c>
      <c r="K51" s="174">
        <f>E51*J51</f>
        <v>0</v>
      </c>
      <c r="Q51" s="167">
        <v>2</v>
      </c>
      <c r="AA51" s="144">
        <v>3</v>
      </c>
      <c r="AB51" s="144">
        <v>7</v>
      </c>
      <c r="AC51" s="144">
        <v>59590737</v>
      </c>
      <c r="BB51" s="144">
        <v>2</v>
      </c>
      <c r="BC51" s="144">
        <f>IF(BB51=1,G51,0)</f>
        <v>0</v>
      </c>
      <c r="BD51" s="144">
        <f>IF(BB51=2,G51,0)</f>
        <v>0</v>
      </c>
      <c r="BE51" s="144">
        <f>IF(BB51=3,G51,0)</f>
        <v>0</v>
      </c>
      <c r="BF51" s="144">
        <f>IF(BB51=4,G51,0)</f>
        <v>0</v>
      </c>
      <c r="BG51" s="144">
        <f>IF(BB51=5,G51,0)</f>
        <v>0</v>
      </c>
      <c r="CA51" s="144">
        <v>3</v>
      </c>
      <c r="CB51" s="144">
        <v>7</v>
      </c>
      <c r="CC51" s="167"/>
      <c r="CD51" s="167"/>
    </row>
    <row r="52" spans="1:82" ht="12.75">
      <c r="A52" s="168">
        <v>29</v>
      </c>
      <c r="B52" s="169" t="s">
        <v>165</v>
      </c>
      <c r="C52" s="170" t="s">
        <v>166</v>
      </c>
      <c r="D52" s="171" t="s">
        <v>62</v>
      </c>
      <c r="E52" s="172">
        <v>628.9013632</v>
      </c>
      <c r="F52" s="172"/>
      <c r="G52" s="173">
        <f>E52*F52</f>
        <v>0</v>
      </c>
      <c r="H52" s="174">
        <v>0</v>
      </c>
      <c r="I52" s="174">
        <f>E52*H52</f>
        <v>0</v>
      </c>
      <c r="J52" s="174">
        <v>0</v>
      </c>
      <c r="K52" s="174">
        <f>E52*J52</f>
        <v>0</v>
      </c>
      <c r="Q52" s="167">
        <v>2</v>
      </c>
      <c r="AA52" s="144">
        <v>7</v>
      </c>
      <c r="AB52" s="144">
        <v>1002</v>
      </c>
      <c r="AC52" s="144">
        <v>5</v>
      </c>
      <c r="BB52" s="144">
        <v>2</v>
      </c>
      <c r="BC52" s="144">
        <f>IF(BB52=1,G52,0)</f>
        <v>0</v>
      </c>
      <c r="BD52" s="144">
        <f>IF(BB52=2,G52,0)</f>
        <v>0</v>
      </c>
      <c r="BE52" s="144">
        <f>IF(BB52=3,G52,0)</f>
        <v>0</v>
      </c>
      <c r="BF52" s="144">
        <f>IF(BB52=4,G52,0)</f>
        <v>0</v>
      </c>
      <c r="BG52" s="144">
        <f>IF(BB52=5,G52,0)</f>
        <v>0</v>
      </c>
      <c r="CA52" s="144">
        <v>7</v>
      </c>
      <c r="CB52" s="144">
        <v>1002</v>
      </c>
      <c r="CC52" s="167"/>
      <c r="CD52" s="167"/>
    </row>
    <row r="53" spans="1:59" ht="12.75">
      <c r="A53" s="176"/>
      <c r="B53" s="177" t="s">
        <v>79</v>
      </c>
      <c r="C53" s="178" t="str">
        <f>CONCATENATE(B47," ",C47)</f>
        <v>762 Konstrukce tesařské</v>
      </c>
      <c r="D53" s="179"/>
      <c r="E53" s="180"/>
      <c r="F53" s="181"/>
      <c r="G53" s="182">
        <f>SUM(G47:G52)</f>
        <v>0</v>
      </c>
      <c r="H53" s="183"/>
      <c r="I53" s="184">
        <f>SUM(I47:I52)</f>
        <v>3.2486184</v>
      </c>
      <c r="J53" s="183"/>
      <c r="K53" s="184">
        <f>SUM(K47:K52)</f>
        <v>-2.3735</v>
      </c>
      <c r="Q53" s="167">
        <v>4</v>
      </c>
      <c r="BC53" s="185">
        <f>SUM(BC47:BC52)</f>
        <v>0</v>
      </c>
      <c r="BD53" s="185">
        <f>SUM(BD47:BD52)</f>
        <v>0</v>
      </c>
      <c r="BE53" s="185">
        <f>SUM(BE47:BE52)</f>
        <v>0</v>
      </c>
      <c r="BF53" s="185">
        <f>SUM(BF47:BF52)</f>
        <v>0</v>
      </c>
      <c r="BG53" s="185">
        <f>SUM(BG47:BG52)</f>
        <v>0</v>
      </c>
    </row>
    <row r="54" spans="1:17" ht="12.75">
      <c r="A54" s="159" t="s">
        <v>78</v>
      </c>
      <c r="B54" s="160" t="s">
        <v>167</v>
      </c>
      <c r="C54" s="161" t="s">
        <v>168</v>
      </c>
      <c r="D54" s="162"/>
      <c r="E54" s="163"/>
      <c r="F54" s="163"/>
      <c r="G54" s="164"/>
      <c r="H54" s="165"/>
      <c r="I54" s="166"/>
      <c r="J54" s="165"/>
      <c r="K54" s="166"/>
      <c r="Q54" s="167">
        <v>1</v>
      </c>
    </row>
    <row r="55" spans="1:82" ht="12.75">
      <c r="A55" s="168">
        <v>30</v>
      </c>
      <c r="B55" s="169" t="s">
        <v>169</v>
      </c>
      <c r="C55" s="170" t="s">
        <v>170</v>
      </c>
      <c r="D55" s="171" t="s">
        <v>129</v>
      </c>
      <c r="E55" s="172">
        <v>15</v>
      </c>
      <c r="F55" s="172"/>
      <c r="G55" s="173">
        <f>E55*F55</f>
        <v>0</v>
      </c>
      <c r="H55" s="174">
        <v>0</v>
      </c>
      <c r="I55" s="174">
        <f>E55*H55</f>
        <v>0</v>
      </c>
      <c r="J55" s="174">
        <v>-0.007</v>
      </c>
      <c r="K55" s="174">
        <f>E55*J55</f>
        <v>-0.105</v>
      </c>
      <c r="Q55" s="167">
        <v>2</v>
      </c>
      <c r="AA55" s="144">
        <v>1</v>
      </c>
      <c r="AB55" s="144">
        <v>7</v>
      </c>
      <c r="AC55" s="144">
        <v>7</v>
      </c>
      <c r="BB55" s="144">
        <v>2</v>
      </c>
      <c r="BC55" s="144">
        <f>IF(BB55=1,G55,0)</f>
        <v>0</v>
      </c>
      <c r="BD55" s="144">
        <f>IF(BB55=2,G55,0)</f>
        <v>0</v>
      </c>
      <c r="BE55" s="144">
        <f>IF(BB55=3,G55,0)</f>
        <v>0</v>
      </c>
      <c r="BF55" s="144">
        <f>IF(BB55=4,G55,0)</f>
        <v>0</v>
      </c>
      <c r="BG55" s="144">
        <f>IF(BB55=5,G55,0)</f>
        <v>0</v>
      </c>
      <c r="CA55" s="144">
        <v>1</v>
      </c>
      <c r="CB55" s="144">
        <v>7</v>
      </c>
      <c r="CC55" s="167"/>
      <c r="CD55" s="167"/>
    </row>
    <row r="56" spans="1:82" ht="12.75">
      <c r="A56" s="168">
        <v>31</v>
      </c>
      <c r="B56" s="169" t="s">
        <v>171</v>
      </c>
      <c r="C56" s="170" t="s">
        <v>172</v>
      </c>
      <c r="D56" s="171" t="s">
        <v>62</v>
      </c>
      <c r="E56" s="172">
        <v>10.335</v>
      </c>
      <c r="F56" s="172"/>
      <c r="G56" s="173">
        <f>E56*F56</f>
        <v>0</v>
      </c>
      <c r="H56" s="174">
        <v>0</v>
      </c>
      <c r="I56" s="174">
        <f>E56*H56</f>
        <v>0</v>
      </c>
      <c r="J56" s="174">
        <v>0</v>
      </c>
      <c r="K56" s="174">
        <f>E56*J56</f>
        <v>0</v>
      </c>
      <c r="Q56" s="167">
        <v>2</v>
      </c>
      <c r="AA56" s="144">
        <v>7</v>
      </c>
      <c r="AB56" s="144">
        <v>1002</v>
      </c>
      <c r="AC56" s="144">
        <v>5</v>
      </c>
      <c r="BB56" s="144">
        <v>2</v>
      </c>
      <c r="BC56" s="144">
        <f>IF(BB56=1,G56,0)</f>
        <v>0</v>
      </c>
      <c r="BD56" s="144">
        <f>IF(BB56=2,G56,0)</f>
        <v>0</v>
      </c>
      <c r="BE56" s="144">
        <f>IF(BB56=3,G56,0)</f>
        <v>0</v>
      </c>
      <c r="BF56" s="144">
        <f>IF(BB56=4,G56,0)</f>
        <v>0</v>
      </c>
      <c r="BG56" s="144">
        <f>IF(BB56=5,G56,0)</f>
        <v>0</v>
      </c>
      <c r="CA56" s="144">
        <v>7</v>
      </c>
      <c r="CB56" s="144">
        <v>1002</v>
      </c>
      <c r="CC56" s="167"/>
      <c r="CD56" s="167"/>
    </row>
    <row r="57" spans="1:59" ht="12.75">
      <c r="A57" s="176"/>
      <c r="B57" s="177" t="s">
        <v>79</v>
      </c>
      <c r="C57" s="178" t="str">
        <f>CONCATENATE(B54," ",C54)</f>
        <v>767 Konstrukce zámečnické</v>
      </c>
      <c r="D57" s="179"/>
      <c r="E57" s="180"/>
      <c r="F57" s="181"/>
      <c r="G57" s="182">
        <f>SUM(G54:G56)</f>
        <v>0</v>
      </c>
      <c r="H57" s="183"/>
      <c r="I57" s="184">
        <f>SUM(I54:I56)</f>
        <v>0</v>
      </c>
      <c r="J57" s="183"/>
      <c r="K57" s="184">
        <f>SUM(K54:K56)</f>
        <v>-0.105</v>
      </c>
      <c r="Q57" s="167">
        <v>4</v>
      </c>
      <c r="BC57" s="185">
        <f>SUM(BC54:BC56)</f>
        <v>0</v>
      </c>
      <c r="BD57" s="185">
        <f>SUM(BD54:BD56)</f>
        <v>0</v>
      </c>
      <c r="BE57" s="185">
        <f>SUM(BE54:BE56)</f>
        <v>0</v>
      </c>
      <c r="BF57" s="185">
        <f>SUM(BF54:BF56)</f>
        <v>0</v>
      </c>
      <c r="BG57" s="185">
        <f>SUM(BG54:BG56)</f>
        <v>0</v>
      </c>
    </row>
    <row r="58" spans="1:17" ht="12.75">
      <c r="A58" s="159" t="s">
        <v>78</v>
      </c>
      <c r="B58" s="160" t="s">
        <v>173</v>
      </c>
      <c r="C58" s="161" t="s">
        <v>174</v>
      </c>
      <c r="D58" s="162"/>
      <c r="E58" s="163"/>
      <c r="F58" s="163"/>
      <c r="G58" s="164"/>
      <c r="H58" s="165"/>
      <c r="I58" s="166"/>
      <c r="J58" s="165"/>
      <c r="K58" s="166"/>
      <c r="Q58" s="167">
        <v>1</v>
      </c>
    </row>
    <row r="59" spans="1:82" ht="12.75">
      <c r="A59" s="168">
        <v>32</v>
      </c>
      <c r="B59" s="169" t="s">
        <v>175</v>
      </c>
      <c r="C59" s="170" t="s">
        <v>176</v>
      </c>
      <c r="D59" s="171" t="s">
        <v>95</v>
      </c>
      <c r="E59" s="172">
        <v>67.6</v>
      </c>
      <c r="F59" s="172"/>
      <c r="G59" s="173">
        <f>E59*F59</f>
        <v>0</v>
      </c>
      <c r="H59" s="174">
        <v>0</v>
      </c>
      <c r="I59" s="174">
        <f>E59*H59</f>
        <v>0</v>
      </c>
      <c r="J59" s="174">
        <v>-0.02</v>
      </c>
      <c r="K59" s="174">
        <f>E59*J59</f>
        <v>-1.3519999999999999</v>
      </c>
      <c r="Q59" s="167">
        <v>2</v>
      </c>
      <c r="AA59" s="144">
        <v>1</v>
      </c>
      <c r="AB59" s="144">
        <v>7</v>
      </c>
      <c r="AC59" s="144">
        <v>7</v>
      </c>
      <c r="BB59" s="144">
        <v>2</v>
      </c>
      <c r="BC59" s="144">
        <f>IF(BB59=1,G59,0)</f>
        <v>0</v>
      </c>
      <c r="BD59" s="144">
        <f>IF(BB59=2,G59,0)</f>
        <v>0</v>
      </c>
      <c r="BE59" s="144">
        <f>IF(BB59=3,G59,0)</f>
        <v>0</v>
      </c>
      <c r="BF59" s="144">
        <f>IF(BB59=4,G59,0)</f>
        <v>0</v>
      </c>
      <c r="BG59" s="144">
        <f>IF(BB59=5,G59,0)</f>
        <v>0</v>
      </c>
      <c r="CA59" s="144">
        <v>1</v>
      </c>
      <c r="CB59" s="144">
        <v>7</v>
      </c>
      <c r="CC59" s="167"/>
      <c r="CD59" s="167"/>
    </row>
    <row r="60" spans="1:82" ht="12.75">
      <c r="A60" s="168">
        <v>33</v>
      </c>
      <c r="B60" s="169" t="s">
        <v>177</v>
      </c>
      <c r="C60" s="170" t="s">
        <v>178</v>
      </c>
      <c r="D60" s="171" t="s">
        <v>62</v>
      </c>
      <c r="E60" s="172">
        <v>38.3968</v>
      </c>
      <c r="F60" s="172"/>
      <c r="G60" s="173">
        <f>E60*F60</f>
        <v>0</v>
      </c>
      <c r="H60" s="174">
        <v>0</v>
      </c>
      <c r="I60" s="174">
        <f>E60*H60</f>
        <v>0</v>
      </c>
      <c r="J60" s="174">
        <v>0</v>
      </c>
      <c r="K60" s="174">
        <f>E60*J60</f>
        <v>0</v>
      </c>
      <c r="Q60" s="167">
        <v>2</v>
      </c>
      <c r="AA60" s="144">
        <v>7</v>
      </c>
      <c r="AB60" s="144">
        <v>1002</v>
      </c>
      <c r="AC60" s="144">
        <v>5</v>
      </c>
      <c r="BB60" s="144">
        <v>2</v>
      </c>
      <c r="BC60" s="144">
        <f>IF(BB60=1,G60,0)</f>
        <v>0</v>
      </c>
      <c r="BD60" s="144">
        <f>IF(BB60=2,G60,0)</f>
        <v>0</v>
      </c>
      <c r="BE60" s="144">
        <f>IF(BB60=3,G60,0)</f>
        <v>0</v>
      </c>
      <c r="BF60" s="144">
        <f>IF(BB60=4,G60,0)</f>
        <v>0</v>
      </c>
      <c r="BG60" s="144">
        <f>IF(BB60=5,G60,0)</f>
        <v>0</v>
      </c>
      <c r="CA60" s="144">
        <v>7</v>
      </c>
      <c r="CB60" s="144">
        <v>1002</v>
      </c>
      <c r="CC60" s="167"/>
      <c r="CD60" s="167"/>
    </row>
    <row r="61" spans="1:59" ht="12.75">
      <c r="A61" s="176"/>
      <c r="B61" s="177" t="s">
        <v>79</v>
      </c>
      <c r="C61" s="178" t="str">
        <f>CONCATENATE(B58," ",C58)</f>
        <v>775 Podlahy vlysové a parketové</v>
      </c>
      <c r="D61" s="179"/>
      <c r="E61" s="180"/>
      <c r="F61" s="181"/>
      <c r="G61" s="182">
        <f>SUM(G58:G60)</f>
        <v>0</v>
      </c>
      <c r="H61" s="183"/>
      <c r="I61" s="184">
        <f>SUM(I58:I60)</f>
        <v>0</v>
      </c>
      <c r="J61" s="183"/>
      <c r="K61" s="184">
        <f>SUM(K58:K60)</f>
        <v>-1.3519999999999999</v>
      </c>
      <c r="Q61" s="167">
        <v>4</v>
      </c>
      <c r="BC61" s="185">
        <f>SUM(BC58:BC60)</f>
        <v>0</v>
      </c>
      <c r="BD61" s="185">
        <f>SUM(BD58:BD60)</f>
        <v>0</v>
      </c>
      <c r="BE61" s="185">
        <f>SUM(BE58:BE60)</f>
        <v>0</v>
      </c>
      <c r="BF61" s="185">
        <f>SUM(BF58:BF60)</f>
        <v>0</v>
      </c>
      <c r="BG61" s="185">
        <f>SUM(BG58:BG60)</f>
        <v>0</v>
      </c>
    </row>
    <row r="62" spans="1:17" ht="12.75">
      <c r="A62" s="159" t="s">
        <v>78</v>
      </c>
      <c r="B62" s="160" t="s">
        <v>179</v>
      </c>
      <c r="C62" s="161" t="s">
        <v>180</v>
      </c>
      <c r="D62" s="162"/>
      <c r="E62" s="163"/>
      <c r="F62" s="163"/>
      <c r="G62" s="164"/>
      <c r="H62" s="165"/>
      <c r="I62" s="166"/>
      <c r="J62" s="165"/>
      <c r="K62" s="166"/>
      <c r="Q62" s="167">
        <v>1</v>
      </c>
    </row>
    <row r="63" spans="1:82" ht="12.75">
      <c r="A63" s="168">
        <v>34</v>
      </c>
      <c r="B63" s="169" t="s">
        <v>181</v>
      </c>
      <c r="C63" s="170" t="s">
        <v>182</v>
      </c>
      <c r="D63" s="171" t="s">
        <v>95</v>
      </c>
      <c r="E63" s="172">
        <v>98.3</v>
      </c>
      <c r="F63" s="172"/>
      <c r="G63" s="173">
        <f>E63*F63</f>
        <v>0</v>
      </c>
      <c r="H63" s="174">
        <v>0.00025</v>
      </c>
      <c r="I63" s="174">
        <f>E63*H63</f>
        <v>0.024575</v>
      </c>
      <c r="J63" s="174">
        <v>0</v>
      </c>
      <c r="K63" s="174">
        <f>E63*J63</f>
        <v>0</v>
      </c>
      <c r="Q63" s="167">
        <v>2</v>
      </c>
      <c r="AA63" s="144">
        <v>1</v>
      </c>
      <c r="AB63" s="144">
        <v>7</v>
      </c>
      <c r="AC63" s="144">
        <v>7</v>
      </c>
      <c r="BB63" s="144">
        <v>2</v>
      </c>
      <c r="BC63" s="144">
        <f>IF(BB63=1,G63,0)</f>
        <v>0</v>
      </c>
      <c r="BD63" s="144">
        <f>IF(BB63=2,G63,0)</f>
        <v>0</v>
      </c>
      <c r="BE63" s="144">
        <f>IF(BB63=3,G63,0)</f>
        <v>0</v>
      </c>
      <c r="BF63" s="144">
        <f>IF(BB63=4,G63,0)</f>
        <v>0</v>
      </c>
      <c r="BG63" s="144">
        <f>IF(BB63=5,G63,0)</f>
        <v>0</v>
      </c>
      <c r="CA63" s="144">
        <v>1</v>
      </c>
      <c r="CB63" s="144">
        <v>7</v>
      </c>
      <c r="CC63" s="167"/>
      <c r="CD63" s="167"/>
    </row>
    <row r="64" spans="1:82" ht="12.75">
      <c r="A64" s="168">
        <v>35</v>
      </c>
      <c r="B64" s="169" t="s">
        <v>183</v>
      </c>
      <c r="C64" s="170" t="s">
        <v>184</v>
      </c>
      <c r="D64" s="171" t="s">
        <v>95</v>
      </c>
      <c r="E64" s="172">
        <v>17.26</v>
      </c>
      <c r="F64" s="172"/>
      <c r="G64" s="173">
        <f>E64*F64</f>
        <v>0</v>
      </c>
      <c r="H64" s="174">
        <v>0</v>
      </c>
      <c r="I64" s="174">
        <f>E64*H64</f>
        <v>0</v>
      </c>
      <c r="J64" s="174">
        <v>-0.001</v>
      </c>
      <c r="K64" s="174">
        <f>E64*J64</f>
        <v>-0.01726</v>
      </c>
      <c r="Q64" s="167">
        <v>2</v>
      </c>
      <c r="AA64" s="144">
        <v>1</v>
      </c>
      <c r="AB64" s="144">
        <v>7</v>
      </c>
      <c r="AC64" s="144">
        <v>7</v>
      </c>
      <c r="BB64" s="144">
        <v>2</v>
      </c>
      <c r="BC64" s="144">
        <f>IF(BB64=1,G64,0)</f>
        <v>0</v>
      </c>
      <c r="BD64" s="144">
        <f>IF(BB64=2,G64,0)</f>
        <v>0</v>
      </c>
      <c r="BE64" s="144">
        <f>IF(BB64=3,G64,0)</f>
        <v>0</v>
      </c>
      <c r="BF64" s="144">
        <f>IF(BB64=4,G64,0)</f>
        <v>0</v>
      </c>
      <c r="BG64" s="144">
        <f>IF(BB64=5,G64,0)</f>
        <v>0</v>
      </c>
      <c r="CA64" s="144">
        <v>1</v>
      </c>
      <c r="CB64" s="144">
        <v>7</v>
      </c>
      <c r="CC64" s="167"/>
      <c r="CD64" s="167"/>
    </row>
    <row r="65" spans="1:82" ht="12.75">
      <c r="A65" s="168">
        <v>36</v>
      </c>
      <c r="B65" s="169" t="s">
        <v>185</v>
      </c>
      <c r="C65" s="170" t="s">
        <v>186</v>
      </c>
      <c r="D65" s="171" t="s">
        <v>95</v>
      </c>
      <c r="E65" s="172">
        <v>127.79</v>
      </c>
      <c r="F65" s="172"/>
      <c r="G65" s="173">
        <f>E65*F65</f>
        <v>0</v>
      </c>
      <c r="H65" s="174">
        <v>0.0029</v>
      </c>
      <c r="I65" s="174">
        <f>E65*H65</f>
        <v>0.370591</v>
      </c>
      <c r="J65" s="174">
        <v>0</v>
      </c>
      <c r="K65" s="174">
        <f>E65*J65</f>
        <v>0</v>
      </c>
      <c r="Q65" s="167">
        <v>2</v>
      </c>
      <c r="AA65" s="144">
        <v>3</v>
      </c>
      <c r="AB65" s="144">
        <v>7</v>
      </c>
      <c r="AC65" s="144">
        <v>28410102</v>
      </c>
      <c r="BB65" s="144">
        <v>2</v>
      </c>
      <c r="BC65" s="144">
        <f>IF(BB65=1,G65,0)</f>
        <v>0</v>
      </c>
      <c r="BD65" s="144">
        <f>IF(BB65=2,G65,0)</f>
        <v>0</v>
      </c>
      <c r="BE65" s="144">
        <f>IF(BB65=3,G65,0)</f>
        <v>0</v>
      </c>
      <c r="BF65" s="144">
        <f>IF(BB65=4,G65,0)</f>
        <v>0</v>
      </c>
      <c r="BG65" s="144">
        <f>IF(BB65=5,G65,0)</f>
        <v>0</v>
      </c>
      <c r="CA65" s="144">
        <v>3</v>
      </c>
      <c r="CB65" s="144">
        <v>7</v>
      </c>
      <c r="CC65" s="167"/>
      <c r="CD65" s="167"/>
    </row>
    <row r="66" spans="1:82" ht="12.75">
      <c r="A66" s="168">
        <v>37</v>
      </c>
      <c r="B66" s="169" t="s">
        <v>187</v>
      </c>
      <c r="C66" s="170" t="s">
        <v>188</v>
      </c>
      <c r="D66" s="171" t="s">
        <v>62</v>
      </c>
      <c r="E66" s="172">
        <v>1158.01756</v>
      </c>
      <c r="F66" s="172"/>
      <c r="G66" s="173">
        <f>E66*F66</f>
        <v>0</v>
      </c>
      <c r="H66" s="174">
        <v>0</v>
      </c>
      <c r="I66" s="174">
        <f>E66*H66</f>
        <v>0</v>
      </c>
      <c r="J66" s="174">
        <v>0</v>
      </c>
      <c r="K66" s="174">
        <f>E66*J66</f>
        <v>0</v>
      </c>
      <c r="Q66" s="167">
        <v>2</v>
      </c>
      <c r="AA66" s="144">
        <v>7</v>
      </c>
      <c r="AB66" s="144">
        <v>1002</v>
      </c>
      <c r="AC66" s="144">
        <v>5</v>
      </c>
      <c r="BB66" s="144">
        <v>2</v>
      </c>
      <c r="BC66" s="144">
        <f>IF(BB66=1,G66,0)</f>
        <v>0</v>
      </c>
      <c r="BD66" s="144">
        <f>IF(BB66=2,G66,0)</f>
        <v>0</v>
      </c>
      <c r="BE66" s="144">
        <f>IF(BB66=3,G66,0)</f>
        <v>0</v>
      </c>
      <c r="BF66" s="144">
        <f>IF(BB66=4,G66,0)</f>
        <v>0</v>
      </c>
      <c r="BG66" s="144">
        <f>IF(BB66=5,G66,0)</f>
        <v>0</v>
      </c>
      <c r="CA66" s="144">
        <v>7</v>
      </c>
      <c r="CB66" s="144">
        <v>1002</v>
      </c>
      <c r="CC66" s="167"/>
      <c r="CD66" s="167"/>
    </row>
    <row r="67" spans="1:59" ht="12.75">
      <c r="A67" s="176"/>
      <c r="B67" s="177" t="s">
        <v>79</v>
      </c>
      <c r="C67" s="178" t="str">
        <f>CONCATENATE(B62," ",C62)</f>
        <v>776 Podlahy povlakové</v>
      </c>
      <c r="D67" s="179"/>
      <c r="E67" s="180"/>
      <c r="F67" s="181"/>
      <c r="G67" s="182">
        <f>SUM(G62:G66)</f>
        <v>0</v>
      </c>
      <c r="H67" s="183"/>
      <c r="I67" s="184">
        <f>SUM(I62:I66)</f>
        <v>0.395166</v>
      </c>
      <c r="J67" s="183"/>
      <c r="K67" s="184">
        <f>SUM(K62:K66)</f>
        <v>-0.01726</v>
      </c>
      <c r="Q67" s="167">
        <v>4</v>
      </c>
      <c r="BC67" s="185">
        <f>SUM(BC62:BC66)</f>
        <v>0</v>
      </c>
      <c r="BD67" s="185">
        <f>SUM(BD62:BD66)</f>
        <v>0</v>
      </c>
      <c r="BE67" s="185">
        <f>SUM(BE62:BE66)</f>
        <v>0</v>
      </c>
      <c r="BF67" s="185">
        <f>SUM(BF62:BF66)</f>
        <v>0</v>
      </c>
      <c r="BG67" s="185">
        <f>SUM(BG62:BG66)</f>
        <v>0</v>
      </c>
    </row>
    <row r="68" spans="1:17" ht="12.75">
      <c r="A68" s="159" t="s">
        <v>78</v>
      </c>
      <c r="B68" s="160" t="s">
        <v>189</v>
      </c>
      <c r="C68" s="161" t="s">
        <v>190</v>
      </c>
      <c r="D68" s="162"/>
      <c r="E68" s="163"/>
      <c r="F68" s="163"/>
      <c r="G68" s="164"/>
      <c r="H68" s="165"/>
      <c r="I68" s="166"/>
      <c r="J68" s="165"/>
      <c r="K68" s="166"/>
      <c r="Q68" s="167">
        <v>1</v>
      </c>
    </row>
    <row r="69" spans="1:82" ht="12.75">
      <c r="A69" s="168">
        <v>38</v>
      </c>
      <c r="B69" s="169" t="s">
        <v>191</v>
      </c>
      <c r="C69" s="170" t="s">
        <v>192</v>
      </c>
      <c r="D69" s="171" t="s">
        <v>95</v>
      </c>
      <c r="E69" s="172">
        <v>268.05</v>
      </c>
      <c r="F69" s="172"/>
      <c r="G69" s="173">
        <f>E69*F69</f>
        <v>0</v>
      </c>
      <c r="H69" s="174">
        <v>7E-05</v>
      </c>
      <c r="I69" s="174">
        <f>E69*H69</f>
        <v>0.0187635</v>
      </c>
      <c r="J69" s="174">
        <v>0</v>
      </c>
      <c r="K69" s="174">
        <f>E69*J69</f>
        <v>0</v>
      </c>
      <c r="Q69" s="167">
        <v>2</v>
      </c>
      <c r="AA69" s="144">
        <v>1</v>
      </c>
      <c r="AB69" s="144">
        <v>7</v>
      </c>
      <c r="AC69" s="144">
        <v>7</v>
      </c>
      <c r="BB69" s="144">
        <v>2</v>
      </c>
      <c r="BC69" s="144">
        <f>IF(BB69=1,G69,0)</f>
        <v>0</v>
      </c>
      <c r="BD69" s="144">
        <f>IF(BB69=2,G69,0)</f>
        <v>0</v>
      </c>
      <c r="BE69" s="144">
        <f>IF(BB69=3,G69,0)</f>
        <v>0</v>
      </c>
      <c r="BF69" s="144">
        <f>IF(BB69=4,G69,0)</f>
        <v>0</v>
      </c>
      <c r="BG69" s="144">
        <f>IF(BB69=5,G69,0)</f>
        <v>0</v>
      </c>
      <c r="CA69" s="144">
        <v>1</v>
      </c>
      <c r="CB69" s="144">
        <v>7</v>
      </c>
      <c r="CC69" s="167"/>
      <c r="CD69" s="167"/>
    </row>
    <row r="70" spans="1:82" ht="12.75">
      <c r="A70" s="168">
        <v>39</v>
      </c>
      <c r="B70" s="169" t="s">
        <v>193</v>
      </c>
      <c r="C70" s="170" t="s">
        <v>194</v>
      </c>
      <c r="D70" s="171" t="s">
        <v>95</v>
      </c>
      <c r="E70" s="172">
        <v>268.05</v>
      </c>
      <c r="F70" s="172"/>
      <c r="G70" s="173">
        <f>E70*F70</f>
        <v>0</v>
      </c>
      <c r="H70" s="174">
        <v>0.00015</v>
      </c>
      <c r="I70" s="174">
        <f>E70*H70</f>
        <v>0.0402075</v>
      </c>
      <c r="J70" s="174">
        <v>0</v>
      </c>
      <c r="K70" s="174">
        <f>E70*J70</f>
        <v>0</v>
      </c>
      <c r="Q70" s="167">
        <v>2</v>
      </c>
      <c r="AA70" s="144">
        <v>1</v>
      </c>
      <c r="AB70" s="144">
        <v>7</v>
      </c>
      <c r="AC70" s="144">
        <v>7</v>
      </c>
      <c r="BB70" s="144">
        <v>2</v>
      </c>
      <c r="BC70" s="144">
        <f>IF(BB70=1,G70,0)</f>
        <v>0</v>
      </c>
      <c r="BD70" s="144">
        <f>IF(BB70=2,G70,0)</f>
        <v>0</v>
      </c>
      <c r="BE70" s="144">
        <f>IF(BB70=3,G70,0)</f>
        <v>0</v>
      </c>
      <c r="BF70" s="144">
        <f>IF(BB70=4,G70,0)</f>
        <v>0</v>
      </c>
      <c r="BG70" s="144">
        <f>IF(BB70=5,G70,0)</f>
        <v>0</v>
      </c>
      <c r="CA70" s="144">
        <v>1</v>
      </c>
      <c r="CB70" s="144">
        <v>7</v>
      </c>
      <c r="CC70" s="167"/>
      <c r="CD70" s="167"/>
    </row>
    <row r="71" spans="1:82" ht="12.75">
      <c r="A71" s="168">
        <v>40</v>
      </c>
      <c r="B71" s="169" t="s">
        <v>195</v>
      </c>
      <c r="C71" s="170" t="s">
        <v>196</v>
      </c>
      <c r="D71" s="171" t="s">
        <v>95</v>
      </c>
      <c r="E71" s="172">
        <v>268.05</v>
      </c>
      <c r="F71" s="172"/>
      <c r="G71" s="173">
        <f>E71*F71</f>
        <v>0</v>
      </c>
      <c r="H71" s="174">
        <v>0</v>
      </c>
      <c r="I71" s="174">
        <f>E71*H71</f>
        <v>0</v>
      </c>
      <c r="J71" s="174">
        <v>0</v>
      </c>
      <c r="K71" s="174">
        <f>E71*J71</f>
        <v>0</v>
      </c>
      <c r="Q71" s="167">
        <v>2</v>
      </c>
      <c r="AA71" s="144">
        <v>1</v>
      </c>
      <c r="AB71" s="144">
        <v>7</v>
      </c>
      <c r="AC71" s="144">
        <v>7</v>
      </c>
      <c r="BB71" s="144">
        <v>2</v>
      </c>
      <c r="BC71" s="144">
        <f>IF(BB71=1,G71,0)</f>
        <v>0</v>
      </c>
      <c r="BD71" s="144">
        <f>IF(BB71=2,G71,0)</f>
        <v>0</v>
      </c>
      <c r="BE71" s="144">
        <f>IF(BB71=3,G71,0)</f>
        <v>0</v>
      </c>
      <c r="BF71" s="144">
        <f>IF(BB71=4,G71,0)</f>
        <v>0</v>
      </c>
      <c r="BG71" s="144">
        <f>IF(BB71=5,G71,0)</f>
        <v>0</v>
      </c>
      <c r="CA71" s="144">
        <v>1</v>
      </c>
      <c r="CB71" s="144">
        <v>7</v>
      </c>
      <c r="CC71" s="167"/>
      <c r="CD71" s="167"/>
    </row>
    <row r="72" spans="1:59" ht="12.75">
      <c r="A72" s="176"/>
      <c r="B72" s="177" t="s">
        <v>79</v>
      </c>
      <c r="C72" s="178" t="str">
        <f>CONCATENATE(B68," ",C68)</f>
        <v>784 Malby</v>
      </c>
      <c r="D72" s="179"/>
      <c r="E72" s="180"/>
      <c r="F72" s="181"/>
      <c r="G72" s="182">
        <f>SUM(G68:G71)</f>
        <v>0</v>
      </c>
      <c r="H72" s="183"/>
      <c r="I72" s="184">
        <f>SUM(I68:I71)</f>
        <v>0.058970999999999996</v>
      </c>
      <c r="J72" s="183"/>
      <c r="K72" s="184">
        <f>SUM(K68:K71)</f>
        <v>0</v>
      </c>
      <c r="Q72" s="167">
        <v>4</v>
      </c>
      <c r="BC72" s="185">
        <f>SUM(BC68:BC71)</f>
        <v>0</v>
      </c>
      <c r="BD72" s="185">
        <f>SUM(BD68:BD71)</f>
        <v>0</v>
      </c>
      <c r="BE72" s="185">
        <f>SUM(BE68:BE71)</f>
        <v>0</v>
      </c>
      <c r="BF72" s="185">
        <f>SUM(BF68:BF71)</f>
        <v>0</v>
      </c>
      <c r="BG72" s="185">
        <f>SUM(BG68:BG71)</f>
        <v>0</v>
      </c>
    </row>
    <row r="73" spans="1:17" ht="12.75">
      <c r="A73" s="159" t="s">
        <v>78</v>
      </c>
      <c r="B73" s="160" t="s">
        <v>197</v>
      </c>
      <c r="C73" s="161" t="s">
        <v>198</v>
      </c>
      <c r="D73" s="162"/>
      <c r="E73" s="163"/>
      <c r="F73" s="163"/>
      <c r="G73" s="164"/>
      <c r="H73" s="165"/>
      <c r="I73" s="166"/>
      <c r="J73" s="165"/>
      <c r="K73" s="166"/>
      <c r="Q73" s="167">
        <v>1</v>
      </c>
    </row>
    <row r="74" spans="1:82" ht="12.75">
      <c r="A74" s="168">
        <v>41</v>
      </c>
      <c r="B74" s="169" t="s">
        <v>199</v>
      </c>
      <c r="C74" s="170" t="s">
        <v>200</v>
      </c>
      <c r="D74" s="171" t="s">
        <v>201</v>
      </c>
      <c r="E74" s="172">
        <v>2</v>
      </c>
      <c r="F74" s="172"/>
      <c r="G74" s="173">
        <f>E74*F74</f>
        <v>0</v>
      </c>
      <c r="H74" s="174">
        <v>0</v>
      </c>
      <c r="I74" s="174">
        <f>E74*H74</f>
        <v>0</v>
      </c>
      <c r="J74" s="174">
        <v>0</v>
      </c>
      <c r="K74" s="174">
        <f>E74*J74</f>
        <v>0</v>
      </c>
      <c r="Q74" s="167">
        <v>2</v>
      </c>
      <c r="AA74" s="144">
        <v>12</v>
      </c>
      <c r="AB74" s="144">
        <v>0</v>
      </c>
      <c r="AC74" s="144">
        <v>10</v>
      </c>
      <c r="BB74" s="144">
        <v>2</v>
      </c>
      <c r="BC74" s="144">
        <f>IF(BB74=1,G74,0)</f>
        <v>0</v>
      </c>
      <c r="BD74" s="144">
        <f>IF(BB74=2,G74,0)</f>
        <v>0</v>
      </c>
      <c r="BE74" s="144">
        <f>IF(BB74=3,G74,0)</f>
        <v>0</v>
      </c>
      <c r="BF74" s="144">
        <f>IF(BB74=4,G74,0)</f>
        <v>0</v>
      </c>
      <c r="BG74" s="144">
        <f>IF(BB74=5,G74,0)</f>
        <v>0</v>
      </c>
      <c r="CA74" s="144">
        <v>12</v>
      </c>
      <c r="CB74" s="144">
        <v>0</v>
      </c>
      <c r="CC74" s="167"/>
      <c r="CD74" s="167"/>
    </row>
    <row r="75" spans="1:82" ht="12.75">
      <c r="A75" s="168">
        <v>42</v>
      </c>
      <c r="B75" s="169" t="s">
        <v>202</v>
      </c>
      <c r="C75" s="170" t="s">
        <v>203</v>
      </c>
      <c r="D75" s="171" t="s">
        <v>201</v>
      </c>
      <c r="E75" s="172">
        <v>3</v>
      </c>
      <c r="F75" s="172"/>
      <c r="G75" s="173">
        <f>E75*F75</f>
        <v>0</v>
      </c>
      <c r="H75" s="174">
        <v>0</v>
      </c>
      <c r="I75" s="174">
        <f>E75*H75</f>
        <v>0</v>
      </c>
      <c r="J75" s="174">
        <v>0</v>
      </c>
      <c r="K75" s="174">
        <f>E75*J75</f>
        <v>0</v>
      </c>
      <c r="Q75" s="167">
        <v>2</v>
      </c>
      <c r="AA75" s="144">
        <v>12</v>
      </c>
      <c r="AB75" s="144">
        <v>0</v>
      </c>
      <c r="AC75" s="144">
        <v>40</v>
      </c>
      <c r="BB75" s="144">
        <v>2</v>
      </c>
      <c r="BC75" s="144">
        <f>IF(BB75=1,G75,0)</f>
        <v>0</v>
      </c>
      <c r="BD75" s="144">
        <f>IF(BB75=2,G75,0)</f>
        <v>0</v>
      </c>
      <c r="BE75" s="144">
        <f>IF(BB75=3,G75,0)</f>
        <v>0</v>
      </c>
      <c r="BF75" s="144">
        <f>IF(BB75=4,G75,0)</f>
        <v>0</v>
      </c>
      <c r="BG75" s="144">
        <f>IF(BB75=5,G75,0)</f>
        <v>0</v>
      </c>
      <c r="CA75" s="144">
        <v>12</v>
      </c>
      <c r="CB75" s="144">
        <v>0</v>
      </c>
      <c r="CC75" s="167"/>
      <c r="CD75" s="167"/>
    </row>
    <row r="76" spans="1:82" ht="12.75">
      <c r="A76" s="168">
        <v>43</v>
      </c>
      <c r="B76" s="169" t="s">
        <v>204</v>
      </c>
      <c r="C76" s="170" t="s">
        <v>205</v>
      </c>
      <c r="D76" s="171" t="s">
        <v>201</v>
      </c>
      <c r="E76" s="172">
        <v>1</v>
      </c>
      <c r="F76" s="172"/>
      <c r="G76" s="173">
        <f>E76*F76</f>
        <v>0</v>
      </c>
      <c r="H76" s="174">
        <v>0</v>
      </c>
      <c r="I76" s="174">
        <f>E76*H76</f>
        <v>0</v>
      </c>
      <c r="J76" s="174">
        <v>0</v>
      </c>
      <c r="K76" s="174">
        <f>E76*J76</f>
        <v>0</v>
      </c>
      <c r="Q76" s="167">
        <v>2</v>
      </c>
      <c r="AA76" s="144">
        <v>12</v>
      </c>
      <c r="AB76" s="144">
        <v>0</v>
      </c>
      <c r="AC76" s="144">
        <v>41</v>
      </c>
      <c r="BB76" s="144">
        <v>2</v>
      </c>
      <c r="BC76" s="144">
        <f>IF(BB76=1,G76,0)</f>
        <v>0</v>
      </c>
      <c r="BD76" s="144">
        <f>IF(BB76=2,G76,0)</f>
        <v>0</v>
      </c>
      <c r="BE76" s="144">
        <f>IF(BB76=3,G76,0)</f>
        <v>0</v>
      </c>
      <c r="BF76" s="144">
        <f>IF(BB76=4,G76,0)</f>
        <v>0</v>
      </c>
      <c r="BG76" s="144">
        <f>IF(BB76=5,G76,0)</f>
        <v>0</v>
      </c>
      <c r="CA76" s="144">
        <v>12</v>
      </c>
      <c r="CB76" s="144">
        <v>0</v>
      </c>
      <c r="CC76" s="167"/>
      <c r="CD76" s="167"/>
    </row>
    <row r="77" spans="1:82" ht="22.5">
      <c r="A77" s="168">
        <v>44</v>
      </c>
      <c r="B77" s="169" t="s">
        <v>206</v>
      </c>
      <c r="C77" s="170" t="s">
        <v>207</v>
      </c>
      <c r="D77" s="171" t="s">
        <v>201</v>
      </c>
      <c r="E77" s="172">
        <v>1</v>
      </c>
      <c r="F77" s="172"/>
      <c r="G77" s="173">
        <f>E77*F77</f>
        <v>0</v>
      </c>
      <c r="H77" s="174">
        <v>0</v>
      </c>
      <c r="I77" s="174">
        <f>E77*H77</f>
        <v>0</v>
      </c>
      <c r="J77" s="174">
        <v>0</v>
      </c>
      <c r="K77" s="174">
        <f>E77*J77</f>
        <v>0</v>
      </c>
      <c r="Q77" s="167">
        <v>2</v>
      </c>
      <c r="AA77" s="144">
        <v>12</v>
      </c>
      <c r="AB77" s="144">
        <v>0</v>
      </c>
      <c r="AC77" s="144">
        <v>42</v>
      </c>
      <c r="BB77" s="144">
        <v>2</v>
      </c>
      <c r="BC77" s="144">
        <f>IF(BB77=1,G77,0)</f>
        <v>0</v>
      </c>
      <c r="BD77" s="144">
        <f>IF(BB77=2,G77,0)</f>
        <v>0</v>
      </c>
      <c r="BE77" s="144">
        <f>IF(BB77=3,G77,0)</f>
        <v>0</v>
      </c>
      <c r="BF77" s="144">
        <f>IF(BB77=4,G77,0)</f>
        <v>0</v>
      </c>
      <c r="BG77" s="144">
        <f>IF(BB77=5,G77,0)</f>
        <v>0</v>
      </c>
      <c r="CA77" s="144">
        <v>12</v>
      </c>
      <c r="CB77" s="144">
        <v>0</v>
      </c>
      <c r="CC77" s="167"/>
      <c r="CD77" s="167"/>
    </row>
    <row r="78" spans="1:59" ht="12.75">
      <c r="A78" s="176"/>
      <c r="B78" s="177" t="s">
        <v>79</v>
      </c>
      <c r="C78" s="178" t="str">
        <f>CONCATENATE(B73," ",C73)</f>
        <v>799 Ostatní</v>
      </c>
      <c r="D78" s="179"/>
      <c r="E78" s="180"/>
      <c r="F78" s="181"/>
      <c r="G78" s="182">
        <f>SUM(G73:G77)</f>
        <v>0</v>
      </c>
      <c r="H78" s="183"/>
      <c r="I78" s="184">
        <f>SUM(I73:I77)</f>
        <v>0</v>
      </c>
      <c r="J78" s="183"/>
      <c r="K78" s="184">
        <f>SUM(K73:K77)</f>
        <v>0</v>
      </c>
      <c r="Q78" s="167">
        <v>4</v>
      </c>
      <c r="BC78" s="185">
        <f>SUM(BC73:BC77)</f>
        <v>0</v>
      </c>
      <c r="BD78" s="185">
        <f>SUM(BD73:BD77)</f>
        <v>0</v>
      </c>
      <c r="BE78" s="185">
        <f>SUM(BE73:BE77)</f>
        <v>0</v>
      </c>
      <c r="BF78" s="185">
        <f>SUM(BF73:BF77)</f>
        <v>0</v>
      </c>
      <c r="BG78" s="185">
        <f>SUM(BG73:BG77)</f>
        <v>0</v>
      </c>
    </row>
    <row r="79" spans="1:17" ht="12.75">
      <c r="A79" s="159" t="s">
        <v>78</v>
      </c>
      <c r="B79" s="160" t="s">
        <v>208</v>
      </c>
      <c r="C79" s="161" t="s">
        <v>209</v>
      </c>
      <c r="D79" s="162"/>
      <c r="E79" s="163"/>
      <c r="F79" s="163"/>
      <c r="G79" s="164"/>
      <c r="H79" s="165"/>
      <c r="I79" s="166"/>
      <c r="J79" s="165"/>
      <c r="K79" s="166"/>
      <c r="Q79" s="167">
        <v>1</v>
      </c>
    </row>
    <row r="80" spans="1:82" ht="12.75">
      <c r="A80" s="168">
        <v>45</v>
      </c>
      <c r="B80" s="169" t="s">
        <v>210</v>
      </c>
      <c r="C80" s="170" t="s">
        <v>211</v>
      </c>
      <c r="D80" s="171" t="s">
        <v>146</v>
      </c>
      <c r="E80" s="172">
        <v>7.097418</v>
      </c>
      <c r="F80" s="172"/>
      <c r="G80" s="173">
        <f aca="true" t="shared" si="8" ref="G80:G86">E80*F80</f>
        <v>0</v>
      </c>
      <c r="H80" s="174">
        <v>0</v>
      </c>
      <c r="I80" s="174">
        <f aca="true" t="shared" si="9" ref="I80:I86">E80*H80</f>
        <v>0</v>
      </c>
      <c r="J80" s="174">
        <v>0</v>
      </c>
      <c r="K80" s="174">
        <f aca="true" t="shared" si="10" ref="K80:K86">E80*J80</f>
        <v>0</v>
      </c>
      <c r="Q80" s="167">
        <v>2</v>
      </c>
      <c r="AA80" s="144">
        <v>8</v>
      </c>
      <c r="AB80" s="144">
        <v>0</v>
      </c>
      <c r="AC80" s="144">
        <v>3</v>
      </c>
      <c r="BB80" s="144">
        <v>1</v>
      </c>
      <c r="BC80" s="144">
        <f aca="true" t="shared" si="11" ref="BC80:BC86">IF(BB80=1,G80,0)</f>
        <v>0</v>
      </c>
      <c r="BD80" s="144">
        <f aca="true" t="shared" si="12" ref="BD80:BD86">IF(BB80=2,G80,0)</f>
        <v>0</v>
      </c>
      <c r="BE80" s="144">
        <f aca="true" t="shared" si="13" ref="BE80:BE86">IF(BB80=3,G80,0)</f>
        <v>0</v>
      </c>
      <c r="BF80" s="144">
        <f aca="true" t="shared" si="14" ref="BF80:BF86">IF(BB80=4,G80,0)</f>
        <v>0</v>
      </c>
      <c r="BG80" s="144">
        <f aca="true" t="shared" si="15" ref="BG80:BG86">IF(BB80=5,G80,0)</f>
        <v>0</v>
      </c>
      <c r="CA80" s="144">
        <v>8</v>
      </c>
      <c r="CB80" s="144">
        <v>0</v>
      </c>
      <c r="CC80" s="167"/>
      <c r="CD80" s="167"/>
    </row>
    <row r="81" spans="1:82" ht="12.75">
      <c r="A81" s="168">
        <v>46</v>
      </c>
      <c r="B81" s="169" t="s">
        <v>212</v>
      </c>
      <c r="C81" s="170" t="s">
        <v>213</v>
      </c>
      <c r="D81" s="171" t="s">
        <v>146</v>
      </c>
      <c r="E81" s="172">
        <v>23.65806</v>
      </c>
      <c r="F81" s="172"/>
      <c r="G81" s="173">
        <f t="shared" si="8"/>
        <v>0</v>
      </c>
      <c r="H81" s="174">
        <v>0</v>
      </c>
      <c r="I81" s="174">
        <f t="shared" si="9"/>
        <v>0</v>
      </c>
      <c r="J81" s="174">
        <v>0</v>
      </c>
      <c r="K81" s="174">
        <f t="shared" si="10"/>
        <v>0</v>
      </c>
      <c r="Q81" s="167">
        <v>2</v>
      </c>
      <c r="AA81" s="144">
        <v>8</v>
      </c>
      <c r="AB81" s="144">
        <v>0</v>
      </c>
      <c r="AC81" s="144">
        <v>3</v>
      </c>
      <c r="BB81" s="144">
        <v>1</v>
      </c>
      <c r="BC81" s="144">
        <f t="shared" si="11"/>
        <v>0</v>
      </c>
      <c r="BD81" s="144">
        <f t="shared" si="12"/>
        <v>0</v>
      </c>
      <c r="BE81" s="144">
        <f t="shared" si="13"/>
        <v>0</v>
      </c>
      <c r="BF81" s="144">
        <f t="shared" si="14"/>
        <v>0</v>
      </c>
      <c r="BG81" s="144">
        <f t="shared" si="15"/>
        <v>0</v>
      </c>
      <c r="CA81" s="144">
        <v>8</v>
      </c>
      <c r="CB81" s="144">
        <v>0</v>
      </c>
      <c r="CC81" s="167"/>
      <c r="CD81" s="167"/>
    </row>
    <row r="82" spans="1:82" ht="12.75">
      <c r="A82" s="168">
        <v>47</v>
      </c>
      <c r="B82" s="169" t="s">
        <v>214</v>
      </c>
      <c r="C82" s="170" t="s">
        <v>215</v>
      </c>
      <c r="D82" s="171" t="s">
        <v>146</v>
      </c>
      <c r="E82" s="172">
        <v>23.65806</v>
      </c>
      <c r="F82" s="172"/>
      <c r="G82" s="173">
        <f t="shared" si="8"/>
        <v>0</v>
      </c>
      <c r="H82" s="174">
        <v>0</v>
      </c>
      <c r="I82" s="174">
        <f t="shared" si="9"/>
        <v>0</v>
      </c>
      <c r="J82" s="174">
        <v>0</v>
      </c>
      <c r="K82" s="174">
        <f t="shared" si="10"/>
        <v>0</v>
      </c>
      <c r="Q82" s="167">
        <v>2</v>
      </c>
      <c r="AA82" s="144">
        <v>8</v>
      </c>
      <c r="AB82" s="144">
        <v>0</v>
      </c>
      <c r="AC82" s="144">
        <v>3</v>
      </c>
      <c r="BB82" s="144">
        <v>1</v>
      </c>
      <c r="BC82" s="144">
        <f t="shared" si="11"/>
        <v>0</v>
      </c>
      <c r="BD82" s="144">
        <f t="shared" si="12"/>
        <v>0</v>
      </c>
      <c r="BE82" s="144">
        <f t="shared" si="13"/>
        <v>0</v>
      </c>
      <c r="BF82" s="144">
        <f t="shared" si="14"/>
        <v>0</v>
      </c>
      <c r="BG82" s="144">
        <f t="shared" si="15"/>
        <v>0</v>
      </c>
      <c r="CA82" s="144">
        <v>8</v>
      </c>
      <c r="CB82" s="144">
        <v>0</v>
      </c>
      <c r="CC82" s="167"/>
      <c r="CD82" s="167"/>
    </row>
    <row r="83" spans="1:82" ht="12.75">
      <c r="A83" s="168">
        <v>48</v>
      </c>
      <c r="B83" s="169" t="s">
        <v>216</v>
      </c>
      <c r="C83" s="170" t="s">
        <v>217</v>
      </c>
      <c r="D83" s="171" t="s">
        <v>146</v>
      </c>
      <c r="E83" s="172">
        <v>236.5806</v>
      </c>
      <c r="F83" s="172"/>
      <c r="G83" s="173">
        <f t="shared" si="8"/>
        <v>0</v>
      </c>
      <c r="H83" s="174">
        <v>0</v>
      </c>
      <c r="I83" s="174">
        <f t="shared" si="9"/>
        <v>0</v>
      </c>
      <c r="J83" s="174">
        <v>0</v>
      </c>
      <c r="K83" s="174">
        <f t="shared" si="10"/>
        <v>0</v>
      </c>
      <c r="Q83" s="167">
        <v>2</v>
      </c>
      <c r="AA83" s="144">
        <v>8</v>
      </c>
      <c r="AB83" s="144">
        <v>0</v>
      </c>
      <c r="AC83" s="144">
        <v>3</v>
      </c>
      <c r="BB83" s="144">
        <v>1</v>
      </c>
      <c r="BC83" s="144">
        <f t="shared" si="11"/>
        <v>0</v>
      </c>
      <c r="BD83" s="144">
        <f t="shared" si="12"/>
        <v>0</v>
      </c>
      <c r="BE83" s="144">
        <f t="shared" si="13"/>
        <v>0</v>
      </c>
      <c r="BF83" s="144">
        <f t="shared" si="14"/>
        <v>0</v>
      </c>
      <c r="BG83" s="144">
        <f t="shared" si="15"/>
        <v>0</v>
      </c>
      <c r="CA83" s="144">
        <v>8</v>
      </c>
      <c r="CB83" s="144">
        <v>0</v>
      </c>
      <c r="CC83" s="167"/>
      <c r="CD83" s="167"/>
    </row>
    <row r="84" spans="1:82" ht="12.75">
      <c r="A84" s="168">
        <v>49</v>
      </c>
      <c r="B84" s="169" t="s">
        <v>218</v>
      </c>
      <c r="C84" s="170" t="s">
        <v>219</v>
      </c>
      <c r="D84" s="171" t="s">
        <v>146</v>
      </c>
      <c r="E84" s="172">
        <v>23.65806</v>
      </c>
      <c r="F84" s="172"/>
      <c r="G84" s="173">
        <f t="shared" si="8"/>
        <v>0</v>
      </c>
      <c r="H84" s="174">
        <v>0</v>
      </c>
      <c r="I84" s="174">
        <f t="shared" si="9"/>
        <v>0</v>
      </c>
      <c r="J84" s="174">
        <v>0</v>
      </c>
      <c r="K84" s="174">
        <f t="shared" si="10"/>
        <v>0</v>
      </c>
      <c r="Q84" s="167">
        <v>2</v>
      </c>
      <c r="AA84" s="144">
        <v>8</v>
      </c>
      <c r="AB84" s="144">
        <v>0</v>
      </c>
      <c r="AC84" s="144">
        <v>3</v>
      </c>
      <c r="BB84" s="144">
        <v>1</v>
      </c>
      <c r="BC84" s="144">
        <f t="shared" si="11"/>
        <v>0</v>
      </c>
      <c r="BD84" s="144">
        <f t="shared" si="12"/>
        <v>0</v>
      </c>
      <c r="BE84" s="144">
        <f t="shared" si="13"/>
        <v>0</v>
      </c>
      <c r="BF84" s="144">
        <f t="shared" si="14"/>
        <v>0</v>
      </c>
      <c r="BG84" s="144">
        <f t="shared" si="15"/>
        <v>0</v>
      </c>
      <c r="CA84" s="144">
        <v>8</v>
      </c>
      <c r="CB84" s="144">
        <v>0</v>
      </c>
      <c r="CC84" s="167"/>
      <c r="CD84" s="167"/>
    </row>
    <row r="85" spans="1:82" ht="12.75">
      <c r="A85" s="168">
        <v>50</v>
      </c>
      <c r="B85" s="169" t="s">
        <v>220</v>
      </c>
      <c r="C85" s="170" t="s">
        <v>221</v>
      </c>
      <c r="D85" s="171" t="s">
        <v>146</v>
      </c>
      <c r="E85" s="172">
        <v>331.21284</v>
      </c>
      <c r="F85" s="172"/>
      <c r="G85" s="173">
        <f t="shared" si="8"/>
        <v>0</v>
      </c>
      <c r="H85" s="174">
        <v>0</v>
      </c>
      <c r="I85" s="174">
        <f t="shared" si="9"/>
        <v>0</v>
      </c>
      <c r="J85" s="174">
        <v>0</v>
      </c>
      <c r="K85" s="174">
        <f t="shared" si="10"/>
        <v>0</v>
      </c>
      <c r="Q85" s="167">
        <v>2</v>
      </c>
      <c r="AA85" s="144">
        <v>8</v>
      </c>
      <c r="AB85" s="144">
        <v>0</v>
      </c>
      <c r="AC85" s="144">
        <v>3</v>
      </c>
      <c r="BB85" s="144">
        <v>1</v>
      </c>
      <c r="BC85" s="144">
        <f t="shared" si="11"/>
        <v>0</v>
      </c>
      <c r="BD85" s="144">
        <f t="shared" si="12"/>
        <v>0</v>
      </c>
      <c r="BE85" s="144">
        <f t="shared" si="13"/>
        <v>0</v>
      </c>
      <c r="BF85" s="144">
        <f t="shared" si="14"/>
        <v>0</v>
      </c>
      <c r="BG85" s="144">
        <f t="shared" si="15"/>
        <v>0</v>
      </c>
      <c r="CA85" s="144">
        <v>8</v>
      </c>
      <c r="CB85" s="144">
        <v>0</v>
      </c>
      <c r="CC85" s="167"/>
      <c r="CD85" s="167"/>
    </row>
    <row r="86" spans="1:82" ht="12.75">
      <c r="A86" s="168">
        <v>51</v>
      </c>
      <c r="B86" s="169" t="s">
        <v>222</v>
      </c>
      <c r="C86" s="170" t="s">
        <v>223</v>
      </c>
      <c r="D86" s="171" t="s">
        <v>146</v>
      </c>
      <c r="E86" s="172">
        <v>23.65806</v>
      </c>
      <c r="F86" s="172"/>
      <c r="G86" s="173">
        <f t="shared" si="8"/>
        <v>0</v>
      </c>
      <c r="H86" s="174">
        <v>0</v>
      </c>
      <c r="I86" s="174">
        <f t="shared" si="9"/>
        <v>0</v>
      </c>
      <c r="J86" s="174">
        <v>0</v>
      </c>
      <c r="K86" s="174">
        <f t="shared" si="10"/>
        <v>0</v>
      </c>
      <c r="Q86" s="167">
        <v>2</v>
      </c>
      <c r="AA86" s="144">
        <v>8</v>
      </c>
      <c r="AB86" s="144">
        <v>0</v>
      </c>
      <c r="AC86" s="144">
        <v>3</v>
      </c>
      <c r="BB86" s="144">
        <v>1</v>
      </c>
      <c r="BC86" s="144">
        <f t="shared" si="11"/>
        <v>0</v>
      </c>
      <c r="BD86" s="144">
        <f t="shared" si="12"/>
        <v>0</v>
      </c>
      <c r="BE86" s="144">
        <f t="shared" si="13"/>
        <v>0</v>
      </c>
      <c r="BF86" s="144">
        <f t="shared" si="14"/>
        <v>0</v>
      </c>
      <c r="BG86" s="144">
        <f t="shared" si="15"/>
        <v>0</v>
      </c>
      <c r="CA86" s="144">
        <v>8</v>
      </c>
      <c r="CB86" s="144">
        <v>0</v>
      </c>
      <c r="CC86" s="167"/>
      <c r="CD86" s="167"/>
    </row>
    <row r="87" spans="1:59" ht="12.75">
      <c r="A87" s="176"/>
      <c r="B87" s="177" t="s">
        <v>79</v>
      </c>
      <c r="C87" s="178" t="str">
        <f>CONCATENATE(B79," ",C79)</f>
        <v>D96 Přesuny suti a vybouraných hmot</v>
      </c>
      <c r="D87" s="179"/>
      <c r="E87" s="180"/>
      <c r="F87" s="181"/>
      <c r="G87" s="182">
        <f>SUM(G79:G86)</f>
        <v>0</v>
      </c>
      <c r="H87" s="183"/>
      <c r="I87" s="184">
        <f>SUM(I79:I86)</f>
        <v>0</v>
      </c>
      <c r="J87" s="183"/>
      <c r="K87" s="184">
        <f>SUM(K79:K86)</f>
        <v>0</v>
      </c>
      <c r="Q87" s="167">
        <v>4</v>
      </c>
      <c r="BC87" s="185">
        <f>SUM(BC79:BC86)</f>
        <v>0</v>
      </c>
      <c r="BD87" s="185">
        <f>SUM(BD79:BD86)</f>
        <v>0</v>
      </c>
      <c r="BE87" s="185">
        <f>SUM(BE79:BE86)</f>
        <v>0</v>
      </c>
      <c r="BF87" s="185">
        <f>SUM(BF79:BF86)</f>
        <v>0</v>
      </c>
      <c r="BG87" s="185">
        <f>SUM(BG79:BG86)</f>
        <v>0</v>
      </c>
    </row>
    <row r="88" ht="12.75">
      <c r="E88" s="144"/>
    </row>
    <row r="89" ht="12.75">
      <c r="E89" s="144"/>
    </row>
    <row r="90" ht="12.75">
      <c r="E90" s="144"/>
    </row>
    <row r="91" ht="12.75">
      <c r="E91" s="144"/>
    </row>
    <row r="92" ht="12.75">
      <c r="E92" s="144"/>
    </row>
    <row r="93" ht="12.75">
      <c r="E93" s="144"/>
    </row>
    <row r="94" ht="12.75">
      <c r="E94" s="144"/>
    </row>
    <row r="95" ht="12.75">
      <c r="E95" s="144"/>
    </row>
    <row r="96" ht="12.75">
      <c r="E96" s="144"/>
    </row>
    <row r="97" ht="12.75">
      <c r="E97" s="144"/>
    </row>
    <row r="98" ht="12.75">
      <c r="E98" s="144"/>
    </row>
    <row r="99" ht="12.75">
      <c r="E99" s="144"/>
    </row>
    <row r="100" ht="12.75">
      <c r="E100" s="144"/>
    </row>
    <row r="101" ht="12.75">
      <c r="E101" s="144"/>
    </row>
    <row r="102" ht="12.75">
      <c r="E102" s="144"/>
    </row>
    <row r="103" ht="12.75">
      <c r="E103" s="144"/>
    </row>
    <row r="104" ht="12.75">
      <c r="E104" s="144"/>
    </row>
    <row r="105" ht="12.75">
      <c r="E105" s="144"/>
    </row>
    <row r="106" ht="12.75">
      <c r="E106" s="144"/>
    </row>
    <row r="107" ht="12.75">
      <c r="E107" s="144"/>
    </row>
    <row r="108" ht="12.75">
      <c r="E108" s="144"/>
    </row>
    <row r="109" ht="12.75">
      <c r="E109" s="144"/>
    </row>
    <row r="110" ht="12.75">
      <c r="E110" s="144"/>
    </row>
    <row r="111" spans="1:7" ht="12.75">
      <c r="A111" s="175"/>
      <c r="B111" s="175"/>
      <c r="C111" s="175"/>
      <c r="D111" s="175"/>
      <c r="E111" s="175"/>
      <c r="F111" s="175"/>
      <c r="G111" s="175"/>
    </row>
    <row r="112" spans="1:7" ht="12.75">
      <c r="A112" s="175"/>
      <c r="B112" s="175"/>
      <c r="C112" s="175"/>
      <c r="D112" s="175"/>
      <c r="E112" s="175"/>
      <c r="F112" s="175"/>
      <c r="G112" s="175"/>
    </row>
    <row r="113" spans="1:7" ht="12.75">
      <c r="A113" s="175"/>
      <c r="B113" s="175"/>
      <c r="C113" s="175"/>
      <c r="D113" s="175"/>
      <c r="E113" s="175"/>
      <c r="F113" s="175"/>
      <c r="G113" s="175"/>
    </row>
    <row r="114" spans="1:7" ht="12.75">
      <c r="A114" s="175"/>
      <c r="B114" s="175"/>
      <c r="C114" s="175"/>
      <c r="D114" s="175"/>
      <c r="E114" s="175"/>
      <c r="F114" s="175"/>
      <c r="G114" s="175"/>
    </row>
    <row r="115" ht="12.75">
      <c r="E115" s="144"/>
    </row>
    <row r="116" ht="12.75">
      <c r="E116" s="144"/>
    </row>
    <row r="117" ht="12.75">
      <c r="E117" s="144"/>
    </row>
    <row r="118" ht="12.75">
      <c r="E118" s="144"/>
    </row>
    <row r="119" ht="12.75">
      <c r="E119" s="144"/>
    </row>
    <row r="120" ht="12.75">
      <c r="E120" s="144"/>
    </row>
    <row r="121" ht="12.75">
      <c r="E121" s="144"/>
    </row>
    <row r="122" ht="12.75">
      <c r="E122" s="144"/>
    </row>
    <row r="123" ht="12.75">
      <c r="E123" s="144"/>
    </row>
    <row r="124" ht="12.75">
      <c r="E124" s="144"/>
    </row>
    <row r="125" ht="12.75">
      <c r="E125" s="144"/>
    </row>
    <row r="126" ht="12.75">
      <c r="E126" s="144"/>
    </row>
    <row r="127" ht="12.75">
      <c r="E127" s="144"/>
    </row>
    <row r="128" ht="12.75">
      <c r="E128" s="144"/>
    </row>
    <row r="129" ht="12.75">
      <c r="E129" s="144"/>
    </row>
    <row r="130" ht="12.75">
      <c r="E130" s="144"/>
    </row>
    <row r="131" ht="12.75">
      <c r="E131" s="144"/>
    </row>
    <row r="132" ht="12.75">
      <c r="E132" s="144"/>
    </row>
    <row r="133" ht="12.75">
      <c r="E133" s="144"/>
    </row>
    <row r="134" ht="12.75">
      <c r="E134" s="144"/>
    </row>
    <row r="135" ht="12.75">
      <c r="E135" s="144"/>
    </row>
    <row r="136" ht="12.75">
      <c r="E136" s="144"/>
    </row>
    <row r="137" ht="12.75">
      <c r="E137" s="144"/>
    </row>
    <row r="138" ht="12.75">
      <c r="E138" s="144"/>
    </row>
    <row r="139" ht="12.75">
      <c r="E139" s="144"/>
    </row>
    <row r="140" ht="12.75">
      <c r="E140" s="144"/>
    </row>
    <row r="141" ht="12.75">
      <c r="E141" s="144"/>
    </row>
    <row r="142" ht="12.75">
      <c r="E142" s="144"/>
    </row>
    <row r="143" ht="12.75">
      <c r="E143" s="144"/>
    </row>
    <row r="144" ht="12.75">
      <c r="E144" s="144"/>
    </row>
    <row r="145" ht="12.75">
      <c r="E145" s="144"/>
    </row>
    <row r="146" spans="1:2" ht="12.75">
      <c r="A146" s="186"/>
      <c r="B146" s="186"/>
    </row>
    <row r="147" spans="1:7" ht="12.75">
      <c r="A147" s="175"/>
      <c r="B147" s="175"/>
      <c r="C147" s="187"/>
      <c r="D147" s="187"/>
      <c r="E147" s="188"/>
      <c r="F147" s="187"/>
      <c r="G147" s="189"/>
    </row>
    <row r="148" spans="1:7" ht="12.75">
      <c r="A148" s="190"/>
      <c r="B148" s="190"/>
      <c r="C148" s="175"/>
      <c r="D148" s="175"/>
      <c r="E148" s="191"/>
      <c r="F148" s="175"/>
      <c r="G148" s="175"/>
    </row>
    <row r="149" spans="1:7" ht="12.75">
      <c r="A149" s="175"/>
      <c r="B149" s="175"/>
      <c r="C149" s="175"/>
      <c r="D149" s="175"/>
      <c r="E149" s="191"/>
      <c r="F149" s="175"/>
      <c r="G149" s="175"/>
    </row>
    <row r="150" spans="1:7" ht="12.75">
      <c r="A150" s="175"/>
      <c r="B150" s="175"/>
      <c r="C150" s="175"/>
      <c r="D150" s="175"/>
      <c r="E150" s="191"/>
      <c r="F150" s="175"/>
      <c r="G150" s="175"/>
    </row>
    <row r="151" spans="1:7" ht="12.75">
      <c r="A151" s="175"/>
      <c r="B151" s="175"/>
      <c r="C151" s="175"/>
      <c r="D151" s="175"/>
      <c r="E151" s="191"/>
      <c r="F151" s="175"/>
      <c r="G151" s="175"/>
    </row>
    <row r="152" spans="1:7" ht="12.75">
      <c r="A152" s="175"/>
      <c r="B152" s="175"/>
      <c r="C152" s="175"/>
      <c r="D152" s="175"/>
      <c r="E152" s="191"/>
      <c r="F152" s="175"/>
      <c r="G152" s="175"/>
    </row>
    <row r="153" spans="1:7" ht="12.75">
      <c r="A153" s="175"/>
      <c r="B153" s="175"/>
      <c r="C153" s="175"/>
      <c r="D153" s="175"/>
      <c r="E153" s="191"/>
      <c r="F153" s="175"/>
      <c r="G153" s="175"/>
    </row>
    <row r="154" spans="1:7" ht="12.75">
      <c r="A154" s="175"/>
      <c r="B154" s="175"/>
      <c r="C154" s="175"/>
      <c r="D154" s="175"/>
      <c r="E154" s="191"/>
      <c r="F154" s="175"/>
      <c r="G154" s="175"/>
    </row>
    <row r="155" spans="1:7" ht="12.75">
      <c r="A155" s="175"/>
      <c r="B155" s="175"/>
      <c r="C155" s="175"/>
      <c r="D155" s="175"/>
      <c r="E155" s="191"/>
      <c r="F155" s="175"/>
      <c r="G155" s="175"/>
    </row>
    <row r="156" spans="1:7" ht="12.75">
      <c r="A156" s="175"/>
      <c r="B156" s="175"/>
      <c r="C156" s="175"/>
      <c r="D156" s="175"/>
      <c r="E156" s="191"/>
      <c r="F156" s="175"/>
      <c r="G156" s="175"/>
    </row>
    <row r="157" spans="1:7" ht="12.75">
      <c r="A157" s="175"/>
      <c r="B157" s="175"/>
      <c r="C157" s="175"/>
      <c r="D157" s="175"/>
      <c r="E157" s="191"/>
      <c r="F157" s="175"/>
      <c r="G157" s="175"/>
    </row>
    <row r="158" spans="1:7" ht="12.75">
      <c r="A158" s="175"/>
      <c r="B158" s="175"/>
      <c r="C158" s="175"/>
      <c r="D158" s="175"/>
      <c r="E158" s="191"/>
      <c r="F158" s="175"/>
      <c r="G158" s="175"/>
    </row>
    <row r="159" spans="1:7" ht="12.75">
      <c r="A159" s="175"/>
      <c r="B159" s="175"/>
      <c r="C159" s="175"/>
      <c r="D159" s="175"/>
      <c r="E159" s="191"/>
      <c r="F159" s="175"/>
      <c r="G159" s="175"/>
    </row>
    <row r="160" spans="1:7" ht="12.75">
      <c r="A160" s="175"/>
      <c r="B160" s="175"/>
      <c r="C160" s="175"/>
      <c r="D160" s="175"/>
      <c r="E160" s="191"/>
      <c r="F160" s="175"/>
      <c r="G160" s="175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Helene</dc:creator>
  <cp:keywords/>
  <dc:description/>
  <cp:lastModifiedBy>Valešová Jana</cp:lastModifiedBy>
  <cp:lastPrinted>2016-02-11T08:34:41Z</cp:lastPrinted>
  <dcterms:created xsi:type="dcterms:W3CDTF">2015-12-08T21:11:50Z</dcterms:created>
  <dcterms:modified xsi:type="dcterms:W3CDTF">2016-11-23T13:02:53Z</dcterms:modified>
  <cp:category/>
  <cp:version/>
  <cp:contentType/>
  <cp:contentStatus/>
</cp:coreProperties>
</file>