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tabRatio="851"/>
  </bookViews>
  <sheets>
    <sheet name="Suma nákladů" sheetId="4" r:id="rId1"/>
    <sheet name="Arch.stav." sheetId="23" r:id="rId2"/>
    <sheet name="UT" sheetId="5" r:id="rId3"/>
    <sheet name="VZT Rekap" sheetId="6" r:id="rId4"/>
    <sheet name="VZT  RO" sheetId="7" r:id="rId5"/>
    <sheet name="MAR" sheetId="8" r:id="rId6"/>
    <sheet name="ZTI" sheetId="2" r:id="rId7"/>
    <sheet name="PZ" sheetId="10" r:id="rId8"/>
    <sheet name="EL-Rekap." sheetId="11" r:id="rId9"/>
    <sheet name="EL-Ro" sheetId="12" r:id="rId10"/>
    <sheet name="EL-Param." sheetId="13" r:id="rId11"/>
    <sheet name="SLP" sheetId="14" r:id="rId12"/>
    <sheet name="Gastro" sheetId="15" r:id="rId13"/>
    <sheet name="Příp. vody" sheetId="18" r:id="rId14"/>
    <sheet name="PP" sheetId="16" r:id="rId15"/>
    <sheet name="Příp. dešť. kan." sheetId="19" r:id="rId16"/>
    <sheet name="Příp. splašk. kan." sheetId="20" r:id="rId17"/>
    <sheet name="OST" sheetId="21" r:id="rId18"/>
    <sheet name="Pokyny pro vyplnění" sheetId="9" r:id="rId19"/>
  </sheets>
  <definedNames>
    <definedName name="_xlnm._FilterDatabase" localSheetId="1" hidden="1">Arch.stav.!$C$101:$K$101</definedName>
    <definedName name="_xlnm._FilterDatabase" localSheetId="17" hidden="1">OST!$C$79:$K$79</definedName>
    <definedName name="_xlnm._FilterDatabase" localSheetId="14" hidden="1">PP!$C$78:$K$78</definedName>
    <definedName name="_xlnm._FilterDatabase" localSheetId="7" hidden="1">PZ!$C$79:$K$79</definedName>
    <definedName name="_xlnm._FilterDatabase" localSheetId="6" hidden="1">ZTI!$C$81:$K$81</definedName>
    <definedName name="Excel_BuiltIn_Print_Area" localSheetId="17">#REF!</definedName>
    <definedName name="Excel_BuiltIn_Print_Area">#REF!</definedName>
    <definedName name="Excel_BuiltIn_Print_Area_1_1_1_1" localSheetId="17">#REF!</definedName>
    <definedName name="Excel_BuiltIn_Print_Area_1_1_1_1">#REF!</definedName>
    <definedName name="Excel_BuiltIn_Print_Area_2" localSheetId="17">#REF!</definedName>
    <definedName name="Excel_BuiltIn_Print_Area_2">#REF!</definedName>
    <definedName name="_xlnm.Print_Titles" localSheetId="1">Arch.stav.!$101:$101</definedName>
    <definedName name="_xlnm.Print_Titles" localSheetId="17">OST!$79:$79</definedName>
    <definedName name="_xlnm.Print_Titles" localSheetId="14">PP!$78:$78</definedName>
    <definedName name="_xlnm.Print_Titles" localSheetId="15">'Příp. dešť. kan.'!$114:$114</definedName>
    <definedName name="_xlnm.Print_Titles" localSheetId="16">'Příp. splašk. kan.'!$119:$119</definedName>
    <definedName name="_xlnm.Print_Titles" localSheetId="13">'Příp. vody'!$118:$118</definedName>
    <definedName name="_xlnm.Print_Titles" localSheetId="7">PZ!$79:$79</definedName>
    <definedName name="_xlnm.Print_Titles" localSheetId="2">UT!$1:$12</definedName>
    <definedName name="_xlnm.Print_Titles" localSheetId="6">ZTI!$81:$81</definedName>
    <definedName name="_xlnm.Print_Area" localSheetId="1">Arch.stav.!$C$4:$J$36,Arch.stav.!$C$42:$J$83,Arch.stav.!$C$89:$K$1800</definedName>
    <definedName name="_xlnm.Print_Area" localSheetId="17">OST!$C$4:$J$36,OST!$C$42:$J$61,OST!$C$67:$K$124</definedName>
    <definedName name="_xlnm.Print_Area" localSheetId="18">'Pokyny pro vyplnění'!$B$2:$K$69,'Pokyny pro vyplnění'!$B$72:$K$116,'Pokyny pro vyplnění'!$B$119:$K$188,'Pokyny pro vyplnění'!$B$192:$K$212</definedName>
    <definedName name="_xlnm.Print_Area" localSheetId="14">PP!$C$4:$J$34,PP!$C$40:$J$62,PP!$C$68:$K$182</definedName>
    <definedName name="_xlnm.Print_Area" localSheetId="15">'Příp. dešť. kan.'!$C$4:$Q$70,'Příp. dešť. kan.'!$C$76:$Q$98,'Příp. dešť. kan.'!$C$104:$Q$156</definedName>
    <definedName name="_xlnm.Print_Area" localSheetId="16">'Příp. splašk. kan.'!$C$4:$Q$70,'Příp. splašk. kan.'!$C$76:$Q$103,'Příp. splašk. kan.'!$C$109:$Q$195</definedName>
    <definedName name="_xlnm.Print_Area" localSheetId="13">'Příp. vody'!$C$4:$Q$70,'Příp. vody'!$C$76:$Q$102,'Příp. vody'!$C$108:$Q$181</definedName>
    <definedName name="_xlnm.Print_Area" localSheetId="7">PZ!$C$4:$J$34,PZ!$C$40:$J$63,PZ!$C$69:$K$266</definedName>
    <definedName name="_xlnm.Print_Area" localSheetId="6">ZTI!$C$4:$J$34,ZTI!$C$40:$J$65,ZTI!$C$71:$K$515</definedName>
    <definedName name="Print_Area">#REF!</definedName>
    <definedName name="Print_Titles">#REF!</definedName>
  </definedNames>
  <calcPr calcId="145621"/>
</workbook>
</file>

<file path=xl/calcChain.xml><?xml version="1.0" encoding="utf-8"?>
<calcChain xmlns="http://schemas.openxmlformats.org/spreadsheetml/2006/main">
  <c r="E5" i="15" l="1"/>
  <c r="E7" i="15"/>
  <c r="E9" i="15"/>
  <c r="E13" i="15"/>
  <c r="E18" i="15"/>
  <c r="E20" i="15"/>
  <c r="E23" i="15"/>
  <c r="E25" i="15"/>
  <c r="E28" i="15"/>
  <c r="E30" i="15"/>
  <c r="E33" i="15"/>
  <c r="E36" i="15"/>
  <c r="E38" i="15"/>
  <c r="E40" i="15"/>
  <c r="E46" i="15"/>
  <c r="E49" i="15"/>
  <c r="E51" i="15"/>
  <c r="E54" i="15"/>
  <c r="E58" i="15"/>
  <c r="E69" i="15"/>
  <c r="E71" i="15"/>
  <c r="E74" i="15"/>
  <c r="E77" i="15"/>
  <c r="E79" i="15"/>
  <c r="E84" i="15"/>
  <c r="E90" i="15"/>
  <c r="E93" i="15"/>
  <c r="E95" i="15"/>
  <c r="E100" i="15"/>
  <c r="E102" i="15"/>
  <c r="E108" i="15"/>
  <c r="E110" i="15"/>
  <c r="E112" i="15"/>
  <c r="E114" i="15"/>
  <c r="E120" i="15"/>
  <c r="E123" i="15"/>
  <c r="E126" i="15"/>
  <c r="E129" i="15"/>
  <c r="E135" i="15"/>
  <c r="E137" i="15"/>
  <c r="E139" i="15"/>
  <c r="E142" i="15"/>
  <c r="E145" i="15"/>
  <c r="E146" i="15"/>
  <c r="E148" i="15"/>
  <c r="E150" i="15"/>
  <c r="E153" i="15"/>
  <c r="E155" i="15"/>
  <c r="E157" i="15"/>
  <c r="E161" i="15"/>
  <c r="E162" i="15"/>
  <c r="E165" i="15"/>
  <c r="E169" i="15" s="1"/>
  <c r="E166" i="15"/>
  <c r="E167" i="15"/>
  <c r="J49" i="23" l="1"/>
  <c r="E45" i="23"/>
  <c r="E47" i="23"/>
  <c r="F49" i="23"/>
  <c r="F51" i="23"/>
  <c r="J51" i="23"/>
  <c r="F52" i="23"/>
  <c r="E92" i="23"/>
  <c r="E94" i="23"/>
  <c r="F96" i="23"/>
  <c r="F98" i="23"/>
  <c r="J98" i="23"/>
  <c r="F99" i="23"/>
  <c r="R104" i="23"/>
  <c r="J105" i="23"/>
  <c r="BE105" i="23" s="1"/>
  <c r="P105" i="23"/>
  <c r="R105" i="23"/>
  <c r="T105" i="23"/>
  <c r="BF105" i="23"/>
  <c r="BG105" i="23"/>
  <c r="BH105" i="23"/>
  <c r="BI105" i="23"/>
  <c r="BK105" i="23"/>
  <c r="J106" i="23"/>
  <c r="BE106" i="23" s="1"/>
  <c r="P106" i="23"/>
  <c r="P104" i="23" s="1"/>
  <c r="R106" i="23"/>
  <c r="T106" i="23"/>
  <c r="T104" i="23" s="1"/>
  <c r="BF106" i="23"/>
  <c r="BG106" i="23"/>
  <c r="BH106" i="23"/>
  <c r="BI106" i="23"/>
  <c r="BK106" i="23"/>
  <c r="J107" i="23"/>
  <c r="BE107" i="23" s="1"/>
  <c r="P107" i="23"/>
  <c r="R107" i="23"/>
  <c r="T107" i="23"/>
  <c r="BF107" i="23"/>
  <c r="BG107" i="23"/>
  <c r="BH107" i="23"/>
  <c r="BI107" i="23"/>
  <c r="BK107" i="23"/>
  <c r="J108" i="23"/>
  <c r="BE108" i="23" s="1"/>
  <c r="P108" i="23"/>
  <c r="R108" i="23"/>
  <c r="T108" i="23"/>
  <c r="BF108" i="23"/>
  <c r="BG108" i="23"/>
  <c r="BH108" i="23"/>
  <c r="BI108" i="23"/>
  <c r="BK108" i="23"/>
  <c r="J109" i="23"/>
  <c r="BE109" i="23" s="1"/>
  <c r="P109" i="23"/>
  <c r="R109" i="23"/>
  <c r="T109" i="23"/>
  <c r="BF109" i="23"/>
  <c r="BG109" i="23"/>
  <c r="BH109" i="23"/>
  <c r="BI109" i="23"/>
  <c r="BK109" i="23"/>
  <c r="J110" i="23"/>
  <c r="P110" i="23"/>
  <c r="R110" i="23"/>
  <c r="T110" i="23"/>
  <c r="BE110" i="23"/>
  <c r="BF110" i="23"/>
  <c r="BG110" i="23"/>
  <c r="BH110" i="23"/>
  <c r="BI110" i="23"/>
  <c r="BK110" i="23"/>
  <c r="J113" i="23"/>
  <c r="BE113" i="23" s="1"/>
  <c r="P113" i="23"/>
  <c r="R113" i="23"/>
  <c r="T113" i="23"/>
  <c r="BF113" i="23"/>
  <c r="BG113" i="23"/>
  <c r="BH113" i="23"/>
  <c r="BI113" i="23"/>
  <c r="BK113" i="23"/>
  <c r="J116" i="23"/>
  <c r="BE116" i="23" s="1"/>
  <c r="P116" i="23"/>
  <c r="R116" i="23"/>
  <c r="T116" i="23"/>
  <c r="BF116" i="23"/>
  <c r="BG116" i="23"/>
  <c r="BH116" i="23"/>
  <c r="BI116" i="23"/>
  <c r="BK116" i="23"/>
  <c r="J123" i="23"/>
  <c r="BE123" i="23" s="1"/>
  <c r="P123" i="23"/>
  <c r="R123" i="23"/>
  <c r="T123" i="23"/>
  <c r="BF123" i="23"/>
  <c r="BG123" i="23"/>
  <c r="BH123" i="23"/>
  <c r="BI123" i="23"/>
  <c r="BK123" i="23"/>
  <c r="J131" i="23"/>
  <c r="BE131" i="23" s="1"/>
  <c r="P131" i="23"/>
  <c r="R131" i="23"/>
  <c r="T131" i="23"/>
  <c r="BF131" i="23"/>
  <c r="BG131" i="23"/>
  <c r="BH131" i="23"/>
  <c r="BI131" i="23"/>
  <c r="BK131" i="23"/>
  <c r="J133" i="23"/>
  <c r="BE133" i="23" s="1"/>
  <c r="P133" i="23"/>
  <c r="R133" i="23"/>
  <c r="T133" i="23"/>
  <c r="BF133" i="23"/>
  <c r="BG133" i="23"/>
  <c r="BH133" i="23"/>
  <c r="BI133" i="23"/>
  <c r="BK133" i="23"/>
  <c r="J141" i="23"/>
  <c r="BE141" i="23" s="1"/>
  <c r="P141" i="23"/>
  <c r="R141" i="23"/>
  <c r="T141" i="23"/>
  <c r="BF141" i="23"/>
  <c r="BG141" i="23"/>
  <c r="BH141" i="23"/>
  <c r="BI141" i="23"/>
  <c r="BK141" i="23"/>
  <c r="J143" i="23"/>
  <c r="P143" i="23"/>
  <c r="R143" i="23"/>
  <c r="T143" i="23"/>
  <c r="BE143" i="23"/>
  <c r="BF143" i="23"/>
  <c r="BG143" i="23"/>
  <c r="BH143" i="23"/>
  <c r="BI143" i="23"/>
  <c r="BK143" i="23"/>
  <c r="J147" i="23"/>
  <c r="P147" i="23"/>
  <c r="R147" i="23"/>
  <c r="T147" i="23"/>
  <c r="BE147" i="23"/>
  <c r="BF147" i="23"/>
  <c r="BG147" i="23"/>
  <c r="BH147" i="23"/>
  <c r="BI147" i="23"/>
  <c r="BK147" i="23"/>
  <c r="J149" i="23"/>
  <c r="BE149" i="23" s="1"/>
  <c r="P149" i="23"/>
  <c r="R149" i="23"/>
  <c r="T149" i="23"/>
  <c r="BF149" i="23"/>
  <c r="BG149" i="23"/>
  <c r="BH149" i="23"/>
  <c r="BI149" i="23"/>
  <c r="BK149" i="23"/>
  <c r="J153" i="23"/>
  <c r="BE153" i="23" s="1"/>
  <c r="P153" i="23"/>
  <c r="R153" i="23"/>
  <c r="T153" i="23"/>
  <c r="BF153" i="23"/>
  <c r="BG153" i="23"/>
  <c r="BH153" i="23"/>
  <c r="BI153" i="23"/>
  <c r="BK153" i="23"/>
  <c r="J155" i="23"/>
  <c r="P155" i="23"/>
  <c r="R155" i="23"/>
  <c r="T155" i="23"/>
  <c r="BE155" i="23"/>
  <c r="BF155" i="23"/>
  <c r="BG155" i="23"/>
  <c r="BH155" i="23"/>
  <c r="BI155" i="23"/>
  <c r="BK155" i="23"/>
  <c r="J161" i="23"/>
  <c r="P161" i="23"/>
  <c r="R161" i="23"/>
  <c r="T161" i="23"/>
  <c r="BE161" i="23"/>
  <c r="BF161" i="23"/>
  <c r="BG161" i="23"/>
  <c r="BH161" i="23"/>
  <c r="BI161" i="23"/>
  <c r="BK161" i="23"/>
  <c r="J165" i="23"/>
  <c r="BE165" i="23" s="1"/>
  <c r="P165" i="23"/>
  <c r="R165" i="23"/>
  <c r="T165" i="23"/>
  <c r="BF165" i="23"/>
  <c r="BG165" i="23"/>
  <c r="BH165" i="23"/>
  <c r="BI165" i="23"/>
  <c r="BK165" i="23"/>
  <c r="J167" i="23"/>
  <c r="P167" i="23"/>
  <c r="R167" i="23"/>
  <c r="T167" i="23"/>
  <c r="BE167" i="23"/>
  <c r="BF167" i="23"/>
  <c r="BG167" i="23"/>
  <c r="BH167" i="23"/>
  <c r="BI167" i="23"/>
  <c r="BK167" i="23"/>
  <c r="J173" i="23"/>
  <c r="BE173" i="23" s="1"/>
  <c r="P173" i="23"/>
  <c r="R173" i="23"/>
  <c r="T173" i="23"/>
  <c r="BF173" i="23"/>
  <c r="BG173" i="23"/>
  <c r="BH173" i="23"/>
  <c r="BI173" i="23"/>
  <c r="BK173" i="23"/>
  <c r="J177" i="23"/>
  <c r="P177" i="23"/>
  <c r="R177" i="23"/>
  <c r="T177" i="23"/>
  <c r="BE177" i="23"/>
  <c r="BF177" i="23"/>
  <c r="BG177" i="23"/>
  <c r="BH177" i="23"/>
  <c r="BI177" i="23"/>
  <c r="BK177" i="23"/>
  <c r="J178" i="23"/>
  <c r="BE178" i="23" s="1"/>
  <c r="P178" i="23"/>
  <c r="R178" i="23"/>
  <c r="T178" i="23"/>
  <c r="BF178" i="23"/>
  <c r="BG178" i="23"/>
  <c r="BH178" i="23"/>
  <c r="BI178" i="23"/>
  <c r="BK178" i="23"/>
  <c r="J180" i="23"/>
  <c r="BE180" i="23" s="1"/>
  <c r="P180" i="23"/>
  <c r="R180" i="23"/>
  <c r="T180" i="23"/>
  <c r="BF180" i="23"/>
  <c r="BG180" i="23"/>
  <c r="BH180" i="23"/>
  <c r="BI180" i="23"/>
  <c r="BK180" i="23"/>
  <c r="J184" i="23"/>
  <c r="BE184" i="23" s="1"/>
  <c r="P184" i="23"/>
  <c r="R184" i="23"/>
  <c r="T184" i="23"/>
  <c r="BF184" i="23"/>
  <c r="BG184" i="23"/>
  <c r="BH184" i="23"/>
  <c r="BI184" i="23"/>
  <c r="BK184" i="23"/>
  <c r="J196" i="23"/>
  <c r="P196" i="23"/>
  <c r="R196" i="23"/>
  <c r="T196" i="23"/>
  <c r="BE196" i="23"/>
  <c r="BF196" i="23"/>
  <c r="BG196" i="23"/>
  <c r="BH196" i="23"/>
  <c r="BI196" i="23"/>
  <c r="BK196" i="23"/>
  <c r="J208" i="23"/>
  <c r="P208" i="23"/>
  <c r="R208" i="23"/>
  <c r="T208" i="23"/>
  <c r="BE208" i="23"/>
  <c r="BF208" i="23"/>
  <c r="BG208" i="23"/>
  <c r="BH208" i="23"/>
  <c r="BI208" i="23"/>
  <c r="BK208" i="23"/>
  <c r="J210" i="23"/>
  <c r="BE210" i="23" s="1"/>
  <c r="P210" i="23"/>
  <c r="R210" i="23"/>
  <c r="T210" i="23"/>
  <c r="BF210" i="23"/>
  <c r="BG210" i="23"/>
  <c r="BH210" i="23"/>
  <c r="BI210" i="23"/>
  <c r="BK210" i="23"/>
  <c r="J222" i="23"/>
  <c r="BE222" i="23" s="1"/>
  <c r="P222" i="23"/>
  <c r="R222" i="23"/>
  <c r="T222" i="23"/>
  <c r="BF222" i="23"/>
  <c r="BG222" i="23"/>
  <c r="BH222" i="23"/>
  <c r="BI222" i="23"/>
  <c r="BK222" i="23"/>
  <c r="J223" i="23"/>
  <c r="P223" i="23"/>
  <c r="R223" i="23"/>
  <c r="T223" i="23"/>
  <c r="BE223" i="23"/>
  <c r="BF223" i="23"/>
  <c r="BG223" i="23"/>
  <c r="BH223" i="23"/>
  <c r="BI223" i="23"/>
  <c r="BK223" i="23"/>
  <c r="J226" i="23"/>
  <c r="P226" i="23"/>
  <c r="R226" i="23"/>
  <c r="T226" i="23"/>
  <c r="BE226" i="23"/>
  <c r="BF226" i="23"/>
  <c r="BG226" i="23"/>
  <c r="BH226" i="23"/>
  <c r="BI226" i="23"/>
  <c r="BK226" i="23"/>
  <c r="J227" i="23"/>
  <c r="BE227" i="23" s="1"/>
  <c r="P227" i="23"/>
  <c r="R227" i="23"/>
  <c r="T227" i="23"/>
  <c r="BF227" i="23"/>
  <c r="BG227" i="23"/>
  <c r="BH227" i="23"/>
  <c r="BI227" i="23"/>
  <c r="BK227" i="23"/>
  <c r="J228" i="23"/>
  <c r="BE228" i="23" s="1"/>
  <c r="P228" i="23"/>
  <c r="R228" i="23"/>
  <c r="T228" i="23"/>
  <c r="BF228" i="23"/>
  <c r="BG228" i="23"/>
  <c r="BH228" i="23"/>
  <c r="BI228" i="23"/>
  <c r="BK228" i="23"/>
  <c r="J229" i="23"/>
  <c r="P229" i="23"/>
  <c r="R229" i="23"/>
  <c r="T229" i="23"/>
  <c r="BE229" i="23"/>
  <c r="BF229" i="23"/>
  <c r="BG229" i="23"/>
  <c r="BH229" i="23"/>
  <c r="BI229" i="23"/>
  <c r="BK229" i="23"/>
  <c r="J230" i="23"/>
  <c r="BE230" i="23" s="1"/>
  <c r="P230" i="23"/>
  <c r="R230" i="23"/>
  <c r="T230" i="23"/>
  <c r="BF230" i="23"/>
  <c r="BG230" i="23"/>
  <c r="BH230" i="23"/>
  <c r="BI230" i="23"/>
  <c r="BK230" i="23"/>
  <c r="J231" i="23"/>
  <c r="P231" i="23"/>
  <c r="R231" i="23"/>
  <c r="T231" i="23"/>
  <c r="BE231" i="23"/>
  <c r="BF231" i="23"/>
  <c r="BG231" i="23"/>
  <c r="BH231" i="23"/>
  <c r="BI231" i="23"/>
  <c r="BK231" i="23"/>
  <c r="J234" i="23"/>
  <c r="P234" i="23"/>
  <c r="R234" i="23"/>
  <c r="T234" i="23"/>
  <c r="BE234" i="23"/>
  <c r="BF234" i="23"/>
  <c r="BG234" i="23"/>
  <c r="BH234" i="23"/>
  <c r="BI234" i="23"/>
  <c r="BK234" i="23"/>
  <c r="J235" i="23"/>
  <c r="BE235" i="23" s="1"/>
  <c r="P235" i="23"/>
  <c r="R235" i="23"/>
  <c r="T235" i="23"/>
  <c r="BF235" i="23"/>
  <c r="BG235" i="23"/>
  <c r="BH235" i="23"/>
  <c r="BI235" i="23"/>
  <c r="BK235" i="23"/>
  <c r="J247" i="23"/>
  <c r="P247" i="23"/>
  <c r="R247" i="23"/>
  <c r="T247" i="23"/>
  <c r="BE247" i="23"/>
  <c r="BF247" i="23"/>
  <c r="BG247" i="23"/>
  <c r="BH247" i="23"/>
  <c r="BI247" i="23"/>
  <c r="BK247" i="23"/>
  <c r="J260" i="23"/>
  <c r="P260" i="23"/>
  <c r="P259" i="23" s="1"/>
  <c r="R260" i="23"/>
  <c r="R259" i="23" s="1"/>
  <c r="T260" i="23"/>
  <c r="T259" i="23" s="1"/>
  <c r="BE260" i="23"/>
  <c r="BF260" i="23"/>
  <c r="BG260" i="23"/>
  <c r="BH260" i="23"/>
  <c r="BI260" i="23"/>
  <c r="BK260" i="23"/>
  <c r="J267" i="23"/>
  <c r="BE267" i="23" s="1"/>
  <c r="P267" i="23"/>
  <c r="R267" i="23"/>
  <c r="T267" i="23"/>
  <c r="BF267" i="23"/>
  <c r="BG267" i="23"/>
  <c r="BH267" i="23"/>
  <c r="BI267" i="23"/>
  <c r="BK267" i="23"/>
  <c r="J277" i="23"/>
  <c r="P277" i="23"/>
  <c r="R277" i="23"/>
  <c r="T277" i="23"/>
  <c r="BE277" i="23"/>
  <c r="BF277" i="23"/>
  <c r="BG277" i="23"/>
  <c r="BH277" i="23"/>
  <c r="BI277" i="23"/>
  <c r="BK277" i="23"/>
  <c r="J281" i="23"/>
  <c r="P281" i="23"/>
  <c r="R281" i="23"/>
  <c r="T281" i="23"/>
  <c r="BE281" i="23"/>
  <c r="BF281" i="23"/>
  <c r="BG281" i="23"/>
  <c r="BH281" i="23"/>
  <c r="BI281" i="23"/>
  <c r="BK281" i="23"/>
  <c r="J285" i="23"/>
  <c r="P285" i="23"/>
  <c r="R285" i="23"/>
  <c r="T285" i="23"/>
  <c r="BE285" i="23"/>
  <c r="BF285" i="23"/>
  <c r="BG285" i="23"/>
  <c r="BH285" i="23"/>
  <c r="BI285" i="23"/>
  <c r="BK285" i="23"/>
  <c r="J286" i="23"/>
  <c r="BE286" i="23" s="1"/>
  <c r="P286" i="23"/>
  <c r="R286" i="23"/>
  <c r="T286" i="23"/>
  <c r="BF286" i="23"/>
  <c r="BG286" i="23"/>
  <c r="BH286" i="23"/>
  <c r="BI286" i="23"/>
  <c r="BK286" i="23"/>
  <c r="J290" i="23"/>
  <c r="BE290" i="23" s="1"/>
  <c r="P290" i="23"/>
  <c r="R290" i="23"/>
  <c r="T290" i="23"/>
  <c r="BF290" i="23"/>
  <c r="BG290" i="23"/>
  <c r="BH290" i="23"/>
  <c r="BI290" i="23"/>
  <c r="BK290" i="23"/>
  <c r="J295" i="23"/>
  <c r="P295" i="23"/>
  <c r="R295" i="23"/>
  <c r="T295" i="23"/>
  <c r="BE295" i="23"/>
  <c r="BF295" i="23"/>
  <c r="BG295" i="23"/>
  <c r="BH295" i="23"/>
  <c r="BI295" i="23"/>
  <c r="BK295" i="23"/>
  <c r="J300" i="23"/>
  <c r="P300" i="23"/>
  <c r="R300" i="23"/>
  <c r="T300" i="23"/>
  <c r="BE300" i="23"/>
  <c r="BF300" i="23"/>
  <c r="BG300" i="23"/>
  <c r="BH300" i="23"/>
  <c r="BI300" i="23"/>
  <c r="BK300" i="23"/>
  <c r="J301" i="23"/>
  <c r="BE301" i="23" s="1"/>
  <c r="P301" i="23"/>
  <c r="R301" i="23"/>
  <c r="T301" i="23"/>
  <c r="BF301" i="23"/>
  <c r="BG301" i="23"/>
  <c r="BH301" i="23"/>
  <c r="BI301" i="23"/>
  <c r="BK301" i="23"/>
  <c r="J305" i="23"/>
  <c r="BE305" i="23" s="1"/>
  <c r="P305" i="23"/>
  <c r="R305" i="23"/>
  <c r="T305" i="23"/>
  <c r="BF305" i="23"/>
  <c r="BG305" i="23"/>
  <c r="BH305" i="23"/>
  <c r="BI305" i="23"/>
  <c r="BK305" i="23"/>
  <c r="J308" i="23"/>
  <c r="BE308" i="23" s="1"/>
  <c r="P308" i="23"/>
  <c r="R308" i="23"/>
  <c r="T308" i="23"/>
  <c r="BF308" i="23"/>
  <c r="BG308" i="23"/>
  <c r="BH308" i="23"/>
  <c r="BI308" i="23"/>
  <c r="BK308" i="23"/>
  <c r="J311" i="23"/>
  <c r="P311" i="23"/>
  <c r="R311" i="23"/>
  <c r="T311" i="23"/>
  <c r="BE311" i="23"/>
  <c r="BF311" i="23"/>
  <c r="BG311" i="23"/>
  <c r="BH311" i="23"/>
  <c r="BI311" i="23"/>
  <c r="BK311" i="23"/>
  <c r="J312" i="23"/>
  <c r="BE312" i="23" s="1"/>
  <c r="P312" i="23"/>
  <c r="R312" i="23"/>
  <c r="T312" i="23"/>
  <c r="BF312" i="23"/>
  <c r="BG312" i="23"/>
  <c r="BH312" i="23"/>
  <c r="BI312" i="23"/>
  <c r="BK312" i="23"/>
  <c r="J316" i="23"/>
  <c r="P316" i="23"/>
  <c r="R316" i="23"/>
  <c r="T316" i="23"/>
  <c r="BE316" i="23"/>
  <c r="BF316" i="23"/>
  <c r="BG316" i="23"/>
  <c r="BH316" i="23"/>
  <c r="BI316" i="23"/>
  <c r="BK316" i="23"/>
  <c r="J320" i="23"/>
  <c r="P320" i="23"/>
  <c r="R320" i="23"/>
  <c r="T320" i="23"/>
  <c r="BE320" i="23"/>
  <c r="BF320" i="23"/>
  <c r="BG320" i="23"/>
  <c r="BH320" i="23"/>
  <c r="BI320" i="23"/>
  <c r="BK320" i="23"/>
  <c r="J327" i="23"/>
  <c r="P327" i="23"/>
  <c r="R327" i="23"/>
  <c r="T327" i="23"/>
  <c r="BE327" i="23"/>
  <c r="BF327" i="23"/>
  <c r="BG327" i="23"/>
  <c r="BH327" i="23"/>
  <c r="BI327" i="23"/>
  <c r="BK327" i="23"/>
  <c r="J331" i="23"/>
  <c r="BE331" i="23" s="1"/>
  <c r="P331" i="23"/>
  <c r="R331" i="23"/>
  <c r="T331" i="23"/>
  <c r="BF331" i="23"/>
  <c r="BG331" i="23"/>
  <c r="BH331" i="23"/>
  <c r="BI331" i="23"/>
  <c r="BK331" i="23"/>
  <c r="J333" i="23"/>
  <c r="P333" i="23"/>
  <c r="P332" i="23" s="1"/>
  <c r="R333" i="23"/>
  <c r="T333" i="23"/>
  <c r="T332" i="23" s="1"/>
  <c r="BE333" i="23"/>
  <c r="BF333" i="23"/>
  <c r="BG333" i="23"/>
  <c r="BH333" i="23"/>
  <c r="BI333" i="23"/>
  <c r="BK333" i="23"/>
  <c r="J340" i="23"/>
  <c r="BE340" i="23" s="1"/>
  <c r="P340" i="23"/>
  <c r="R340" i="23"/>
  <c r="R332" i="23" s="1"/>
  <c r="T340" i="23"/>
  <c r="BF340" i="23"/>
  <c r="BG340" i="23"/>
  <c r="BH340" i="23"/>
  <c r="BI340" i="23"/>
  <c r="BK340" i="23"/>
  <c r="J345" i="23"/>
  <c r="BE345" i="23" s="1"/>
  <c r="P345" i="23"/>
  <c r="R345" i="23"/>
  <c r="T345" i="23"/>
  <c r="BF345" i="23"/>
  <c r="BG345" i="23"/>
  <c r="BH345" i="23"/>
  <c r="BI345" i="23"/>
  <c r="BK345" i="23"/>
  <c r="J370" i="23"/>
  <c r="P370" i="23"/>
  <c r="R370" i="23"/>
  <c r="T370" i="23"/>
  <c r="BE370" i="23"/>
  <c r="BF370" i="23"/>
  <c r="BG370" i="23"/>
  <c r="BH370" i="23"/>
  <c r="BI370" i="23"/>
  <c r="BK370" i="23"/>
  <c r="J374" i="23"/>
  <c r="P374" i="23"/>
  <c r="R374" i="23"/>
  <c r="T374" i="23"/>
  <c r="BE374" i="23"/>
  <c r="BF374" i="23"/>
  <c r="BG374" i="23"/>
  <c r="BH374" i="23"/>
  <c r="BI374" i="23"/>
  <c r="BK374" i="23"/>
  <c r="J380" i="23"/>
  <c r="P380" i="23"/>
  <c r="R380" i="23"/>
  <c r="T380" i="23"/>
  <c r="BE380" i="23"/>
  <c r="BF380" i="23"/>
  <c r="BG380" i="23"/>
  <c r="BH380" i="23"/>
  <c r="BI380" i="23"/>
  <c r="BK380" i="23"/>
  <c r="J384" i="23"/>
  <c r="BE384" i="23" s="1"/>
  <c r="P384" i="23"/>
  <c r="R384" i="23"/>
  <c r="T384" i="23"/>
  <c r="BF384" i="23"/>
  <c r="BG384" i="23"/>
  <c r="BH384" i="23"/>
  <c r="BI384" i="23"/>
  <c r="BK384" i="23"/>
  <c r="J388" i="23"/>
  <c r="P388" i="23"/>
  <c r="R388" i="23"/>
  <c r="T388" i="23"/>
  <c r="BE388" i="23"/>
  <c r="BF388" i="23"/>
  <c r="BG388" i="23"/>
  <c r="BH388" i="23"/>
  <c r="BI388" i="23"/>
  <c r="BK388" i="23"/>
  <c r="J394" i="23"/>
  <c r="P394" i="23"/>
  <c r="R394" i="23"/>
  <c r="T394" i="23"/>
  <c r="BE394" i="23"/>
  <c r="BF394" i="23"/>
  <c r="BG394" i="23"/>
  <c r="BH394" i="23"/>
  <c r="BI394" i="23"/>
  <c r="BK394" i="23"/>
  <c r="J400" i="23"/>
  <c r="P400" i="23"/>
  <c r="R400" i="23"/>
  <c r="T400" i="23"/>
  <c r="BE400" i="23"/>
  <c r="BF400" i="23"/>
  <c r="BG400" i="23"/>
  <c r="BH400" i="23"/>
  <c r="BI400" i="23"/>
  <c r="BK400" i="23"/>
  <c r="J401" i="23"/>
  <c r="BE401" i="23" s="1"/>
  <c r="P401" i="23"/>
  <c r="R401" i="23"/>
  <c r="T401" i="23"/>
  <c r="BF401" i="23"/>
  <c r="BG401" i="23"/>
  <c r="BH401" i="23"/>
  <c r="BI401" i="23"/>
  <c r="BK401" i="23"/>
  <c r="J405" i="23"/>
  <c r="P405" i="23"/>
  <c r="R405" i="23"/>
  <c r="T405" i="23"/>
  <c r="BE405" i="23"/>
  <c r="BF405" i="23"/>
  <c r="BG405" i="23"/>
  <c r="BH405" i="23"/>
  <c r="BI405" i="23"/>
  <c r="BK405" i="23"/>
  <c r="J409" i="23"/>
  <c r="P409" i="23"/>
  <c r="R409" i="23"/>
  <c r="T409" i="23"/>
  <c r="BE409" i="23"/>
  <c r="BF409" i="23"/>
  <c r="BG409" i="23"/>
  <c r="BH409" i="23"/>
  <c r="BI409" i="23"/>
  <c r="BK409" i="23"/>
  <c r="J413" i="23"/>
  <c r="BE413" i="23" s="1"/>
  <c r="P413" i="23"/>
  <c r="R413" i="23"/>
  <c r="T413" i="23"/>
  <c r="BF413" i="23"/>
  <c r="BG413" i="23"/>
  <c r="BH413" i="23"/>
  <c r="BI413" i="23"/>
  <c r="BK413" i="23"/>
  <c r="J418" i="23"/>
  <c r="BE418" i="23" s="1"/>
  <c r="P418" i="23"/>
  <c r="P417" i="23" s="1"/>
  <c r="R418" i="23"/>
  <c r="T418" i="23"/>
  <c r="T417" i="23" s="1"/>
  <c r="BF418" i="23"/>
  <c r="BG418" i="23"/>
  <c r="BH418" i="23"/>
  <c r="BI418" i="23"/>
  <c r="BK418" i="23"/>
  <c r="J421" i="23"/>
  <c r="P421" i="23"/>
  <c r="R421" i="23"/>
  <c r="T421" i="23"/>
  <c r="BE421" i="23"/>
  <c r="BF421" i="23"/>
  <c r="BG421" i="23"/>
  <c r="BH421" i="23"/>
  <c r="BI421" i="23"/>
  <c r="BK421" i="23"/>
  <c r="J424" i="23"/>
  <c r="P424" i="23"/>
  <c r="R424" i="23"/>
  <c r="R417" i="23" s="1"/>
  <c r="T424" i="23"/>
  <c r="BE424" i="23"/>
  <c r="BF424" i="23"/>
  <c r="BG424" i="23"/>
  <c r="BH424" i="23"/>
  <c r="BI424" i="23"/>
  <c r="BK424" i="23"/>
  <c r="J427" i="23"/>
  <c r="P427" i="23"/>
  <c r="R427" i="23"/>
  <c r="T427" i="23"/>
  <c r="BE427" i="23"/>
  <c r="BF427" i="23"/>
  <c r="BG427" i="23"/>
  <c r="BH427" i="23"/>
  <c r="BI427" i="23"/>
  <c r="BK427" i="23"/>
  <c r="J430" i="23"/>
  <c r="BE430" i="23" s="1"/>
  <c r="P430" i="23"/>
  <c r="R430" i="23"/>
  <c r="T430" i="23"/>
  <c r="BF430" i="23"/>
  <c r="BG430" i="23"/>
  <c r="BH430" i="23"/>
  <c r="BI430" i="23"/>
  <c r="BK430" i="23"/>
  <c r="J431" i="23"/>
  <c r="BE431" i="23" s="1"/>
  <c r="P431" i="23"/>
  <c r="R431" i="23"/>
  <c r="T431" i="23"/>
  <c r="BF431" i="23"/>
  <c r="BG431" i="23"/>
  <c r="BH431" i="23"/>
  <c r="BI431" i="23"/>
  <c r="BK431" i="23"/>
  <c r="J436" i="23"/>
  <c r="P436" i="23"/>
  <c r="P435" i="23" s="1"/>
  <c r="R436" i="23"/>
  <c r="R435" i="23" s="1"/>
  <c r="T436" i="23"/>
  <c r="BE436" i="23"/>
  <c r="BF436" i="23"/>
  <c r="BG436" i="23"/>
  <c r="BH436" i="23"/>
  <c r="BI436" i="23"/>
  <c r="BK436" i="23"/>
  <c r="J442" i="23"/>
  <c r="P442" i="23"/>
  <c r="R442" i="23"/>
  <c r="T442" i="23"/>
  <c r="BE442" i="23"/>
  <c r="BF442" i="23"/>
  <c r="BG442" i="23"/>
  <c r="BH442" i="23"/>
  <c r="BI442" i="23"/>
  <c r="BK442" i="23"/>
  <c r="J448" i="23"/>
  <c r="BE448" i="23" s="1"/>
  <c r="P448" i="23"/>
  <c r="R448" i="23"/>
  <c r="T448" i="23"/>
  <c r="T435" i="23" s="1"/>
  <c r="BF448" i="23"/>
  <c r="BG448" i="23"/>
  <c r="BH448" i="23"/>
  <c r="BI448" i="23"/>
  <c r="BK448" i="23"/>
  <c r="J456" i="23"/>
  <c r="BE456" i="23" s="1"/>
  <c r="P456" i="23"/>
  <c r="R456" i="23"/>
  <c r="T456" i="23"/>
  <c r="BF456" i="23"/>
  <c r="BG456" i="23"/>
  <c r="BH456" i="23"/>
  <c r="BI456" i="23"/>
  <c r="BK456" i="23"/>
  <c r="BK435" i="23" s="1"/>
  <c r="J435" i="23" s="1"/>
  <c r="J62" i="23" s="1"/>
  <c r="J462" i="23"/>
  <c r="P462" i="23"/>
  <c r="R462" i="23"/>
  <c r="T462" i="23"/>
  <c r="BE462" i="23"/>
  <c r="BF462" i="23"/>
  <c r="BG462" i="23"/>
  <c r="BH462" i="23"/>
  <c r="BI462" i="23"/>
  <c r="BK462" i="23"/>
  <c r="J468" i="23"/>
  <c r="P468" i="23"/>
  <c r="R468" i="23"/>
  <c r="T468" i="23"/>
  <c r="BE468" i="23"/>
  <c r="BF468" i="23"/>
  <c r="BG468" i="23"/>
  <c r="BH468" i="23"/>
  <c r="BI468" i="23"/>
  <c r="BK468" i="23"/>
  <c r="T471" i="23"/>
  <c r="J472" i="23"/>
  <c r="BE472" i="23" s="1"/>
  <c r="P472" i="23"/>
  <c r="P471" i="23" s="1"/>
  <c r="R472" i="23"/>
  <c r="T472" i="23"/>
  <c r="BF472" i="23"/>
  <c r="BG472" i="23"/>
  <c r="BH472" i="23"/>
  <c r="BI472" i="23"/>
  <c r="BK472" i="23"/>
  <c r="J475" i="23"/>
  <c r="BE475" i="23" s="1"/>
  <c r="P475" i="23"/>
  <c r="R475" i="23"/>
  <c r="T475" i="23"/>
  <c r="BF475" i="23"/>
  <c r="BG475" i="23"/>
  <c r="BH475" i="23"/>
  <c r="BI475" i="23"/>
  <c r="BK475" i="23"/>
  <c r="J478" i="23"/>
  <c r="P478" i="23"/>
  <c r="R478" i="23"/>
  <c r="R471" i="23" s="1"/>
  <c r="T478" i="23"/>
  <c r="BE478" i="23"/>
  <c r="BF478" i="23"/>
  <c r="BG478" i="23"/>
  <c r="BH478" i="23"/>
  <c r="BI478" i="23"/>
  <c r="BK478" i="23"/>
  <c r="J479" i="23"/>
  <c r="BE479" i="23" s="1"/>
  <c r="P479" i="23"/>
  <c r="R479" i="23"/>
  <c r="T479" i="23"/>
  <c r="BF479" i="23"/>
  <c r="BG479" i="23"/>
  <c r="BH479" i="23"/>
  <c r="BI479" i="23"/>
  <c r="BK479" i="23"/>
  <c r="J516" i="23"/>
  <c r="BE516" i="23" s="1"/>
  <c r="P516" i="23"/>
  <c r="R516" i="23"/>
  <c r="T516" i="23"/>
  <c r="BF516" i="23"/>
  <c r="BG516" i="23"/>
  <c r="BH516" i="23"/>
  <c r="BI516" i="23"/>
  <c r="BK516" i="23"/>
  <c r="J533" i="23"/>
  <c r="P533" i="23"/>
  <c r="R533" i="23"/>
  <c r="T533" i="23"/>
  <c r="BE533" i="23"/>
  <c r="BF533" i="23"/>
  <c r="BG533" i="23"/>
  <c r="BH533" i="23"/>
  <c r="BI533" i="23"/>
  <c r="BK533" i="23"/>
  <c r="J535" i="23"/>
  <c r="BE535" i="23" s="1"/>
  <c r="P535" i="23"/>
  <c r="R535" i="23"/>
  <c r="T535" i="23"/>
  <c r="BF535" i="23"/>
  <c r="BG535" i="23"/>
  <c r="BH535" i="23"/>
  <c r="BI535" i="23"/>
  <c r="BK535" i="23"/>
  <c r="J548" i="23"/>
  <c r="BE548" i="23" s="1"/>
  <c r="P548" i="23"/>
  <c r="R548" i="23"/>
  <c r="T548" i="23"/>
  <c r="BF548" i="23"/>
  <c r="BG548" i="23"/>
  <c r="BH548" i="23"/>
  <c r="BI548" i="23"/>
  <c r="BK548" i="23"/>
  <c r="J551" i="23"/>
  <c r="BE551" i="23" s="1"/>
  <c r="P551" i="23"/>
  <c r="R551" i="23"/>
  <c r="T551" i="23"/>
  <c r="BF551" i="23"/>
  <c r="BG551" i="23"/>
  <c r="BH551" i="23"/>
  <c r="BI551" i="23"/>
  <c r="BK551" i="23"/>
  <c r="J588" i="23"/>
  <c r="P588" i="23"/>
  <c r="R588" i="23"/>
  <c r="T588" i="23"/>
  <c r="BE588" i="23"/>
  <c r="BF588" i="23"/>
  <c r="BG588" i="23"/>
  <c r="BH588" i="23"/>
  <c r="BI588" i="23"/>
  <c r="BK588" i="23"/>
  <c r="J591" i="23"/>
  <c r="P591" i="23"/>
  <c r="R591" i="23"/>
  <c r="T591" i="23"/>
  <c r="BE591" i="23"/>
  <c r="BF591" i="23"/>
  <c r="BG591" i="23"/>
  <c r="BH591" i="23"/>
  <c r="BI591" i="23"/>
  <c r="BK591" i="23"/>
  <c r="J604" i="23"/>
  <c r="BE604" i="23" s="1"/>
  <c r="P604" i="23"/>
  <c r="R604" i="23"/>
  <c r="T604" i="23"/>
  <c r="BF604" i="23"/>
  <c r="BG604" i="23"/>
  <c r="BH604" i="23"/>
  <c r="BI604" i="23"/>
  <c r="BK604" i="23"/>
  <c r="J636" i="23"/>
  <c r="BE636" i="23" s="1"/>
  <c r="P636" i="23"/>
  <c r="R636" i="23"/>
  <c r="T636" i="23"/>
  <c r="BF636" i="23"/>
  <c r="BG636" i="23"/>
  <c r="BH636" i="23"/>
  <c r="BI636" i="23"/>
  <c r="BK636" i="23"/>
  <c r="J668" i="23"/>
  <c r="BE668" i="23" s="1"/>
  <c r="P668" i="23"/>
  <c r="R668" i="23"/>
  <c r="T668" i="23"/>
  <c r="BF668" i="23"/>
  <c r="BG668" i="23"/>
  <c r="BH668" i="23"/>
  <c r="BI668" i="23"/>
  <c r="BK668" i="23"/>
  <c r="J683" i="23"/>
  <c r="P683" i="23"/>
  <c r="R683" i="23"/>
  <c r="T683" i="23"/>
  <c r="BE683" i="23"/>
  <c r="BF683" i="23"/>
  <c r="BG683" i="23"/>
  <c r="BH683" i="23"/>
  <c r="BI683" i="23"/>
  <c r="BK683" i="23"/>
  <c r="J685" i="23"/>
  <c r="BE685" i="23" s="1"/>
  <c r="P685" i="23"/>
  <c r="R685" i="23"/>
  <c r="T685" i="23"/>
  <c r="BF685" i="23"/>
  <c r="BG685" i="23"/>
  <c r="BH685" i="23"/>
  <c r="BI685" i="23"/>
  <c r="BK685" i="23"/>
  <c r="J698" i="23"/>
  <c r="BE698" i="23" s="1"/>
  <c r="P698" i="23"/>
  <c r="R698" i="23"/>
  <c r="T698" i="23"/>
  <c r="BF698" i="23"/>
  <c r="BG698" i="23"/>
  <c r="BH698" i="23"/>
  <c r="BI698" i="23"/>
  <c r="BK698" i="23"/>
  <c r="J701" i="23"/>
  <c r="BE701" i="23" s="1"/>
  <c r="P701" i="23"/>
  <c r="R701" i="23"/>
  <c r="T701" i="23"/>
  <c r="BF701" i="23"/>
  <c r="BG701" i="23"/>
  <c r="BH701" i="23"/>
  <c r="BI701" i="23"/>
  <c r="BK701" i="23"/>
  <c r="J706" i="23"/>
  <c r="P706" i="23"/>
  <c r="R706" i="23"/>
  <c r="T706" i="23"/>
  <c r="BE706" i="23"/>
  <c r="BF706" i="23"/>
  <c r="BG706" i="23"/>
  <c r="BH706" i="23"/>
  <c r="BI706" i="23"/>
  <c r="BK706" i="23"/>
  <c r="J711" i="23"/>
  <c r="BE711" i="23" s="1"/>
  <c r="P711" i="23"/>
  <c r="R711" i="23"/>
  <c r="T711" i="23"/>
  <c r="BF711" i="23"/>
  <c r="BG711" i="23"/>
  <c r="BH711" i="23"/>
  <c r="BI711" i="23"/>
  <c r="BK711" i="23"/>
  <c r="J716" i="23"/>
  <c r="BE716" i="23" s="1"/>
  <c r="P716" i="23"/>
  <c r="R716" i="23"/>
  <c r="T716" i="23"/>
  <c r="BF716" i="23"/>
  <c r="BG716" i="23"/>
  <c r="BH716" i="23"/>
  <c r="BI716" i="23"/>
  <c r="BK716" i="23"/>
  <c r="J720" i="23"/>
  <c r="P720" i="23"/>
  <c r="R720" i="23"/>
  <c r="T720" i="23"/>
  <c r="BE720" i="23"/>
  <c r="BF720" i="23"/>
  <c r="BG720" i="23"/>
  <c r="BH720" i="23"/>
  <c r="BI720" i="23"/>
  <c r="BK720" i="23"/>
  <c r="J722" i="23"/>
  <c r="BE722" i="23" s="1"/>
  <c r="P722" i="23"/>
  <c r="R722" i="23"/>
  <c r="T722" i="23"/>
  <c r="BF722" i="23"/>
  <c r="BG722" i="23"/>
  <c r="BH722" i="23"/>
  <c r="BI722" i="23"/>
  <c r="BK722" i="23"/>
  <c r="J726" i="23"/>
  <c r="BE726" i="23" s="1"/>
  <c r="P726" i="23"/>
  <c r="R726" i="23"/>
  <c r="T726" i="23"/>
  <c r="BF726" i="23"/>
  <c r="BG726" i="23"/>
  <c r="BH726" i="23"/>
  <c r="BI726" i="23"/>
  <c r="BK726" i="23"/>
  <c r="J747" i="23"/>
  <c r="BE747" i="23" s="1"/>
  <c r="P747" i="23"/>
  <c r="R747" i="23"/>
  <c r="T747" i="23"/>
  <c r="BF747" i="23"/>
  <c r="BG747" i="23"/>
  <c r="BH747" i="23"/>
  <c r="BI747" i="23"/>
  <c r="BK747" i="23"/>
  <c r="J779" i="23"/>
  <c r="P779" i="23"/>
  <c r="R779" i="23"/>
  <c r="T779" i="23"/>
  <c r="BE779" i="23"/>
  <c r="BF779" i="23"/>
  <c r="BG779" i="23"/>
  <c r="BH779" i="23"/>
  <c r="BI779" i="23"/>
  <c r="BK779" i="23"/>
  <c r="J792" i="23"/>
  <c r="P792" i="23"/>
  <c r="R792" i="23"/>
  <c r="T792" i="23"/>
  <c r="BE792" i="23"/>
  <c r="BF792" i="23"/>
  <c r="BG792" i="23"/>
  <c r="BH792" i="23"/>
  <c r="BI792" i="23"/>
  <c r="BK792" i="23"/>
  <c r="J796" i="23"/>
  <c r="BE796" i="23" s="1"/>
  <c r="P796" i="23"/>
  <c r="R796" i="23"/>
  <c r="T796" i="23"/>
  <c r="BF796" i="23"/>
  <c r="BG796" i="23"/>
  <c r="BH796" i="23"/>
  <c r="BI796" i="23"/>
  <c r="BK796" i="23"/>
  <c r="J800" i="23"/>
  <c r="BE800" i="23" s="1"/>
  <c r="P800" i="23"/>
  <c r="R800" i="23"/>
  <c r="T800" i="23"/>
  <c r="BF800" i="23"/>
  <c r="BG800" i="23"/>
  <c r="BH800" i="23"/>
  <c r="BI800" i="23"/>
  <c r="BK800" i="23"/>
  <c r="J801" i="23"/>
  <c r="P801" i="23"/>
  <c r="R801" i="23"/>
  <c r="T801" i="23"/>
  <c r="BE801" i="23"/>
  <c r="BF801" i="23"/>
  <c r="BG801" i="23"/>
  <c r="BH801" i="23"/>
  <c r="BI801" i="23"/>
  <c r="BK801" i="23"/>
  <c r="J802" i="23"/>
  <c r="P802" i="23"/>
  <c r="R802" i="23"/>
  <c r="T802" i="23"/>
  <c r="BE802" i="23"/>
  <c r="BF802" i="23"/>
  <c r="BG802" i="23"/>
  <c r="BH802" i="23"/>
  <c r="BI802" i="23"/>
  <c r="BK802" i="23"/>
  <c r="J803" i="23"/>
  <c r="BE803" i="23" s="1"/>
  <c r="P803" i="23"/>
  <c r="R803" i="23"/>
  <c r="T803" i="23"/>
  <c r="BF803" i="23"/>
  <c r="BG803" i="23"/>
  <c r="BH803" i="23"/>
  <c r="BI803" i="23"/>
  <c r="BK803" i="23"/>
  <c r="J804" i="23"/>
  <c r="BE804" i="23" s="1"/>
  <c r="P804" i="23"/>
  <c r="R804" i="23"/>
  <c r="T804" i="23"/>
  <c r="BF804" i="23"/>
  <c r="BG804" i="23"/>
  <c r="BH804" i="23"/>
  <c r="BI804" i="23"/>
  <c r="BK804" i="23"/>
  <c r="J810" i="23"/>
  <c r="BE810" i="23" s="1"/>
  <c r="P810" i="23"/>
  <c r="R810" i="23"/>
  <c r="T810" i="23"/>
  <c r="BF810" i="23"/>
  <c r="BG810" i="23"/>
  <c r="BH810" i="23"/>
  <c r="BI810" i="23"/>
  <c r="BK810" i="23"/>
  <c r="J816" i="23"/>
  <c r="P816" i="23"/>
  <c r="R816" i="23"/>
  <c r="T816" i="23"/>
  <c r="BE816" i="23"/>
  <c r="BF816" i="23"/>
  <c r="BG816" i="23"/>
  <c r="BH816" i="23"/>
  <c r="BI816" i="23"/>
  <c r="BK816" i="23"/>
  <c r="J820" i="23"/>
  <c r="BE820" i="23" s="1"/>
  <c r="P820" i="23"/>
  <c r="R820" i="23"/>
  <c r="T820" i="23"/>
  <c r="BF820" i="23"/>
  <c r="BG820" i="23"/>
  <c r="BH820" i="23"/>
  <c r="BI820" i="23"/>
  <c r="BK820" i="23"/>
  <c r="J826" i="23"/>
  <c r="BE826" i="23" s="1"/>
  <c r="P826" i="23"/>
  <c r="R826" i="23"/>
  <c r="T826" i="23"/>
  <c r="BF826" i="23"/>
  <c r="BG826" i="23"/>
  <c r="BH826" i="23"/>
  <c r="BI826" i="23"/>
  <c r="BK826" i="23"/>
  <c r="J832" i="23"/>
  <c r="BE832" i="23" s="1"/>
  <c r="P832" i="23"/>
  <c r="R832" i="23"/>
  <c r="T832" i="23"/>
  <c r="BF832" i="23"/>
  <c r="BG832" i="23"/>
  <c r="BH832" i="23"/>
  <c r="BI832" i="23"/>
  <c r="BK832" i="23"/>
  <c r="J838" i="23"/>
  <c r="BE838" i="23" s="1"/>
  <c r="P838" i="23"/>
  <c r="R838" i="23"/>
  <c r="T838" i="23"/>
  <c r="BF838" i="23"/>
  <c r="BG838" i="23"/>
  <c r="BH838" i="23"/>
  <c r="BI838" i="23"/>
  <c r="BK838" i="23"/>
  <c r="J841" i="23"/>
  <c r="BE841" i="23" s="1"/>
  <c r="P841" i="23"/>
  <c r="R841" i="23"/>
  <c r="T841" i="23"/>
  <c r="BF841" i="23"/>
  <c r="BG841" i="23"/>
  <c r="BH841" i="23"/>
  <c r="BI841" i="23"/>
  <c r="BK841" i="23"/>
  <c r="J842" i="23"/>
  <c r="BE842" i="23" s="1"/>
  <c r="P842" i="23"/>
  <c r="R842" i="23"/>
  <c r="T842" i="23"/>
  <c r="BF842" i="23"/>
  <c r="BG842" i="23"/>
  <c r="BH842" i="23"/>
  <c r="BI842" i="23"/>
  <c r="BK842" i="23"/>
  <c r="J844" i="23"/>
  <c r="P844" i="23"/>
  <c r="P843" i="23" s="1"/>
  <c r="R844" i="23"/>
  <c r="T844" i="23"/>
  <c r="T843" i="23" s="1"/>
  <c r="BE844" i="23"/>
  <c r="BF844" i="23"/>
  <c r="BG844" i="23"/>
  <c r="BH844" i="23"/>
  <c r="BI844" i="23"/>
  <c r="BK844" i="23"/>
  <c r="J847" i="23"/>
  <c r="P847" i="23"/>
  <c r="R847" i="23"/>
  <c r="T847" i="23"/>
  <c r="BE847" i="23"/>
  <c r="BF847" i="23"/>
  <c r="BG847" i="23"/>
  <c r="BH847" i="23"/>
  <c r="BI847" i="23"/>
  <c r="BK847" i="23"/>
  <c r="J849" i="23"/>
  <c r="BE849" i="23" s="1"/>
  <c r="P849" i="23"/>
  <c r="R849" i="23"/>
  <c r="T849" i="23"/>
  <c r="BF849" i="23"/>
  <c r="BG849" i="23"/>
  <c r="BH849" i="23"/>
  <c r="BI849" i="23"/>
  <c r="BK849" i="23"/>
  <c r="J852" i="23"/>
  <c r="BE852" i="23" s="1"/>
  <c r="P852" i="23"/>
  <c r="R852" i="23"/>
  <c r="T852" i="23"/>
  <c r="BF852" i="23"/>
  <c r="BG852" i="23"/>
  <c r="BH852" i="23"/>
  <c r="BI852" i="23"/>
  <c r="BK852" i="23"/>
  <c r="J854" i="23"/>
  <c r="P854" i="23"/>
  <c r="R854" i="23"/>
  <c r="T854" i="23"/>
  <c r="BE854" i="23"/>
  <c r="BF854" i="23"/>
  <c r="BG854" i="23"/>
  <c r="BH854" i="23"/>
  <c r="BI854" i="23"/>
  <c r="BK854" i="23"/>
  <c r="J857" i="23"/>
  <c r="P857" i="23"/>
  <c r="R857" i="23"/>
  <c r="T857" i="23"/>
  <c r="BE857" i="23"/>
  <c r="BF857" i="23"/>
  <c r="BG857" i="23"/>
  <c r="BH857" i="23"/>
  <c r="BI857" i="23"/>
  <c r="BK857" i="23"/>
  <c r="J861" i="23"/>
  <c r="BE861" i="23" s="1"/>
  <c r="P861" i="23"/>
  <c r="R861" i="23"/>
  <c r="T861" i="23"/>
  <c r="BF861" i="23"/>
  <c r="BG861" i="23"/>
  <c r="BH861" i="23"/>
  <c r="BI861" i="23"/>
  <c r="BK861" i="23"/>
  <c r="J865" i="23"/>
  <c r="P865" i="23"/>
  <c r="R865" i="23"/>
  <c r="T865" i="23"/>
  <c r="BE865" i="23"/>
  <c r="BF865" i="23"/>
  <c r="BG865" i="23"/>
  <c r="BH865" i="23"/>
  <c r="BI865" i="23"/>
  <c r="BK865" i="23"/>
  <c r="J867" i="23"/>
  <c r="P867" i="23"/>
  <c r="R867" i="23"/>
  <c r="T867" i="23"/>
  <c r="BE867" i="23"/>
  <c r="BF867" i="23"/>
  <c r="BG867" i="23"/>
  <c r="BH867" i="23"/>
  <c r="BI867" i="23"/>
  <c r="BK867" i="23"/>
  <c r="J868" i="23"/>
  <c r="P868" i="23"/>
  <c r="R868" i="23"/>
  <c r="R843" i="23" s="1"/>
  <c r="T868" i="23"/>
  <c r="BE868" i="23"/>
  <c r="BF868" i="23"/>
  <c r="BG868" i="23"/>
  <c r="BH868" i="23"/>
  <c r="BI868" i="23"/>
  <c r="BK868" i="23"/>
  <c r="J869" i="23"/>
  <c r="BE869" i="23" s="1"/>
  <c r="P869" i="23"/>
  <c r="R869" i="23"/>
  <c r="T869" i="23"/>
  <c r="BF869" i="23"/>
  <c r="BG869" i="23"/>
  <c r="BH869" i="23"/>
  <c r="BI869" i="23"/>
  <c r="BK869" i="23"/>
  <c r="J871" i="23"/>
  <c r="P871" i="23"/>
  <c r="R871" i="23"/>
  <c r="T871" i="23"/>
  <c r="BE871" i="23"/>
  <c r="BF871" i="23"/>
  <c r="BG871" i="23"/>
  <c r="BH871" i="23"/>
  <c r="BI871" i="23"/>
  <c r="BK871" i="23"/>
  <c r="J872" i="23"/>
  <c r="P872" i="23"/>
  <c r="R872" i="23"/>
  <c r="T872" i="23"/>
  <c r="BE872" i="23"/>
  <c r="BF872" i="23"/>
  <c r="BG872" i="23"/>
  <c r="BH872" i="23"/>
  <c r="BI872" i="23"/>
  <c r="BK872" i="23"/>
  <c r="J879" i="23"/>
  <c r="P879" i="23"/>
  <c r="R879" i="23"/>
  <c r="T879" i="23"/>
  <c r="BE879" i="23"/>
  <c r="BF879" i="23"/>
  <c r="BG879" i="23"/>
  <c r="BH879" i="23"/>
  <c r="BI879" i="23"/>
  <c r="BK879" i="23"/>
  <c r="J886" i="23"/>
  <c r="BE886" i="23" s="1"/>
  <c r="P886" i="23"/>
  <c r="R886" i="23"/>
  <c r="T886" i="23"/>
  <c r="BF886" i="23"/>
  <c r="BG886" i="23"/>
  <c r="BH886" i="23"/>
  <c r="BI886" i="23"/>
  <c r="BK886" i="23"/>
  <c r="J889" i="23"/>
  <c r="P889" i="23"/>
  <c r="R889" i="23"/>
  <c r="T889" i="23"/>
  <c r="BE889" i="23"/>
  <c r="BF889" i="23"/>
  <c r="BG889" i="23"/>
  <c r="BH889" i="23"/>
  <c r="BI889" i="23"/>
  <c r="BK889" i="23"/>
  <c r="P893" i="23"/>
  <c r="J894" i="23"/>
  <c r="P894" i="23"/>
  <c r="R894" i="23"/>
  <c r="R893" i="23" s="1"/>
  <c r="T894" i="23"/>
  <c r="BE894" i="23"/>
  <c r="BF894" i="23"/>
  <c r="BG894" i="23"/>
  <c r="BH894" i="23"/>
  <c r="BI894" i="23"/>
  <c r="BK894" i="23"/>
  <c r="J895" i="23"/>
  <c r="BE895" i="23" s="1"/>
  <c r="P895" i="23"/>
  <c r="R895" i="23"/>
  <c r="T895" i="23"/>
  <c r="BF895" i="23"/>
  <c r="BG895" i="23"/>
  <c r="BH895" i="23"/>
  <c r="BI895" i="23"/>
  <c r="BK895" i="23"/>
  <c r="J896" i="23"/>
  <c r="BE896" i="23" s="1"/>
  <c r="P896" i="23"/>
  <c r="R896" i="23"/>
  <c r="T896" i="23"/>
  <c r="T893" i="23" s="1"/>
  <c r="BF896" i="23"/>
  <c r="BG896" i="23"/>
  <c r="BH896" i="23"/>
  <c r="BI896" i="23"/>
  <c r="BK896" i="23"/>
  <c r="J898" i="23"/>
  <c r="BE898" i="23" s="1"/>
  <c r="P898" i="23"/>
  <c r="R898" i="23"/>
  <c r="T898" i="23"/>
  <c r="BF898" i="23"/>
  <c r="BG898" i="23"/>
  <c r="BH898" i="23"/>
  <c r="BI898" i="23"/>
  <c r="BK898" i="23"/>
  <c r="J899" i="23"/>
  <c r="P899" i="23"/>
  <c r="R899" i="23"/>
  <c r="T899" i="23"/>
  <c r="BE899" i="23"/>
  <c r="BF899" i="23"/>
  <c r="BG899" i="23"/>
  <c r="BH899" i="23"/>
  <c r="BI899" i="23"/>
  <c r="BK899" i="23"/>
  <c r="R900" i="23"/>
  <c r="J901" i="23"/>
  <c r="BE901" i="23" s="1"/>
  <c r="P901" i="23"/>
  <c r="P900" i="23" s="1"/>
  <c r="R901" i="23"/>
  <c r="T901" i="23"/>
  <c r="T900" i="23" s="1"/>
  <c r="BF901" i="23"/>
  <c r="BG901" i="23"/>
  <c r="BH901" i="23"/>
  <c r="BI901" i="23"/>
  <c r="BK901" i="23"/>
  <c r="BK900" i="23" s="1"/>
  <c r="J900" i="23" s="1"/>
  <c r="J66" i="23" s="1"/>
  <c r="J904" i="23"/>
  <c r="BE904" i="23" s="1"/>
  <c r="P904" i="23"/>
  <c r="P903" i="23" s="1"/>
  <c r="R904" i="23"/>
  <c r="T904" i="23"/>
  <c r="T903" i="23" s="1"/>
  <c r="BF904" i="23"/>
  <c r="BG904" i="23"/>
  <c r="BH904" i="23"/>
  <c r="BI904" i="23"/>
  <c r="BK904" i="23"/>
  <c r="J907" i="23"/>
  <c r="P907" i="23"/>
  <c r="R907" i="23"/>
  <c r="T907" i="23"/>
  <c r="BE907" i="23"/>
  <c r="BF907" i="23"/>
  <c r="BG907" i="23"/>
  <c r="BH907" i="23"/>
  <c r="BI907" i="23"/>
  <c r="BK907" i="23"/>
  <c r="J910" i="23"/>
  <c r="P910" i="23"/>
  <c r="R910" i="23"/>
  <c r="T910" i="23"/>
  <c r="BE910" i="23"/>
  <c r="BF910" i="23"/>
  <c r="BG910" i="23"/>
  <c r="BH910" i="23"/>
  <c r="BI910" i="23"/>
  <c r="BK910" i="23"/>
  <c r="J913" i="23"/>
  <c r="BE913" i="23" s="1"/>
  <c r="P913" i="23"/>
  <c r="R913" i="23"/>
  <c r="R903" i="23" s="1"/>
  <c r="T913" i="23"/>
  <c r="BF913" i="23"/>
  <c r="BG913" i="23"/>
  <c r="BH913" i="23"/>
  <c r="BI913" i="23"/>
  <c r="BK913" i="23"/>
  <c r="J916" i="23"/>
  <c r="BE916" i="23" s="1"/>
  <c r="P916" i="23"/>
  <c r="R916" i="23"/>
  <c r="T916" i="23"/>
  <c r="BF916" i="23"/>
  <c r="BG916" i="23"/>
  <c r="BH916" i="23"/>
  <c r="BI916" i="23"/>
  <c r="BK916" i="23"/>
  <c r="J919" i="23"/>
  <c r="P919" i="23"/>
  <c r="R919" i="23"/>
  <c r="T919" i="23"/>
  <c r="BE919" i="23"/>
  <c r="BF919" i="23"/>
  <c r="BG919" i="23"/>
  <c r="BH919" i="23"/>
  <c r="BI919" i="23"/>
  <c r="BK919" i="23"/>
  <c r="J921" i="23"/>
  <c r="P921" i="23"/>
  <c r="R921" i="23"/>
  <c r="T921" i="23"/>
  <c r="BE921" i="23"/>
  <c r="BF921" i="23"/>
  <c r="BG921" i="23"/>
  <c r="BH921" i="23"/>
  <c r="BI921" i="23"/>
  <c r="BK921" i="23"/>
  <c r="J924" i="23"/>
  <c r="BE924" i="23" s="1"/>
  <c r="P924" i="23"/>
  <c r="R924" i="23"/>
  <c r="T924" i="23"/>
  <c r="BF924" i="23"/>
  <c r="BG924" i="23"/>
  <c r="BH924" i="23"/>
  <c r="BI924" i="23"/>
  <c r="BK924" i="23"/>
  <c r="J926" i="23"/>
  <c r="BE926" i="23" s="1"/>
  <c r="P926" i="23"/>
  <c r="R926" i="23"/>
  <c r="T926" i="23"/>
  <c r="BF926" i="23"/>
  <c r="BG926" i="23"/>
  <c r="BH926" i="23"/>
  <c r="BI926" i="23"/>
  <c r="BK926" i="23"/>
  <c r="J929" i="23"/>
  <c r="P929" i="23"/>
  <c r="R929" i="23"/>
  <c r="T929" i="23"/>
  <c r="BE929" i="23"/>
  <c r="BF929" i="23"/>
  <c r="BG929" i="23"/>
  <c r="BH929" i="23"/>
  <c r="BI929" i="23"/>
  <c r="BK929" i="23"/>
  <c r="J932" i="23"/>
  <c r="P932" i="23"/>
  <c r="R932" i="23"/>
  <c r="T932" i="23"/>
  <c r="BE932" i="23"/>
  <c r="BF932" i="23"/>
  <c r="BG932" i="23"/>
  <c r="BH932" i="23"/>
  <c r="BI932" i="23"/>
  <c r="BK932" i="23"/>
  <c r="J938" i="23"/>
  <c r="BE938" i="23" s="1"/>
  <c r="P938" i="23"/>
  <c r="R938" i="23"/>
  <c r="T938" i="23"/>
  <c r="BF938" i="23"/>
  <c r="BG938" i="23"/>
  <c r="BH938" i="23"/>
  <c r="BI938" i="23"/>
  <c r="BK938" i="23"/>
  <c r="J940" i="23"/>
  <c r="BE940" i="23" s="1"/>
  <c r="P940" i="23"/>
  <c r="R940" i="23"/>
  <c r="T940" i="23"/>
  <c r="BF940" i="23"/>
  <c r="BG940" i="23"/>
  <c r="BH940" i="23"/>
  <c r="BI940" i="23"/>
  <c r="BK940" i="23"/>
  <c r="J951" i="23"/>
  <c r="P951" i="23"/>
  <c r="R951" i="23"/>
  <c r="T951" i="23"/>
  <c r="BE951" i="23"/>
  <c r="BF951" i="23"/>
  <c r="BG951" i="23"/>
  <c r="BH951" i="23"/>
  <c r="BI951" i="23"/>
  <c r="BK951" i="23"/>
  <c r="J953" i="23"/>
  <c r="P953" i="23"/>
  <c r="R953" i="23"/>
  <c r="T953" i="23"/>
  <c r="BE953" i="23"/>
  <c r="BF953" i="23"/>
  <c r="BG953" i="23"/>
  <c r="BH953" i="23"/>
  <c r="BI953" i="23"/>
  <c r="BK953" i="23"/>
  <c r="J959" i="23"/>
  <c r="BE959" i="23" s="1"/>
  <c r="P959" i="23"/>
  <c r="R959" i="23"/>
  <c r="T959" i="23"/>
  <c r="BF959" i="23"/>
  <c r="BG959" i="23"/>
  <c r="BH959" i="23"/>
  <c r="BI959" i="23"/>
  <c r="BK959" i="23"/>
  <c r="J970" i="23"/>
  <c r="BE970" i="23" s="1"/>
  <c r="P970" i="23"/>
  <c r="R970" i="23"/>
  <c r="T970" i="23"/>
  <c r="BF970" i="23"/>
  <c r="BG970" i="23"/>
  <c r="BH970" i="23"/>
  <c r="BI970" i="23"/>
  <c r="BK970" i="23"/>
  <c r="J972" i="23"/>
  <c r="BE972" i="23" s="1"/>
  <c r="P972" i="23"/>
  <c r="P971" i="23" s="1"/>
  <c r="R972" i="23"/>
  <c r="R971" i="23" s="1"/>
  <c r="T972" i="23"/>
  <c r="T971" i="23" s="1"/>
  <c r="BF972" i="23"/>
  <c r="BG972" i="23"/>
  <c r="BH972" i="23"/>
  <c r="BI972" i="23"/>
  <c r="BK972" i="23"/>
  <c r="J978" i="23"/>
  <c r="BE978" i="23" s="1"/>
  <c r="P978" i="23"/>
  <c r="R978" i="23"/>
  <c r="T978" i="23"/>
  <c r="BF978" i="23"/>
  <c r="BG978" i="23"/>
  <c r="BH978" i="23"/>
  <c r="BI978" i="23"/>
  <c r="BK978" i="23"/>
  <c r="J984" i="23"/>
  <c r="P984" i="23"/>
  <c r="R984" i="23"/>
  <c r="T984" i="23"/>
  <c r="BE984" i="23"/>
  <c r="BF984" i="23"/>
  <c r="BG984" i="23"/>
  <c r="BH984" i="23"/>
  <c r="BI984" i="23"/>
  <c r="BK984" i="23"/>
  <c r="J988" i="23"/>
  <c r="P988" i="23"/>
  <c r="R988" i="23"/>
  <c r="T988" i="23"/>
  <c r="BE988" i="23"/>
  <c r="BF988" i="23"/>
  <c r="BG988" i="23"/>
  <c r="BH988" i="23"/>
  <c r="BI988" i="23"/>
  <c r="BK988" i="23"/>
  <c r="J993" i="23"/>
  <c r="BE993" i="23" s="1"/>
  <c r="P993" i="23"/>
  <c r="R993" i="23"/>
  <c r="T993" i="23"/>
  <c r="BF993" i="23"/>
  <c r="BG993" i="23"/>
  <c r="BH993" i="23"/>
  <c r="BI993" i="23"/>
  <c r="BK993" i="23"/>
  <c r="J996" i="23"/>
  <c r="BE996" i="23" s="1"/>
  <c r="P996" i="23"/>
  <c r="R996" i="23"/>
  <c r="T996" i="23"/>
  <c r="BF996" i="23"/>
  <c r="BG996" i="23"/>
  <c r="BH996" i="23"/>
  <c r="BI996" i="23"/>
  <c r="BK996" i="23"/>
  <c r="J998" i="23"/>
  <c r="P998" i="23"/>
  <c r="R998" i="23"/>
  <c r="T998" i="23"/>
  <c r="BE998" i="23"/>
  <c r="BF998" i="23"/>
  <c r="BG998" i="23"/>
  <c r="BH998" i="23"/>
  <c r="BI998" i="23"/>
  <c r="BK998" i="23"/>
  <c r="R999" i="23"/>
  <c r="J1000" i="23"/>
  <c r="P1000" i="23"/>
  <c r="P999" i="23" s="1"/>
  <c r="R1000" i="23"/>
  <c r="T1000" i="23"/>
  <c r="T999" i="23" s="1"/>
  <c r="BE1000" i="23"/>
  <c r="BF1000" i="23"/>
  <c r="BG1000" i="23"/>
  <c r="BH1000" i="23"/>
  <c r="BI1000" i="23"/>
  <c r="BK1000" i="23"/>
  <c r="J1004" i="23"/>
  <c r="P1004" i="23"/>
  <c r="R1004" i="23"/>
  <c r="T1004" i="23"/>
  <c r="BE1004" i="23"/>
  <c r="BF1004" i="23"/>
  <c r="BG1004" i="23"/>
  <c r="BH1004" i="23"/>
  <c r="BI1004" i="23"/>
  <c r="BK1004" i="23"/>
  <c r="J1007" i="23"/>
  <c r="BE1007" i="23" s="1"/>
  <c r="P1007" i="23"/>
  <c r="R1007" i="23"/>
  <c r="T1007" i="23"/>
  <c r="BF1007" i="23"/>
  <c r="BG1007" i="23"/>
  <c r="BH1007" i="23"/>
  <c r="BI1007" i="23"/>
  <c r="BK1007" i="23"/>
  <c r="J1017" i="23"/>
  <c r="P1017" i="23"/>
  <c r="R1017" i="23"/>
  <c r="T1017" i="23"/>
  <c r="BE1017" i="23"/>
  <c r="BF1017" i="23"/>
  <c r="BG1017" i="23"/>
  <c r="BH1017" i="23"/>
  <c r="BI1017" i="23"/>
  <c r="BK1017" i="23"/>
  <c r="J1028" i="23"/>
  <c r="P1028" i="23"/>
  <c r="R1028" i="23"/>
  <c r="T1028" i="23"/>
  <c r="BE1028" i="23"/>
  <c r="BF1028" i="23"/>
  <c r="BG1028" i="23"/>
  <c r="BH1028" i="23"/>
  <c r="BI1028" i="23"/>
  <c r="BK1028" i="23"/>
  <c r="J1034" i="23"/>
  <c r="P1034" i="23"/>
  <c r="R1034" i="23"/>
  <c r="T1034" i="23"/>
  <c r="BE1034" i="23"/>
  <c r="BF1034" i="23"/>
  <c r="BG1034" i="23"/>
  <c r="BH1034" i="23"/>
  <c r="BI1034" i="23"/>
  <c r="BK1034" i="23"/>
  <c r="J1041" i="23"/>
  <c r="BE1041" i="23" s="1"/>
  <c r="P1041" i="23"/>
  <c r="R1041" i="23"/>
  <c r="T1041" i="23"/>
  <c r="BF1041" i="23"/>
  <c r="BG1041" i="23"/>
  <c r="BH1041" i="23"/>
  <c r="BI1041" i="23"/>
  <c r="BK1041" i="23"/>
  <c r="J1045" i="23"/>
  <c r="P1045" i="23"/>
  <c r="R1045" i="23"/>
  <c r="T1045" i="23"/>
  <c r="BE1045" i="23"/>
  <c r="BF1045" i="23"/>
  <c r="BG1045" i="23"/>
  <c r="BH1045" i="23"/>
  <c r="BI1045" i="23"/>
  <c r="BK1045" i="23"/>
  <c r="J1049" i="23"/>
  <c r="P1049" i="23"/>
  <c r="R1049" i="23"/>
  <c r="T1049" i="23"/>
  <c r="BE1049" i="23"/>
  <c r="BF1049" i="23"/>
  <c r="BG1049" i="23"/>
  <c r="BH1049" i="23"/>
  <c r="BI1049" i="23"/>
  <c r="BK1049" i="23"/>
  <c r="J1053" i="23"/>
  <c r="P1053" i="23"/>
  <c r="R1053" i="23"/>
  <c r="T1053" i="23"/>
  <c r="BE1053" i="23"/>
  <c r="BF1053" i="23"/>
  <c r="BG1053" i="23"/>
  <c r="BH1053" i="23"/>
  <c r="BI1053" i="23"/>
  <c r="BK1053" i="23"/>
  <c r="J1057" i="23"/>
  <c r="BE1057" i="23" s="1"/>
  <c r="P1057" i="23"/>
  <c r="R1057" i="23"/>
  <c r="T1057" i="23"/>
  <c r="BF1057" i="23"/>
  <c r="BG1057" i="23"/>
  <c r="BH1057" i="23"/>
  <c r="BI1057" i="23"/>
  <c r="BK1057" i="23"/>
  <c r="J1061" i="23"/>
  <c r="P1061" i="23"/>
  <c r="R1061" i="23"/>
  <c r="T1061" i="23"/>
  <c r="BE1061" i="23"/>
  <c r="BF1061" i="23"/>
  <c r="BG1061" i="23"/>
  <c r="BH1061" i="23"/>
  <c r="BI1061" i="23"/>
  <c r="BK1061" i="23"/>
  <c r="J1064" i="23"/>
  <c r="P1064" i="23"/>
  <c r="R1064" i="23"/>
  <c r="T1064" i="23"/>
  <c r="BE1064" i="23"/>
  <c r="BF1064" i="23"/>
  <c r="BG1064" i="23"/>
  <c r="BH1064" i="23"/>
  <c r="BI1064" i="23"/>
  <c r="BK1064" i="23"/>
  <c r="J1068" i="23"/>
  <c r="P1068" i="23"/>
  <c r="R1068" i="23"/>
  <c r="T1068" i="23"/>
  <c r="BE1068" i="23"/>
  <c r="BF1068" i="23"/>
  <c r="BG1068" i="23"/>
  <c r="BH1068" i="23"/>
  <c r="BI1068" i="23"/>
  <c r="BK1068" i="23"/>
  <c r="J1072" i="23"/>
  <c r="BE1072" i="23" s="1"/>
  <c r="P1072" i="23"/>
  <c r="R1072" i="23"/>
  <c r="T1072" i="23"/>
  <c r="BF1072" i="23"/>
  <c r="BG1072" i="23"/>
  <c r="BH1072" i="23"/>
  <c r="BI1072" i="23"/>
  <c r="BK1072" i="23"/>
  <c r="J1073" i="23"/>
  <c r="P1073" i="23"/>
  <c r="R1073" i="23"/>
  <c r="T1073" i="23"/>
  <c r="BE1073" i="23"/>
  <c r="BF1073" i="23"/>
  <c r="BG1073" i="23"/>
  <c r="BH1073" i="23"/>
  <c r="BI1073" i="23"/>
  <c r="BK1073" i="23"/>
  <c r="J1076" i="23"/>
  <c r="P1076" i="23"/>
  <c r="R1076" i="23"/>
  <c r="T1076" i="23"/>
  <c r="BE1076" i="23"/>
  <c r="BF1076" i="23"/>
  <c r="BG1076" i="23"/>
  <c r="BH1076" i="23"/>
  <c r="BI1076" i="23"/>
  <c r="BK1076" i="23"/>
  <c r="J1081" i="23"/>
  <c r="BE1081" i="23" s="1"/>
  <c r="P1081" i="23"/>
  <c r="R1081" i="23"/>
  <c r="T1081" i="23"/>
  <c r="BF1081" i="23"/>
  <c r="BG1081" i="23"/>
  <c r="BH1081" i="23"/>
  <c r="BI1081" i="23"/>
  <c r="BK1081" i="23"/>
  <c r="J1084" i="23"/>
  <c r="BE1084" i="23" s="1"/>
  <c r="P1084" i="23"/>
  <c r="R1084" i="23"/>
  <c r="T1084" i="23"/>
  <c r="BF1084" i="23"/>
  <c r="BG1084" i="23"/>
  <c r="BH1084" i="23"/>
  <c r="BI1084" i="23"/>
  <c r="BK1084" i="23"/>
  <c r="J1086" i="23"/>
  <c r="P1086" i="23"/>
  <c r="P1085" i="23" s="1"/>
  <c r="R1086" i="23"/>
  <c r="R1085" i="23" s="1"/>
  <c r="T1086" i="23"/>
  <c r="T1085" i="23" s="1"/>
  <c r="BE1086" i="23"/>
  <c r="BF1086" i="23"/>
  <c r="BG1086" i="23"/>
  <c r="BH1086" i="23"/>
  <c r="BI1086" i="23"/>
  <c r="BK1086" i="23"/>
  <c r="J1098" i="23"/>
  <c r="BE1098" i="23" s="1"/>
  <c r="P1098" i="23"/>
  <c r="R1098" i="23"/>
  <c r="T1098" i="23"/>
  <c r="BF1098" i="23"/>
  <c r="BG1098" i="23"/>
  <c r="BH1098" i="23"/>
  <c r="BI1098" i="23"/>
  <c r="BK1098" i="23"/>
  <c r="J1111" i="23"/>
  <c r="BE1111" i="23" s="1"/>
  <c r="P1111" i="23"/>
  <c r="R1111" i="23"/>
  <c r="T1111" i="23"/>
  <c r="BF1111" i="23"/>
  <c r="BG1111" i="23"/>
  <c r="BH1111" i="23"/>
  <c r="BI1111" i="23"/>
  <c r="BK1111" i="23"/>
  <c r="J1115" i="23"/>
  <c r="P1115" i="23"/>
  <c r="R1115" i="23"/>
  <c r="T1115" i="23"/>
  <c r="BE1115" i="23"/>
  <c r="BF1115" i="23"/>
  <c r="BG1115" i="23"/>
  <c r="BH1115" i="23"/>
  <c r="BI1115" i="23"/>
  <c r="BK1115" i="23"/>
  <c r="J1119" i="23"/>
  <c r="BE1119" i="23" s="1"/>
  <c r="P1119" i="23"/>
  <c r="R1119" i="23"/>
  <c r="T1119" i="23"/>
  <c r="BF1119" i="23"/>
  <c r="BG1119" i="23"/>
  <c r="BH1119" i="23"/>
  <c r="BI1119" i="23"/>
  <c r="BK1119" i="23"/>
  <c r="J1123" i="23"/>
  <c r="BE1123" i="23" s="1"/>
  <c r="P1123" i="23"/>
  <c r="R1123" i="23"/>
  <c r="T1123" i="23"/>
  <c r="BF1123" i="23"/>
  <c r="BG1123" i="23"/>
  <c r="BH1123" i="23"/>
  <c r="BI1123" i="23"/>
  <c r="BK1123" i="23"/>
  <c r="J1128" i="23"/>
  <c r="BE1128" i="23" s="1"/>
  <c r="P1128" i="23"/>
  <c r="R1128" i="23"/>
  <c r="T1128" i="23"/>
  <c r="BF1128" i="23"/>
  <c r="BG1128" i="23"/>
  <c r="BH1128" i="23"/>
  <c r="BI1128" i="23"/>
  <c r="BK1128" i="23"/>
  <c r="J1135" i="23"/>
  <c r="P1135" i="23"/>
  <c r="R1135" i="23"/>
  <c r="T1135" i="23"/>
  <c r="BE1135" i="23"/>
  <c r="BF1135" i="23"/>
  <c r="BG1135" i="23"/>
  <c r="BH1135" i="23"/>
  <c r="BI1135" i="23"/>
  <c r="BK1135" i="23"/>
  <c r="J1138" i="23"/>
  <c r="P1138" i="23"/>
  <c r="R1138" i="23"/>
  <c r="T1138" i="23"/>
  <c r="BE1138" i="23"/>
  <c r="BF1138" i="23"/>
  <c r="BG1138" i="23"/>
  <c r="BH1138" i="23"/>
  <c r="BI1138" i="23"/>
  <c r="BK1138" i="23"/>
  <c r="J1142" i="23"/>
  <c r="BE1142" i="23" s="1"/>
  <c r="P1142" i="23"/>
  <c r="R1142" i="23"/>
  <c r="T1142" i="23"/>
  <c r="BF1142" i="23"/>
  <c r="BG1142" i="23"/>
  <c r="BH1142" i="23"/>
  <c r="BI1142" i="23"/>
  <c r="BK1142" i="23"/>
  <c r="J1144" i="23"/>
  <c r="BE1144" i="23" s="1"/>
  <c r="P1144" i="23"/>
  <c r="R1144" i="23"/>
  <c r="T1144" i="23"/>
  <c r="BF1144" i="23"/>
  <c r="BG1144" i="23"/>
  <c r="BH1144" i="23"/>
  <c r="BI1144" i="23"/>
  <c r="BK1144" i="23"/>
  <c r="J1159" i="23"/>
  <c r="P1159" i="23"/>
  <c r="R1159" i="23"/>
  <c r="T1159" i="23"/>
  <c r="BE1159" i="23"/>
  <c r="BF1159" i="23"/>
  <c r="BG1159" i="23"/>
  <c r="BH1159" i="23"/>
  <c r="BI1159" i="23"/>
  <c r="BK1159" i="23"/>
  <c r="J1164" i="23"/>
  <c r="P1164" i="23"/>
  <c r="R1164" i="23"/>
  <c r="T1164" i="23"/>
  <c r="BE1164" i="23"/>
  <c r="BF1164" i="23"/>
  <c r="BG1164" i="23"/>
  <c r="BH1164" i="23"/>
  <c r="BI1164" i="23"/>
  <c r="BK1164" i="23"/>
  <c r="J1166" i="23"/>
  <c r="BE1166" i="23" s="1"/>
  <c r="P1166" i="23"/>
  <c r="R1166" i="23"/>
  <c r="T1166" i="23"/>
  <c r="BF1166" i="23"/>
  <c r="BG1166" i="23"/>
  <c r="BH1166" i="23"/>
  <c r="BI1166" i="23"/>
  <c r="BK1166" i="23"/>
  <c r="J1170" i="23"/>
  <c r="BE1170" i="23" s="1"/>
  <c r="P1170" i="23"/>
  <c r="R1170" i="23"/>
  <c r="T1170" i="23"/>
  <c r="BF1170" i="23"/>
  <c r="BG1170" i="23"/>
  <c r="BH1170" i="23"/>
  <c r="BI1170" i="23"/>
  <c r="BK1170" i="23"/>
  <c r="J1171" i="23"/>
  <c r="BE1171" i="23" s="1"/>
  <c r="P1171" i="23"/>
  <c r="R1171" i="23"/>
  <c r="T1171" i="23"/>
  <c r="BF1171" i="23"/>
  <c r="BG1171" i="23"/>
  <c r="BH1171" i="23"/>
  <c r="BI1171" i="23"/>
  <c r="BK1171" i="23"/>
  <c r="J1177" i="23"/>
  <c r="P1177" i="23"/>
  <c r="R1177" i="23"/>
  <c r="T1177" i="23"/>
  <c r="BE1177" i="23"/>
  <c r="BF1177" i="23"/>
  <c r="BG1177" i="23"/>
  <c r="BH1177" i="23"/>
  <c r="BI1177" i="23"/>
  <c r="BK1177" i="23"/>
  <c r="J1180" i="23"/>
  <c r="BE1180" i="23" s="1"/>
  <c r="P1180" i="23"/>
  <c r="R1180" i="23"/>
  <c r="T1180" i="23"/>
  <c r="BF1180" i="23"/>
  <c r="BG1180" i="23"/>
  <c r="BH1180" i="23"/>
  <c r="BI1180" i="23"/>
  <c r="BK1180" i="23"/>
  <c r="J1183" i="23"/>
  <c r="BE1183" i="23" s="1"/>
  <c r="P1183" i="23"/>
  <c r="R1183" i="23"/>
  <c r="T1183" i="23"/>
  <c r="BF1183" i="23"/>
  <c r="BG1183" i="23"/>
  <c r="BH1183" i="23"/>
  <c r="BI1183" i="23"/>
  <c r="BK1183" i="23"/>
  <c r="J1186" i="23"/>
  <c r="BE1186" i="23" s="1"/>
  <c r="P1186" i="23"/>
  <c r="R1186" i="23"/>
  <c r="T1186" i="23"/>
  <c r="BF1186" i="23"/>
  <c r="BG1186" i="23"/>
  <c r="BH1186" i="23"/>
  <c r="BI1186" i="23"/>
  <c r="BK1186" i="23"/>
  <c r="J1189" i="23"/>
  <c r="BE1189" i="23" s="1"/>
  <c r="P1189" i="23"/>
  <c r="R1189" i="23"/>
  <c r="T1189" i="23"/>
  <c r="BF1189" i="23"/>
  <c r="BG1189" i="23"/>
  <c r="BH1189" i="23"/>
  <c r="BI1189" i="23"/>
  <c r="BK1189" i="23"/>
  <c r="J1192" i="23"/>
  <c r="BE1192" i="23" s="1"/>
  <c r="P1192" i="23"/>
  <c r="R1192" i="23"/>
  <c r="T1192" i="23"/>
  <c r="BF1192" i="23"/>
  <c r="BG1192" i="23"/>
  <c r="BH1192" i="23"/>
  <c r="BI1192" i="23"/>
  <c r="BK1192" i="23"/>
  <c r="J1195" i="23"/>
  <c r="BE1195" i="23" s="1"/>
  <c r="P1195" i="23"/>
  <c r="R1195" i="23"/>
  <c r="T1195" i="23"/>
  <c r="BF1195" i="23"/>
  <c r="BG1195" i="23"/>
  <c r="BH1195" i="23"/>
  <c r="BI1195" i="23"/>
  <c r="BK1195" i="23"/>
  <c r="J1201" i="23"/>
  <c r="P1201" i="23"/>
  <c r="R1201" i="23"/>
  <c r="T1201" i="23"/>
  <c r="BE1201" i="23"/>
  <c r="BF1201" i="23"/>
  <c r="BG1201" i="23"/>
  <c r="BH1201" i="23"/>
  <c r="BI1201" i="23"/>
  <c r="BK1201" i="23"/>
  <c r="J1202" i="23"/>
  <c r="P1202" i="23"/>
  <c r="R1202" i="23"/>
  <c r="T1202" i="23"/>
  <c r="BE1202" i="23"/>
  <c r="BF1202" i="23"/>
  <c r="BG1202" i="23"/>
  <c r="BH1202" i="23"/>
  <c r="BI1202" i="23"/>
  <c r="BK1202" i="23"/>
  <c r="J1203" i="23"/>
  <c r="BE1203" i="23" s="1"/>
  <c r="P1203" i="23"/>
  <c r="R1203" i="23"/>
  <c r="T1203" i="23"/>
  <c r="BF1203" i="23"/>
  <c r="BG1203" i="23"/>
  <c r="BH1203" i="23"/>
  <c r="BI1203" i="23"/>
  <c r="BK1203" i="23"/>
  <c r="J1205" i="23"/>
  <c r="P1205" i="23"/>
  <c r="P1204" i="23" s="1"/>
  <c r="R1205" i="23"/>
  <c r="T1205" i="23"/>
  <c r="T1204" i="23" s="1"/>
  <c r="BE1205" i="23"/>
  <c r="BF1205" i="23"/>
  <c r="BG1205" i="23"/>
  <c r="BH1205" i="23"/>
  <c r="BI1205" i="23"/>
  <c r="BK1205" i="23"/>
  <c r="J1211" i="23"/>
  <c r="P1211" i="23"/>
  <c r="R1211" i="23"/>
  <c r="T1211" i="23"/>
  <c r="BE1211" i="23"/>
  <c r="BF1211" i="23"/>
  <c r="BG1211" i="23"/>
  <c r="BH1211" i="23"/>
  <c r="BI1211" i="23"/>
  <c r="BK1211" i="23"/>
  <c r="J1217" i="23"/>
  <c r="P1217" i="23"/>
  <c r="R1217" i="23"/>
  <c r="T1217" i="23"/>
  <c r="BE1217" i="23"/>
  <c r="BF1217" i="23"/>
  <c r="BG1217" i="23"/>
  <c r="BH1217" i="23"/>
  <c r="BI1217" i="23"/>
  <c r="BK1217" i="23"/>
  <c r="J1220" i="23"/>
  <c r="BE1220" i="23" s="1"/>
  <c r="P1220" i="23"/>
  <c r="R1220" i="23"/>
  <c r="T1220" i="23"/>
  <c r="BF1220" i="23"/>
  <c r="BG1220" i="23"/>
  <c r="BH1220" i="23"/>
  <c r="BI1220" i="23"/>
  <c r="BK1220" i="23"/>
  <c r="J1223" i="23"/>
  <c r="P1223" i="23"/>
  <c r="R1223" i="23"/>
  <c r="T1223" i="23"/>
  <c r="BE1223" i="23"/>
  <c r="BF1223" i="23"/>
  <c r="BG1223" i="23"/>
  <c r="BH1223" i="23"/>
  <c r="BI1223" i="23"/>
  <c r="BK1223" i="23"/>
  <c r="J1226" i="23"/>
  <c r="P1226" i="23"/>
  <c r="R1226" i="23"/>
  <c r="T1226" i="23"/>
  <c r="BE1226" i="23"/>
  <c r="BF1226" i="23"/>
  <c r="BG1226" i="23"/>
  <c r="BH1226" i="23"/>
  <c r="BI1226" i="23"/>
  <c r="BK1226" i="23"/>
  <c r="J1235" i="23"/>
  <c r="P1235" i="23"/>
  <c r="R1235" i="23"/>
  <c r="T1235" i="23"/>
  <c r="BE1235" i="23"/>
  <c r="BF1235" i="23"/>
  <c r="BG1235" i="23"/>
  <c r="BH1235" i="23"/>
  <c r="BI1235" i="23"/>
  <c r="BK1235" i="23"/>
  <c r="J1238" i="23"/>
  <c r="BE1238" i="23" s="1"/>
  <c r="P1238" i="23"/>
  <c r="R1238" i="23"/>
  <c r="R1204" i="23" s="1"/>
  <c r="T1238" i="23"/>
  <c r="BF1238" i="23"/>
  <c r="BG1238" i="23"/>
  <c r="BH1238" i="23"/>
  <c r="BI1238" i="23"/>
  <c r="BK1238" i="23"/>
  <c r="J1241" i="23"/>
  <c r="P1241" i="23"/>
  <c r="R1241" i="23"/>
  <c r="T1241" i="23"/>
  <c r="BE1241" i="23"/>
  <c r="BF1241" i="23"/>
  <c r="BG1241" i="23"/>
  <c r="BH1241" i="23"/>
  <c r="BI1241" i="23"/>
  <c r="BK1241" i="23"/>
  <c r="J1244" i="23"/>
  <c r="P1244" i="23"/>
  <c r="R1244" i="23"/>
  <c r="T1244" i="23"/>
  <c r="BE1244" i="23"/>
  <c r="BF1244" i="23"/>
  <c r="BG1244" i="23"/>
  <c r="BH1244" i="23"/>
  <c r="BI1244" i="23"/>
  <c r="BK1244" i="23"/>
  <c r="J1247" i="23"/>
  <c r="P1247" i="23"/>
  <c r="R1247" i="23"/>
  <c r="T1247" i="23"/>
  <c r="BE1247" i="23"/>
  <c r="BF1247" i="23"/>
  <c r="BG1247" i="23"/>
  <c r="BH1247" i="23"/>
  <c r="BI1247" i="23"/>
  <c r="BK1247" i="23"/>
  <c r="J1250" i="23"/>
  <c r="BE1250" i="23" s="1"/>
  <c r="P1250" i="23"/>
  <c r="R1250" i="23"/>
  <c r="T1250" i="23"/>
  <c r="BF1250" i="23"/>
  <c r="BG1250" i="23"/>
  <c r="BH1250" i="23"/>
  <c r="BI1250" i="23"/>
  <c r="BK1250" i="23"/>
  <c r="P1251" i="23"/>
  <c r="J1252" i="23"/>
  <c r="P1252" i="23"/>
  <c r="R1252" i="23"/>
  <c r="R1251" i="23" s="1"/>
  <c r="T1252" i="23"/>
  <c r="BE1252" i="23"/>
  <c r="BF1252" i="23"/>
  <c r="BG1252" i="23"/>
  <c r="BH1252" i="23"/>
  <c r="BI1252" i="23"/>
  <c r="BK1252" i="23"/>
  <c r="J1255" i="23"/>
  <c r="P1255" i="23"/>
  <c r="R1255" i="23"/>
  <c r="T1255" i="23"/>
  <c r="BE1255" i="23"/>
  <c r="BF1255" i="23"/>
  <c r="BG1255" i="23"/>
  <c r="BH1255" i="23"/>
  <c r="BI1255" i="23"/>
  <c r="BK1255" i="23"/>
  <c r="J1257" i="23"/>
  <c r="BE1257" i="23" s="1"/>
  <c r="P1257" i="23"/>
  <c r="R1257" i="23"/>
  <c r="T1257" i="23"/>
  <c r="BF1257" i="23"/>
  <c r="BG1257" i="23"/>
  <c r="BH1257" i="23"/>
  <c r="BI1257" i="23"/>
  <c r="BK1257" i="23"/>
  <c r="J1260" i="23"/>
  <c r="BE1260" i="23" s="1"/>
  <c r="P1260" i="23"/>
  <c r="R1260" i="23"/>
  <c r="T1260" i="23"/>
  <c r="BF1260" i="23"/>
  <c r="BG1260" i="23"/>
  <c r="BH1260" i="23"/>
  <c r="BI1260" i="23"/>
  <c r="BK1260" i="23"/>
  <c r="J1262" i="23"/>
  <c r="BE1262" i="23" s="1"/>
  <c r="P1262" i="23"/>
  <c r="R1262" i="23"/>
  <c r="T1262" i="23"/>
  <c r="BF1262" i="23"/>
  <c r="BG1262" i="23"/>
  <c r="BH1262" i="23"/>
  <c r="BI1262" i="23"/>
  <c r="BK1262" i="23"/>
  <c r="J1267" i="23"/>
  <c r="P1267" i="23"/>
  <c r="R1267" i="23"/>
  <c r="T1267" i="23"/>
  <c r="BE1267" i="23"/>
  <c r="BF1267" i="23"/>
  <c r="BG1267" i="23"/>
  <c r="BH1267" i="23"/>
  <c r="BI1267" i="23"/>
  <c r="BK1267" i="23"/>
  <c r="J1272" i="23"/>
  <c r="BE1272" i="23" s="1"/>
  <c r="P1272" i="23"/>
  <c r="R1272" i="23"/>
  <c r="T1272" i="23"/>
  <c r="T1251" i="23" s="1"/>
  <c r="BF1272" i="23"/>
  <c r="BG1272" i="23"/>
  <c r="BH1272" i="23"/>
  <c r="BI1272" i="23"/>
  <c r="BK1272" i="23"/>
  <c r="J1275" i="23"/>
  <c r="BE1275" i="23" s="1"/>
  <c r="P1275" i="23"/>
  <c r="R1275" i="23"/>
  <c r="T1275" i="23"/>
  <c r="BF1275" i="23"/>
  <c r="BG1275" i="23"/>
  <c r="BH1275" i="23"/>
  <c r="BI1275" i="23"/>
  <c r="BK1275" i="23"/>
  <c r="J1276" i="23"/>
  <c r="P1276" i="23"/>
  <c r="R1276" i="23"/>
  <c r="T1276" i="23"/>
  <c r="BE1276" i="23"/>
  <c r="BF1276" i="23"/>
  <c r="BG1276" i="23"/>
  <c r="BH1276" i="23"/>
  <c r="BI1276" i="23"/>
  <c r="BK1276" i="23"/>
  <c r="J1277" i="23"/>
  <c r="BE1277" i="23" s="1"/>
  <c r="P1277" i="23"/>
  <c r="R1277" i="23"/>
  <c r="T1277" i="23"/>
  <c r="BF1277" i="23"/>
  <c r="BG1277" i="23"/>
  <c r="BH1277" i="23"/>
  <c r="BI1277" i="23"/>
  <c r="BK1277" i="23"/>
  <c r="J1281" i="23"/>
  <c r="BE1281" i="23" s="1"/>
  <c r="P1281" i="23"/>
  <c r="R1281" i="23"/>
  <c r="T1281" i="23"/>
  <c r="BF1281" i="23"/>
  <c r="BG1281" i="23"/>
  <c r="BH1281" i="23"/>
  <c r="BI1281" i="23"/>
  <c r="BK1281" i="23"/>
  <c r="J1282" i="23"/>
  <c r="BE1282" i="23" s="1"/>
  <c r="P1282" i="23"/>
  <c r="R1282" i="23"/>
  <c r="T1282" i="23"/>
  <c r="BF1282" i="23"/>
  <c r="BG1282" i="23"/>
  <c r="BH1282" i="23"/>
  <c r="BI1282" i="23"/>
  <c r="BK1282" i="23"/>
  <c r="J1286" i="23"/>
  <c r="P1286" i="23"/>
  <c r="R1286" i="23"/>
  <c r="T1286" i="23"/>
  <c r="BE1286" i="23"/>
  <c r="BF1286" i="23"/>
  <c r="BG1286" i="23"/>
  <c r="BH1286" i="23"/>
  <c r="BI1286" i="23"/>
  <c r="BK1286" i="23"/>
  <c r="J1287" i="23"/>
  <c r="P1287" i="23"/>
  <c r="R1287" i="23"/>
  <c r="T1287" i="23"/>
  <c r="BE1287" i="23"/>
  <c r="BF1287" i="23"/>
  <c r="BG1287" i="23"/>
  <c r="BH1287" i="23"/>
  <c r="BI1287" i="23"/>
  <c r="BK1287" i="23"/>
  <c r="J1294" i="23"/>
  <c r="BE1294" i="23" s="1"/>
  <c r="P1294" i="23"/>
  <c r="R1294" i="23"/>
  <c r="T1294" i="23"/>
  <c r="BF1294" i="23"/>
  <c r="BG1294" i="23"/>
  <c r="BH1294" i="23"/>
  <c r="BI1294" i="23"/>
  <c r="BK1294" i="23"/>
  <c r="J1296" i="23"/>
  <c r="BE1296" i="23" s="1"/>
  <c r="P1296" i="23"/>
  <c r="R1296" i="23"/>
  <c r="T1296" i="23"/>
  <c r="BF1296" i="23"/>
  <c r="BG1296" i="23"/>
  <c r="BH1296" i="23"/>
  <c r="BI1296" i="23"/>
  <c r="BK1296" i="23"/>
  <c r="J1303" i="23"/>
  <c r="P1303" i="23"/>
  <c r="R1303" i="23"/>
  <c r="T1303" i="23"/>
  <c r="BE1303" i="23"/>
  <c r="BF1303" i="23"/>
  <c r="BG1303" i="23"/>
  <c r="BH1303" i="23"/>
  <c r="BI1303" i="23"/>
  <c r="BK1303" i="23"/>
  <c r="J1305" i="23"/>
  <c r="P1305" i="23"/>
  <c r="R1305" i="23"/>
  <c r="T1305" i="23"/>
  <c r="BE1305" i="23"/>
  <c r="BF1305" i="23"/>
  <c r="BG1305" i="23"/>
  <c r="BH1305" i="23"/>
  <c r="BI1305" i="23"/>
  <c r="BK1305" i="23"/>
  <c r="J1309" i="23"/>
  <c r="BE1309" i="23" s="1"/>
  <c r="P1309" i="23"/>
  <c r="R1309" i="23"/>
  <c r="T1309" i="23"/>
  <c r="BF1309" i="23"/>
  <c r="BG1309" i="23"/>
  <c r="BH1309" i="23"/>
  <c r="BI1309" i="23"/>
  <c r="BK1309" i="23"/>
  <c r="J1311" i="23"/>
  <c r="P1311" i="23"/>
  <c r="P1310" i="23" s="1"/>
  <c r="R1311" i="23"/>
  <c r="T1311" i="23"/>
  <c r="T1310" i="23" s="1"/>
  <c r="BE1311" i="23"/>
  <c r="BF1311" i="23"/>
  <c r="BG1311" i="23"/>
  <c r="BH1311" i="23"/>
  <c r="BI1311" i="23"/>
  <c r="BK1311" i="23"/>
  <c r="J1318" i="23"/>
  <c r="P1318" i="23"/>
  <c r="R1318" i="23"/>
  <c r="T1318" i="23"/>
  <c r="BE1318" i="23"/>
  <c r="BF1318" i="23"/>
  <c r="BG1318" i="23"/>
  <c r="BH1318" i="23"/>
  <c r="BI1318" i="23"/>
  <c r="BK1318" i="23"/>
  <c r="J1323" i="23"/>
  <c r="P1323" i="23"/>
  <c r="R1323" i="23"/>
  <c r="T1323" i="23"/>
  <c r="BE1323" i="23"/>
  <c r="BF1323" i="23"/>
  <c r="BG1323" i="23"/>
  <c r="BH1323" i="23"/>
  <c r="BI1323" i="23"/>
  <c r="BK1323" i="23"/>
  <c r="J1324" i="23"/>
  <c r="P1324" i="23"/>
  <c r="R1324" i="23"/>
  <c r="T1324" i="23"/>
  <c r="BE1324" i="23"/>
  <c r="BF1324" i="23"/>
  <c r="BG1324" i="23"/>
  <c r="BH1324" i="23"/>
  <c r="BI1324" i="23"/>
  <c r="BK1324" i="23"/>
  <c r="J1325" i="23"/>
  <c r="P1325" i="23"/>
  <c r="R1325" i="23"/>
  <c r="T1325" i="23"/>
  <c r="BE1325" i="23"/>
  <c r="BF1325" i="23"/>
  <c r="BG1325" i="23"/>
  <c r="BH1325" i="23"/>
  <c r="BI1325" i="23"/>
  <c r="BK1325" i="23"/>
  <c r="J1339" i="23"/>
  <c r="P1339" i="23"/>
  <c r="R1339" i="23"/>
  <c r="T1339" i="23"/>
  <c r="BE1339" i="23"/>
  <c r="BF1339" i="23"/>
  <c r="BG1339" i="23"/>
  <c r="BH1339" i="23"/>
  <c r="BI1339" i="23"/>
  <c r="BK1339" i="23"/>
  <c r="J1348" i="23"/>
  <c r="P1348" i="23"/>
  <c r="R1348" i="23"/>
  <c r="T1348" i="23"/>
  <c r="BE1348" i="23"/>
  <c r="BF1348" i="23"/>
  <c r="BG1348" i="23"/>
  <c r="BH1348" i="23"/>
  <c r="BI1348" i="23"/>
  <c r="BK1348" i="23"/>
  <c r="J1351" i="23"/>
  <c r="P1351" i="23"/>
  <c r="R1351" i="23"/>
  <c r="T1351" i="23"/>
  <c r="BE1351" i="23"/>
  <c r="BF1351" i="23"/>
  <c r="BG1351" i="23"/>
  <c r="BH1351" i="23"/>
  <c r="BI1351" i="23"/>
  <c r="BK1351" i="23"/>
  <c r="J1354" i="23"/>
  <c r="BE1354" i="23" s="1"/>
  <c r="P1354" i="23"/>
  <c r="R1354" i="23"/>
  <c r="T1354" i="23"/>
  <c r="BF1354" i="23"/>
  <c r="BG1354" i="23"/>
  <c r="BH1354" i="23"/>
  <c r="BI1354" i="23"/>
  <c r="BK1354" i="23"/>
  <c r="J1360" i="23"/>
  <c r="P1360" i="23"/>
  <c r="R1360" i="23"/>
  <c r="R1310" i="23" s="1"/>
  <c r="T1360" i="23"/>
  <c r="BE1360" i="23"/>
  <c r="BF1360" i="23"/>
  <c r="BG1360" i="23"/>
  <c r="BH1360" i="23"/>
  <c r="BI1360" i="23"/>
  <c r="BK1360" i="23"/>
  <c r="J1363" i="23"/>
  <c r="P1363" i="23"/>
  <c r="R1363" i="23"/>
  <c r="T1363" i="23"/>
  <c r="BE1363" i="23"/>
  <c r="BF1363" i="23"/>
  <c r="BG1363" i="23"/>
  <c r="BH1363" i="23"/>
  <c r="BI1363" i="23"/>
  <c r="BK1363" i="23"/>
  <c r="J1367" i="23"/>
  <c r="P1367" i="23"/>
  <c r="R1367" i="23"/>
  <c r="T1367" i="23"/>
  <c r="BE1367" i="23"/>
  <c r="BF1367" i="23"/>
  <c r="BG1367" i="23"/>
  <c r="BH1367" i="23"/>
  <c r="BI1367" i="23"/>
  <c r="BK1367" i="23"/>
  <c r="J1370" i="23"/>
  <c r="BE1370" i="23" s="1"/>
  <c r="P1370" i="23"/>
  <c r="R1370" i="23"/>
  <c r="T1370" i="23"/>
  <c r="BF1370" i="23"/>
  <c r="BG1370" i="23"/>
  <c r="BH1370" i="23"/>
  <c r="BI1370" i="23"/>
  <c r="BK1370" i="23"/>
  <c r="J1371" i="23"/>
  <c r="P1371" i="23"/>
  <c r="R1371" i="23"/>
  <c r="T1371" i="23"/>
  <c r="BE1371" i="23"/>
  <c r="BF1371" i="23"/>
  <c r="BG1371" i="23"/>
  <c r="BH1371" i="23"/>
  <c r="BI1371" i="23"/>
  <c r="BK1371" i="23"/>
  <c r="J1374" i="23"/>
  <c r="P1374" i="23"/>
  <c r="R1374" i="23"/>
  <c r="T1374" i="23"/>
  <c r="BE1374" i="23"/>
  <c r="BF1374" i="23"/>
  <c r="BG1374" i="23"/>
  <c r="BH1374" i="23"/>
  <c r="BI1374" i="23"/>
  <c r="BK1374" i="23"/>
  <c r="J1377" i="23"/>
  <c r="P1377" i="23"/>
  <c r="R1377" i="23"/>
  <c r="T1377" i="23"/>
  <c r="BE1377" i="23"/>
  <c r="BF1377" i="23"/>
  <c r="BG1377" i="23"/>
  <c r="BH1377" i="23"/>
  <c r="BI1377" i="23"/>
  <c r="BK1377" i="23"/>
  <c r="J1380" i="23"/>
  <c r="BE1380" i="23" s="1"/>
  <c r="P1380" i="23"/>
  <c r="R1380" i="23"/>
  <c r="T1380" i="23"/>
  <c r="BF1380" i="23"/>
  <c r="BG1380" i="23"/>
  <c r="BH1380" i="23"/>
  <c r="BI1380" i="23"/>
  <c r="BK1380" i="23"/>
  <c r="J1381" i="23"/>
  <c r="P1381" i="23"/>
  <c r="R1381" i="23"/>
  <c r="T1381" i="23"/>
  <c r="BE1381" i="23"/>
  <c r="BF1381" i="23"/>
  <c r="BG1381" i="23"/>
  <c r="BH1381" i="23"/>
  <c r="BI1381" i="23"/>
  <c r="BK1381" i="23"/>
  <c r="J1384" i="23"/>
  <c r="P1384" i="23"/>
  <c r="R1384" i="23"/>
  <c r="T1384" i="23"/>
  <c r="BE1384" i="23"/>
  <c r="BF1384" i="23"/>
  <c r="BG1384" i="23"/>
  <c r="BH1384" i="23"/>
  <c r="BI1384" i="23"/>
  <c r="BK1384" i="23"/>
  <c r="J1388" i="23"/>
  <c r="P1388" i="23"/>
  <c r="R1388" i="23"/>
  <c r="T1388" i="23"/>
  <c r="BE1388" i="23"/>
  <c r="BF1388" i="23"/>
  <c r="BG1388" i="23"/>
  <c r="BH1388" i="23"/>
  <c r="BI1388" i="23"/>
  <c r="BK1388" i="23"/>
  <c r="J1389" i="23"/>
  <c r="BE1389" i="23" s="1"/>
  <c r="P1389" i="23"/>
  <c r="R1389" i="23"/>
  <c r="T1389" i="23"/>
  <c r="BF1389" i="23"/>
  <c r="BG1389" i="23"/>
  <c r="BH1389" i="23"/>
  <c r="BI1389" i="23"/>
  <c r="BK1389" i="23"/>
  <c r="J1392" i="23"/>
  <c r="P1392" i="23"/>
  <c r="R1392" i="23"/>
  <c r="T1392" i="23"/>
  <c r="BE1392" i="23"/>
  <c r="BF1392" i="23"/>
  <c r="BG1392" i="23"/>
  <c r="BH1392" i="23"/>
  <c r="BI1392" i="23"/>
  <c r="BK1392" i="23"/>
  <c r="J1394" i="23"/>
  <c r="P1394" i="23"/>
  <c r="R1394" i="23"/>
  <c r="T1394" i="23"/>
  <c r="BE1394" i="23"/>
  <c r="BF1394" i="23"/>
  <c r="BG1394" i="23"/>
  <c r="BH1394" i="23"/>
  <c r="BI1394" i="23"/>
  <c r="BK1394" i="23"/>
  <c r="J1397" i="23"/>
  <c r="P1397" i="23"/>
  <c r="R1397" i="23"/>
  <c r="T1397" i="23"/>
  <c r="BE1397" i="23"/>
  <c r="BF1397" i="23"/>
  <c r="BG1397" i="23"/>
  <c r="BH1397" i="23"/>
  <c r="BI1397" i="23"/>
  <c r="BK1397" i="23"/>
  <c r="J1400" i="23"/>
  <c r="BE1400" i="23" s="1"/>
  <c r="P1400" i="23"/>
  <c r="R1400" i="23"/>
  <c r="T1400" i="23"/>
  <c r="BF1400" i="23"/>
  <c r="BG1400" i="23"/>
  <c r="BH1400" i="23"/>
  <c r="BI1400" i="23"/>
  <c r="BK1400" i="23"/>
  <c r="J1404" i="23"/>
  <c r="P1404" i="23"/>
  <c r="R1404" i="23"/>
  <c r="T1404" i="23"/>
  <c r="BE1404" i="23"/>
  <c r="BF1404" i="23"/>
  <c r="BG1404" i="23"/>
  <c r="BH1404" i="23"/>
  <c r="BI1404" i="23"/>
  <c r="BK1404" i="23"/>
  <c r="J1407" i="23"/>
  <c r="P1407" i="23"/>
  <c r="R1407" i="23"/>
  <c r="T1407" i="23"/>
  <c r="BE1407" i="23"/>
  <c r="BF1407" i="23"/>
  <c r="BG1407" i="23"/>
  <c r="BH1407" i="23"/>
  <c r="BI1407" i="23"/>
  <c r="BK1407" i="23"/>
  <c r="J1413" i="23"/>
  <c r="P1413" i="23"/>
  <c r="R1413" i="23"/>
  <c r="T1413" i="23"/>
  <c r="BE1413" i="23"/>
  <c r="BF1413" i="23"/>
  <c r="BG1413" i="23"/>
  <c r="BH1413" i="23"/>
  <c r="BI1413" i="23"/>
  <c r="BK1413" i="23"/>
  <c r="J1419" i="23"/>
  <c r="BE1419" i="23" s="1"/>
  <c r="P1419" i="23"/>
  <c r="R1419" i="23"/>
  <c r="T1419" i="23"/>
  <c r="BF1419" i="23"/>
  <c r="BG1419" i="23"/>
  <c r="BH1419" i="23"/>
  <c r="BI1419" i="23"/>
  <c r="BK1419" i="23"/>
  <c r="J1420" i="23"/>
  <c r="P1420" i="23"/>
  <c r="R1420" i="23"/>
  <c r="T1420" i="23"/>
  <c r="BE1420" i="23"/>
  <c r="BF1420" i="23"/>
  <c r="BG1420" i="23"/>
  <c r="BH1420" i="23"/>
  <c r="BI1420" i="23"/>
  <c r="BK1420" i="23"/>
  <c r="J1423" i="23"/>
  <c r="P1423" i="23"/>
  <c r="R1423" i="23"/>
  <c r="T1423" i="23"/>
  <c r="BE1423" i="23"/>
  <c r="BF1423" i="23"/>
  <c r="BG1423" i="23"/>
  <c r="BH1423" i="23"/>
  <c r="BI1423" i="23"/>
  <c r="BK1423" i="23"/>
  <c r="J1426" i="23"/>
  <c r="P1426" i="23"/>
  <c r="R1426" i="23"/>
  <c r="T1426" i="23"/>
  <c r="BE1426" i="23"/>
  <c r="BF1426" i="23"/>
  <c r="BG1426" i="23"/>
  <c r="BH1426" i="23"/>
  <c r="BI1426" i="23"/>
  <c r="BK1426" i="23"/>
  <c r="J1427" i="23"/>
  <c r="BE1427" i="23" s="1"/>
  <c r="P1427" i="23"/>
  <c r="R1427" i="23"/>
  <c r="T1427" i="23"/>
  <c r="BF1427" i="23"/>
  <c r="BG1427" i="23"/>
  <c r="BH1427" i="23"/>
  <c r="BI1427" i="23"/>
  <c r="BK1427" i="23"/>
  <c r="J1428" i="23"/>
  <c r="P1428" i="23"/>
  <c r="R1428" i="23"/>
  <c r="T1428" i="23"/>
  <c r="BE1428" i="23"/>
  <c r="BF1428" i="23"/>
  <c r="BG1428" i="23"/>
  <c r="BH1428" i="23"/>
  <c r="BI1428" i="23"/>
  <c r="BK1428" i="23"/>
  <c r="J1429" i="23"/>
  <c r="P1429" i="23"/>
  <c r="R1429" i="23"/>
  <c r="T1429" i="23"/>
  <c r="BE1429" i="23"/>
  <c r="BF1429" i="23"/>
  <c r="BG1429" i="23"/>
  <c r="BH1429" i="23"/>
  <c r="BI1429" i="23"/>
  <c r="BK1429" i="23"/>
  <c r="T1430" i="23"/>
  <c r="J1431" i="23"/>
  <c r="BE1431" i="23" s="1"/>
  <c r="P1431" i="23"/>
  <c r="P1430" i="23" s="1"/>
  <c r="R1431" i="23"/>
  <c r="T1431" i="23"/>
  <c r="BF1431" i="23"/>
  <c r="BG1431" i="23"/>
  <c r="BH1431" i="23"/>
  <c r="BI1431" i="23"/>
  <c r="BK1431" i="23"/>
  <c r="J1434" i="23"/>
  <c r="BE1434" i="23" s="1"/>
  <c r="P1434" i="23"/>
  <c r="R1434" i="23"/>
  <c r="T1434" i="23"/>
  <c r="BF1434" i="23"/>
  <c r="BG1434" i="23"/>
  <c r="BH1434" i="23"/>
  <c r="BI1434" i="23"/>
  <c r="BK1434" i="23"/>
  <c r="J1439" i="23"/>
  <c r="P1439" i="23"/>
  <c r="R1439" i="23"/>
  <c r="R1430" i="23" s="1"/>
  <c r="T1439" i="23"/>
  <c r="BE1439" i="23"/>
  <c r="BF1439" i="23"/>
  <c r="BG1439" i="23"/>
  <c r="BH1439" i="23"/>
  <c r="BI1439" i="23"/>
  <c r="BK1439" i="23"/>
  <c r="J1440" i="23"/>
  <c r="BE1440" i="23" s="1"/>
  <c r="P1440" i="23"/>
  <c r="R1440" i="23"/>
  <c r="T1440" i="23"/>
  <c r="BF1440" i="23"/>
  <c r="BG1440" i="23"/>
  <c r="BH1440" i="23"/>
  <c r="BI1440" i="23"/>
  <c r="BK1440" i="23"/>
  <c r="J1441" i="23"/>
  <c r="BE1441" i="23" s="1"/>
  <c r="P1441" i="23"/>
  <c r="R1441" i="23"/>
  <c r="T1441" i="23"/>
  <c r="BF1441" i="23"/>
  <c r="BG1441" i="23"/>
  <c r="BH1441" i="23"/>
  <c r="BI1441" i="23"/>
  <c r="BK1441" i="23"/>
  <c r="J1442" i="23"/>
  <c r="P1442" i="23"/>
  <c r="R1442" i="23"/>
  <c r="T1442" i="23"/>
  <c r="BE1442" i="23"/>
  <c r="BF1442" i="23"/>
  <c r="BG1442" i="23"/>
  <c r="BH1442" i="23"/>
  <c r="BI1442" i="23"/>
  <c r="BK1442" i="23"/>
  <c r="J1443" i="23"/>
  <c r="P1443" i="23"/>
  <c r="R1443" i="23"/>
  <c r="T1443" i="23"/>
  <c r="BE1443" i="23"/>
  <c r="BF1443" i="23"/>
  <c r="BG1443" i="23"/>
  <c r="BH1443" i="23"/>
  <c r="BI1443" i="23"/>
  <c r="BK1443" i="23"/>
  <c r="J1444" i="23"/>
  <c r="BE1444" i="23" s="1"/>
  <c r="P1444" i="23"/>
  <c r="R1444" i="23"/>
  <c r="T1444" i="23"/>
  <c r="BF1444" i="23"/>
  <c r="BG1444" i="23"/>
  <c r="BH1444" i="23"/>
  <c r="BI1444" i="23"/>
  <c r="BK1444" i="23"/>
  <c r="J1445" i="23"/>
  <c r="BE1445" i="23" s="1"/>
  <c r="P1445" i="23"/>
  <c r="R1445" i="23"/>
  <c r="T1445" i="23"/>
  <c r="BF1445" i="23"/>
  <c r="BG1445" i="23"/>
  <c r="BH1445" i="23"/>
  <c r="BI1445" i="23"/>
  <c r="BK1445" i="23"/>
  <c r="J1446" i="23"/>
  <c r="P1446" i="23"/>
  <c r="R1446" i="23"/>
  <c r="T1446" i="23"/>
  <c r="BE1446" i="23"/>
  <c r="BF1446" i="23"/>
  <c r="BG1446" i="23"/>
  <c r="BH1446" i="23"/>
  <c r="BI1446" i="23"/>
  <c r="BK1446" i="23"/>
  <c r="J1447" i="23"/>
  <c r="P1447" i="23"/>
  <c r="R1447" i="23"/>
  <c r="T1447" i="23"/>
  <c r="BE1447" i="23"/>
  <c r="BF1447" i="23"/>
  <c r="BG1447" i="23"/>
  <c r="BH1447" i="23"/>
  <c r="BI1447" i="23"/>
  <c r="BK1447" i="23"/>
  <c r="J1448" i="23"/>
  <c r="BE1448" i="23" s="1"/>
  <c r="P1448" i="23"/>
  <c r="R1448" i="23"/>
  <c r="T1448" i="23"/>
  <c r="BF1448" i="23"/>
  <c r="BG1448" i="23"/>
  <c r="BH1448" i="23"/>
  <c r="BI1448" i="23"/>
  <c r="BK1448" i="23"/>
  <c r="J1449" i="23"/>
  <c r="BE1449" i="23" s="1"/>
  <c r="P1449" i="23"/>
  <c r="R1449" i="23"/>
  <c r="T1449" i="23"/>
  <c r="BF1449" i="23"/>
  <c r="BG1449" i="23"/>
  <c r="BH1449" i="23"/>
  <c r="BI1449" i="23"/>
  <c r="BK1449" i="23"/>
  <c r="J1450" i="23"/>
  <c r="P1450" i="23"/>
  <c r="R1450" i="23"/>
  <c r="T1450" i="23"/>
  <c r="BE1450" i="23"/>
  <c r="BF1450" i="23"/>
  <c r="BG1450" i="23"/>
  <c r="BH1450" i="23"/>
  <c r="BI1450" i="23"/>
  <c r="BK1450" i="23"/>
  <c r="J1451" i="23"/>
  <c r="P1451" i="23"/>
  <c r="R1451" i="23"/>
  <c r="T1451" i="23"/>
  <c r="BE1451" i="23"/>
  <c r="BF1451" i="23"/>
  <c r="BG1451" i="23"/>
  <c r="BH1451" i="23"/>
  <c r="BI1451" i="23"/>
  <c r="BK1451" i="23"/>
  <c r="J1452" i="23"/>
  <c r="BE1452" i="23" s="1"/>
  <c r="P1452" i="23"/>
  <c r="R1452" i="23"/>
  <c r="T1452" i="23"/>
  <c r="BF1452" i="23"/>
  <c r="BG1452" i="23"/>
  <c r="BH1452" i="23"/>
  <c r="BI1452" i="23"/>
  <c r="BK1452" i="23"/>
  <c r="J1453" i="23"/>
  <c r="BE1453" i="23" s="1"/>
  <c r="P1453" i="23"/>
  <c r="R1453" i="23"/>
  <c r="T1453" i="23"/>
  <c r="BF1453" i="23"/>
  <c r="BG1453" i="23"/>
  <c r="BH1453" i="23"/>
  <c r="BI1453" i="23"/>
  <c r="BK1453" i="23"/>
  <c r="J1457" i="23"/>
  <c r="P1457" i="23"/>
  <c r="R1457" i="23"/>
  <c r="T1457" i="23"/>
  <c r="BE1457" i="23"/>
  <c r="BF1457" i="23"/>
  <c r="BG1457" i="23"/>
  <c r="BH1457" i="23"/>
  <c r="BI1457" i="23"/>
  <c r="BK1457" i="23"/>
  <c r="J1460" i="23"/>
  <c r="P1460" i="23"/>
  <c r="R1460" i="23"/>
  <c r="T1460" i="23"/>
  <c r="BE1460" i="23"/>
  <c r="BF1460" i="23"/>
  <c r="BG1460" i="23"/>
  <c r="BH1460" i="23"/>
  <c r="BI1460" i="23"/>
  <c r="BK1460" i="23"/>
  <c r="J1466" i="23"/>
  <c r="BE1466" i="23" s="1"/>
  <c r="P1466" i="23"/>
  <c r="R1466" i="23"/>
  <c r="T1466" i="23"/>
  <c r="BF1466" i="23"/>
  <c r="BG1466" i="23"/>
  <c r="BH1466" i="23"/>
  <c r="BI1466" i="23"/>
  <c r="BK1466" i="23"/>
  <c r="J1467" i="23"/>
  <c r="BE1467" i="23" s="1"/>
  <c r="P1467" i="23"/>
  <c r="R1467" i="23"/>
  <c r="T1467" i="23"/>
  <c r="BF1467" i="23"/>
  <c r="BG1467" i="23"/>
  <c r="BH1467" i="23"/>
  <c r="BI1467" i="23"/>
  <c r="BK1467" i="23"/>
  <c r="J1468" i="23"/>
  <c r="P1468" i="23"/>
  <c r="R1468" i="23"/>
  <c r="T1468" i="23"/>
  <c r="BE1468" i="23"/>
  <c r="BF1468" i="23"/>
  <c r="BG1468" i="23"/>
  <c r="BH1468" i="23"/>
  <c r="BI1468" i="23"/>
  <c r="BK1468" i="23"/>
  <c r="J1471" i="23"/>
  <c r="P1471" i="23"/>
  <c r="R1471" i="23"/>
  <c r="T1471" i="23"/>
  <c r="BE1471" i="23"/>
  <c r="BF1471" i="23"/>
  <c r="BG1471" i="23"/>
  <c r="BH1471" i="23"/>
  <c r="BI1471" i="23"/>
  <c r="BK1471" i="23"/>
  <c r="J1472" i="23"/>
  <c r="BE1472" i="23" s="1"/>
  <c r="P1472" i="23"/>
  <c r="R1472" i="23"/>
  <c r="T1472" i="23"/>
  <c r="BF1472" i="23"/>
  <c r="BG1472" i="23"/>
  <c r="BH1472" i="23"/>
  <c r="BI1472" i="23"/>
  <c r="BK1472" i="23"/>
  <c r="J1474" i="23"/>
  <c r="P1474" i="23"/>
  <c r="P1473" i="23" s="1"/>
  <c r="R1474" i="23"/>
  <c r="T1474" i="23"/>
  <c r="T1473" i="23" s="1"/>
  <c r="BE1474" i="23"/>
  <c r="BF1474" i="23"/>
  <c r="BG1474" i="23"/>
  <c r="BH1474" i="23"/>
  <c r="BI1474" i="23"/>
  <c r="BK1474" i="23"/>
  <c r="J1482" i="23"/>
  <c r="P1482" i="23"/>
  <c r="R1482" i="23"/>
  <c r="T1482" i="23"/>
  <c r="BE1482" i="23"/>
  <c r="BF1482" i="23"/>
  <c r="BG1482" i="23"/>
  <c r="BH1482" i="23"/>
  <c r="BI1482" i="23"/>
  <c r="BK1482" i="23"/>
  <c r="J1488" i="23"/>
  <c r="P1488" i="23"/>
  <c r="R1488" i="23"/>
  <c r="T1488" i="23"/>
  <c r="BE1488" i="23"/>
  <c r="BF1488" i="23"/>
  <c r="BG1488" i="23"/>
  <c r="BH1488" i="23"/>
  <c r="BI1488" i="23"/>
  <c r="BK1488" i="23"/>
  <c r="J1495" i="23"/>
  <c r="BE1495" i="23" s="1"/>
  <c r="P1495" i="23"/>
  <c r="R1495" i="23"/>
  <c r="T1495" i="23"/>
  <c r="BF1495" i="23"/>
  <c r="BG1495" i="23"/>
  <c r="BH1495" i="23"/>
  <c r="BI1495" i="23"/>
  <c r="BK1495" i="23"/>
  <c r="J1501" i="23"/>
  <c r="P1501" i="23"/>
  <c r="R1501" i="23"/>
  <c r="T1501" i="23"/>
  <c r="BE1501" i="23"/>
  <c r="BF1501" i="23"/>
  <c r="BG1501" i="23"/>
  <c r="BH1501" i="23"/>
  <c r="BI1501" i="23"/>
  <c r="BK1501" i="23"/>
  <c r="J1515" i="23"/>
  <c r="P1515" i="23"/>
  <c r="R1515" i="23"/>
  <c r="R1473" i="23" s="1"/>
  <c r="T1515" i="23"/>
  <c r="BE1515" i="23"/>
  <c r="BF1515" i="23"/>
  <c r="BG1515" i="23"/>
  <c r="BH1515" i="23"/>
  <c r="BI1515" i="23"/>
  <c r="BK1515" i="23"/>
  <c r="J1518" i="23"/>
  <c r="P1518" i="23"/>
  <c r="R1518" i="23"/>
  <c r="T1518" i="23"/>
  <c r="BE1518" i="23"/>
  <c r="BF1518" i="23"/>
  <c r="BG1518" i="23"/>
  <c r="BH1518" i="23"/>
  <c r="BI1518" i="23"/>
  <c r="BK1518" i="23"/>
  <c r="J1525" i="23"/>
  <c r="BE1525" i="23" s="1"/>
  <c r="P1525" i="23"/>
  <c r="R1525" i="23"/>
  <c r="T1525" i="23"/>
  <c r="BF1525" i="23"/>
  <c r="BG1525" i="23"/>
  <c r="BH1525" i="23"/>
  <c r="BI1525" i="23"/>
  <c r="BK1525" i="23"/>
  <c r="J1528" i="23"/>
  <c r="P1528" i="23"/>
  <c r="R1528" i="23"/>
  <c r="T1528" i="23"/>
  <c r="BE1528" i="23"/>
  <c r="BF1528" i="23"/>
  <c r="BG1528" i="23"/>
  <c r="BH1528" i="23"/>
  <c r="BI1528" i="23"/>
  <c r="BK1528" i="23"/>
  <c r="J1534" i="23"/>
  <c r="P1534" i="23"/>
  <c r="R1534" i="23"/>
  <c r="T1534" i="23"/>
  <c r="BE1534" i="23"/>
  <c r="BF1534" i="23"/>
  <c r="BG1534" i="23"/>
  <c r="BH1534" i="23"/>
  <c r="BI1534" i="23"/>
  <c r="BK1534" i="23"/>
  <c r="J1536" i="23"/>
  <c r="BE1536" i="23" s="1"/>
  <c r="P1536" i="23"/>
  <c r="R1536" i="23"/>
  <c r="R1535" i="23" s="1"/>
  <c r="T1536" i="23"/>
  <c r="T1535" i="23" s="1"/>
  <c r="BF1536" i="23"/>
  <c r="BG1536" i="23"/>
  <c r="BH1536" i="23"/>
  <c r="BI1536" i="23"/>
  <c r="BK1536" i="23"/>
  <c r="J1542" i="23"/>
  <c r="BE1542" i="23" s="1"/>
  <c r="P1542" i="23"/>
  <c r="R1542" i="23"/>
  <c r="T1542" i="23"/>
  <c r="BF1542" i="23"/>
  <c r="BG1542" i="23"/>
  <c r="BH1542" i="23"/>
  <c r="BI1542" i="23"/>
  <c r="BK1542" i="23"/>
  <c r="J1554" i="23"/>
  <c r="BE1554" i="23" s="1"/>
  <c r="P1554" i="23"/>
  <c r="R1554" i="23"/>
  <c r="T1554" i="23"/>
  <c r="BF1554" i="23"/>
  <c r="BG1554" i="23"/>
  <c r="BH1554" i="23"/>
  <c r="BI1554" i="23"/>
  <c r="BK1554" i="23"/>
  <c r="J1560" i="23"/>
  <c r="P1560" i="23"/>
  <c r="P1535" i="23" s="1"/>
  <c r="R1560" i="23"/>
  <c r="T1560" i="23"/>
  <c r="BE1560" i="23"/>
  <c r="BF1560" i="23"/>
  <c r="BG1560" i="23"/>
  <c r="BH1560" i="23"/>
  <c r="BI1560" i="23"/>
  <c r="BK1560" i="23"/>
  <c r="J1566" i="23"/>
  <c r="BE1566" i="23" s="1"/>
  <c r="P1566" i="23"/>
  <c r="R1566" i="23"/>
  <c r="T1566" i="23"/>
  <c r="BF1566" i="23"/>
  <c r="BG1566" i="23"/>
  <c r="BH1566" i="23"/>
  <c r="BI1566" i="23"/>
  <c r="BK1566" i="23"/>
  <c r="J1569" i="23"/>
  <c r="BE1569" i="23" s="1"/>
  <c r="P1569" i="23"/>
  <c r="R1569" i="23"/>
  <c r="T1569" i="23"/>
  <c r="BF1569" i="23"/>
  <c r="BG1569" i="23"/>
  <c r="BH1569" i="23"/>
  <c r="BI1569" i="23"/>
  <c r="BK1569" i="23"/>
  <c r="J1572" i="23"/>
  <c r="BE1572" i="23" s="1"/>
  <c r="P1572" i="23"/>
  <c r="R1572" i="23"/>
  <c r="T1572" i="23"/>
  <c r="BF1572" i="23"/>
  <c r="BG1572" i="23"/>
  <c r="BH1572" i="23"/>
  <c r="BI1572" i="23"/>
  <c r="BK1572" i="23"/>
  <c r="J1575" i="23"/>
  <c r="BE1575" i="23" s="1"/>
  <c r="P1575" i="23"/>
  <c r="R1575" i="23"/>
  <c r="T1575" i="23"/>
  <c r="BF1575" i="23"/>
  <c r="BG1575" i="23"/>
  <c r="BH1575" i="23"/>
  <c r="BI1575" i="23"/>
  <c r="BK1575" i="23"/>
  <c r="J1577" i="23"/>
  <c r="BE1577" i="23" s="1"/>
  <c r="P1577" i="23"/>
  <c r="R1577" i="23"/>
  <c r="T1577" i="23"/>
  <c r="BF1577" i="23"/>
  <c r="BG1577" i="23"/>
  <c r="BH1577" i="23"/>
  <c r="BI1577" i="23"/>
  <c r="BK1577" i="23"/>
  <c r="R1578" i="23"/>
  <c r="J1579" i="23"/>
  <c r="P1579" i="23"/>
  <c r="P1578" i="23" s="1"/>
  <c r="R1579" i="23"/>
  <c r="T1579" i="23"/>
  <c r="T1578" i="23" s="1"/>
  <c r="BE1579" i="23"/>
  <c r="BF1579" i="23"/>
  <c r="BG1579" i="23"/>
  <c r="BH1579" i="23"/>
  <c r="BI1579" i="23"/>
  <c r="BK1579" i="23"/>
  <c r="J1599" i="23"/>
  <c r="BE1599" i="23" s="1"/>
  <c r="P1599" i="23"/>
  <c r="R1599" i="23"/>
  <c r="T1599" i="23"/>
  <c r="BF1599" i="23"/>
  <c r="BG1599" i="23"/>
  <c r="BH1599" i="23"/>
  <c r="BI1599" i="23"/>
  <c r="BK1599" i="23"/>
  <c r="J1601" i="23"/>
  <c r="BE1601" i="23" s="1"/>
  <c r="P1601" i="23"/>
  <c r="R1601" i="23"/>
  <c r="T1601" i="23"/>
  <c r="BF1601" i="23"/>
  <c r="BG1601" i="23"/>
  <c r="BH1601" i="23"/>
  <c r="BI1601" i="23"/>
  <c r="BK1601" i="23"/>
  <c r="J1621" i="23"/>
  <c r="P1621" i="23"/>
  <c r="R1621" i="23"/>
  <c r="T1621" i="23"/>
  <c r="BE1621" i="23"/>
  <c r="BF1621" i="23"/>
  <c r="BG1621" i="23"/>
  <c r="BH1621" i="23"/>
  <c r="BI1621" i="23"/>
  <c r="BK1621" i="23"/>
  <c r="J1625" i="23"/>
  <c r="P1625" i="23"/>
  <c r="R1625" i="23"/>
  <c r="T1625" i="23"/>
  <c r="BE1625" i="23"/>
  <c r="BF1625" i="23"/>
  <c r="BG1625" i="23"/>
  <c r="BH1625" i="23"/>
  <c r="BI1625" i="23"/>
  <c r="BK1625" i="23"/>
  <c r="J1645" i="23"/>
  <c r="BE1645" i="23" s="1"/>
  <c r="P1645" i="23"/>
  <c r="R1645" i="23"/>
  <c r="T1645" i="23"/>
  <c r="BF1645" i="23"/>
  <c r="BG1645" i="23"/>
  <c r="BH1645" i="23"/>
  <c r="BI1645" i="23"/>
  <c r="BK1645" i="23"/>
  <c r="J1649" i="23"/>
  <c r="BE1649" i="23" s="1"/>
  <c r="P1649" i="23"/>
  <c r="R1649" i="23"/>
  <c r="T1649" i="23"/>
  <c r="BF1649" i="23"/>
  <c r="BG1649" i="23"/>
  <c r="BH1649" i="23"/>
  <c r="BI1649" i="23"/>
  <c r="BK1649" i="23"/>
  <c r="T1650" i="23"/>
  <c r="J1651" i="23"/>
  <c r="BE1651" i="23" s="1"/>
  <c r="P1651" i="23"/>
  <c r="P1650" i="23" s="1"/>
  <c r="R1651" i="23"/>
  <c r="R1650" i="23" s="1"/>
  <c r="T1651" i="23"/>
  <c r="BF1651" i="23"/>
  <c r="BG1651" i="23"/>
  <c r="BH1651" i="23"/>
  <c r="BI1651" i="23"/>
  <c r="BK1651" i="23"/>
  <c r="J1652" i="23"/>
  <c r="P1652" i="23"/>
  <c r="R1652" i="23"/>
  <c r="T1652" i="23"/>
  <c r="BE1652" i="23"/>
  <c r="BF1652" i="23"/>
  <c r="BG1652" i="23"/>
  <c r="BH1652" i="23"/>
  <c r="BI1652" i="23"/>
  <c r="BK1652" i="23"/>
  <c r="J1657" i="23"/>
  <c r="P1657" i="23"/>
  <c r="R1657" i="23"/>
  <c r="T1657" i="23"/>
  <c r="BE1657" i="23"/>
  <c r="BF1657" i="23"/>
  <c r="BG1657" i="23"/>
  <c r="BH1657" i="23"/>
  <c r="BI1657" i="23"/>
  <c r="BK1657" i="23"/>
  <c r="R1662" i="23"/>
  <c r="J1663" i="23"/>
  <c r="P1663" i="23"/>
  <c r="P1662" i="23" s="1"/>
  <c r="R1663" i="23"/>
  <c r="T1663" i="23"/>
  <c r="T1662" i="23" s="1"/>
  <c r="BE1663" i="23"/>
  <c r="BF1663" i="23"/>
  <c r="BG1663" i="23"/>
  <c r="BH1663" i="23"/>
  <c r="BI1663" i="23"/>
  <c r="BK1663" i="23"/>
  <c r="J1670" i="23"/>
  <c r="P1670" i="23"/>
  <c r="R1670" i="23"/>
  <c r="T1670" i="23"/>
  <c r="BE1670" i="23"/>
  <c r="BF1670" i="23"/>
  <c r="BG1670" i="23"/>
  <c r="BH1670" i="23"/>
  <c r="BI1670" i="23"/>
  <c r="BK1670" i="23"/>
  <c r="J1672" i="23"/>
  <c r="P1672" i="23"/>
  <c r="R1672" i="23"/>
  <c r="T1672" i="23"/>
  <c r="BE1672" i="23"/>
  <c r="BF1672" i="23"/>
  <c r="BG1672" i="23"/>
  <c r="BH1672" i="23"/>
  <c r="BI1672" i="23"/>
  <c r="BK1672" i="23"/>
  <c r="J1686" i="23"/>
  <c r="P1686" i="23"/>
  <c r="R1686" i="23"/>
  <c r="T1686" i="23"/>
  <c r="BE1686" i="23"/>
  <c r="BF1686" i="23"/>
  <c r="BG1686" i="23"/>
  <c r="BH1686" i="23"/>
  <c r="BI1686" i="23"/>
  <c r="BK1686" i="23"/>
  <c r="J1688" i="23"/>
  <c r="BE1688" i="23" s="1"/>
  <c r="P1688" i="23"/>
  <c r="R1688" i="23"/>
  <c r="T1688" i="23"/>
  <c r="BF1688" i="23"/>
  <c r="BG1688" i="23"/>
  <c r="BH1688" i="23"/>
  <c r="BI1688" i="23"/>
  <c r="BK1688" i="23"/>
  <c r="J1730" i="23"/>
  <c r="P1730" i="23"/>
  <c r="R1730" i="23"/>
  <c r="T1730" i="23"/>
  <c r="BE1730" i="23"/>
  <c r="BF1730" i="23"/>
  <c r="BG1730" i="23"/>
  <c r="BH1730" i="23"/>
  <c r="BI1730" i="23"/>
  <c r="BK1730" i="23"/>
  <c r="P1772" i="23"/>
  <c r="T1772" i="23"/>
  <c r="J1773" i="23"/>
  <c r="BE1773" i="23" s="1"/>
  <c r="P1773" i="23"/>
  <c r="R1773" i="23"/>
  <c r="R1772" i="23" s="1"/>
  <c r="T1773" i="23"/>
  <c r="BF1773" i="23"/>
  <c r="BG1773" i="23"/>
  <c r="BH1773" i="23"/>
  <c r="BI1773" i="23"/>
  <c r="BK1773" i="23"/>
  <c r="BK1772" i="23" s="1"/>
  <c r="J1772" i="23" s="1"/>
  <c r="J81" i="23" s="1"/>
  <c r="J1781" i="23"/>
  <c r="BE1781" i="23" s="1"/>
  <c r="P1781" i="23"/>
  <c r="R1781" i="23"/>
  <c r="T1781" i="23"/>
  <c r="BF1781" i="23"/>
  <c r="BG1781" i="23"/>
  <c r="BH1781" i="23"/>
  <c r="BI1781" i="23"/>
  <c r="BK1781" i="23"/>
  <c r="J1782" i="23"/>
  <c r="BE1782" i="23" s="1"/>
  <c r="P1782" i="23"/>
  <c r="R1782" i="23"/>
  <c r="T1782" i="23"/>
  <c r="BF1782" i="23"/>
  <c r="BG1782" i="23"/>
  <c r="BH1782" i="23"/>
  <c r="BI1782" i="23"/>
  <c r="BK1782" i="23"/>
  <c r="J1784" i="23"/>
  <c r="P1784" i="23"/>
  <c r="P1783" i="23" s="1"/>
  <c r="R1784" i="23"/>
  <c r="R1783" i="23" s="1"/>
  <c r="T1784" i="23"/>
  <c r="T1783" i="23" s="1"/>
  <c r="BE1784" i="23"/>
  <c r="BF1784" i="23"/>
  <c r="BG1784" i="23"/>
  <c r="BH1784" i="23"/>
  <c r="BI1784" i="23"/>
  <c r="BK1784" i="23"/>
  <c r="J1785" i="23"/>
  <c r="P1785" i="23"/>
  <c r="R1785" i="23"/>
  <c r="T1785" i="23"/>
  <c r="BE1785" i="23"/>
  <c r="BF1785" i="23"/>
  <c r="BG1785" i="23"/>
  <c r="BH1785" i="23"/>
  <c r="BI1785" i="23"/>
  <c r="BK1785" i="23"/>
  <c r="J1786" i="23"/>
  <c r="BE1786" i="23" s="1"/>
  <c r="P1786" i="23"/>
  <c r="R1786" i="23"/>
  <c r="T1786" i="23"/>
  <c r="BF1786" i="23"/>
  <c r="BG1786" i="23"/>
  <c r="BH1786" i="23"/>
  <c r="BI1786" i="23"/>
  <c r="BK1786" i="23"/>
  <c r="J1787" i="23"/>
  <c r="P1787" i="23"/>
  <c r="R1787" i="23"/>
  <c r="T1787" i="23"/>
  <c r="BE1787" i="23"/>
  <c r="BF1787" i="23"/>
  <c r="BG1787" i="23"/>
  <c r="BH1787" i="23"/>
  <c r="BI1787" i="23"/>
  <c r="BK1787" i="23"/>
  <c r="J1788" i="23"/>
  <c r="P1788" i="23"/>
  <c r="R1788" i="23"/>
  <c r="T1788" i="23"/>
  <c r="BE1788" i="23"/>
  <c r="BF1788" i="23"/>
  <c r="BG1788" i="23"/>
  <c r="BH1788" i="23"/>
  <c r="BI1788" i="23"/>
  <c r="BK1788" i="23"/>
  <c r="J1789" i="23"/>
  <c r="P1789" i="23"/>
  <c r="R1789" i="23"/>
  <c r="T1789" i="23"/>
  <c r="BE1789" i="23"/>
  <c r="BF1789" i="23"/>
  <c r="BG1789" i="23"/>
  <c r="BH1789" i="23"/>
  <c r="BI1789" i="23"/>
  <c r="BK1789" i="23"/>
  <c r="J1790" i="23"/>
  <c r="BE1790" i="23" s="1"/>
  <c r="P1790" i="23"/>
  <c r="R1790" i="23"/>
  <c r="T1790" i="23"/>
  <c r="BF1790" i="23"/>
  <c r="BG1790" i="23"/>
  <c r="BH1790" i="23"/>
  <c r="BI1790" i="23"/>
  <c r="BK1790" i="23"/>
  <c r="J1791" i="23"/>
  <c r="P1791" i="23"/>
  <c r="R1791" i="23"/>
  <c r="T1791" i="23"/>
  <c r="BE1791" i="23"/>
  <c r="BF1791" i="23"/>
  <c r="BG1791" i="23"/>
  <c r="BH1791" i="23"/>
  <c r="BI1791" i="23"/>
  <c r="BK1791" i="23"/>
  <c r="J1792" i="23"/>
  <c r="P1792" i="23"/>
  <c r="R1792" i="23"/>
  <c r="T1792" i="23"/>
  <c r="BE1792" i="23"/>
  <c r="BF1792" i="23"/>
  <c r="BG1792" i="23"/>
  <c r="BH1792" i="23"/>
  <c r="BI1792" i="23"/>
  <c r="BK1792" i="23"/>
  <c r="J1793" i="23"/>
  <c r="P1793" i="23"/>
  <c r="R1793" i="23"/>
  <c r="T1793" i="23"/>
  <c r="BE1793" i="23"/>
  <c r="BF1793" i="23"/>
  <c r="BG1793" i="23"/>
  <c r="BH1793" i="23"/>
  <c r="BI1793" i="23"/>
  <c r="BK1793" i="23"/>
  <c r="J1794" i="23"/>
  <c r="BE1794" i="23" s="1"/>
  <c r="P1794" i="23"/>
  <c r="R1794" i="23"/>
  <c r="T1794" i="23"/>
  <c r="BF1794" i="23"/>
  <c r="BG1794" i="23"/>
  <c r="BH1794" i="23"/>
  <c r="BI1794" i="23"/>
  <c r="BK1794" i="23"/>
  <c r="J1795" i="23"/>
  <c r="BE1795" i="23" s="1"/>
  <c r="P1795" i="23"/>
  <c r="R1795" i="23"/>
  <c r="T1795" i="23"/>
  <c r="BF1795" i="23"/>
  <c r="BG1795" i="23"/>
  <c r="BH1795" i="23"/>
  <c r="BI1795" i="23"/>
  <c r="BK1795" i="23"/>
  <c r="J1796" i="23"/>
  <c r="P1796" i="23"/>
  <c r="R1796" i="23"/>
  <c r="T1796" i="23"/>
  <c r="BE1796" i="23"/>
  <c r="BF1796" i="23"/>
  <c r="BG1796" i="23"/>
  <c r="BH1796" i="23"/>
  <c r="BI1796" i="23"/>
  <c r="BK1796" i="23"/>
  <c r="J1797" i="23"/>
  <c r="P1797" i="23"/>
  <c r="R1797" i="23"/>
  <c r="T1797" i="23"/>
  <c r="BE1797" i="23"/>
  <c r="BF1797" i="23"/>
  <c r="BG1797" i="23"/>
  <c r="BH1797" i="23"/>
  <c r="BI1797" i="23"/>
  <c r="BK1797" i="23"/>
  <c r="J1798" i="23"/>
  <c r="BE1798" i="23" s="1"/>
  <c r="P1798" i="23"/>
  <c r="R1798" i="23"/>
  <c r="T1798" i="23"/>
  <c r="BF1798" i="23"/>
  <c r="BG1798" i="23"/>
  <c r="BH1798" i="23"/>
  <c r="BI1798" i="23"/>
  <c r="BK1798" i="23"/>
  <c r="J1799" i="23"/>
  <c r="BE1799" i="23" s="1"/>
  <c r="P1799" i="23"/>
  <c r="R1799" i="23"/>
  <c r="T1799" i="23"/>
  <c r="BF1799" i="23"/>
  <c r="BG1799" i="23"/>
  <c r="BH1799" i="23"/>
  <c r="BI1799" i="23"/>
  <c r="BK1799" i="23"/>
  <c r="J1800" i="23"/>
  <c r="BE1800" i="23" s="1"/>
  <c r="P1800" i="23"/>
  <c r="R1800" i="23"/>
  <c r="T1800" i="23"/>
  <c r="BF1800" i="23"/>
  <c r="BG1800" i="23"/>
  <c r="BH1800" i="23"/>
  <c r="BI1800" i="23"/>
  <c r="BK1800" i="23"/>
  <c r="BK999" i="23" l="1"/>
  <c r="J999" i="23" s="1"/>
  <c r="J70" i="23" s="1"/>
  <c r="BK971" i="23"/>
  <c r="J971" i="23" s="1"/>
  <c r="J69" i="23" s="1"/>
  <c r="F34" i="23"/>
  <c r="BK1535" i="23"/>
  <c r="J1535" i="23" s="1"/>
  <c r="J77" i="23" s="1"/>
  <c r="BK471" i="23"/>
  <c r="J471" i="23" s="1"/>
  <c r="J63" i="23" s="1"/>
  <c r="F32" i="23"/>
  <c r="BK1310" i="23"/>
  <c r="J1310" i="23" s="1"/>
  <c r="J74" i="23" s="1"/>
  <c r="BK1430" i="23"/>
  <c r="J1430" i="23" s="1"/>
  <c r="J75" i="23" s="1"/>
  <c r="BK903" i="23"/>
  <c r="F31" i="23"/>
  <c r="BK259" i="23"/>
  <c r="J259" i="23" s="1"/>
  <c r="J59" i="23" s="1"/>
  <c r="BK1578" i="23"/>
  <c r="J1578" i="23" s="1"/>
  <c r="J78" i="23" s="1"/>
  <c r="BK893" i="23"/>
  <c r="J893" i="23" s="1"/>
  <c r="J65" i="23" s="1"/>
  <c r="BK332" i="23"/>
  <c r="J332" i="23" s="1"/>
  <c r="J60" i="23" s="1"/>
  <c r="BK1662" i="23"/>
  <c r="J1662" i="23" s="1"/>
  <c r="J80" i="23" s="1"/>
  <c r="F33" i="23"/>
  <c r="BK1650" i="23"/>
  <c r="J1650" i="23" s="1"/>
  <c r="J79" i="23" s="1"/>
  <c r="BK1473" i="23"/>
  <c r="J1473" i="23" s="1"/>
  <c r="J76" i="23" s="1"/>
  <c r="BK1251" i="23"/>
  <c r="J1251" i="23" s="1"/>
  <c r="J73" i="23" s="1"/>
  <c r="BK1085" i="23"/>
  <c r="J1085" i="23" s="1"/>
  <c r="J71" i="23" s="1"/>
  <c r="BK1783" i="23"/>
  <c r="J1783" i="23" s="1"/>
  <c r="J82" i="23" s="1"/>
  <c r="BK1204" i="23"/>
  <c r="J1204" i="23" s="1"/>
  <c r="J72" i="23" s="1"/>
  <c r="BK843" i="23"/>
  <c r="J843" i="23" s="1"/>
  <c r="J64" i="23" s="1"/>
  <c r="BK417" i="23"/>
  <c r="J417" i="23" s="1"/>
  <c r="J61" i="23" s="1"/>
  <c r="BK104" i="23"/>
  <c r="BK103" i="23" s="1"/>
  <c r="J96" i="23"/>
  <c r="R902" i="23"/>
  <c r="T103" i="23"/>
  <c r="T102" i="23" s="1"/>
  <c r="F30" i="23"/>
  <c r="R103" i="23"/>
  <c r="R102" i="23" s="1"/>
  <c r="P103" i="23"/>
  <c r="P102" i="23" s="1"/>
  <c r="P902" i="23"/>
  <c r="T902" i="23"/>
  <c r="J31" i="23"/>
  <c r="J30" i="23"/>
  <c r="H141" i="5"/>
  <c r="H140" i="5"/>
  <c r="H139" i="5"/>
  <c r="H138" i="5"/>
  <c r="H137" i="5"/>
  <c r="H136" i="5"/>
  <c r="H135" i="5"/>
  <c r="H134" i="5"/>
  <c r="H133" i="5"/>
  <c r="H132" i="5"/>
  <c r="H131" i="5"/>
  <c r="H130" i="5"/>
  <c r="H129" i="5"/>
  <c r="H128" i="5"/>
  <c r="H127" i="5"/>
  <c r="H126" i="5"/>
  <c r="H125" i="5"/>
  <c r="H124" i="5"/>
  <c r="H123" i="5"/>
  <c r="H121" i="5"/>
  <c r="H119" i="5"/>
  <c r="H117" i="5"/>
  <c r="H115" i="5"/>
  <c r="H113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4" i="5"/>
  <c r="H83" i="5"/>
  <c r="H82" i="5"/>
  <c r="H81" i="5"/>
  <c r="H80" i="5"/>
  <c r="H79" i="5"/>
  <c r="H78" i="5"/>
  <c r="H76" i="5"/>
  <c r="H74" i="5"/>
  <c r="H73" i="5"/>
  <c r="H72" i="5"/>
  <c r="H71" i="5"/>
  <c r="H70" i="5"/>
  <c r="H68" i="5"/>
  <c r="H66" i="5"/>
  <c r="H64" i="5"/>
  <c r="H62" i="5"/>
  <c r="H60" i="5"/>
  <c r="H58" i="5"/>
  <c r="H56" i="5"/>
  <c r="H55" i="5"/>
  <c r="H54" i="5"/>
  <c r="H53" i="5"/>
  <c r="H52" i="5"/>
  <c r="H51" i="5"/>
  <c r="H50" i="5"/>
  <c r="H49" i="5"/>
  <c r="H48" i="5"/>
  <c r="H47" i="5"/>
  <c r="H45" i="5"/>
  <c r="H44" i="5"/>
  <c r="H43" i="5"/>
  <c r="H42" i="5"/>
  <c r="H41" i="5"/>
  <c r="H40" i="5"/>
  <c r="H39" i="5"/>
  <c r="H38" i="5"/>
  <c r="H37" i="5"/>
  <c r="H36" i="5"/>
  <c r="H35" i="5"/>
  <c r="H33" i="5"/>
  <c r="H32" i="5"/>
  <c r="H31" i="5"/>
  <c r="H29" i="5"/>
  <c r="H28" i="5" s="1"/>
  <c r="H27" i="5"/>
  <c r="H26" i="5"/>
  <c r="H25" i="5"/>
  <c r="H24" i="5"/>
  <c r="H23" i="5"/>
  <c r="H22" i="5"/>
  <c r="H21" i="5"/>
  <c r="H20" i="5"/>
  <c r="H19" i="5"/>
  <c r="H18" i="5"/>
  <c r="H17" i="5"/>
  <c r="H15" i="5"/>
  <c r="BK902" i="23" l="1"/>
  <c r="J902" i="23" s="1"/>
  <c r="J67" i="23" s="1"/>
  <c r="H114" i="5"/>
  <c r="H57" i="5"/>
  <c r="H14" i="5"/>
  <c r="H85" i="5"/>
  <c r="H46" i="5"/>
  <c r="H30" i="5"/>
  <c r="J903" i="23"/>
  <c r="J68" i="23" s="1"/>
  <c r="J104" i="23"/>
  <c r="J58" i="23" s="1"/>
  <c r="J103" i="23"/>
  <c r="J57" i="23" s="1"/>
  <c r="BK510" i="2"/>
  <c r="BI510" i="2"/>
  <c r="BH510" i="2"/>
  <c r="BG510" i="2"/>
  <c r="BF510" i="2"/>
  <c r="BE510" i="2"/>
  <c r="T510" i="2"/>
  <c r="R510" i="2"/>
  <c r="P510" i="2"/>
  <c r="J510" i="2"/>
  <c r="BK102" i="23" l="1"/>
  <c r="J102" i="23" s="1"/>
  <c r="J27" i="23" s="1"/>
  <c r="H142" i="5"/>
  <c r="H13" i="5" s="1"/>
  <c r="BK121" i="21"/>
  <c r="BI121" i="21"/>
  <c r="BH121" i="21"/>
  <c r="BG121" i="21"/>
  <c r="BF121" i="21"/>
  <c r="BE121" i="21"/>
  <c r="J121" i="21"/>
  <c r="J56" i="23" l="1"/>
  <c r="J36" i="23"/>
  <c r="G7" i="4"/>
  <c r="BK119" i="21"/>
  <c r="BI119" i="21"/>
  <c r="BH119" i="21"/>
  <c r="BG119" i="21"/>
  <c r="BF119" i="21"/>
  <c r="BE119" i="21"/>
  <c r="J119" i="21"/>
  <c r="E45" i="21" l="1"/>
  <c r="E47" i="21"/>
  <c r="F49" i="21"/>
  <c r="J49" i="21"/>
  <c r="F51" i="21"/>
  <c r="J51" i="21"/>
  <c r="F52" i="21"/>
  <c r="E70" i="21"/>
  <c r="E72" i="21"/>
  <c r="F74" i="21"/>
  <c r="J74" i="21"/>
  <c r="F76" i="21"/>
  <c r="J76" i="21"/>
  <c r="F77" i="21"/>
  <c r="J82" i="21"/>
  <c r="BE82" i="21"/>
  <c r="BF82" i="21"/>
  <c r="BG82" i="21"/>
  <c r="BH82" i="21"/>
  <c r="BI82" i="21"/>
  <c r="BK82" i="21"/>
  <c r="BK81" i="21" s="1"/>
  <c r="J87" i="21"/>
  <c r="BE87" i="21"/>
  <c r="BF87" i="21"/>
  <c r="BG87" i="21"/>
  <c r="BH87" i="21"/>
  <c r="BI87" i="21"/>
  <c r="BK87" i="21"/>
  <c r="J89" i="21"/>
  <c r="BE89" i="21"/>
  <c r="BF89" i="21"/>
  <c r="BG89" i="21"/>
  <c r="BH89" i="21"/>
  <c r="BI89" i="21"/>
  <c r="BK89" i="21"/>
  <c r="J91" i="21"/>
  <c r="BE91" i="21"/>
  <c r="BF91" i="21"/>
  <c r="BG91" i="21"/>
  <c r="BH91" i="21"/>
  <c r="BI91" i="21"/>
  <c r="BK91" i="21"/>
  <c r="J93" i="21"/>
  <c r="BE93" i="21"/>
  <c r="BF93" i="21"/>
  <c r="BG93" i="21"/>
  <c r="BH93" i="21"/>
  <c r="BI93" i="21"/>
  <c r="BK93" i="21"/>
  <c r="J96" i="21"/>
  <c r="BE96" i="21"/>
  <c r="BF96" i="21"/>
  <c r="BG96" i="21"/>
  <c r="BH96" i="21"/>
  <c r="BI96" i="21"/>
  <c r="BK96" i="21"/>
  <c r="J98" i="21"/>
  <c r="BE98" i="21"/>
  <c r="BF98" i="21"/>
  <c r="BG98" i="21"/>
  <c r="BH98" i="21"/>
  <c r="BI98" i="21"/>
  <c r="BK98" i="21"/>
  <c r="J100" i="21"/>
  <c r="BE100" i="21"/>
  <c r="BF100" i="21"/>
  <c r="BG100" i="21"/>
  <c r="BH100" i="21"/>
  <c r="BI100" i="21"/>
  <c r="BK100" i="21"/>
  <c r="J102" i="21"/>
  <c r="BE102" i="21"/>
  <c r="BF102" i="21"/>
  <c r="BG102" i="21"/>
  <c r="BH102" i="21"/>
  <c r="BI102" i="21"/>
  <c r="BK102" i="21"/>
  <c r="J103" i="21"/>
  <c r="BE103" i="21"/>
  <c r="BF103" i="21"/>
  <c r="BG103" i="21"/>
  <c r="BH103" i="21"/>
  <c r="BI103" i="21"/>
  <c r="BK103" i="21"/>
  <c r="J104" i="21"/>
  <c r="BE104" i="21"/>
  <c r="BF104" i="21"/>
  <c r="BG104" i="21"/>
  <c r="BH104" i="21"/>
  <c r="BI104" i="21"/>
  <c r="BK104" i="21"/>
  <c r="J106" i="21"/>
  <c r="BE106" i="21"/>
  <c r="BF106" i="21"/>
  <c r="BG106" i="21"/>
  <c r="BH106" i="21"/>
  <c r="BI106" i="21"/>
  <c r="BK106" i="21"/>
  <c r="J107" i="21"/>
  <c r="BE107" i="21"/>
  <c r="BF107" i="21"/>
  <c r="BG107" i="21"/>
  <c r="BH107" i="21"/>
  <c r="BI107" i="21"/>
  <c r="BK107" i="21"/>
  <c r="J109" i="21"/>
  <c r="BE109" i="21"/>
  <c r="BF109" i="21"/>
  <c r="BG109" i="21"/>
  <c r="BH109" i="21"/>
  <c r="BI109" i="21"/>
  <c r="BK109" i="21"/>
  <c r="J111" i="21"/>
  <c r="BE111" i="21"/>
  <c r="BF111" i="21"/>
  <c r="BG111" i="21"/>
  <c r="BH111" i="21"/>
  <c r="BI111" i="21"/>
  <c r="BK111" i="21"/>
  <c r="J113" i="21"/>
  <c r="BE113" i="21"/>
  <c r="BF113" i="21"/>
  <c r="BG113" i="21"/>
  <c r="BH113" i="21"/>
  <c r="BI113" i="21"/>
  <c r="BK113" i="21"/>
  <c r="J115" i="21"/>
  <c r="BE115" i="21"/>
  <c r="BF115" i="21"/>
  <c r="BG115" i="21"/>
  <c r="BH115" i="21"/>
  <c r="BI115" i="21"/>
  <c r="BK115" i="21"/>
  <c r="J117" i="21"/>
  <c r="BE117" i="21"/>
  <c r="BF117" i="21"/>
  <c r="BG117" i="21"/>
  <c r="BH117" i="21"/>
  <c r="BI117" i="21"/>
  <c r="BK117" i="21"/>
  <c r="J123" i="21"/>
  <c r="BE123" i="21"/>
  <c r="BF123" i="21"/>
  <c r="BG123" i="21"/>
  <c r="BH123" i="21"/>
  <c r="BI123" i="21"/>
  <c r="BK123" i="21"/>
  <c r="BK86" i="21" l="1"/>
  <c r="F33" i="21"/>
  <c r="BK95" i="21"/>
  <c r="J95" i="21" s="1"/>
  <c r="J60" i="21" s="1"/>
  <c r="F30" i="21"/>
  <c r="F32" i="21"/>
  <c r="F31" i="21"/>
  <c r="F34" i="21"/>
  <c r="J81" i="21"/>
  <c r="J57" i="21" s="1"/>
  <c r="BK85" i="21"/>
  <c r="J85" i="21" s="1"/>
  <c r="J58" i="21" s="1"/>
  <c r="J86" i="21"/>
  <c r="J59" i="21" s="1"/>
  <c r="J31" i="21"/>
  <c r="J30" i="21"/>
  <c r="F117" i="20"/>
  <c r="M28" i="20"/>
  <c r="F78" i="20"/>
  <c r="F79" i="20"/>
  <c r="F81" i="20"/>
  <c r="M81" i="20"/>
  <c r="M84" i="20"/>
  <c r="F111" i="20"/>
  <c r="F112" i="20"/>
  <c r="F114" i="20"/>
  <c r="M114" i="20"/>
  <c r="F116" i="20"/>
  <c r="M117" i="20"/>
  <c r="N123" i="20"/>
  <c r="BC123" i="20" s="1"/>
  <c r="W123" i="20"/>
  <c r="Y123" i="20"/>
  <c r="AA123" i="20"/>
  <c r="BD123" i="20"/>
  <c r="BE123" i="20"/>
  <c r="BF123" i="20"/>
  <c r="BG123" i="20"/>
  <c r="BI123" i="20"/>
  <c r="N124" i="20"/>
  <c r="BC124" i="20" s="1"/>
  <c r="W124" i="20"/>
  <c r="Y124" i="20"/>
  <c r="AA124" i="20"/>
  <c r="BD124" i="20"/>
  <c r="BE124" i="20"/>
  <c r="BF124" i="20"/>
  <c r="BG124" i="20"/>
  <c r="BI124" i="20"/>
  <c r="N125" i="20"/>
  <c r="W125" i="20"/>
  <c r="Y125" i="20"/>
  <c r="AA125" i="20"/>
  <c r="BC125" i="20"/>
  <c r="BD125" i="20"/>
  <c r="BE125" i="20"/>
  <c r="BF125" i="20"/>
  <c r="BG125" i="20"/>
  <c r="BI125" i="20"/>
  <c r="N126" i="20"/>
  <c r="BC126" i="20" s="1"/>
  <c r="W126" i="20"/>
  <c r="Y126" i="20"/>
  <c r="AA126" i="20"/>
  <c r="BD126" i="20"/>
  <c r="BE126" i="20"/>
  <c r="BF126" i="20"/>
  <c r="BG126" i="20"/>
  <c r="BI126" i="20"/>
  <c r="N127" i="20"/>
  <c r="BC127" i="20" s="1"/>
  <c r="W127" i="20"/>
  <c r="Y127" i="20"/>
  <c r="AA127" i="20"/>
  <c r="BD127" i="20"/>
  <c r="BE127" i="20"/>
  <c r="BF127" i="20"/>
  <c r="BG127" i="20"/>
  <c r="BI127" i="20"/>
  <c r="N128" i="20"/>
  <c r="BC128" i="20" s="1"/>
  <c r="W128" i="20"/>
  <c r="Y128" i="20"/>
  <c r="AA128" i="20"/>
  <c r="BD128" i="20"/>
  <c r="BE128" i="20"/>
  <c r="BF128" i="20"/>
  <c r="BG128" i="20"/>
  <c r="BI128" i="20"/>
  <c r="N129" i="20"/>
  <c r="BC129" i="20" s="1"/>
  <c r="W129" i="20"/>
  <c r="Y129" i="20"/>
  <c r="AA129" i="20"/>
  <c r="BD129" i="20"/>
  <c r="BE129" i="20"/>
  <c r="BF129" i="20"/>
  <c r="BG129" i="20"/>
  <c r="BI129" i="20"/>
  <c r="N130" i="20"/>
  <c r="W130" i="20"/>
  <c r="Y130" i="20"/>
  <c r="AA130" i="20"/>
  <c r="BC130" i="20"/>
  <c r="BD130" i="20"/>
  <c r="BE130" i="20"/>
  <c r="BF130" i="20"/>
  <c r="BG130" i="20"/>
  <c r="BI130" i="20"/>
  <c r="N131" i="20"/>
  <c r="BC131" i="20" s="1"/>
  <c r="W131" i="20"/>
  <c r="Y131" i="20"/>
  <c r="AA131" i="20"/>
  <c r="BD131" i="20"/>
  <c r="BE131" i="20"/>
  <c r="BF131" i="20"/>
  <c r="BG131" i="20"/>
  <c r="BI131" i="20"/>
  <c r="N132" i="20"/>
  <c r="BC132" i="20" s="1"/>
  <c r="W132" i="20"/>
  <c r="Y132" i="20"/>
  <c r="AA132" i="20"/>
  <c r="BD132" i="20"/>
  <c r="BE132" i="20"/>
  <c r="BF132" i="20"/>
  <c r="BG132" i="20"/>
  <c r="BI132" i="20"/>
  <c r="N133" i="20"/>
  <c r="BC133" i="20" s="1"/>
  <c r="W133" i="20"/>
  <c r="Y133" i="20"/>
  <c r="AA133" i="20"/>
  <c r="BD133" i="20"/>
  <c r="BE133" i="20"/>
  <c r="BF133" i="20"/>
  <c r="BG133" i="20"/>
  <c r="BI133" i="20"/>
  <c r="N134" i="20"/>
  <c r="BC134" i="20" s="1"/>
  <c r="W134" i="20"/>
  <c r="Y134" i="20"/>
  <c r="AA134" i="20"/>
  <c r="BD134" i="20"/>
  <c r="BE134" i="20"/>
  <c r="BF134" i="20"/>
  <c r="BG134" i="20"/>
  <c r="BI134" i="20"/>
  <c r="N135" i="20"/>
  <c r="BC135" i="20" s="1"/>
  <c r="W135" i="20"/>
  <c r="Y135" i="20"/>
  <c r="AA135" i="20"/>
  <c r="BD135" i="20"/>
  <c r="BE135" i="20"/>
  <c r="BF135" i="20"/>
  <c r="BG135" i="20"/>
  <c r="BI135" i="20"/>
  <c r="N136" i="20"/>
  <c r="BC136" i="20" s="1"/>
  <c r="W136" i="20"/>
  <c r="Y136" i="20"/>
  <c r="AA136" i="20"/>
  <c r="BD136" i="20"/>
  <c r="BE136" i="20"/>
  <c r="BF136" i="20"/>
  <c r="BG136" i="20"/>
  <c r="BI136" i="20"/>
  <c r="N137" i="20"/>
  <c r="W137" i="20"/>
  <c r="Y137" i="20"/>
  <c r="AA137" i="20"/>
  <c r="BC137" i="20"/>
  <c r="BD137" i="20"/>
  <c r="BE137" i="20"/>
  <c r="BF137" i="20"/>
  <c r="BG137" i="20"/>
  <c r="BI137" i="20"/>
  <c r="N138" i="20"/>
  <c r="W138" i="20"/>
  <c r="Y138" i="20"/>
  <c r="AA138" i="20"/>
  <c r="BC138" i="20"/>
  <c r="BD138" i="20"/>
  <c r="BE138" i="20"/>
  <c r="BF138" i="20"/>
  <c r="BG138" i="20"/>
  <c r="BI138" i="20"/>
  <c r="N139" i="20"/>
  <c r="BC139" i="20" s="1"/>
  <c r="W139" i="20"/>
  <c r="Y139" i="20"/>
  <c r="AA139" i="20"/>
  <c r="BD139" i="20"/>
  <c r="BE139" i="20"/>
  <c r="BF139" i="20"/>
  <c r="BG139" i="20"/>
  <c r="BI139" i="20"/>
  <c r="N140" i="20"/>
  <c r="BC140" i="20" s="1"/>
  <c r="W140" i="20"/>
  <c r="Y140" i="20"/>
  <c r="AA140" i="20"/>
  <c r="BD140" i="20"/>
  <c r="BE140" i="20"/>
  <c r="BF140" i="20"/>
  <c r="BG140" i="20"/>
  <c r="BI140" i="20"/>
  <c r="N141" i="20"/>
  <c r="BC141" i="20" s="1"/>
  <c r="W141" i="20"/>
  <c r="Y141" i="20"/>
  <c r="AA141" i="20"/>
  <c r="BD141" i="20"/>
  <c r="BE141" i="20"/>
  <c r="BF141" i="20"/>
  <c r="BG141" i="20"/>
  <c r="BI141" i="20"/>
  <c r="N142" i="20"/>
  <c r="W142" i="20"/>
  <c r="Y142" i="20"/>
  <c r="AA142" i="20"/>
  <c r="BC142" i="20"/>
  <c r="BD142" i="20"/>
  <c r="BE142" i="20"/>
  <c r="BF142" i="20"/>
  <c r="BG142" i="20"/>
  <c r="BI142" i="20"/>
  <c r="N143" i="20"/>
  <c r="BC143" i="20" s="1"/>
  <c r="W143" i="20"/>
  <c r="Y143" i="20"/>
  <c r="AA143" i="20"/>
  <c r="BD143" i="20"/>
  <c r="BE143" i="20"/>
  <c r="BF143" i="20"/>
  <c r="BG143" i="20"/>
  <c r="BI143" i="20"/>
  <c r="N144" i="20"/>
  <c r="BC144" i="20" s="1"/>
  <c r="W144" i="20"/>
  <c r="Y144" i="20"/>
  <c r="AA144" i="20"/>
  <c r="BD144" i="20"/>
  <c r="BE144" i="20"/>
  <c r="BF144" i="20"/>
  <c r="BG144" i="20"/>
  <c r="BI144" i="20"/>
  <c r="N145" i="20"/>
  <c r="BC145" i="20" s="1"/>
  <c r="W145" i="20"/>
  <c r="Y145" i="20"/>
  <c r="AA145" i="20"/>
  <c r="BD145" i="20"/>
  <c r="BE145" i="20"/>
  <c r="BF145" i="20"/>
  <c r="BG145" i="20"/>
  <c r="BI145" i="20"/>
  <c r="N146" i="20"/>
  <c r="BC146" i="20" s="1"/>
  <c r="W146" i="20"/>
  <c r="Y146" i="20"/>
  <c r="AA146" i="20"/>
  <c r="BD146" i="20"/>
  <c r="BE146" i="20"/>
  <c r="BF146" i="20"/>
  <c r="BG146" i="20"/>
  <c r="BI146" i="20"/>
  <c r="N147" i="20"/>
  <c r="BC147" i="20" s="1"/>
  <c r="W147" i="20"/>
  <c r="Y147" i="20"/>
  <c r="AA147" i="20"/>
  <c r="BD147" i="20"/>
  <c r="BE147" i="20"/>
  <c r="BF147" i="20"/>
  <c r="BG147" i="20"/>
  <c r="BI147" i="20"/>
  <c r="N148" i="20"/>
  <c r="BC148" i="20" s="1"/>
  <c r="W148" i="20"/>
  <c r="Y148" i="20"/>
  <c r="AA148" i="20"/>
  <c r="BD148" i="20"/>
  <c r="BE148" i="20"/>
  <c r="BF148" i="20"/>
  <c r="BG148" i="20"/>
  <c r="BI148" i="20"/>
  <c r="N150" i="20"/>
  <c r="BC150" i="20" s="1"/>
  <c r="W150" i="20"/>
  <c r="Y150" i="20"/>
  <c r="AA150" i="20"/>
  <c r="BD150" i="20"/>
  <c r="BE150" i="20"/>
  <c r="BF150" i="20"/>
  <c r="BG150" i="20"/>
  <c r="BI150" i="20"/>
  <c r="N151" i="20"/>
  <c r="BC151" i="20" s="1"/>
  <c r="W151" i="20"/>
  <c r="Y151" i="20"/>
  <c r="AA151" i="20"/>
  <c r="BD151" i="20"/>
  <c r="BE151" i="20"/>
  <c r="BF151" i="20"/>
  <c r="BG151" i="20"/>
  <c r="BI151" i="20"/>
  <c r="N152" i="20"/>
  <c r="BC152" i="20" s="1"/>
  <c r="W152" i="20"/>
  <c r="Y152" i="20"/>
  <c r="AA152" i="20"/>
  <c r="BD152" i="20"/>
  <c r="BE152" i="20"/>
  <c r="BF152" i="20"/>
  <c r="BG152" i="20"/>
  <c r="BI152" i="20"/>
  <c r="N153" i="20"/>
  <c r="BC153" i="20" s="1"/>
  <c r="W153" i="20"/>
  <c r="Y153" i="20"/>
  <c r="AA153" i="20"/>
  <c r="BD153" i="20"/>
  <c r="BE153" i="20"/>
  <c r="BF153" i="20"/>
  <c r="BG153" i="20"/>
  <c r="BI153" i="20"/>
  <c r="N154" i="20"/>
  <c r="BC154" i="20" s="1"/>
  <c r="W154" i="20"/>
  <c r="Y154" i="20"/>
  <c r="AA154" i="20"/>
  <c r="BD154" i="20"/>
  <c r="BE154" i="20"/>
  <c r="BF154" i="20"/>
  <c r="BG154" i="20"/>
  <c r="BI154" i="20"/>
  <c r="N156" i="20"/>
  <c r="BC156" i="20" s="1"/>
  <c r="W156" i="20"/>
  <c r="Y156" i="20"/>
  <c r="AA156" i="20"/>
  <c r="BD156" i="20"/>
  <c r="BE156" i="20"/>
  <c r="BF156" i="20"/>
  <c r="BG156" i="20"/>
  <c r="BI156" i="20"/>
  <c r="N157" i="20"/>
  <c r="BC157" i="20" s="1"/>
  <c r="W157" i="20"/>
  <c r="Y157" i="20"/>
  <c r="AA157" i="20"/>
  <c r="BD157" i="20"/>
  <c r="BE157" i="20"/>
  <c r="BF157" i="20"/>
  <c r="BG157" i="20"/>
  <c r="BI157" i="20"/>
  <c r="N158" i="20"/>
  <c r="W158" i="20"/>
  <c r="Y158" i="20"/>
  <c r="AA158" i="20"/>
  <c r="BC158" i="20"/>
  <c r="BD158" i="20"/>
  <c r="BE158" i="20"/>
  <c r="BF158" i="20"/>
  <c r="BG158" i="20"/>
  <c r="BI158" i="20"/>
  <c r="N160" i="20"/>
  <c r="BC160" i="20" s="1"/>
  <c r="W160" i="20"/>
  <c r="Y160" i="20"/>
  <c r="AA160" i="20"/>
  <c r="BD160" i="20"/>
  <c r="BE160" i="20"/>
  <c r="BF160" i="20"/>
  <c r="BG160" i="20"/>
  <c r="BI160" i="20"/>
  <c r="N161" i="20"/>
  <c r="BC161" i="20" s="1"/>
  <c r="W161" i="20"/>
  <c r="Y161" i="20"/>
  <c r="AA161" i="20"/>
  <c r="BD161" i="20"/>
  <c r="BE161" i="20"/>
  <c r="BF161" i="20"/>
  <c r="BG161" i="20"/>
  <c r="BI161" i="20"/>
  <c r="N162" i="20"/>
  <c r="BC162" i="20" s="1"/>
  <c r="W162" i="20"/>
  <c r="Y162" i="20"/>
  <c r="AA162" i="20"/>
  <c r="BD162" i="20"/>
  <c r="BE162" i="20"/>
  <c r="BF162" i="20"/>
  <c r="BG162" i="20"/>
  <c r="BI162" i="20"/>
  <c r="N163" i="20"/>
  <c r="BC163" i="20" s="1"/>
  <c r="W163" i="20"/>
  <c r="Y163" i="20"/>
  <c r="AA163" i="20"/>
  <c r="BD163" i="20"/>
  <c r="BE163" i="20"/>
  <c r="BF163" i="20"/>
  <c r="BG163" i="20"/>
  <c r="BI163" i="20"/>
  <c r="N164" i="20"/>
  <c r="W164" i="20"/>
  <c r="Y164" i="20"/>
  <c r="AA164" i="20"/>
  <c r="BC164" i="20"/>
  <c r="BD164" i="20"/>
  <c r="BE164" i="20"/>
  <c r="BF164" i="20"/>
  <c r="BG164" i="20"/>
  <c r="BI164" i="20"/>
  <c r="N165" i="20"/>
  <c r="BC165" i="20" s="1"/>
  <c r="W165" i="20"/>
  <c r="Y165" i="20"/>
  <c r="AA165" i="20"/>
  <c r="BD165" i="20"/>
  <c r="BE165" i="20"/>
  <c r="BF165" i="20"/>
  <c r="BG165" i="20"/>
  <c r="BI165" i="20"/>
  <c r="N167" i="20"/>
  <c r="BC167" i="20" s="1"/>
  <c r="W167" i="20"/>
  <c r="Y167" i="20"/>
  <c r="AA167" i="20"/>
  <c r="BD167" i="20"/>
  <c r="BE167" i="20"/>
  <c r="BF167" i="20"/>
  <c r="BG167" i="20"/>
  <c r="BI167" i="20"/>
  <c r="N168" i="20"/>
  <c r="BC168" i="20" s="1"/>
  <c r="W168" i="20"/>
  <c r="Y168" i="20"/>
  <c r="AA168" i="20"/>
  <c r="BD168" i="20"/>
  <c r="BE168" i="20"/>
  <c r="BF168" i="20"/>
  <c r="BG168" i="20"/>
  <c r="BI168" i="20"/>
  <c r="N169" i="20"/>
  <c r="BC169" i="20" s="1"/>
  <c r="W169" i="20"/>
  <c r="Y169" i="20"/>
  <c r="AA169" i="20"/>
  <c r="BD169" i="20"/>
  <c r="BE169" i="20"/>
  <c r="BF169" i="20"/>
  <c r="BG169" i="20"/>
  <c r="BI169" i="20"/>
  <c r="N170" i="20"/>
  <c r="BC170" i="20" s="1"/>
  <c r="W170" i="20"/>
  <c r="Y170" i="20"/>
  <c r="AA170" i="20"/>
  <c r="BD170" i="20"/>
  <c r="BE170" i="20"/>
  <c r="BF170" i="20"/>
  <c r="BG170" i="20"/>
  <c r="BI170" i="20"/>
  <c r="N171" i="20"/>
  <c r="W171" i="20"/>
  <c r="Y171" i="20"/>
  <c r="AA171" i="20"/>
  <c r="BC171" i="20"/>
  <c r="BD171" i="20"/>
  <c r="BE171" i="20"/>
  <c r="BF171" i="20"/>
  <c r="BG171" i="20"/>
  <c r="BI171" i="20"/>
  <c r="N172" i="20"/>
  <c r="W172" i="20"/>
  <c r="Y172" i="20"/>
  <c r="AA172" i="20"/>
  <c r="BC172" i="20"/>
  <c r="BD172" i="20"/>
  <c r="BE172" i="20"/>
  <c r="BF172" i="20"/>
  <c r="BG172" i="20"/>
  <c r="BI172" i="20"/>
  <c r="N173" i="20"/>
  <c r="BC173" i="20" s="1"/>
  <c r="W173" i="20"/>
  <c r="Y173" i="20"/>
  <c r="AA173" i="20"/>
  <c r="BD173" i="20"/>
  <c r="BE173" i="20"/>
  <c r="BF173" i="20"/>
  <c r="BG173" i="20"/>
  <c r="BI173" i="20"/>
  <c r="N174" i="20"/>
  <c r="BC174" i="20" s="1"/>
  <c r="W174" i="20"/>
  <c r="Y174" i="20"/>
  <c r="AA174" i="20"/>
  <c r="BD174" i="20"/>
  <c r="BE174" i="20"/>
  <c r="BF174" i="20"/>
  <c r="BG174" i="20"/>
  <c r="BI174" i="20"/>
  <c r="N175" i="20"/>
  <c r="BC175" i="20" s="1"/>
  <c r="W175" i="20"/>
  <c r="Y175" i="20"/>
  <c r="AA175" i="20"/>
  <c r="BD175" i="20"/>
  <c r="BE175" i="20"/>
  <c r="BF175" i="20"/>
  <c r="BG175" i="20"/>
  <c r="BI175" i="20"/>
  <c r="N176" i="20"/>
  <c r="W176" i="20"/>
  <c r="Y176" i="20"/>
  <c r="AA176" i="20"/>
  <c r="BC176" i="20"/>
  <c r="BD176" i="20"/>
  <c r="BE176" i="20"/>
  <c r="BF176" i="20"/>
  <c r="BG176" i="20"/>
  <c r="BI176" i="20"/>
  <c r="N177" i="20"/>
  <c r="BC177" i="20" s="1"/>
  <c r="W177" i="20"/>
  <c r="Y177" i="20"/>
  <c r="AA177" i="20"/>
  <c r="BD177" i="20"/>
  <c r="BE177" i="20"/>
  <c r="BF177" i="20"/>
  <c r="BG177" i="20"/>
  <c r="BI177" i="20"/>
  <c r="N178" i="20"/>
  <c r="BC178" i="20" s="1"/>
  <c r="W178" i="20"/>
  <c r="Y178" i="20"/>
  <c r="AA178" i="20"/>
  <c r="BD178" i="20"/>
  <c r="BE178" i="20"/>
  <c r="BF178" i="20"/>
  <c r="BG178" i="20"/>
  <c r="BI178" i="20"/>
  <c r="N179" i="20"/>
  <c r="BC179" i="20" s="1"/>
  <c r="W179" i="20"/>
  <c r="Y179" i="20"/>
  <c r="AA179" i="20"/>
  <c r="BD179" i="20"/>
  <c r="BE179" i="20"/>
  <c r="BF179" i="20"/>
  <c r="BG179" i="20"/>
  <c r="BI179" i="20"/>
  <c r="N180" i="20"/>
  <c r="BC180" i="20" s="1"/>
  <c r="W180" i="20"/>
  <c r="Y180" i="20"/>
  <c r="AA180" i="20"/>
  <c r="BD180" i="20"/>
  <c r="BE180" i="20"/>
  <c r="BF180" i="20"/>
  <c r="BG180" i="20"/>
  <c r="BI180" i="20"/>
  <c r="N182" i="20"/>
  <c r="W182" i="20"/>
  <c r="Y182" i="20"/>
  <c r="AA182" i="20"/>
  <c r="BC182" i="20"/>
  <c r="BD182" i="20"/>
  <c r="BE182" i="20"/>
  <c r="BF182" i="20"/>
  <c r="BG182" i="20"/>
  <c r="BI182" i="20"/>
  <c r="N183" i="20"/>
  <c r="BC183" i="20" s="1"/>
  <c r="W183" i="20"/>
  <c r="Y183" i="20"/>
  <c r="AA183" i="20"/>
  <c r="BD183" i="20"/>
  <c r="BE183" i="20"/>
  <c r="BF183" i="20"/>
  <c r="BG183" i="20"/>
  <c r="BI183" i="20"/>
  <c r="N185" i="20"/>
  <c r="BC185" i="20" s="1"/>
  <c r="W185" i="20"/>
  <c r="Y185" i="20"/>
  <c r="AA185" i="20"/>
  <c r="BD185" i="20"/>
  <c r="BE185" i="20"/>
  <c r="BF185" i="20"/>
  <c r="BG185" i="20"/>
  <c r="BI185" i="20"/>
  <c r="N186" i="20"/>
  <c r="BC186" i="20" s="1"/>
  <c r="W186" i="20"/>
  <c r="Y186" i="20"/>
  <c r="AA186" i="20"/>
  <c r="BD186" i="20"/>
  <c r="BE186" i="20"/>
  <c r="BF186" i="20"/>
  <c r="BG186" i="20"/>
  <c r="BI186" i="20"/>
  <c r="N187" i="20"/>
  <c r="BC187" i="20" s="1"/>
  <c r="W187" i="20"/>
  <c r="Y187" i="20"/>
  <c r="AA187" i="20"/>
  <c r="BD187" i="20"/>
  <c r="BE187" i="20"/>
  <c r="BF187" i="20"/>
  <c r="BG187" i="20"/>
  <c r="BI187" i="20"/>
  <c r="N188" i="20"/>
  <c r="BC188" i="20" s="1"/>
  <c r="W188" i="20"/>
  <c r="Y188" i="20"/>
  <c r="AA188" i="20"/>
  <c r="BD188" i="20"/>
  <c r="BE188" i="20"/>
  <c r="BF188" i="20"/>
  <c r="BG188" i="20"/>
  <c r="BI188" i="20"/>
  <c r="N189" i="20"/>
  <c r="W189" i="20"/>
  <c r="Y189" i="20"/>
  <c r="AA189" i="20"/>
  <c r="BC189" i="20"/>
  <c r="BD189" i="20"/>
  <c r="BE189" i="20"/>
  <c r="BF189" i="20"/>
  <c r="BG189" i="20"/>
  <c r="BI189" i="20"/>
  <c r="N192" i="20"/>
  <c r="BC192" i="20" s="1"/>
  <c r="W192" i="20"/>
  <c r="Y192" i="20"/>
  <c r="AA192" i="20"/>
  <c r="BD192" i="20"/>
  <c r="BE192" i="20"/>
  <c r="BF192" i="20"/>
  <c r="BG192" i="20"/>
  <c r="BI192" i="20"/>
  <c r="N193" i="20"/>
  <c r="BC193" i="20" s="1"/>
  <c r="W193" i="20"/>
  <c r="Y193" i="20"/>
  <c r="AA193" i="20"/>
  <c r="BD193" i="20"/>
  <c r="BE193" i="20"/>
  <c r="BF193" i="20"/>
  <c r="BG193" i="20"/>
  <c r="BI193" i="20"/>
  <c r="N195" i="20"/>
  <c r="BC195" i="20" s="1"/>
  <c r="W195" i="20"/>
  <c r="W194" i="20" s="1"/>
  <c r="Y195" i="20"/>
  <c r="Y194" i="20" s="1"/>
  <c r="AA195" i="20"/>
  <c r="AA194" i="20" s="1"/>
  <c r="BD195" i="20"/>
  <c r="BE195" i="20"/>
  <c r="BF195" i="20"/>
  <c r="BG195" i="20"/>
  <c r="BI195" i="20"/>
  <c r="BI194" i="20" s="1"/>
  <c r="N194" i="20" s="1"/>
  <c r="N99" i="20" s="1"/>
  <c r="M111" i="19"/>
  <c r="M28" i="19"/>
  <c r="F78" i="19"/>
  <c r="F79" i="19"/>
  <c r="F81" i="19"/>
  <c r="M81" i="19"/>
  <c r="F84" i="19"/>
  <c r="M84" i="19"/>
  <c r="F106" i="19"/>
  <c r="F107" i="19"/>
  <c r="F109" i="19"/>
  <c r="M109" i="19"/>
  <c r="F112" i="19"/>
  <c r="M112" i="19"/>
  <c r="N118" i="19"/>
  <c r="BC118" i="19" s="1"/>
  <c r="W118" i="19"/>
  <c r="Y118" i="19"/>
  <c r="AA118" i="19"/>
  <c r="BD118" i="19"/>
  <c r="BE118" i="19"/>
  <c r="BF118" i="19"/>
  <c r="BG118" i="19"/>
  <c r="BI118" i="19"/>
  <c r="N119" i="19"/>
  <c r="W119" i="19"/>
  <c r="Y119" i="19"/>
  <c r="AA119" i="19"/>
  <c r="BC119" i="19"/>
  <c r="BD119" i="19"/>
  <c r="BE119" i="19"/>
  <c r="BF119" i="19"/>
  <c r="BG119" i="19"/>
  <c r="BI119" i="19"/>
  <c r="N120" i="19"/>
  <c r="W120" i="19"/>
  <c r="Y120" i="19"/>
  <c r="AA120" i="19"/>
  <c r="BC120" i="19"/>
  <c r="BD120" i="19"/>
  <c r="BE120" i="19"/>
  <c r="BF120" i="19"/>
  <c r="BG120" i="19"/>
  <c r="BI120" i="19"/>
  <c r="N121" i="19"/>
  <c r="BC121" i="19" s="1"/>
  <c r="W121" i="19"/>
  <c r="Y121" i="19"/>
  <c r="AA121" i="19"/>
  <c r="BD121" i="19"/>
  <c r="BE121" i="19"/>
  <c r="BF121" i="19"/>
  <c r="BG121" i="19"/>
  <c r="BI121" i="19"/>
  <c r="N122" i="19"/>
  <c r="BC122" i="19" s="1"/>
  <c r="W122" i="19"/>
  <c r="Y122" i="19"/>
  <c r="AA122" i="19"/>
  <c r="BD122" i="19"/>
  <c r="BE122" i="19"/>
  <c r="BF122" i="19"/>
  <c r="BG122" i="19"/>
  <c r="BI122" i="19"/>
  <c r="N123" i="19"/>
  <c r="BC123" i="19" s="1"/>
  <c r="W123" i="19"/>
  <c r="Y123" i="19"/>
  <c r="AA123" i="19"/>
  <c r="BD123" i="19"/>
  <c r="BE123" i="19"/>
  <c r="BF123" i="19"/>
  <c r="BG123" i="19"/>
  <c r="BI123" i="19"/>
  <c r="N124" i="19"/>
  <c r="W124" i="19"/>
  <c r="Y124" i="19"/>
  <c r="AA124" i="19"/>
  <c r="BC124" i="19"/>
  <c r="BD124" i="19"/>
  <c r="BE124" i="19"/>
  <c r="BF124" i="19"/>
  <c r="BG124" i="19"/>
  <c r="BI124" i="19"/>
  <c r="N125" i="19"/>
  <c r="BC125" i="19" s="1"/>
  <c r="W125" i="19"/>
  <c r="Y125" i="19"/>
  <c r="AA125" i="19"/>
  <c r="BD125" i="19"/>
  <c r="BE125" i="19"/>
  <c r="BF125" i="19"/>
  <c r="BG125" i="19"/>
  <c r="BI125" i="19"/>
  <c r="N126" i="19"/>
  <c r="BC126" i="19" s="1"/>
  <c r="W126" i="19"/>
  <c r="Y126" i="19"/>
  <c r="AA126" i="19"/>
  <c r="BD126" i="19"/>
  <c r="BE126" i="19"/>
  <c r="BF126" i="19"/>
  <c r="BG126" i="19"/>
  <c r="BI126" i="19"/>
  <c r="N127" i="19"/>
  <c r="BC127" i="19" s="1"/>
  <c r="W127" i="19"/>
  <c r="Y127" i="19"/>
  <c r="AA127" i="19"/>
  <c r="BD127" i="19"/>
  <c r="BE127" i="19"/>
  <c r="BF127" i="19"/>
  <c r="BG127" i="19"/>
  <c r="BI127" i="19"/>
  <c r="N128" i="19"/>
  <c r="BC128" i="19" s="1"/>
  <c r="W128" i="19"/>
  <c r="Y128" i="19"/>
  <c r="AA128" i="19"/>
  <c r="BD128" i="19"/>
  <c r="BE128" i="19"/>
  <c r="BF128" i="19"/>
  <c r="BG128" i="19"/>
  <c r="BI128" i="19"/>
  <c r="N129" i="19"/>
  <c r="BC129" i="19" s="1"/>
  <c r="W129" i="19"/>
  <c r="Y129" i="19"/>
  <c r="AA129" i="19"/>
  <c r="BD129" i="19"/>
  <c r="BE129" i="19"/>
  <c r="BF129" i="19"/>
  <c r="BG129" i="19"/>
  <c r="BI129" i="19"/>
  <c r="N130" i="19"/>
  <c r="BC130" i="19" s="1"/>
  <c r="W130" i="19"/>
  <c r="Y130" i="19"/>
  <c r="AA130" i="19"/>
  <c r="BD130" i="19"/>
  <c r="BE130" i="19"/>
  <c r="BF130" i="19"/>
  <c r="BG130" i="19"/>
  <c r="BI130" i="19"/>
  <c r="N131" i="19"/>
  <c r="BC131" i="19" s="1"/>
  <c r="W131" i="19"/>
  <c r="Y131" i="19"/>
  <c r="AA131" i="19"/>
  <c r="BD131" i="19"/>
  <c r="BE131" i="19"/>
  <c r="BF131" i="19"/>
  <c r="BG131" i="19"/>
  <c r="BI131" i="19"/>
  <c r="N132" i="19"/>
  <c r="BC132" i="19" s="1"/>
  <c r="W132" i="19"/>
  <c r="Y132" i="19"/>
  <c r="AA132" i="19"/>
  <c r="BD132" i="19"/>
  <c r="BE132" i="19"/>
  <c r="BF132" i="19"/>
  <c r="BG132" i="19"/>
  <c r="BI132" i="19"/>
  <c r="N133" i="19"/>
  <c r="BC133" i="19" s="1"/>
  <c r="W133" i="19"/>
  <c r="Y133" i="19"/>
  <c r="AA133" i="19"/>
  <c r="BD133" i="19"/>
  <c r="BE133" i="19"/>
  <c r="BF133" i="19"/>
  <c r="BG133" i="19"/>
  <c r="BI133" i="19"/>
  <c r="N134" i="19"/>
  <c r="BC134" i="19" s="1"/>
  <c r="W134" i="19"/>
  <c r="Y134" i="19"/>
  <c r="AA134" i="19"/>
  <c r="BD134" i="19"/>
  <c r="BE134" i="19"/>
  <c r="BF134" i="19"/>
  <c r="BG134" i="19"/>
  <c r="BI134" i="19"/>
  <c r="N135" i="19"/>
  <c r="BC135" i="19" s="1"/>
  <c r="W135" i="19"/>
  <c r="Y135" i="19"/>
  <c r="AA135" i="19"/>
  <c r="BD135" i="19"/>
  <c r="BE135" i="19"/>
  <c r="BF135" i="19"/>
  <c r="BG135" i="19"/>
  <c r="BI135" i="19"/>
  <c r="N136" i="19"/>
  <c r="W136" i="19"/>
  <c r="Y136" i="19"/>
  <c r="AA136" i="19"/>
  <c r="BC136" i="19"/>
  <c r="BD136" i="19"/>
  <c r="BE136" i="19"/>
  <c r="BF136" i="19"/>
  <c r="BG136" i="19"/>
  <c r="BI136" i="19"/>
  <c r="N137" i="19"/>
  <c r="BC137" i="19" s="1"/>
  <c r="W137" i="19"/>
  <c r="Y137" i="19"/>
  <c r="AA137" i="19"/>
  <c r="BD137" i="19"/>
  <c r="BE137" i="19"/>
  <c r="BF137" i="19"/>
  <c r="BG137" i="19"/>
  <c r="BI137" i="19"/>
  <c r="N139" i="19"/>
  <c r="BC139" i="19" s="1"/>
  <c r="W139" i="19"/>
  <c r="W138" i="19" s="1"/>
  <c r="Y139" i="19"/>
  <c r="Y138" i="19" s="1"/>
  <c r="AA139" i="19"/>
  <c r="AA138" i="19" s="1"/>
  <c r="BD139" i="19"/>
  <c r="BE139" i="19"/>
  <c r="BF139" i="19"/>
  <c r="BG139" i="19"/>
  <c r="BI139" i="19"/>
  <c r="BI138" i="19" s="1"/>
  <c r="N138" i="19" s="1"/>
  <c r="N91" i="19" s="1"/>
  <c r="N141" i="19"/>
  <c r="W141" i="19"/>
  <c r="Y141" i="19"/>
  <c r="AA141" i="19"/>
  <c r="BC141" i="19"/>
  <c r="BD141" i="19"/>
  <c r="BE141" i="19"/>
  <c r="BF141" i="19"/>
  <c r="BG141" i="19"/>
  <c r="BI141" i="19"/>
  <c r="N142" i="19"/>
  <c r="BC142" i="19" s="1"/>
  <c r="W142" i="19"/>
  <c r="Y142" i="19"/>
  <c r="AA142" i="19"/>
  <c r="BD142" i="19"/>
  <c r="BE142" i="19"/>
  <c r="BF142" i="19"/>
  <c r="BG142" i="19"/>
  <c r="BI142" i="19"/>
  <c r="N143" i="19"/>
  <c r="BC143" i="19" s="1"/>
  <c r="W143" i="19"/>
  <c r="Y143" i="19"/>
  <c r="AA143" i="19"/>
  <c r="BD143" i="19"/>
  <c r="BE143" i="19"/>
  <c r="BF143" i="19"/>
  <c r="BG143" i="19"/>
  <c r="BI143" i="19"/>
  <c r="N144" i="19"/>
  <c r="W144" i="19"/>
  <c r="Y144" i="19"/>
  <c r="AA144" i="19"/>
  <c r="BC144" i="19"/>
  <c r="BD144" i="19"/>
  <c r="BE144" i="19"/>
  <c r="BF144" i="19"/>
  <c r="BG144" i="19"/>
  <c r="BI144" i="19"/>
  <c r="N145" i="19"/>
  <c r="BC145" i="19" s="1"/>
  <c r="W145" i="19"/>
  <c r="Y145" i="19"/>
  <c r="AA145" i="19"/>
  <c r="BD145" i="19"/>
  <c r="BE145" i="19"/>
  <c r="BF145" i="19"/>
  <c r="BG145" i="19"/>
  <c r="BI145" i="19"/>
  <c r="N146" i="19"/>
  <c r="BC146" i="19" s="1"/>
  <c r="W146" i="19"/>
  <c r="Y146" i="19"/>
  <c r="AA146" i="19"/>
  <c r="BD146" i="19"/>
  <c r="BE146" i="19"/>
  <c r="BF146" i="19"/>
  <c r="BG146" i="19"/>
  <c r="BI146" i="19"/>
  <c r="N147" i="19"/>
  <c r="BC147" i="19" s="1"/>
  <c r="W147" i="19"/>
  <c r="Y147" i="19"/>
  <c r="AA147" i="19"/>
  <c r="BD147" i="19"/>
  <c r="BE147" i="19"/>
  <c r="BF147" i="19"/>
  <c r="BG147" i="19"/>
  <c r="BI147" i="19"/>
  <c r="N148" i="19"/>
  <c r="W148" i="19"/>
  <c r="Y148" i="19"/>
  <c r="AA148" i="19"/>
  <c r="BC148" i="19"/>
  <c r="BD148" i="19"/>
  <c r="BE148" i="19"/>
  <c r="BF148" i="19"/>
  <c r="BG148" i="19"/>
  <c r="BI148" i="19"/>
  <c r="N149" i="19"/>
  <c r="W149" i="19"/>
  <c r="Y149" i="19"/>
  <c r="AA149" i="19"/>
  <c r="BC149" i="19"/>
  <c r="BD149" i="19"/>
  <c r="BE149" i="19"/>
  <c r="BF149" i="19"/>
  <c r="BG149" i="19"/>
  <c r="BI149" i="19"/>
  <c r="N150" i="19"/>
  <c r="BC150" i="19" s="1"/>
  <c r="W150" i="19"/>
  <c r="Y150" i="19"/>
  <c r="AA150" i="19"/>
  <c r="BD150" i="19"/>
  <c r="BE150" i="19"/>
  <c r="BF150" i="19"/>
  <c r="BG150" i="19"/>
  <c r="BI150" i="19"/>
  <c r="N151" i="19"/>
  <c r="BC151" i="19" s="1"/>
  <c r="W151" i="19"/>
  <c r="Y151" i="19"/>
  <c r="AA151" i="19"/>
  <c r="BD151" i="19"/>
  <c r="BE151" i="19"/>
  <c r="BF151" i="19"/>
  <c r="BG151" i="19"/>
  <c r="BI151" i="19"/>
  <c r="N152" i="19"/>
  <c r="BC152" i="19" s="1"/>
  <c r="W152" i="19"/>
  <c r="Y152" i="19"/>
  <c r="AA152" i="19"/>
  <c r="BD152" i="19"/>
  <c r="BE152" i="19"/>
  <c r="BF152" i="19"/>
  <c r="BG152" i="19"/>
  <c r="BI152" i="19"/>
  <c r="N153" i="19"/>
  <c r="W153" i="19"/>
  <c r="Y153" i="19"/>
  <c r="AA153" i="19"/>
  <c r="BC153" i="19"/>
  <c r="BD153" i="19"/>
  <c r="BE153" i="19"/>
  <c r="BF153" i="19"/>
  <c r="BG153" i="19"/>
  <c r="BI153" i="19"/>
  <c r="N156" i="19"/>
  <c r="BC156" i="19" s="1"/>
  <c r="W156" i="19"/>
  <c r="W155" i="19" s="1"/>
  <c r="W154" i="19" s="1"/>
  <c r="Y156" i="19"/>
  <c r="Y155" i="19" s="1"/>
  <c r="Y154" i="19" s="1"/>
  <c r="AA156" i="19"/>
  <c r="AA155" i="19" s="1"/>
  <c r="AA154" i="19" s="1"/>
  <c r="BD156" i="19"/>
  <c r="BE156" i="19"/>
  <c r="BF156" i="19"/>
  <c r="BG156" i="19"/>
  <c r="BI156" i="19"/>
  <c r="BI155" i="19" s="1"/>
  <c r="BI154" i="19" s="1"/>
  <c r="N154" i="19" s="1"/>
  <c r="N93" i="19" s="1"/>
  <c r="F110" i="18"/>
  <c r="F116" i="18"/>
  <c r="M115" i="18"/>
  <c r="M28" i="18"/>
  <c r="F78" i="18"/>
  <c r="F79" i="18"/>
  <c r="F81" i="18"/>
  <c r="M81" i="18"/>
  <c r="F84" i="18"/>
  <c r="M84" i="18"/>
  <c r="F111" i="18"/>
  <c r="F113" i="18"/>
  <c r="M113" i="18"/>
  <c r="M116" i="18"/>
  <c r="N122" i="18"/>
  <c r="BC122" i="18" s="1"/>
  <c r="W122" i="18"/>
  <c r="Y122" i="18"/>
  <c r="AA122" i="18"/>
  <c r="BD122" i="18"/>
  <c r="BE122" i="18"/>
  <c r="BF122" i="18"/>
  <c r="BG122" i="18"/>
  <c r="BI122" i="18"/>
  <c r="N123" i="18"/>
  <c r="BC123" i="18" s="1"/>
  <c r="W123" i="18"/>
  <c r="Y123" i="18"/>
  <c r="AA123" i="18"/>
  <c r="BD123" i="18"/>
  <c r="BE123" i="18"/>
  <c r="BF123" i="18"/>
  <c r="BG123" i="18"/>
  <c r="BI123" i="18"/>
  <c r="N124" i="18"/>
  <c r="BC124" i="18" s="1"/>
  <c r="W124" i="18"/>
  <c r="Y124" i="18"/>
  <c r="AA124" i="18"/>
  <c r="BD124" i="18"/>
  <c r="BE124" i="18"/>
  <c r="BF124" i="18"/>
  <c r="BG124" i="18"/>
  <c r="BI124" i="18"/>
  <c r="N125" i="18"/>
  <c r="W125" i="18"/>
  <c r="Y125" i="18"/>
  <c r="AA125" i="18"/>
  <c r="BC125" i="18"/>
  <c r="BD125" i="18"/>
  <c r="BE125" i="18"/>
  <c r="BF125" i="18"/>
  <c r="BG125" i="18"/>
  <c r="BI125" i="18"/>
  <c r="N126" i="18"/>
  <c r="W126" i="18"/>
  <c r="Y126" i="18"/>
  <c r="AA126" i="18"/>
  <c r="BC126" i="18"/>
  <c r="BD126" i="18"/>
  <c r="BE126" i="18"/>
  <c r="BF126" i="18"/>
  <c r="BG126" i="18"/>
  <c r="BI126" i="18"/>
  <c r="N127" i="18"/>
  <c r="BC127" i="18" s="1"/>
  <c r="W127" i="18"/>
  <c r="Y127" i="18"/>
  <c r="AA127" i="18"/>
  <c r="BD127" i="18"/>
  <c r="BE127" i="18"/>
  <c r="BF127" i="18"/>
  <c r="BG127" i="18"/>
  <c r="BI127" i="18"/>
  <c r="N128" i="18"/>
  <c r="BC128" i="18" s="1"/>
  <c r="W128" i="18"/>
  <c r="Y128" i="18"/>
  <c r="AA128" i="18"/>
  <c r="BD128" i="18"/>
  <c r="BE128" i="18"/>
  <c r="BF128" i="18"/>
  <c r="BG128" i="18"/>
  <c r="BI128" i="18"/>
  <c r="N129" i="18"/>
  <c r="BC129" i="18" s="1"/>
  <c r="W129" i="18"/>
  <c r="Y129" i="18"/>
  <c r="AA129" i="18"/>
  <c r="BD129" i="18"/>
  <c r="BE129" i="18"/>
  <c r="BF129" i="18"/>
  <c r="BG129" i="18"/>
  <c r="BI129" i="18"/>
  <c r="N130" i="18"/>
  <c r="W130" i="18"/>
  <c r="Y130" i="18"/>
  <c r="AA130" i="18"/>
  <c r="BC130" i="18"/>
  <c r="BD130" i="18"/>
  <c r="BE130" i="18"/>
  <c r="BF130" i="18"/>
  <c r="BG130" i="18"/>
  <c r="BI130" i="18"/>
  <c r="N131" i="18"/>
  <c r="BC131" i="18" s="1"/>
  <c r="W131" i="18"/>
  <c r="Y131" i="18"/>
  <c r="AA131" i="18"/>
  <c r="BD131" i="18"/>
  <c r="BE131" i="18"/>
  <c r="BF131" i="18"/>
  <c r="BG131" i="18"/>
  <c r="BI131" i="18"/>
  <c r="N132" i="18"/>
  <c r="BC132" i="18" s="1"/>
  <c r="W132" i="18"/>
  <c r="Y132" i="18"/>
  <c r="AA132" i="18"/>
  <c r="BD132" i="18"/>
  <c r="BE132" i="18"/>
  <c r="BF132" i="18"/>
  <c r="BG132" i="18"/>
  <c r="BI132" i="18"/>
  <c r="N133" i="18"/>
  <c r="BC133" i="18" s="1"/>
  <c r="W133" i="18"/>
  <c r="Y133" i="18"/>
  <c r="AA133" i="18"/>
  <c r="BD133" i="18"/>
  <c r="BE133" i="18"/>
  <c r="BF133" i="18"/>
  <c r="BG133" i="18"/>
  <c r="BI133" i="18"/>
  <c r="N134" i="18"/>
  <c r="BC134" i="18" s="1"/>
  <c r="W134" i="18"/>
  <c r="Y134" i="18"/>
  <c r="AA134" i="18"/>
  <c r="BD134" i="18"/>
  <c r="BE134" i="18"/>
  <c r="BF134" i="18"/>
  <c r="BG134" i="18"/>
  <c r="BI134" i="18"/>
  <c r="N135" i="18"/>
  <c r="BC135" i="18" s="1"/>
  <c r="W135" i="18"/>
  <c r="Y135" i="18"/>
  <c r="AA135" i="18"/>
  <c r="BD135" i="18"/>
  <c r="BE135" i="18"/>
  <c r="BF135" i="18"/>
  <c r="BG135" i="18"/>
  <c r="BI135" i="18"/>
  <c r="N136" i="18"/>
  <c r="BC136" i="18" s="1"/>
  <c r="W136" i="18"/>
  <c r="Y136" i="18"/>
  <c r="AA136" i="18"/>
  <c r="BD136" i="18"/>
  <c r="BE136" i="18"/>
  <c r="BF136" i="18"/>
  <c r="BG136" i="18"/>
  <c r="BI136" i="18"/>
  <c r="N137" i="18"/>
  <c r="W137" i="18"/>
  <c r="Y137" i="18"/>
  <c r="AA137" i="18"/>
  <c r="BC137" i="18"/>
  <c r="BD137" i="18"/>
  <c r="BE137" i="18"/>
  <c r="BF137" i="18"/>
  <c r="BG137" i="18"/>
  <c r="BI137" i="18"/>
  <c r="N138" i="18"/>
  <c r="W138" i="18"/>
  <c r="Y138" i="18"/>
  <c r="AA138" i="18"/>
  <c r="BC138" i="18"/>
  <c r="BD138" i="18"/>
  <c r="BE138" i="18"/>
  <c r="BF138" i="18"/>
  <c r="BG138" i="18"/>
  <c r="BI138" i="18"/>
  <c r="N139" i="18"/>
  <c r="BC139" i="18" s="1"/>
  <c r="W139" i="18"/>
  <c r="Y139" i="18"/>
  <c r="AA139" i="18"/>
  <c r="BD139" i="18"/>
  <c r="BE139" i="18"/>
  <c r="BF139" i="18"/>
  <c r="BG139" i="18"/>
  <c r="BI139" i="18"/>
  <c r="N140" i="18"/>
  <c r="BC140" i="18" s="1"/>
  <c r="W140" i="18"/>
  <c r="Y140" i="18"/>
  <c r="AA140" i="18"/>
  <c r="BD140" i="18"/>
  <c r="BE140" i="18"/>
  <c r="BF140" i="18"/>
  <c r="BG140" i="18"/>
  <c r="BI140" i="18"/>
  <c r="N141" i="18"/>
  <c r="BC141" i="18" s="1"/>
  <c r="W141" i="18"/>
  <c r="Y141" i="18"/>
  <c r="AA141" i="18"/>
  <c r="BD141" i="18"/>
  <c r="BE141" i="18"/>
  <c r="BF141" i="18"/>
  <c r="BG141" i="18"/>
  <c r="BI141" i="18"/>
  <c r="N142" i="18"/>
  <c r="W142" i="18"/>
  <c r="Y142" i="18"/>
  <c r="AA142" i="18"/>
  <c r="BC142" i="18"/>
  <c r="BD142" i="18"/>
  <c r="BE142" i="18"/>
  <c r="BF142" i="18"/>
  <c r="BG142" i="18"/>
  <c r="BI142" i="18"/>
  <c r="N144" i="18"/>
  <c r="W144" i="18"/>
  <c r="W143" i="18" s="1"/>
  <c r="Y144" i="18"/>
  <c r="Y143" i="18" s="1"/>
  <c r="AA144" i="18"/>
  <c r="AA143" i="18" s="1"/>
  <c r="BC144" i="18"/>
  <c r="BD144" i="18"/>
  <c r="BE144" i="18"/>
  <c r="BF144" i="18"/>
  <c r="BG144" i="18"/>
  <c r="BI144" i="18"/>
  <c r="BI143" i="18" s="1"/>
  <c r="N143" i="18" s="1"/>
  <c r="N91" i="18" s="1"/>
  <c r="N146" i="18"/>
  <c r="BC146" i="18" s="1"/>
  <c r="W146" i="18"/>
  <c r="Y146" i="18"/>
  <c r="AA146" i="18"/>
  <c r="BD146" i="18"/>
  <c r="BE146" i="18"/>
  <c r="BF146" i="18"/>
  <c r="BG146" i="18"/>
  <c r="BI146" i="18"/>
  <c r="N147" i="18"/>
  <c r="BC147" i="18" s="1"/>
  <c r="W147" i="18"/>
  <c r="Y147" i="18"/>
  <c r="AA147" i="18"/>
  <c r="BD147" i="18"/>
  <c r="BE147" i="18"/>
  <c r="BF147" i="18"/>
  <c r="BG147" i="18"/>
  <c r="BI147" i="18"/>
  <c r="N148" i="18"/>
  <c r="BC148" i="18" s="1"/>
  <c r="W148" i="18"/>
  <c r="Y148" i="18"/>
  <c r="AA148" i="18"/>
  <c r="BD148" i="18"/>
  <c r="BE148" i="18"/>
  <c r="BF148" i="18"/>
  <c r="BG148" i="18"/>
  <c r="BI148" i="18"/>
  <c r="N149" i="18"/>
  <c r="BC149" i="18" s="1"/>
  <c r="W149" i="18"/>
  <c r="Y149" i="18"/>
  <c r="AA149" i="18"/>
  <c r="BD149" i="18"/>
  <c r="BE149" i="18"/>
  <c r="BF149" i="18"/>
  <c r="BG149" i="18"/>
  <c r="BI149" i="18"/>
  <c r="N150" i="18"/>
  <c r="W150" i="18"/>
  <c r="Y150" i="18"/>
  <c r="AA150" i="18"/>
  <c r="BC150" i="18"/>
  <c r="BD150" i="18"/>
  <c r="BE150" i="18"/>
  <c r="BF150" i="18"/>
  <c r="BG150" i="18"/>
  <c r="BI150" i="18"/>
  <c r="N151" i="18"/>
  <c r="BC151" i="18" s="1"/>
  <c r="W151" i="18"/>
  <c r="Y151" i="18"/>
  <c r="AA151" i="18"/>
  <c r="BD151" i="18"/>
  <c r="BE151" i="18"/>
  <c r="BF151" i="18"/>
  <c r="BG151" i="18"/>
  <c r="BI151" i="18"/>
  <c r="N152" i="18"/>
  <c r="BC152" i="18" s="1"/>
  <c r="W152" i="18"/>
  <c r="Y152" i="18"/>
  <c r="AA152" i="18"/>
  <c r="BD152" i="18"/>
  <c r="BE152" i="18"/>
  <c r="BF152" i="18"/>
  <c r="BG152" i="18"/>
  <c r="BI152" i="18"/>
  <c r="N154" i="18"/>
  <c r="BC154" i="18" s="1"/>
  <c r="W154" i="18"/>
  <c r="Y154" i="18"/>
  <c r="AA154" i="18"/>
  <c r="BD154" i="18"/>
  <c r="BE154" i="18"/>
  <c r="BF154" i="18"/>
  <c r="BG154" i="18"/>
  <c r="BI154" i="18"/>
  <c r="N155" i="18"/>
  <c r="BC155" i="18" s="1"/>
  <c r="W155" i="18"/>
  <c r="Y155" i="18"/>
  <c r="AA155" i="18"/>
  <c r="BD155" i="18"/>
  <c r="BE155" i="18"/>
  <c r="BF155" i="18"/>
  <c r="BG155" i="18"/>
  <c r="BI155" i="18"/>
  <c r="N156" i="18"/>
  <c r="BC156" i="18" s="1"/>
  <c r="W156" i="18"/>
  <c r="Y156" i="18"/>
  <c r="AA156" i="18"/>
  <c r="BD156" i="18"/>
  <c r="BE156" i="18"/>
  <c r="BF156" i="18"/>
  <c r="BG156" i="18"/>
  <c r="BI156" i="18"/>
  <c r="N157" i="18"/>
  <c r="W157" i="18"/>
  <c r="Y157" i="18"/>
  <c r="AA157" i="18"/>
  <c r="BC157" i="18"/>
  <c r="BD157" i="18"/>
  <c r="BE157" i="18"/>
  <c r="BF157" i="18"/>
  <c r="BG157" i="18"/>
  <c r="BI157" i="18"/>
  <c r="N158" i="18"/>
  <c r="W158" i="18"/>
  <c r="Y158" i="18"/>
  <c r="AA158" i="18"/>
  <c r="BC158" i="18"/>
  <c r="BD158" i="18"/>
  <c r="BE158" i="18"/>
  <c r="BF158" i="18"/>
  <c r="BG158" i="18"/>
  <c r="BI158" i="18"/>
  <c r="N159" i="18"/>
  <c r="BC159" i="18" s="1"/>
  <c r="W159" i="18"/>
  <c r="Y159" i="18"/>
  <c r="AA159" i="18"/>
  <c r="BD159" i="18"/>
  <c r="BE159" i="18"/>
  <c r="BF159" i="18"/>
  <c r="BG159" i="18"/>
  <c r="BI159" i="18"/>
  <c r="N160" i="18"/>
  <c r="BC160" i="18" s="1"/>
  <c r="W160" i="18"/>
  <c r="Y160" i="18"/>
  <c r="AA160" i="18"/>
  <c r="BD160" i="18"/>
  <c r="BE160" i="18"/>
  <c r="BF160" i="18"/>
  <c r="BG160" i="18"/>
  <c r="BI160" i="18"/>
  <c r="N161" i="18"/>
  <c r="BC161" i="18" s="1"/>
  <c r="W161" i="18"/>
  <c r="Y161" i="18"/>
  <c r="AA161" i="18"/>
  <c r="BD161" i="18"/>
  <c r="BE161" i="18"/>
  <c r="BF161" i="18"/>
  <c r="BG161" i="18"/>
  <c r="BI161" i="18"/>
  <c r="N162" i="18"/>
  <c r="W162" i="18"/>
  <c r="Y162" i="18"/>
  <c r="AA162" i="18"/>
  <c r="BC162" i="18"/>
  <c r="BD162" i="18"/>
  <c r="BE162" i="18"/>
  <c r="BF162" i="18"/>
  <c r="BG162" i="18"/>
  <c r="BI162" i="18"/>
  <c r="N163" i="18"/>
  <c r="BC163" i="18" s="1"/>
  <c r="W163" i="18"/>
  <c r="Y163" i="18"/>
  <c r="AA163" i="18"/>
  <c r="BD163" i="18"/>
  <c r="BE163" i="18"/>
  <c r="BF163" i="18"/>
  <c r="BG163" i="18"/>
  <c r="BI163" i="18"/>
  <c r="N164" i="18"/>
  <c r="BC164" i="18" s="1"/>
  <c r="W164" i="18"/>
  <c r="Y164" i="18"/>
  <c r="AA164" i="18"/>
  <c r="BD164" i="18"/>
  <c r="BE164" i="18"/>
  <c r="BF164" i="18"/>
  <c r="BG164" i="18"/>
  <c r="BI164" i="18"/>
  <c r="N165" i="18"/>
  <c r="BC165" i="18" s="1"/>
  <c r="W165" i="18"/>
  <c r="Y165" i="18"/>
  <c r="AA165" i="18"/>
  <c r="BD165" i="18"/>
  <c r="BE165" i="18"/>
  <c r="BF165" i="18"/>
  <c r="BG165" i="18"/>
  <c r="BI165" i="18"/>
  <c r="N166" i="18"/>
  <c r="BC166" i="18" s="1"/>
  <c r="W166" i="18"/>
  <c r="Y166" i="18"/>
  <c r="AA166" i="18"/>
  <c r="BD166" i="18"/>
  <c r="BE166" i="18"/>
  <c r="BF166" i="18"/>
  <c r="BG166" i="18"/>
  <c r="BI166" i="18"/>
  <c r="N168" i="18"/>
  <c r="W168" i="18"/>
  <c r="Y168" i="18"/>
  <c r="AA168" i="18"/>
  <c r="BC168" i="18"/>
  <c r="BD168" i="18"/>
  <c r="BE168" i="18"/>
  <c r="BF168" i="18"/>
  <c r="BG168" i="18"/>
  <c r="BI168" i="18"/>
  <c r="N169" i="18"/>
  <c r="BC169" i="18" s="1"/>
  <c r="W169" i="18"/>
  <c r="Y169" i="18"/>
  <c r="AA169" i="18"/>
  <c r="BD169" i="18"/>
  <c r="BE169" i="18"/>
  <c r="BF169" i="18"/>
  <c r="BG169" i="18"/>
  <c r="BI169" i="18"/>
  <c r="N171" i="18"/>
  <c r="BC171" i="18" s="1"/>
  <c r="W171" i="18"/>
  <c r="Y171" i="18"/>
  <c r="AA171" i="18"/>
  <c r="BD171" i="18"/>
  <c r="BE171" i="18"/>
  <c r="BF171" i="18"/>
  <c r="BG171" i="18"/>
  <c r="BI171" i="18"/>
  <c r="N172" i="18"/>
  <c r="BC172" i="18" s="1"/>
  <c r="W172" i="18"/>
  <c r="Y172" i="18"/>
  <c r="AA172" i="18"/>
  <c r="BD172" i="18"/>
  <c r="BE172" i="18"/>
  <c r="BF172" i="18"/>
  <c r="BG172" i="18"/>
  <c r="BI172" i="18"/>
  <c r="N173" i="18"/>
  <c r="BC173" i="18" s="1"/>
  <c r="W173" i="18"/>
  <c r="Y173" i="18"/>
  <c r="AA173" i="18"/>
  <c r="BD173" i="18"/>
  <c r="BE173" i="18"/>
  <c r="BF173" i="18"/>
  <c r="BG173" i="18"/>
  <c r="BI173" i="18"/>
  <c r="N174" i="18"/>
  <c r="W174" i="18"/>
  <c r="Y174" i="18"/>
  <c r="AA174" i="18"/>
  <c r="BC174" i="18"/>
  <c r="BD174" i="18"/>
  <c r="BE174" i="18"/>
  <c r="BF174" i="18"/>
  <c r="BG174" i="18"/>
  <c r="BI174" i="18"/>
  <c r="N175" i="18"/>
  <c r="BC175" i="18" s="1"/>
  <c r="W175" i="18"/>
  <c r="Y175" i="18"/>
  <c r="AA175" i="18"/>
  <c r="BD175" i="18"/>
  <c r="BE175" i="18"/>
  <c r="BF175" i="18"/>
  <c r="BG175" i="18"/>
  <c r="BI175" i="18"/>
  <c r="N178" i="18"/>
  <c r="BC178" i="18" s="1"/>
  <c r="W178" i="18"/>
  <c r="Y178" i="18"/>
  <c r="AA178" i="18"/>
  <c r="BD178" i="18"/>
  <c r="BE178" i="18"/>
  <c r="BF178" i="18"/>
  <c r="BG178" i="18"/>
  <c r="BI178" i="18"/>
  <c r="N179" i="18"/>
  <c r="BC179" i="18" s="1"/>
  <c r="W179" i="18"/>
  <c r="Y179" i="18"/>
  <c r="AA179" i="18"/>
  <c r="BD179" i="18"/>
  <c r="BE179" i="18"/>
  <c r="BF179" i="18"/>
  <c r="BG179" i="18"/>
  <c r="BI179" i="18"/>
  <c r="N181" i="18"/>
  <c r="W181" i="18"/>
  <c r="W180" i="18" s="1"/>
  <c r="Y181" i="18"/>
  <c r="Y180" i="18" s="1"/>
  <c r="AA181" i="18"/>
  <c r="AA180" i="18" s="1"/>
  <c r="BC181" i="18"/>
  <c r="BD181" i="18"/>
  <c r="BE181" i="18"/>
  <c r="BF181" i="18"/>
  <c r="BG181" i="18"/>
  <c r="BI181" i="18"/>
  <c r="BI180" i="18" s="1"/>
  <c r="N180" i="18" s="1"/>
  <c r="N98" i="18" s="1"/>
  <c r="Y191" i="20" l="1"/>
  <c r="BI191" i="20"/>
  <c r="W155" i="20"/>
  <c r="BI190" i="20"/>
  <c r="N190" i="20" s="1"/>
  <c r="N97" i="20" s="1"/>
  <c r="Y159" i="20"/>
  <c r="BI155" i="20"/>
  <c r="N155" i="20" s="1"/>
  <c r="N92" i="20" s="1"/>
  <c r="Y149" i="20"/>
  <c r="AA191" i="20"/>
  <c r="AA190" i="20" s="1"/>
  <c r="W166" i="20"/>
  <c r="BI149" i="20"/>
  <c r="N149" i="20" s="1"/>
  <c r="N91" i="20" s="1"/>
  <c r="AA184" i="20"/>
  <c r="AA181" i="20" s="1"/>
  <c r="Y166" i="20"/>
  <c r="AA155" i="20"/>
  <c r="Y184" i="20"/>
  <c r="AA166" i="20"/>
  <c r="H34" i="20"/>
  <c r="W191" i="20"/>
  <c r="W190" i="20" s="1"/>
  <c r="BI184" i="20"/>
  <c r="N184" i="20" s="1"/>
  <c r="N96" i="20" s="1"/>
  <c r="W184" i="20"/>
  <c r="W181" i="20" s="1"/>
  <c r="W159" i="20"/>
  <c r="AA159" i="20"/>
  <c r="BI159" i="20"/>
  <c r="N159" i="20" s="1"/>
  <c r="N93" i="20" s="1"/>
  <c r="Y155" i="20"/>
  <c r="AA149" i="20"/>
  <c r="BI122" i="20"/>
  <c r="H33" i="20"/>
  <c r="Y190" i="20"/>
  <c r="BI166" i="20"/>
  <c r="N166" i="20" s="1"/>
  <c r="N94" i="20" s="1"/>
  <c r="W149" i="20"/>
  <c r="W122" i="20"/>
  <c r="H36" i="20"/>
  <c r="AA122" i="20"/>
  <c r="M33" i="19"/>
  <c r="H35" i="19"/>
  <c r="AA117" i="19"/>
  <c r="AA140" i="19"/>
  <c r="W117" i="19"/>
  <c r="W116" i="19" s="1"/>
  <c r="W115" i="19" s="1"/>
  <c r="BI140" i="19"/>
  <c r="N140" i="19" s="1"/>
  <c r="N92" i="19" s="1"/>
  <c r="W140" i="19"/>
  <c r="H36" i="19"/>
  <c r="BI117" i="19"/>
  <c r="BI116" i="19" s="1"/>
  <c r="Y140" i="19"/>
  <c r="Y117" i="19"/>
  <c r="H34" i="19"/>
  <c r="AA177" i="18"/>
  <c r="AA176" i="18" s="1"/>
  <c r="BI177" i="18"/>
  <c r="BI145" i="18"/>
  <c r="N145" i="18" s="1"/>
  <c r="N92" i="18" s="1"/>
  <c r="Y145" i="18"/>
  <c r="W177" i="18"/>
  <c r="Y177" i="18"/>
  <c r="Y176" i="18" s="1"/>
  <c r="H35" i="20"/>
  <c r="Y122" i="20"/>
  <c r="H36" i="18"/>
  <c r="BI153" i="18"/>
  <c r="N153" i="18" s="1"/>
  <c r="N93" i="18" s="1"/>
  <c r="W153" i="18"/>
  <c r="H35" i="18"/>
  <c r="H33" i="18"/>
  <c r="Y170" i="18"/>
  <c r="W176" i="18"/>
  <c r="BI170" i="18"/>
  <c r="N170" i="18" s="1"/>
  <c r="N95" i="18" s="1"/>
  <c r="W170" i="18"/>
  <c r="W167" i="18" s="1"/>
  <c r="AA153" i="18"/>
  <c r="W121" i="18"/>
  <c r="AA121" i="18"/>
  <c r="BI176" i="18"/>
  <c r="N176" i="18" s="1"/>
  <c r="N96" i="18" s="1"/>
  <c r="AA170" i="18"/>
  <c r="AA167" i="18" s="1"/>
  <c r="Y153" i="18"/>
  <c r="W145" i="18"/>
  <c r="AA145" i="18"/>
  <c r="H34" i="18"/>
  <c r="Y121" i="18"/>
  <c r="BI121" i="18"/>
  <c r="N121" i="18" s="1"/>
  <c r="N90" i="18" s="1"/>
  <c r="M116" i="20"/>
  <c r="F84" i="20"/>
  <c r="BK80" i="21"/>
  <c r="J80" i="21" s="1"/>
  <c r="H32" i="18"/>
  <c r="Y116" i="19"/>
  <c r="Y115" i="19" s="1"/>
  <c r="N122" i="20"/>
  <c r="N90" i="20" s="1"/>
  <c r="H32" i="20"/>
  <c r="M32" i="20"/>
  <c r="Y167" i="18"/>
  <c r="H32" i="19"/>
  <c r="M32" i="19"/>
  <c r="BI181" i="20"/>
  <c r="N181" i="20" s="1"/>
  <c r="N95" i="20" s="1"/>
  <c r="Y181" i="20"/>
  <c r="N177" i="18"/>
  <c r="N97" i="18" s="1"/>
  <c r="M33" i="18"/>
  <c r="N155" i="19"/>
  <c r="N94" i="19" s="1"/>
  <c r="H33" i="19"/>
  <c r="N191" i="20"/>
  <c r="N98" i="20" s="1"/>
  <c r="M32" i="18"/>
  <c r="F115" i="18"/>
  <c r="F111" i="19"/>
  <c r="M33" i="20"/>
  <c r="G8" i="4"/>
  <c r="J45" i="16"/>
  <c r="E43" i="16"/>
  <c r="F45" i="16"/>
  <c r="F47" i="16"/>
  <c r="J47" i="16"/>
  <c r="F48" i="16"/>
  <c r="E71" i="16"/>
  <c r="F73" i="16"/>
  <c r="J73" i="16"/>
  <c r="F75" i="16"/>
  <c r="J75" i="16"/>
  <c r="F76" i="16"/>
  <c r="J82" i="16"/>
  <c r="BE82" i="16" s="1"/>
  <c r="P82" i="16"/>
  <c r="R82" i="16"/>
  <c r="T82" i="16"/>
  <c r="BF82" i="16"/>
  <c r="BG82" i="16"/>
  <c r="BH82" i="16"/>
  <c r="BI82" i="16"/>
  <c r="BK82" i="16"/>
  <c r="J85" i="16"/>
  <c r="P85" i="16"/>
  <c r="R85" i="16"/>
  <c r="T85" i="16"/>
  <c r="BE85" i="16"/>
  <c r="BF85" i="16"/>
  <c r="BG85" i="16"/>
  <c r="BH85" i="16"/>
  <c r="BI85" i="16"/>
  <c r="BK85" i="16"/>
  <c r="J88" i="16"/>
  <c r="P88" i="16"/>
  <c r="R88" i="16"/>
  <c r="T88" i="16"/>
  <c r="BE88" i="16"/>
  <c r="BF88" i="16"/>
  <c r="BG88" i="16"/>
  <c r="BH88" i="16"/>
  <c r="BI88" i="16"/>
  <c r="BK88" i="16"/>
  <c r="J93" i="16"/>
  <c r="BE93" i="16" s="1"/>
  <c r="P93" i="16"/>
  <c r="R93" i="16"/>
  <c r="T93" i="16"/>
  <c r="BF93" i="16"/>
  <c r="BG93" i="16"/>
  <c r="BH93" i="16"/>
  <c r="BI93" i="16"/>
  <c r="BK93" i="16"/>
  <c r="J96" i="16"/>
  <c r="BE96" i="16" s="1"/>
  <c r="P96" i="16"/>
  <c r="R96" i="16"/>
  <c r="T96" i="16"/>
  <c r="BF96" i="16"/>
  <c r="BG96" i="16"/>
  <c r="BH96" i="16"/>
  <c r="BI96" i="16"/>
  <c r="BK96" i="16"/>
  <c r="J99" i="16"/>
  <c r="BE99" i="16" s="1"/>
  <c r="P99" i="16"/>
  <c r="R99" i="16"/>
  <c r="T99" i="16"/>
  <c r="BF99" i="16"/>
  <c r="BG99" i="16"/>
  <c r="BH99" i="16"/>
  <c r="BI99" i="16"/>
  <c r="BK99" i="16"/>
  <c r="J103" i="16"/>
  <c r="P103" i="16"/>
  <c r="R103" i="16"/>
  <c r="T103" i="16"/>
  <c r="BE103" i="16"/>
  <c r="BF103" i="16"/>
  <c r="BG103" i="16"/>
  <c r="BH103" i="16"/>
  <c r="BI103" i="16"/>
  <c r="BK103" i="16"/>
  <c r="J107" i="16"/>
  <c r="BE107" i="16" s="1"/>
  <c r="P107" i="16"/>
  <c r="R107" i="16"/>
  <c r="T107" i="16"/>
  <c r="BF107" i="16"/>
  <c r="BG107" i="16"/>
  <c r="BH107" i="16"/>
  <c r="BI107" i="16"/>
  <c r="BK107" i="16"/>
  <c r="J111" i="16"/>
  <c r="BE111" i="16" s="1"/>
  <c r="P111" i="16"/>
  <c r="R111" i="16"/>
  <c r="T111" i="16"/>
  <c r="BF111" i="16"/>
  <c r="BG111" i="16"/>
  <c r="BH111" i="16"/>
  <c r="BI111" i="16"/>
  <c r="BK111" i="16"/>
  <c r="J115" i="16"/>
  <c r="BE115" i="16" s="1"/>
  <c r="P115" i="16"/>
  <c r="R115" i="16"/>
  <c r="T115" i="16"/>
  <c r="BF115" i="16"/>
  <c r="BG115" i="16"/>
  <c r="BH115" i="16"/>
  <c r="BI115" i="16"/>
  <c r="BK115" i="16"/>
  <c r="J118" i="16"/>
  <c r="BE118" i="16" s="1"/>
  <c r="P118" i="16"/>
  <c r="R118" i="16"/>
  <c r="T118" i="16"/>
  <c r="BF118" i="16"/>
  <c r="BG118" i="16"/>
  <c r="BH118" i="16"/>
  <c r="BI118" i="16"/>
  <c r="BK118" i="16"/>
  <c r="J124" i="16"/>
  <c r="BE124" i="16" s="1"/>
  <c r="P124" i="16"/>
  <c r="R124" i="16"/>
  <c r="T124" i="16"/>
  <c r="BF124" i="16"/>
  <c r="BG124" i="16"/>
  <c r="BH124" i="16"/>
  <c r="BI124" i="16"/>
  <c r="BK124" i="16"/>
  <c r="J129" i="16"/>
  <c r="BE129" i="16" s="1"/>
  <c r="P129" i="16"/>
  <c r="P128" i="16" s="1"/>
  <c r="R129" i="16"/>
  <c r="R128" i="16" s="1"/>
  <c r="T129" i="16"/>
  <c r="T128" i="16" s="1"/>
  <c r="BF129" i="16"/>
  <c r="BG129" i="16"/>
  <c r="BH129" i="16"/>
  <c r="BI129" i="16"/>
  <c r="BK129" i="16"/>
  <c r="BK128" i="16" s="1"/>
  <c r="J128" i="16" s="1"/>
  <c r="J55" i="16" s="1"/>
  <c r="J133" i="16"/>
  <c r="P133" i="16"/>
  <c r="R133" i="16"/>
  <c r="T133" i="16"/>
  <c r="BE133" i="16"/>
  <c r="BF133" i="16"/>
  <c r="BG133" i="16"/>
  <c r="BH133" i="16"/>
  <c r="BI133" i="16"/>
  <c r="BK133" i="16"/>
  <c r="J137" i="16"/>
  <c r="BE137" i="16" s="1"/>
  <c r="P137" i="16"/>
  <c r="R137" i="16"/>
  <c r="T137" i="16"/>
  <c r="BF137" i="16"/>
  <c r="BG137" i="16"/>
  <c r="BH137" i="16"/>
  <c r="BI137" i="16"/>
  <c r="BK137" i="16"/>
  <c r="J141" i="16"/>
  <c r="BE141" i="16" s="1"/>
  <c r="P141" i="16"/>
  <c r="R141" i="16"/>
  <c r="T141" i="16"/>
  <c r="BF141" i="16"/>
  <c r="BG141" i="16"/>
  <c r="BH141" i="16"/>
  <c r="BI141" i="16"/>
  <c r="BK141" i="16"/>
  <c r="J144" i="16"/>
  <c r="BE144" i="16" s="1"/>
  <c r="P144" i="16"/>
  <c r="R144" i="16"/>
  <c r="T144" i="16"/>
  <c r="BF144" i="16"/>
  <c r="BG144" i="16"/>
  <c r="BH144" i="16"/>
  <c r="BI144" i="16"/>
  <c r="BK144" i="16"/>
  <c r="J147" i="16"/>
  <c r="P147" i="16"/>
  <c r="P132" i="16" s="1"/>
  <c r="R147" i="16"/>
  <c r="T147" i="16"/>
  <c r="BE147" i="16"/>
  <c r="BF147" i="16"/>
  <c r="BG147" i="16"/>
  <c r="BH147" i="16"/>
  <c r="BI147" i="16"/>
  <c r="BK147" i="16"/>
  <c r="J150" i="16"/>
  <c r="BE150" i="16" s="1"/>
  <c r="P150" i="16"/>
  <c r="R150" i="16"/>
  <c r="T150" i="16"/>
  <c r="BF150" i="16"/>
  <c r="BG150" i="16"/>
  <c r="BH150" i="16"/>
  <c r="BI150" i="16"/>
  <c r="BK150" i="16"/>
  <c r="J153" i="16"/>
  <c r="BE153" i="16" s="1"/>
  <c r="P153" i="16"/>
  <c r="R153" i="16"/>
  <c r="T153" i="16"/>
  <c r="BF153" i="16"/>
  <c r="BG153" i="16"/>
  <c r="BH153" i="16"/>
  <c r="BI153" i="16"/>
  <c r="BK153" i="16"/>
  <c r="J156" i="16"/>
  <c r="BE156" i="16" s="1"/>
  <c r="P156" i="16"/>
  <c r="R156" i="16"/>
  <c r="T156" i="16"/>
  <c r="BF156" i="16"/>
  <c r="BG156" i="16"/>
  <c r="BH156" i="16"/>
  <c r="BI156" i="16"/>
  <c r="BK156" i="16"/>
  <c r="J159" i="16"/>
  <c r="BE159" i="16" s="1"/>
  <c r="P159" i="16"/>
  <c r="R159" i="16"/>
  <c r="T159" i="16"/>
  <c r="BF159" i="16"/>
  <c r="BG159" i="16"/>
  <c r="BH159" i="16"/>
  <c r="BI159" i="16"/>
  <c r="BK159" i="16"/>
  <c r="J162" i="16"/>
  <c r="BE162" i="16" s="1"/>
  <c r="P162" i="16"/>
  <c r="R162" i="16"/>
  <c r="T162" i="16"/>
  <c r="BF162" i="16"/>
  <c r="BG162" i="16"/>
  <c r="BH162" i="16"/>
  <c r="BI162" i="16"/>
  <c r="BK162" i="16"/>
  <c r="J165" i="16"/>
  <c r="BE165" i="16" s="1"/>
  <c r="P165" i="16"/>
  <c r="R165" i="16"/>
  <c r="T165" i="16"/>
  <c r="BF165" i="16"/>
  <c r="BG165" i="16"/>
  <c r="BH165" i="16"/>
  <c r="BI165" i="16"/>
  <c r="BK165" i="16"/>
  <c r="J168" i="16"/>
  <c r="P168" i="16"/>
  <c r="R168" i="16"/>
  <c r="T168" i="16"/>
  <c r="BE168" i="16"/>
  <c r="BF168" i="16"/>
  <c r="BG168" i="16"/>
  <c r="BH168" i="16"/>
  <c r="BI168" i="16"/>
  <c r="BK168" i="16"/>
  <c r="J172" i="16"/>
  <c r="BE172" i="16" s="1"/>
  <c r="P172" i="16"/>
  <c r="P171" i="16" s="1"/>
  <c r="R172" i="16"/>
  <c r="R171" i="16" s="1"/>
  <c r="T172" i="16"/>
  <c r="T171" i="16" s="1"/>
  <c r="BF172" i="16"/>
  <c r="BG172" i="16"/>
  <c r="BH172" i="16"/>
  <c r="BI172" i="16"/>
  <c r="BK172" i="16"/>
  <c r="BK171" i="16" s="1"/>
  <c r="J171" i="16" s="1"/>
  <c r="J57" i="16" s="1"/>
  <c r="R174" i="16"/>
  <c r="R173" i="16" s="1"/>
  <c r="J175" i="16"/>
  <c r="BE175" i="16" s="1"/>
  <c r="P175" i="16"/>
  <c r="P174" i="16" s="1"/>
  <c r="P173" i="16" s="1"/>
  <c r="R175" i="16"/>
  <c r="T175" i="16"/>
  <c r="T174" i="16" s="1"/>
  <c r="T173" i="16" s="1"/>
  <c r="BF175" i="16"/>
  <c r="BG175" i="16"/>
  <c r="BH175" i="16"/>
  <c r="BI175" i="16"/>
  <c r="BK175" i="16"/>
  <c r="BK174" i="16" s="1"/>
  <c r="J180" i="16"/>
  <c r="BE180" i="16" s="1"/>
  <c r="P180" i="16"/>
  <c r="P179" i="16" s="1"/>
  <c r="P178" i="16" s="1"/>
  <c r="R180" i="16"/>
  <c r="R179" i="16" s="1"/>
  <c r="R178" i="16" s="1"/>
  <c r="T180" i="16"/>
  <c r="T179" i="16" s="1"/>
  <c r="T178" i="16" s="1"/>
  <c r="BF180" i="16"/>
  <c r="BG180" i="16"/>
  <c r="BH180" i="16"/>
  <c r="BI180" i="16"/>
  <c r="BK180" i="16"/>
  <c r="BK179" i="16" s="1"/>
  <c r="BK178" i="16" s="1"/>
  <c r="J178" i="16" s="1"/>
  <c r="J60" i="16" s="1"/>
  <c r="T132" i="16" l="1"/>
  <c r="F30" i="16"/>
  <c r="T81" i="16"/>
  <c r="T80" i="16" s="1"/>
  <c r="T79" i="16" s="1"/>
  <c r="F29" i="16"/>
  <c r="R81" i="16"/>
  <c r="F31" i="16"/>
  <c r="P81" i="16"/>
  <c r="P80" i="16" s="1"/>
  <c r="P79" i="16" s="1"/>
  <c r="R132" i="16"/>
  <c r="AA116" i="19"/>
  <c r="AA115" i="19" s="1"/>
  <c r="BK132" i="16"/>
  <c r="J132" i="16" s="1"/>
  <c r="J56" i="16" s="1"/>
  <c r="F32" i="16"/>
  <c r="BK81" i="16"/>
  <c r="J81" i="16" s="1"/>
  <c r="J54" i="16" s="1"/>
  <c r="Y121" i="20"/>
  <c r="Y120" i="20" s="1"/>
  <c r="AA121" i="20"/>
  <c r="AA120" i="20" s="1"/>
  <c r="W121" i="20"/>
  <c r="W120" i="20" s="1"/>
  <c r="N117" i="19"/>
  <c r="N90" i="19" s="1"/>
  <c r="AA120" i="18"/>
  <c r="AA119" i="18" s="1"/>
  <c r="BI167" i="18"/>
  <c r="N167" i="18" s="1"/>
  <c r="N94" i="18" s="1"/>
  <c r="W120" i="18"/>
  <c r="W119" i="18" s="1"/>
  <c r="Y120" i="18"/>
  <c r="Y119" i="18" s="1"/>
  <c r="J27" i="21"/>
  <c r="G26" i="4" s="1"/>
  <c r="J56" i="21"/>
  <c r="BI121" i="20"/>
  <c r="BI115" i="19"/>
  <c r="N115" i="19" s="1"/>
  <c r="N88" i="19" s="1"/>
  <c r="N116" i="19"/>
  <c r="N89" i="19" s="1"/>
  <c r="F28" i="16"/>
  <c r="J28" i="16"/>
  <c r="J174" i="16"/>
  <c r="J59" i="16" s="1"/>
  <c r="BK173" i="16"/>
  <c r="J173" i="16" s="1"/>
  <c r="J58" i="16" s="1"/>
  <c r="J29" i="16"/>
  <c r="J179" i="16"/>
  <c r="J61" i="16" s="1"/>
  <c r="BK80" i="16" l="1"/>
  <c r="R80" i="16"/>
  <c r="R79" i="16" s="1"/>
  <c r="BI120" i="18"/>
  <c r="J36" i="21"/>
  <c r="M27" i="19"/>
  <c r="M30" i="19" s="1"/>
  <c r="L98" i="19"/>
  <c r="N121" i="20"/>
  <c r="N89" i="20" s="1"/>
  <c r="BI120" i="20"/>
  <c r="N120" i="20" s="1"/>
  <c r="N88" i="20" s="1"/>
  <c r="BK79" i="16"/>
  <c r="J79" i="16" s="1"/>
  <c r="J80" i="16"/>
  <c r="J53" i="16" s="1"/>
  <c r="N120" i="18" l="1"/>
  <c r="N89" i="18" s="1"/>
  <c r="BI119" i="18"/>
  <c r="N119" i="18" s="1"/>
  <c r="N88" i="18" s="1"/>
  <c r="L38" i="19"/>
  <c r="G21" i="4"/>
  <c r="L103" i="20"/>
  <c r="M27" i="20"/>
  <c r="M30" i="20" s="1"/>
  <c r="J52" i="16"/>
  <c r="J25" i="16"/>
  <c r="J34" i="16" l="1"/>
  <c r="G20" i="4"/>
  <c r="L102" i="18"/>
  <c r="M27" i="18"/>
  <c r="M30" i="18" s="1"/>
  <c r="L38" i="20"/>
  <c r="G22" i="4"/>
  <c r="G15" i="4" l="1"/>
  <c r="L38" i="18"/>
  <c r="G19" i="4"/>
  <c r="E8" i="14"/>
  <c r="G8" i="14"/>
  <c r="E9" i="14"/>
  <c r="G9" i="14"/>
  <c r="E10" i="14"/>
  <c r="G10" i="14"/>
  <c r="E11" i="14"/>
  <c r="G11" i="14"/>
  <c r="E12" i="14"/>
  <c r="G12" i="14"/>
  <c r="E13" i="14"/>
  <c r="G13" i="14"/>
  <c r="E14" i="14"/>
  <c r="G14" i="14"/>
  <c r="E15" i="14"/>
  <c r="G15" i="14"/>
  <c r="E16" i="14"/>
  <c r="G16" i="14"/>
  <c r="E17" i="14"/>
  <c r="G17" i="14"/>
  <c r="E18" i="14"/>
  <c r="G18" i="14"/>
  <c r="E28" i="14"/>
  <c r="G28" i="14"/>
  <c r="E29" i="14"/>
  <c r="G29" i="14"/>
  <c r="E30" i="14"/>
  <c r="G30" i="14"/>
  <c r="E31" i="14"/>
  <c r="G31" i="14"/>
  <c r="E32" i="14"/>
  <c r="G32" i="14"/>
  <c r="E33" i="14"/>
  <c r="G33" i="14"/>
  <c r="E34" i="14"/>
  <c r="G34" i="14"/>
  <c r="E35" i="14"/>
  <c r="G35" i="14"/>
  <c r="E36" i="14"/>
  <c r="G36" i="14"/>
  <c r="E46" i="14"/>
  <c r="E48" i="14" s="1"/>
  <c r="D93" i="14" s="1"/>
  <c r="G46" i="14"/>
  <c r="G49" i="14" s="1"/>
  <c r="E56" i="14"/>
  <c r="G56" i="14"/>
  <c r="E57" i="14"/>
  <c r="G57" i="14"/>
  <c r="E58" i="14"/>
  <c r="G58" i="14"/>
  <c r="E59" i="14"/>
  <c r="G59" i="14"/>
  <c r="E60" i="14"/>
  <c r="G60" i="14"/>
  <c r="E61" i="14"/>
  <c r="G61" i="14"/>
  <c r="E62" i="14"/>
  <c r="G62" i="14"/>
  <c r="E63" i="14"/>
  <c r="G63" i="14"/>
  <c r="E64" i="14"/>
  <c r="G64" i="14"/>
  <c r="E65" i="14"/>
  <c r="G65" i="14"/>
  <c r="E75" i="14"/>
  <c r="G75" i="14"/>
  <c r="E76" i="14"/>
  <c r="G76" i="14"/>
  <c r="E77" i="14"/>
  <c r="G77" i="14"/>
  <c r="E78" i="14"/>
  <c r="G78" i="14"/>
  <c r="E79" i="14"/>
  <c r="G79" i="14"/>
  <c r="E80" i="14"/>
  <c r="G80" i="14"/>
  <c r="E81" i="14"/>
  <c r="G81" i="14"/>
  <c r="E82" i="14"/>
  <c r="G82" i="14"/>
  <c r="E67" i="14" l="1"/>
  <c r="G21" i="14"/>
  <c r="F91" i="14" s="1"/>
  <c r="E20" i="14"/>
  <c r="E84" i="14"/>
  <c r="D95" i="14" s="1"/>
  <c r="G85" i="14"/>
  <c r="F95" i="14" s="1"/>
  <c r="G68" i="14"/>
  <c r="F94" i="14" s="1"/>
  <c r="G39" i="14"/>
  <c r="F92" i="14" s="1"/>
  <c r="E38" i="14"/>
  <c r="D92" i="14" s="1"/>
  <c r="F23" i="14"/>
  <c r="D91" i="14"/>
  <c r="F51" i="14"/>
  <c r="F93" i="14"/>
  <c r="D94" i="14"/>
  <c r="F5" i="12"/>
  <c r="H5" i="12"/>
  <c r="I5" i="12"/>
  <c r="F7" i="12"/>
  <c r="J7" i="12" s="1"/>
  <c r="H7" i="12"/>
  <c r="I7" i="12"/>
  <c r="F9" i="12"/>
  <c r="H9" i="12"/>
  <c r="I9" i="12"/>
  <c r="F11" i="12"/>
  <c r="J11" i="12" s="1"/>
  <c r="H11" i="12"/>
  <c r="I11" i="12"/>
  <c r="F12" i="12"/>
  <c r="H12" i="12"/>
  <c r="I12" i="12"/>
  <c r="F13" i="12"/>
  <c r="J13" i="12" s="1"/>
  <c r="H13" i="12"/>
  <c r="I13" i="12"/>
  <c r="F14" i="12"/>
  <c r="H14" i="12"/>
  <c r="I14" i="12"/>
  <c r="F16" i="12"/>
  <c r="H16" i="12"/>
  <c r="J16" i="12" s="1"/>
  <c r="I16" i="12"/>
  <c r="F17" i="12"/>
  <c r="J17" i="12" s="1"/>
  <c r="H17" i="12"/>
  <c r="I17" i="12"/>
  <c r="F18" i="12"/>
  <c r="H18" i="12"/>
  <c r="I18" i="12"/>
  <c r="F19" i="12"/>
  <c r="H19" i="12"/>
  <c r="I19" i="12"/>
  <c r="F21" i="12"/>
  <c r="H21" i="12"/>
  <c r="J21" i="12" s="1"/>
  <c r="I21" i="12"/>
  <c r="F22" i="12"/>
  <c r="H22" i="12"/>
  <c r="I22" i="12"/>
  <c r="F23" i="12"/>
  <c r="J23" i="12" s="1"/>
  <c r="H23" i="12"/>
  <c r="I23" i="12"/>
  <c r="F24" i="12"/>
  <c r="H24" i="12"/>
  <c r="I24" i="12"/>
  <c r="F25" i="12"/>
  <c r="J25" i="12" s="1"/>
  <c r="H25" i="12"/>
  <c r="I25" i="12"/>
  <c r="F27" i="12"/>
  <c r="H27" i="12"/>
  <c r="I27" i="12"/>
  <c r="F29" i="12"/>
  <c r="H29" i="12"/>
  <c r="J29" i="12" s="1"/>
  <c r="I29" i="12"/>
  <c r="F31" i="12"/>
  <c r="J31" i="12" s="1"/>
  <c r="H31" i="12"/>
  <c r="I31" i="12"/>
  <c r="F33" i="12"/>
  <c r="H33" i="12"/>
  <c r="J33" i="12" s="1"/>
  <c r="I33" i="12"/>
  <c r="F35" i="12"/>
  <c r="H35" i="12"/>
  <c r="I35" i="12"/>
  <c r="F37" i="12"/>
  <c r="J37" i="12" s="1"/>
  <c r="H37" i="12"/>
  <c r="I37" i="12"/>
  <c r="F38" i="12"/>
  <c r="H38" i="12"/>
  <c r="I38" i="12"/>
  <c r="F42" i="12"/>
  <c r="H42" i="12"/>
  <c r="I42" i="12"/>
  <c r="F44" i="12"/>
  <c r="H44" i="12"/>
  <c r="I44" i="12"/>
  <c r="F46" i="12"/>
  <c r="H46" i="12"/>
  <c r="I46" i="12"/>
  <c r="F47" i="12"/>
  <c r="J47" i="12" s="1"/>
  <c r="H47" i="12"/>
  <c r="I47" i="12"/>
  <c r="F48" i="12"/>
  <c r="H48" i="12"/>
  <c r="I48" i="12"/>
  <c r="F49" i="12"/>
  <c r="H49" i="12"/>
  <c r="I49" i="12"/>
  <c r="F50" i="12"/>
  <c r="H50" i="12"/>
  <c r="I50" i="12"/>
  <c r="F51" i="12"/>
  <c r="H51" i="12"/>
  <c r="I51" i="12"/>
  <c r="F53" i="12"/>
  <c r="H53" i="12"/>
  <c r="I53" i="12"/>
  <c r="F54" i="12"/>
  <c r="H54" i="12"/>
  <c r="I54" i="12"/>
  <c r="F55" i="12"/>
  <c r="H55" i="12"/>
  <c r="I55" i="12"/>
  <c r="F60" i="12"/>
  <c r="H60" i="12"/>
  <c r="I60" i="12"/>
  <c r="F62" i="12"/>
  <c r="H62" i="12"/>
  <c r="I62" i="12"/>
  <c r="F64" i="12"/>
  <c r="H64" i="12"/>
  <c r="I64" i="12"/>
  <c r="F66" i="12"/>
  <c r="H66" i="12"/>
  <c r="I66" i="12"/>
  <c r="F67" i="12"/>
  <c r="H67" i="12"/>
  <c r="I67" i="12"/>
  <c r="F68" i="12"/>
  <c r="H68" i="12"/>
  <c r="I68" i="12"/>
  <c r="F70" i="12"/>
  <c r="H70" i="12"/>
  <c r="I70" i="12"/>
  <c r="F71" i="12"/>
  <c r="H71" i="12"/>
  <c r="I71" i="12"/>
  <c r="F73" i="12"/>
  <c r="H73" i="12"/>
  <c r="I73" i="12"/>
  <c r="F74" i="12"/>
  <c r="H74" i="12"/>
  <c r="I74" i="12"/>
  <c r="F75" i="12"/>
  <c r="H75" i="12"/>
  <c r="I75" i="12"/>
  <c r="F76" i="12"/>
  <c r="H76" i="12"/>
  <c r="I76" i="12"/>
  <c r="F77" i="12"/>
  <c r="H77" i="12"/>
  <c r="I77" i="12"/>
  <c r="F78" i="12"/>
  <c r="H78" i="12"/>
  <c r="I78" i="12"/>
  <c r="F79" i="12"/>
  <c r="H79" i="12"/>
  <c r="I79" i="12"/>
  <c r="F80" i="12"/>
  <c r="H80" i="12"/>
  <c r="I80" i="12"/>
  <c r="F81" i="12"/>
  <c r="H81" i="12"/>
  <c r="I81" i="12"/>
  <c r="F82" i="12"/>
  <c r="H82" i="12"/>
  <c r="I82" i="12"/>
  <c r="F83" i="12"/>
  <c r="H83" i="12"/>
  <c r="I83" i="12"/>
  <c r="F84" i="12"/>
  <c r="J84" i="12" s="1"/>
  <c r="H84" i="12"/>
  <c r="I84" i="12"/>
  <c r="F85" i="12"/>
  <c r="H85" i="12"/>
  <c r="I85" i="12"/>
  <c r="F86" i="12"/>
  <c r="H86" i="12"/>
  <c r="I86" i="12"/>
  <c r="F88" i="12"/>
  <c r="H88" i="12"/>
  <c r="I88" i="12"/>
  <c r="F89" i="12"/>
  <c r="H89" i="12"/>
  <c r="I89" i="12"/>
  <c r="F90" i="12"/>
  <c r="H90" i="12"/>
  <c r="I90" i="12"/>
  <c r="F91" i="12"/>
  <c r="H91" i="12"/>
  <c r="I91" i="12"/>
  <c r="F95" i="12"/>
  <c r="J95" i="12" s="1"/>
  <c r="H95" i="12"/>
  <c r="I95" i="12"/>
  <c r="F97" i="12"/>
  <c r="H97" i="12"/>
  <c r="I97" i="12"/>
  <c r="F99" i="12"/>
  <c r="H99" i="12"/>
  <c r="H106" i="12" s="1"/>
  <c r="C25" i="11" s="1"/>
  <c r="I99" i="12"/>
  <c r="F100" i="12"/>
  <c r="H100" i="12"/>
  <c r="J100" i="12" s="1"/>
  <c r="I100" i="12"/>
  <c r="F101" i="12"/>
  <c r="H101" i="12"/>
  <c r="I101" i="12"/>
  <c r="J101" i="12"/>
  <c r="F102" i="12"/>
  <c r="H102" i="12"/>
  <c r="I102" i="12"/>
  <c r="F103" i="12"/>
  <c r="H103" i="12"/>
  <c r="I103" i="12"/>
  <c r="F104" i="12"/>
  <c r="H104" i="12"/>
  <c r="I104" i="12"/>
  <c r="F105" i="12"/>
  <c r="H105" i="12"/>
  <c r="I105" i="12"/>
  <c r="F109" i="12"/>
  <c r="H109" i="12"/>
  <c r="I109" i="12"/>
  <c r="J109" i="12"/>
  <c r="F111" i="12"/>
  <c r="H111" i="12"/>
  <c r="I111" i="12"/>
  <c r="F113" i="12"/>
  <c r="H113" i="12"/>
  <c r="I113" i="12"/>
  <c r="J113" i="12"/>
  <c r="F114" i="12"/>
  <c r="J114" i="12" s="1"/>
  <c r="H114" i="12"/>
  <c r="I114" i="12"/>
  <c r="F115" i="12"/>
  <c r="H115" i="12"/>
  <c r="I115" i="12"/>
  <c r="J115" i="12"/>
  <c r="F116" i="12"/>
  <c r="H116" i="12"/>
  <c r="H126" i="12" s="1"/>
  <c r="C26" i="11" s="1"/>
  <c r="I116" i="12"/>
  <c r="F117" i="12"/>
  <c r="H117" i="12"/>
  <c r="J117" i="12" s="1"/>
  <c r="I117" i="12"/>
  <c r="F118" i="12"/>
  <c r="H118" i="12"/>
  <c r="I118" i="12"/>
  <c r="F119" i="12"/>
  <c r="H119" i="12"/>
  <c r="J119" i="12" s="1"/>
  <c r="I119" i="12"/>
  <c r="F120" i="12"/>
  <c r="H120" i="12"/>
  <c r="I120" i="12"/>
  <c r="F121" i="12"/>
  <c r="H121" i="12"/>
  <c r="I121" i="12"/>
  <c r="J121" i="12"/>
  <c r="F123" i="12"/>
  <c r="H123" i="12"/>
  <c r="I123" i="12"/>
  <c r="F124" i="12"/>
  <c r="H124" i="12"/>
  <c r="J124" i="12" s="1"/>
  <c r="I124" i="12"/>
  <c r="F125" i="12"/>
  <c r="F126" i="12" s="1"/>
  <c r="B26" i="11" s="1"/>
  <c r="H125" i="12"/>
  <c r="I125" i="12"/>
  <c r="F129" i="12"/>
  <c r="H129" i="12"/>
  <c r="I129" i="12"/>
  <c r="F131" i="12"/>
  <c r="J131" i="12" s="1"/>
  <c r="H131" i="12"/>
  <c r="I131" i="12"/>
  <c r="F133" i="12"/>
  <c r="H133" i="12"/>
  <c r="I133" i="12"/>
  <c r="F134" i="12"/>
  <c r="J134" i="12" s="1"/>
  <c r="H134" i="12"/>
  <c r="I134" i="12"/>
  <c r="F135" i="12"/>
  <c r="H135" i="12"/>
  <c r="I135" i="12"/>
  <c r="F136" i="12"/>
  <c r="J136" i="12" s="1"/>
  <c r="H136" i="12"/>
  <c r="I136" i="12"/>
  <c r="F137" i="12"/>
  <c r="H137" i="12"/>
  <c r="I137" i="12"/>
  <c r="F138" i="12"/>
  <c r="H138" i="12"/>
  <c r="I138" i="12"/>
  <c r="F139" i="12"/>
  <c r="H139" i="12"/>
  <c r="I139" i="12"/>
  <c r="F140" i="12"/>
  <c r="J140" i="12" s="1"/>
  <c r="H140" i="12"/>
  <c r="I140" i="12"/>
  <c r="F141" i="12"/>
  <c r="H141" i="12"/>
  <c r="I141" i="12"/>
  <c r="F143" i="12"/>
  <c r="J143" i="12" s="1"/>
  <c r="H143" i="12"/>
  <c r="I143" i="12"/>
  <c r="F144" i="12"/>
  <c r="H144" i="12"/>
  <c r="I144" i="12"/>
  <c r="F145" i="12"/>
  <c r="J145" i="12" s="1"/>
  <c r="H145" i="12"/>
  <c r="I145" i="12"/>
  <c r="H149" i="12"/>
  <c r="H150" i="12"/>
  <c r="H151" i="12"/>
  <c r="H152" i="12"/>
  <c r="H153" i="12"/>
  <c r="H154" i="12"/>
  <c r="F160" i="12"/>
  <c r="H160" i="12"/>
  <c r="I160" i="12"/>
  <c r="F162" i="12"/>
  <c r="H162" i="12"/>
  <c r="I162" i="12"/>
  <c r="F163" i="12"/>
  <c r="H163" i="12"/>
  <c r="I163" i="12"/>
  <c r="F165" i="12"/>
  <c r="J165" i="12" s="1"/>
  <c r="H165" i="12"/>
  <c r="I165" i="12"/>
  <c r="F167" i="12"/>
  <c r="H167" i="12"/>
  <c r="I167" i="12"/>
  <c r="F168" i="12"/>
  <c r="J168" i="12" s="1"/>
  <c r="H168" i="12"/>
  <c r="I168" i="12"/>
  <c r="F170" i="12"/>
  <c r="H170" i="12"/>
  <c r="I170" i="12"/>
  <c r="F171" i="12"/>
  <c r="J171" i="12" s="1"/>
  <c r="H171" i="12"/>
  <c r="I171" i="12"/>
  <c r="F172" i="12"/>
  <c r="H172" i="12"/>
  <c r="I172" i="12"/>
  <c r="F174" i="12"/>
  <c r="H174" i="12"/>
  <c r="I174" i="12"/>
  <c r="F176" i="12"/>
  <c r="H176" i="12"/>
  <c r="I176" i="12"/>
  <c r="F179" i="12"/>
  <c r="J179" i="12" s="1"/>
  <c r="H179" i="12"/>
  <c r="I179" i="12"/>
  <c r="F183" i="12"/>
  <c r="H183" i="12"/>
  <c r="I183" i="12"/>
  <c r="F184" i="12"/>
  <c r="H184" i="12"/>
  <c r="J184" i="12" s="1"/>
  <c r="I184" i="12"/>
  <c r="I185" i="12"/>
  <c r="J185" i="12"/>
  <c r="F187" i="12"/>
  <c r="H187" i="12"/>
  <c r="I187" i="12"/>
  <c r="F188" i="12"/>
  <c r="H188" i="12"/>
  <c r="I188" i="12"/>
  <c r="F190" i="12"/>
  <c r="H190" i="12"/>
  <c r="I190" i="12"/>
  <c r="F191" i="12"/>
  <c r="J191" i="12" s="1"/>
  <c r="H191" i="12"/>
  <c r="I191" i="12"/>
  <c r="F192" i="12"/>
  <c r="H192" i="12"/>
  <c r="I192" i="12"/>
  <c r="F193" i="12"/>
  <c r="H193" i="12"/>
  <c r="I193" i="12"/>
  <c r="F194" i="12"/>
  <c r="H194" i="12"/>
  <c r="I194" i="12"/>
  <c r="F195" i="12"/>
  <c r="H195" i="12"/>
  <c r="I195" i="12"/>
  <c r="F196" i="12"/>
  <c r="H196" i="12"/>
  <c r="I196" i="12"/>
  <c r="F198" i="12"/>
  <c r="H198" i="12"/>
  <c r="I198" i="12"/>
  <c r="F199" i="12"/>
  <c r="H199" i="12"/>
  <c r="I199" i="12"/>
  <c r="F201" i="12"/>
  <c r="J201" i="12" s="1"/>
  <c r="H201" i="12"/>
  <c r="I201" i="12"/>
  <c r="F202" i="12"/>
  <c r="H202" i="12"/>
  <c r="I202" i="12"/>
  <c r="F203" i="12"/>
  <c r="H203" i="12"/>
  <c r="I203" i="12"/>
  <c r="F205" i="12"/>
  <c r="H205" i="12"/>
  <c r="I205" i="12"/>
  <c r="F206" i="12"/>
  <c r="H206" i="12"/>
  <c r="I206" i="12"/>
  <c r="F207" i="12"/>
  <c r="H207" i="12"/>
  <c r="I207" i="12"/>
  <c r="F209" i="12"/>
  <c r="J209" i="12" s="1"/>
  <c r="H209" i="12"/>
  <c r="I209" i="12"/>
  <c r="F210" i="12"/>
  <c r="H210" i="12"/>
  <c r="I210" i="12"/>
  <c r="F211" i="12"/>
  <c r="J211" i="12" s="1"/>
  <c r="H211" i="12"/>
  <c r="I211" i="12"/>
  <c r="F213" i="12"/>
  <c r="H213" i="12"/>
  <c r="I213" i="12"/>
  <c r="F214" i="12"/>
  <c r="H214" i="12"/>
  <c r="I214" i="12"/>
  <c r="F216" i="12"/>
  <c r="H216" i="12"/>
  <c r="I216" i="12"/>
  <c r="F218" i="12"/>
  <c r="H218" i="12"/>
  <c r="I218" i="12"/>
  <c r="F219" i="12"/>
  <c r="H219" i="12"/>
  <c r="I219" i="12"/>
  <c r="F220" i="12"/>
  <c r="J220" i="12" s="1"/>
  <c r="H220" i="12"/>
  <c r="I220" i="12"/>
  <c r="F221" i="12"/>
  <c r="H221" i="12"/>
  <c r="I221" i="12"/>
  <c r="F222" i="12"/>
  <c r="J222" i="12" s="1"/>
  <c r="H222" i="12"/>
  <c r="I222" i="12"/>
  <c r="F223" i="12"/>
  <c r="H223" i="12"/>
  <c r="I223" i="12"/>
  <c r="F224" i="12"/>
  <c r="H224" i="12"/>
  <c r="I224" i="12"/>
  <c r="F225" i="12"/>
  <c r="H225" i="12"/>
  <c r="I225" i="12"/>
  <c r="F227" i="12"/>
  <c r="H227" i="12"/>
  <c r="I227" i="12"/>
  <c r="F228" i="12"/>
  <c r="H228" i="12"/>
  <c r="I228" i="12"/>
  <c r="F230" i="12"/>
  <c r="J230" i="12" s="1"/>
  <c r="H230" i="12"/>
  <c r="I230" i="12"/>
  <c r="F233" i="12"/>
  <c r="H233" i="12"/>
  <c r="I233" i="12"/>
  <c r="F234" i="12"/>
  <c r="J234" i="12" s="1"/>
  <c r="H234" i="12"/>
  <c r="I234" i="12"/>
  <c r="F235" i="12"/>
  <c r="H235" i="12"/>
  <c r="I235" i="12"/>
  <c r="F236" i="12"/>
  <c r="H236" i="12"/>
  <c r="I236" i="12"/>
  <c r="F237" i="12"/>
  <c r="H237" i="12"/>
  <c r="I237" i="12"/>
  <c r="F238" i="12"/>
  <c r="H238" i="12"/>
  <c r="I238" i="12"/>
  <c r="F239" i="12"/>
  <c r="H239" i="12"/>
  <c r="I239" i="12"/>
  <c r="I240" i="12"/>
  <c r="J240" i="12"/>
  <c r="F243" i="12"/>
  <c r="H243" i="12"/>
  <c r="J243" i="12" s="1"/>
  <c r="I243" i="12"/>
  <c r="F244" i="12"/>
  <c r="J244" i="12" s="1"/>
  <c r="H244" i="12"/>
  <c r="I244" i="12"/>
  <c r="F245" i="12"/>
  <c r="H245" i="12"/>
  <c r="I245" i="12"/>
  <c r="J245" i="12"/>
  <c r="F246" i="12"/>
  <c r="H246" i="12"/>
  <c r="I246" i="12"/>
  <c r="F247" i="12"/>
  <c r="J247" i="12" s="1"/>
  <c r="H247" i="12"/>
  <c r="I247" i="12"/>
  <c r="F248" i="12"/>
  <c r="H248" i="12"/>
  <c r="I248" i="12"/>
  <c r="F249" i="12"/>
  <c r="H249" i="12"/>
  <c r="I249" i="12"/>
  <c r="F250" i="12"/>
  <c r="H250" i="12"/>
  <c r="I250" i="12"/>
  <c r="F251" i="12"/>
  <c r="J251" i="12" s="1"/>
  <c r="H251" i="12"/>
  <c r="I251" i="12"/>
  <c r="F253" i="12"/>
  <c r="H253" i="12"/>
  <c r="I253" i="12"/>
  <c r="F254" i="12"/>
  <c r="H254" i="12"/>
  <c r="I254" i="12"/>
  <c r="J254" i="12"/>
  <c r="F255" i="12"/>
  <c r="H255" i="12"/>
  <c r="I255" i="12"/>
  <c r="F257" i="12"/>
  <c r="H257" i="12"/>
  <c r="I257" i="12"/>
  <c r="F258" i="12"/>
  <c r="J258" i="12" s="1"/>
  <c r="H258" i="12"/>
  <c r="I258" i="12"/>
  <c r="F260" i="12"/>
  <c r="H260" i="12"/>
  <c r="I260" i="12"/>
  <c r="F262" i="12"/>
  <c r="H262" i="12"/>
  <c r="I262" i="12"/>
  <c r="F263" i="12"/>
  <c r="H263" i="12"/>
  <c r="I263" i="12"/>
  <c r="F264" i="12"/>
  <c r="J264" i="12" s="1"/>
  <c r="H264" i="12"/>
  <c r="I264" i="12"/>
  <c r="F265" i="12"/>
  <c r="H265" i="12"/>
  <c r="I265" i="12"/>
  <c r="F267" i="12"/>
  <c r="J267" i="12" s="1"/>
  <c r="H267" i="12"/>
  <c r="I267" i="12"/>
  <c r="F269" i="12"/>
  <c r="H269" i="12"/>
  <c r="I269" i="12"/>
  <c r="F271" i="12"/>
  <c r="H271" i="12"/>
  <c r="I271" i="12"/>
  <c r="F272" i="12"/>
  <c r="H272" i="12"/>
  <c r="I272" i="12"/>
  <c r="F273" i="12"/>
  <c r="H273" i="12"/>
  <c r="I273" i="12"/>
  <c r="F275" i="12"/>
  <c r="H275" i="12"/>
  <c r="I275" i="12"/>
  <c r="F276" i="12"/>
  <c r="H276" i="12"/>
  <c r="I276" i="12"/>
  <c r="F277" i="12"/>
  <c r="H277" i="12"/>
  <c r="I277" i="12"/>
  <c r="F278" i="12"/>
  <c r="H278" i="12"/>
  <c r="I278" i="12"/>
  <c r="F284" i="12"/>
  <c r="H284" i="12"/>
  <c r="I284" i="12"/>
  <c r="F285" i="12"/>
  <c r="H285" i="12"/>
  <c r="I285" i="12"/>
  <c r="F286" i="12"/>
  <c r="H286" i="12"/>
  <c r="I286" i="12"/>
  <c r="F287" i="12"/>
  <c r="H287" i="12"/>
  <c r="I287" i="12"/>
  <c r="F288" i="12"/>
  <c r="H288" i="12"/>
  <c r="I288" i="12"/>
  <c r="F289" i="12"/>
  <c r="H289" i="12"/>
  <c r="I289" i="12"/>
  <c r="F290" i="12"/>
  <c r="J290" i="12" s="1"/>
  <c r="H290" i="12"/>
  <c r="I290" i="12"/>
  <c r="F291" i="12"/>
  <c r="H291" i="12"/>
  <c r="I291" i="12"/>
  <c r="F292" i="12"/>
  <c r="J292" i="12" s="1"/>
  <c r="H292" i="12"/>
  <c r="I292" i="12"/>
  <c r="F293" i="12"/>
  <c r="H293" i="12"/>
  <c r="I293" i="12"/>
  <c r="F294" i="12"/>
  <c r="H294" i="12"/>
  <c r="I294" i="12"/>
  <c r="F295" i="12"/>
  <c r="H295" i="12"/>
  <c r="I295" i="12"/>
  <c r="F296" i="12"/>
  <c r="H296" i="12"/>
  <c r="I296" i="12"/>
  <c r="F297" i="12"/>
  <c r="H297" i="12"/>
  <c r="I297" i="12"/>
  <c r="F298" i="12"/>
  <c r="J298" i="12" s="1"/>
  <c r="H298" i="12"/>
  <c r="I298" i="12"/>
  <c r="F299" i="12"/>
  <c r="H299" i="12"/>
  <c r="I299" i="12"/>
  <c r="F300" i="12"/>
  <c r="J300" i="12" s="1"/>
  <c r="H300" i="12"/>
  <c r="I300" i="12"/>
  <c r="F301" i="12"/>
  <c r="H301" i="12"/>
  <c r="I301" i="12"/>
  <c r="F302" i="12"/>
  <c r="J302" i="12" s="1"/>
  <c r="H302" i="12"/>
  <c r="I302" i="12"/>
  <c r="F303" i="12"/>
  <c r="H303" i="12"/>
  <c r="I303" i="12"/>
  <c r="F304" i="12"/>
  <c r="H304" i="12"/>
  <c r="J304" i="12" s="1"/>
  <c r="I304" i="12"/>
  <c r="I305" i="12"/>
  <c r="J305" i="12"/>
  <c r="F307" i="12"/>
  <c r="H307" i="12"/>
  <c r="I307" i="12"/>
  <c r="F309" i="12"/>
  <c r="H309" i="12"/>
  <c r="I309" i="12"/>
  <c r="F310" i="12"/>
  <c r="H310" i="12"/>
  <c r="I310" i="12"/>
  <c r="F312" i="12"/>
  <c r="H312" i="12"/>
  <c r="I312" i="12"/>
  <c r="F315" i="12"/>
  <c r="H315" i="12"/>
  <c r="I315" i="12"/>
  <c r="F316" i="12"/>
  <c r="H316" i="12"/>
  <c r="I316" i="12"/>
  <c r="I317" i="12"/>
  <c r="J317" i="12"/>
  <c r="F321" i="12"/>
  <c r="H321" i="12"/>
  <c r="I321" i="12"/>
  <c r="F323" i="12"/>
  <c r="H323" i="12"/>
  <c r="I323" i="12"/>
  <c r="F324" i="12"/>
  <c r="H324" i="12"/>
  <c r="I324" i="12"/>
  <c r="F326" i="12"/>
  <c r="H326" i="12"/>
  <c r="I326" i="12"/>
  <c r="F327" i="12"/>
  <c r="H327" i="12"/>
  <c r="I327" i="12"/>
  <c r="F328" i="12"/>
  <c r="H328" i="12"/>
  <c r="I328" i="12"/>
  <c r="F330" i="12"/>
  <c r="H330" i="12"/>
  <c r="I330" i="12"/>
  <c r="F331" i="12"/>
  <c r="J331" i="12" s="1"/>
  <c r="H331" i="12"/>
  <c r="I331" i="12"/>
  <c r="F333" i="12"/>
  <c r="H333" i="12"/>
  <c r="I333" i="12"/>
  <c r="F334" i="12"/>
  <c r="H334" i="12"/>
  <c r="I334" i="12"/>
  <c r="F335" i="12"/>
  <c r="H335" i="12"/>
  <c r="I335" i="12"/>
  <c r="F336" i="12"/>
  <c r="J336" i="12" s="1"/>
  <c r="H336" i="12"/>
  <c r="I336" i="12"/>
  <c r="F337" i="12"/>
  <c r="H337" i="12"/>
  <c r="I337" i="12"/>
  <c r="F338" i="12"/>
  <c r="H338" i="12"/>
  <c r="I338" i="12"/>
  <c r="F339" i="12"/>
  <c r="H339" i="12"/>
  <c r="I339" i="12"/>
  <c r="F341" i="12"/>
  <c r="H341" i="12"/>
  <c r="I341" i="12"/>
  <c r="F342" i="12"/>
  <c r="H342" i="12"/>
  <c r="I342" i="12"/>
  <c r="F344" i="12"/>
  <c r="J344" i="12" s="1"/>
  <c r="H344" i="12"/>
  <c r="I344" i="12"/>
  <c r="F345" i="12"/>
  <c r="H345" i="12"/>
  <c r="I345" i="12"/>
  <c r="F347" i="12"/>
  <c r="H347" i="12"/>
  <c r="J347" i="12" s="1"/>
  <c r="I347" i="12"/>
  <c r="F350" i="12"/>
  <c r="J350" i="12" s="1"/>
  <c r="H350" i="12"/>
  <c r="I350" i="12"/>
  <c r="I351" i="12"/>
  <c r="J351" i="12"/>
  <c r="I353" i="12"/>
  <c r="J353" i="12"/>
  <c r="I354" i="12"/>
  <c r="F358" i="12"/>
  <c r="H358" i="12"/>
  <c r="I358" i="12"/>
  <c r="F360" i="12"/>
  <c r="H360" i="12"/>
  <c r="I360" i="12"/>
  <c r="F362" i="12"/>
  <c r="H362" i="12"/>
  <c r="I362" i="12"/>
  <c r="F364" i="12"/>
  <c r="H364" i="12"/>
  <c r="I364" i="12"/>
  <c r="F366" i="12"/>
  <c r="H366" i="12"/>
  <c r="I366" i="12"/>
  <c r="F368" i="12"/>
  <c r="H368" i="12"/>
  <c r="J368" i="12" s="1"/>
  <c r="I368" i="12"/>
  <c r="F369" i="12"/>
  <c r="H369" i="12"/>
  <c r="I369" i="12"/>
  <c r="F371" i="12"/>
  <c r="H371" i="12"/>
  <c r="I371" i="12"/>
  <c r="F372" i="12"/>
  <c r="H372" i="12"/>
  <c r="I372" i="12"/>
  <c r="F374" i="12"/>
  <c r="H374" i="12"/>
  <c r="I374" i="12"/>
  <c r="F376" i="12"/>
  <c r="H376" i="12"/>
  <c r="I376" i="12"/>
  <c r="F378" i="12"/>
  <c r="H378" i="12"/>
  <c r="I378" i="12"/>
  <c r="F379" i="12"/>
  <c r="H379" i="12"/>
  <c r="I379" i="12"/>
  <c r="F381" i="12"/>
  <c r="H381" i="12"/>
  <c r="J381" i="12" s="1"/>
  <c r="I381" i="12"/>
  <c r="F383" i="12"/>
  <c r="H383" i="12"/>
  <c r="I383" i="12"/>
  <c r="F384" i="12"/>
  <c r="H384" i="12"/>
  <c r="I384" i="12"/>
  <c r="F385" i="12"/>
  <c r="H385" i="12"/>
  <c r="I385" i="12"/>
  <c r="F387" i="12"/>
  <c r="H387" i="12"/>
  <c r="I387" i="12"/>
  <c r="I388" i="12"/>
  <c r="J388" i="12"/>
  <c r="I390" i="12"/>
  <c r="J390" i="12"/>
  <c r="F1" i="11"/>
  <c r="F2" i="11"/>
  <c r="C9" i="11"/>
  <c r="J45" i="10"/>
  <c r="E43" i="10"/>
  <c r="F45" i="10"/>
  <c r="F47" i="10"/>
  <c r="J47" i="10"/>
  <c r="F48" i="10"/>
  <c r="E72" i="10"/>
  <c r="F74" i="10"/>
  <c r="F76" i="10"/>
  <c r="J76" i="10"/>
  <c r="F77" i="10"/>
  <c r="J83" i="10"/>
  <c r="BE83" i="10" s="1"/>
  <c r="P83" i="10"/>
  <c r="R83" i="10"/>
  <c r="T83" i="10"/>
  <c r="BF83" i="10"/>
  <c r="BG83" i="10"/>
  <c r="BH83" i="10"/>
  <c r="BI83" i="10"/>
  <c r="BK83" i="10"/>
  <c r="J86" i="10"/>
  <c r="P86" i="10"/>
  <c r="R86" i="10"/>
  <c r="T86" i="10"/>
  <c r="BE86" i="10"/>
  <c r="BF86" i="10"/>
  <c r="BG86" i="10"/>
  <c r="BH86" i="10"/>
  <c r="BI86" i="10"/>
  <c r="BK86" i="10"/>
  <c r="J89" i="10"/>
  <c r="BE89" i="10" s="1"/>
  <c r="P89" i="10"/>
  <c r="R89" i="10"/>
  <c r="T89" i="10"/>
  <c r="BF89" i="10"/>
  <c r="BG89" i="10"/>
  <c r="BH89" i="10"/>
  <c r="BI89" i="10"/>
  <c r="BK89" i="10"/>
  <c r="J93" i="10"/>
  <c r="BE93" i="10" s="1"/>
  <c r="P93" i="10"/>
  <c r="R93" i="10"/>
  <c r="T93" i="10"/>
  <c r="BF93" i="10"/>
  <c r="BG93" i="10"/>
  <c r="BH93" i="10"/>
  <c r="BI93" i="10"/>
  <c r="BK93" i="10"/>
  <c r="J96" i="10"/>
  <c r="BE96" i="10" s="1"/>
  <c r="P96" i="10"/>
  <c r="R96" i="10"/>
  <c r="T96" i="10"/>
  <c r="BF96" i="10"/>
  <c r="BG96" i="10"/>
  <c r="BH96" i="10"/>
  <c r="BI96" i="10"/>
  <c r="BK96" i="10"/>
  <c r="J99" i="10"/>
  <c r="BE99" i="10" s="1"/>
  <c r="P99" i="10"/>
  <c r="R99" i="10"/>
  <c r="T99" i="10"/>
  <c r="BF99" i="10"/>
  <c r="BG99" i="10"/>
  <c r="BH99" i="10"/>
  <c r="BI99" i="10"/>
  <c r="BK99" i="10"/>
  <c r="J103" i="10"/>
  <c r="P103" i="10"/>
  <c r="R103" i="10"/>
  <c r="T103" i="10"/>
  <c r="BE103" i="10"/>
  <c r="BF103" i="10"/>
  <c r="BG103" i="10"/>
  <c r="BH103" i="10"/>
  <c r="BI103" i="10"/>
  <c r="BK103" i="10"/>
  <c r="J107" i="10"/>
  <c r="P107" i="10"/>
  <c r="R107" i="10"/>
  <c r="T107" i="10"/>
  <c r="BE107" i="10"/>
  <c r="BF107" i="10"/>
  <c r="BG107" i="10"/>
  <c r="BH107" i="10"/>
  <c r="BI107" i="10"/>
  <c r="BK107" i="10"/>
  <c r="J111" i="10"/>
  <c r="BE111" i="10" s="1"/>
  <c r="P111" i="10"/>
  <c r="R111" i="10"/>
  <c r="T111" i="10"/>
  <c r="BF111" i="10"/>
  <c r="BG111" i="10"/>
  <c r="BH111" i="10"/>
  <c r="BI111" i="10"/>
  <c r="BK111" i="10"/>
  <c r="J115" i="10"/>
  <c r="BE115" i="10" s="1"/>
  <c r="P115" i="10"/>
  <c r="R115" i="10"/>
  <c r="T115" i="10"/>
  <c r="BF115" i="10"/>
  <c r="BG115" i="10"/>
  <c r="BH115" i="10"/>
  <c r="BI115" i="10"/>
  <c r="BK115" i="10"/>
  <c r="J118" i="10"/>
  <c r="BE118" i="10" s="1"/>
  <c r="P118" i="10"/>
  <c r="R118" i="10"/>
  <c r="T118" i="10"/>
  <c r="BF118" i="10"/>
  <c r="BG118" i="10"/>
  <c r="BH118" i="10"/>
  <c r="BI118" i="10"/>
  <c r="BK118" i="10"/>
  <c r="J124" i="10"/>
  <c r="P124" i="10"/>
  <c r="R124" i="10"/>
  <c r="T124" i="10"/>
  <c r="BE124" i="10"/>
  <c r="BF124" i="10"/>
  <c r="BG124" i="10"/>
  <c r="BH124" i="10"/>
  <c r="BI124" i="10"/>
  <c r="BK124" i="10"/>
  <c r="BK128" i="10"/>
  <c r="J128" i="10" s="1"/>
  <c r="J55" i="10" s="1"/>
  <c r="J129" i="10"/>
  <c r="BE129" i="10" s="1"/>
  <c r="P129" i="10"/>
  <c r="P128" i="10" s="1"/>
  <c r="R129" i="10"/>
  <c r="R128" i="10" s="1"/>
  <c r="T129" i="10"/>
  <c r="T128" i="10" s="1"/>
  <c r="BF129" i="10"/>
  <c r="BG129" i="10"/>
  <c r="BH129" i="10"/>
  <c r="BI129" i="10"/>
  <c r="BK129" i="10"/>
  <c r="J133" i="10"/>
  <c r="BE133" i="10" s="1"/>
  <c r="P133" i="10"/>
  <c r="R133" i="10"/>
  <c r="T133" i="10"/>
  <c r="BF133" i="10"/>
  <c r="BG133" i="10"/>
  <c r="BH133" i="10"/>
  <c r="BI133" i="10"/>
  <c r="BK133" i="10"/>
  <c r="J137" i="10"/>
  <c r="BE137" i="10" s="1"/>
  <c r="P137" i="10"/>
  <c r="P132" i="10" s="1"/>
  <c r="R137" i="10"/>
  <c r="T137" i="10"/>
  <c r="BF137" i="10"/>
  <c r="BG137" i="10"/>
  <c r="BH137" i="10"/>
  <c r="BI137" i="10"/>
  <c r="BK137" i="10"/>
  <c r="J141" i="10"/>
  <c r="BE141" i="10" s="1"/>
  <c r="P141" i="10"/>
  <c r="R141" i="10"/>
  <c r="T141" i="10"/>
  <c r="BF141" i="10"/>
  <c r="BG141" i="10"/>
  <c r="BH141" i="10"/>
  <c r="BI141" i="10"/>
  <c r="BK141" i="10"/>
  <c r="J144" i="10"/>
  <c r="BE144" i="10" s="1"/>
  <c r="P144" i="10"/>
  <c r="R144" i="10"/>
  <c r="T144" i="10"/>
  <c r="BF144" i="10"/>
  <c r="BG144" i="10"/>
  <c r="BH144" i="10"/>
  <c r="BI144" i="10"/>
  <c r="BK144" i="10"/>
  <c r="J147" i="10"/>
  <c r="BE147" i="10" s="1"/>
  <c r="P147" i="10"/>
  <c r="R147" i="10"/>
  <c r="T147" i="10"/>
  <c r="BF147" i="10"/>
  <c r="BG147" i="10"/>
  <c r="BH147" i="10"/>
  <c r="BI147" i="10"/>
  <c r="BK147" i="10"/>
  <c r="J150" i="10"/>
  <c r="BE150" i="10" s="1"/>
  <c r="P150" i="10"/>
  <c r="R150" i="10"/>
  <c r="T150" i="10"/>
  <c r="BF150" i="10"/>
  <c r="BG150" i="10"/>
  <c r="BH150" i="10"/>
  <c r="BI150" i="10"/>
  <c r="BK150" i="10"/>
  <c r="J153" i="10"/>
  <c r="BE153" i="10" s="1"/>
  <c r="P153" i="10"/>
  <c r="R153" i="10"/>
  <c r="T153" i="10"/>
  <c r="BF153" i="10"/>
  <c r="BG153" i="10"/>
  <c r="BH153" i="10"/>
  <c r="BI153" i="10"/>
  <c r="BK153" i="10"/>
  <c r="J156" i="10"/>
  <c r="BE156" i="10" s="1"/>
  <c r="P156" i="10"/>
  <c r="R156" i="10"/>
  <c r="T156" i="10"/>
  <c r="BF156" i="10"/>
  <c r="BG156" i="10"/>
  <c r="BH156" i="10"/>
  <c r="BI156" i="10"/>
  <c r="BK156" i="10"/>
  <c r="J159" i="10"/>
  <c r="P159" i="10"/>
  <c r="R159" i="10"/>
  <c r="T159" i="10"/>
  <c r="BE159" i="10"/>
  <c r="BF159" i="10"/>
  <c r="BG159" i="10"/>
  <c r="BH159" i="10"/>
  <c r="BI159" i="10"/>
  <c r="BK159" i="10"/>
  <c r="J162" i="10"/>
  <c r="BE162" i="10" s="1"/>
  <c r="P162" i="10"/>
  <c r="R162" i="10"/>
  <c r="T162" i="10"/>
  <c r="BF162" i="10"/>
  <c r="BG162" i="10"/>
  <c r="BH162" i="10"/>
  <c r="BI162" i="10"/>
  <c r="BK162" i="10"/>
  <c r="J165" i="10"/>
  <c r="BE165" i="10" s="1"/>
  <c r="P165" i="10"/>
  <c r="R165" i="10"/>
  <c r="T165" i="10"/>
  <c r="BF165" i="10"/>
  <c r="BG165" i="10"/>
  <c r="BH165" i="10"/>
  <c r="BI165" i="10"/>
  <c r="BK165" i="10"/>
  <c r="J168" i="10"/>
  <c r="BE168" i="10" s="1"/>
  <c r="P168" i="10"/>
  <c r="R168" i="10"/>
  <c r="T168" i="10"/>
  <c r="BF168" i="10"/>
  <c r="BG168" i="10"/>
  <c r="BH168" i="10"/>
  <c r="BI168" i="10"/>
  <c r="BK168" i="10"/>
  <c r="J172" i="10"/>
  <c r="BE172" i="10" s="1"/>
  <c r="P172" i="10"/>
  <c r="P171" i="10" s="1"/>
  <c r="R172" i="10"/>
  <c r="R171" i="10" s="1"/>
  <c r="T172" i="10"/>
  <c r="T171" i="10" s="1"/>
  <c r="BF172" i="10"/>
  <c r="BG172" i="10"/>
  <c r="BH172" i="10"/>
  <c r="BI172" i="10"/>
  <c r="BK172" i="10"/>
  <c r="BK171" i="10" s="1"/>
  <c r="J171" i="10" s="1"/>
  <c r="J57" i="10" s="1"/>
  <c r="J175" i="10"/>
  <c r="BE175" i="10" s="1"/>
  <c r="P175" i="10"/>
  <c r="R175" i="10"/>
  <c r="T175" i="10"/>
  <c r="BF175" i="10"/>
  <c r="BG175" i="10"/>
  <c r="BH175" i="10"/>
  <c r="BI175" i="10"/>
  <c r="BK175" i="10"/>
  <c r="J178" i="10"/>
  <c r="BE178" i="10" s="1"/>
  <c r="P178" i="10"/>
  <c r="R178" i="10"/>
  <c r="T178" i="10"/>
  <c r="BF178" i="10"/>
  <c r="BG178" i="10"/>
  <c r="BH178" i="10"/>
  <c r="BI178" i="10"/>
  <c r="BK178" i="10"/>
  <c r="J181" i="10"/>
  <c r="P181" i="10"/>
  <c r="R181" i="10"/>
  <c r="T181" i="10"/>
  <c r="BE181" i="10"/>
  <c r="BF181" i="10"/>
  <c r="BG181" i="10"/>
  <c r="BH181" i="10"/>
  <c r="BI181" i="10"/>
  <c r="BK181" i="10"/>
  <c r="J184" i="10"/>
  <c r="BE184" i="10" s="1"/>
  <c r="P184" i="10"/>
  <c r="R184" i="10"/>
  <c r="T184" i="10"/>
  <c r="BF184" i="10"/>
  <c r="BG184" i="10"/>
  <c r="BH184" i="10"/>
  <c r="BI184" i="10"/>
  <c r="BK184" i="10"/>
  <c r="J187" i="10"/>
  <c r="BE187" i="10" s="1"/>
  <c r="P187" i="10"/>
  <c r="R187" i="10"/>
  <c r="T187" i="10"/>
  <c r="BF187" i="10"/>
  <c r="BG187" i="10"/>
  <c r="BH187" i="10"/>
  <c r="BI187" i="10"/>
  <c r="BK187" i="10"/>
  <c r="J191" i="10"/>
  <c r="BE191" i="10" s="1"/>
  <c r="P191" i="10"/>
  <c r="R191" i="10"/>
  <c r="T191" i="10"/>
  <c r="BF191" i="10"/>
  <c r="BG191" i="10"/>
  <c r="BH191" i="10"/>
  <c r="BI191" i="10"/>
  <c r="BK191" i="10"/>
  <c r="J194" i="10"/>
  <c r="BE194" i="10" s="1"/>
  <c r="P194" i="10"/>
  <c r="R194" i="10"/>
  <c r="T194" i="10"/>
  <c r="BF194" i="10"/>
  <c r="BG194" i="10"/>
  <c r="BH194" i="10"/>
  <c r="BI194" i="10"/>
  <c r="BK194" i="10"/>
  <c r="J197" i="10"/>
  <c r="P197" i="10"/>
  <c r="R197" i="10"/>
  <c r="T197" i="10"/>
  <c r="BE197" i="10"/>
  <c r="BF197" i="10"/>
  <c r="BG197" i="10"/>
  <c r="BH197" i="10"/>
  <c r="BI197" i="10"/>
  <c r="BK197" i="10"/>
  <c r="J200" i="10"/>
  <c r="BE200" i="10" s="1"/>
  <c r="P200" i="10"/>
  <c r="R200" i="10"/>
  <c r="T200" i="10"/>
  <c r="BF200" i="10"/>
  <c r="BG200" i="10"/>
  <c r="BH200" i="10"/>
  <c r="BI200" i="10"/>
  <c r="BK200" i="10"/>
  <c r="J203" i="10"/>
  <c r="BE203" i="10" s="1"/>
  <c r="P203" i="10"/>
  <c r="R203" i="10"/>
  <c r="T203" i="10"/>
  <c r="BF203" i="10"/>
  <c r="BG203" i="10"/>
  <c r="BH203" i="10"/>
  <c r="BI203" i="10"/>
  <c r="BK203" i="10"/>
  <c r="J206" i="10"/>
  <c r="BE206" i="10" s="1"/>
  <c r="P206" i="10"/>
  <c r="R206" i="10"/>
  <c r="T206" i="10"/>
  <c r="BF206" i="10"/>
  <c r="BG206" i="10"/>
  <c r="BH206" i="10"/>
  <c r="BI206" i="10"/>
  <c r="BK206" i="10"/>
  <c r="J209" i="10"/>
  <c r="BE209" i="10" s="1"/>
  <c r="P209" i="10"/>
  <c r="R209" i="10"/>
  <c r="T209" i="10"/>
  <c r="BF209" i="10"/>
  <c r="BG209" i="10"/>
  <c r="BH209" i="10"/>
  <c r="BI209" i="10"/>
  <c r="BK209" i="10"/>
  <c r="J212" i="10"/>
  <c r="BE212" i="10" s="1"/>
  <c r="P212" i="10"/>
  <c r="R212" i="10"/>
  <c r="T212" i="10"/>
  <c r="BF212" i="10"/>
  <c r="BG212" i="10"/>
  <c r="BH212" i="10"/>
  <c r="BI212" i="10"/>
  <c r="BK212" i="10"/>
  <c r="J215" i="10"/>
  <c r="BE215" i="10" s="1"/>
  <c r="P215" i="10"/>
  <c r="R215" i="10"/>
  <c r="T215" i="10"/>
  <c r="BF215" i="10"/>
  <c r="BG215" i="10"/>
  <c r="BH215" i="10"/>
  <c r="BI215" i="10"/>
  <c r="BK215" i="10"/>
  <c r="J218" i="10"/>
  <c r="P218" i="10"/>
  <c r="R218" i="10"/>
  <c r="T218" i="10"/>
  <c r="BE218" i="10"/>
  <c r="BF218" i="10"/>
  <c r="BG218" i="10"/>
  <c r="BH218" i="10"/>
  <c r="BI218" i="10"/>
  <c r="BK218" i="10"/>
  <c r="J221" i="10"/>
  <c r="BE221" i="10" s="1"/>
  <c r="P221" i="10"/>
  <c r="R221" i="10"/>
  <c r="T221" i="10"/>
  <c r="BF221" i="10"/>
  <c r="BG221" i="10"/>
  <c r="BH221" i="10"/>
  <c r="BI221" i="10"/>
  <c r="BK221" i="10"/>
  <c r="J224" i="10"/>
  <c r="BE224" i="10" s="1"/>
  <c r="P224" i="10"/>
  <c r="R224" i="10"/>
  <c r="T224" i="10"/>
  <c r="BF224" i="10"/>
  <c r="BG224" i="10"/>
  <c r="BH224" i="10"/>
  <c r="BI224" i="10"/>
  <c r="BK224" i="10"/>
  <c r="J227" i="10"/>
  <c r="BE227" i="10" s="1"/>
  <c r="P227" i="10"/>
  <c r="R227" i="10"/>
  <c r="T227" i="10"/>
  <c r="BF227" i="10"/>
  <c r="BG227" i="10"/>
  <c r="BH227" i="10"/>
  <c r="BI227" i="10"/>
  <c r="BK227" i="10"/>
  <c r="J230" i="10"/>
  <c r="P230" i="10"/>
  <c r="R230" i="10"/>
  <c r="T230" i="10"/>
  <c r="BE230" i="10"/>
  <c r="BF230" i="10"/>
  <c r="BG230" i="10"/>
  <c r="BH230" i="10"/>
  <c r="BI230" i="10"/>
  <c r="BK230" i="10"/>
  <c r="J233" i="10"/>
  <c r="BE233" i="10" s="1"/>
  <c r="P233" i="10"/>
  <c r="R233" i="10"/>
  <c r="T233" i="10"/>
  <c r="BF233" i="10"/>
  <c r="BG233" i="10"/>
  <c r="BH233" i="10"/>
  <c r="BI233" i="10"/>
  <c r="BK233" i="10"/>
  <c r="J236" i="10"/>
  <c r="BE236" i="10" s="1"/>
  <c r="P236" i="10"/>
  <c r="R236" i="10"/>
  <c r="T236" i="10"/>
  <c r="BF236" i="10"/>
  <c r="BG236" i="10"/>
  <c r="BH236" i="10"/>
  <c r="BI236" i="10"/>
  <c r="BK236" i="10"/>
  <c r="J239" i="10"/>
  <c r="BE239" i="10" s="1"/>
  <c r="P239" i="10"/>
  <c r="R239" i="10"/>
  <c r="T239" i="10"/>
  <c r="BF239" i="10"/>
  <c r="BG239" i="10"/>
  <c r="BH239" i="10"/>
  <c r="BI239" i="10"/>
  <c r="BK239" i="10"/>
  <c r="J242" i="10"/>
  <c r="P242" i="10"/>
  <c r="R242" i="10"/>
  <c r="T242" i="10"/>
  <c r="BE242" i="10"/>
  <c r="BF242" i="10"/>
  <c r="BG242" i="10"/>
  <c r="BH242" i="10"/>
  <c r="BI242" i="10"/>
  <c r="BK242" i="10"/>
  <c r="J244" i="10"/>
  <c r="BE244" i="10" s="1"/>
  <c r="P244" i="10"/>
  <c r="R244" i="10"/>
  <c r="R243" i="10" s="1"/>
  <c r="T244" i="10"/>
  <c r="T243" i="10" s="1"/>
  <c r="BF244" i="10"/>
  <c r="BG244" i="10"/>
  <c r="BH244" i="10"/>
  <c r="BI244" i="10"/>
  <c r="BK244" i="10"/>
  <c r="BK243" i="10" s="1"/>
  <c r="J243" i="10" s="1"/>
  <c r="J60" i="10" s="1"/>
  <c r="J247" i="10"/>
  <c r="P247" i="10"/>
  <c r="R247" i="10"/>
  <c r="T247" i="10"/>
  <c r="BE247" i="10"/>
  <c r="BF247" i="10"/>
  <c r="BG247" i="10"/>
  <c r="BH247" i="10"/>
  <c r="BI247" i="10"/>
  <c r="BK247" i="10"/>
  <c r="J252" i="10"/>
  <c r="BE252" i="10" s="1"/>
  <c r="P252" i="10"/>
  <c r="R252" i="10"/>
  <c r="R251" i="10" s="1"/>
  <c r="R250" i="10" s="1"/>
  <c r="T252" i="10"/>
  <c r="BF252" i="10"/>
  <c r="BG252" i="10"/>
  <c r="BH252" i="10"/>
  <c r="BI252" i="10"/>
  <c r="BK252" i="10"/>
  <c r="J255" i="10"/>
  <c r="BE255" i="10" s="1"/>
  <c r="P255" i="10"/>
  <c r="R255" i="10"/>
  <c r="T255" i="10"/>
  <c r="BF255" i="10"/>
  <c r="BG255" i="10"/>
  <c r="BH255" i="10"/>
  <c r="BI255" i="10"/>
  <c r="BK255" i="10"/>
  <c r="J258" i="10"/>
  <c r="BE258" i="10" s="1"/>
  <c r="P258" i="10"/>
  <c r="R258" i="10"/>
  <c r="T258" i="10"/>
  <c r="BF258" i="10"/>
  <c r="BG258" i="10"/>
  <c r="BH258" i="10"/>
  <c r="BI258" i="10"/>
  <c r="BK258" i="10"/>
  <c r="J261" i="10"/>
  <c r="P261" i="10"/>
  <c r="R261" i="10"/>
  <c r="T261" i="10"/>
  <c r="BE261" i="10"/>
  <c r="BF261" i="10"/>
  <c r="BG261" i="10"/>
  <c r="BH261" i="10"/>
  <c r="BI261" i="10"/>
  <c r="BK261" i="10"/>
  <c r="J264" i="10"/>
  <c r="BE264" i="10" s="1"/>
  <c r="P264" i="10"/>
  <c r="R264" i="10"/>
  <c r="T264" i="10"/>
  <c r="BF264" i="10"/>
  <c r="BG264" i="10"/>
  <c r="BH264" i="10"/>
  <c r="BI264" i="10"/>
  <c r="BK264" i="10"/>
  <c r="F41" i="14" l="1"/>
  <c r="J369" i="12"/>
  <c r="J385" i="12"/>
  <c r="J372" i="12"/>
  <c r="J358" i="12"/>
  <c r="J376" i="12"/>
  <c r="J387" i="12"/>
  <c r="J378" i="12"/>
  <c r="J364" i="12"/>
  <c r="J342" i="12"/>
  <c r="J337" i="12"/>
  <c r="J327" i="12"/>
  <c r="J330" i="12"/>
  <c r="J323" i="12"/>
  <c r="J275" i="12"/>
  <c r="J263" i="12"/>
  <c r="J246" i="12"/>
  <c r="J239" i="12"/>
  <c r="J228" i="12"/>
  <c r="J219" i="12"/>
  <c r="J207" i="12"/>
  <c r="J277" i="12"/>
  <c r="J265" i="12"/>
  <c r="J273" i="12"/>
  <c r="J269" i="12"/>
  <c r="J257" i="12"/>
  <c r="J250" i="12"/>
  <c r="J192" i="12"/>
  <c r="J198" i="12"/>
  <c r="J272" i="12"/>
  <c r="J260" i="12"/>
  <c r="J194" i="12"/>
  <c r="J249" i="12"/>
  <c r="J295" i="12"/>
  <c r="J284" i="12"/>
  <c r="J289" i="12"/>
  <c r="J286" i="12"/>
  <c r="J291" i="12"/>
  <c r="J296" i="12"/>
  <c r="J288" i="12"/>
  <c r="J301" i="12"/>
  <c r="J285" i="12"/>
  <c r="J294" i="12"/>
  <c r="J307" i="12"/>
  <c r="J309" i="12"/>
  <c r="J310" i="12"/>
  <c r="J187" i="12"/>
  <c r="J183" i="12"/>
  <c r="J167" i="12"/>
  <c r="J170" i="12"/>
  <c r="H180" i="12"/>
  <c r="C30" i="11" s="1"/>
  <c r="F180" i="12"/>
  <c r="B30" i="11" s="1"/>
  <c r="J144" i="12"/>
  <c r="J135" i="12"/>
  <c r="J141" i="12"/>
  <c r="H146" i="12"/>
  <c r="C27" i="11" s="1"/>
  <c r="J133" i="12"/>
  <c r="J116" i="12"/>
  <c r="J118" i="12"/>
  <c r="J120" i="12"/>
  <c r="J123" i="12"/>
  <c r="J111" i="12"/>
  <c r="J125" i="12"/>
  <c r="J126" i="12" s="1"/>
  <c r="E153" i="12" s="1"/>
  <c r="J99" i="12"/>
  <c r="J103" i="12"/>
  <c r="J105" i="12"/>
  <c r="F106" i="12"/>
  <c r="B25" i="11" s="1"/>
  <c r="J102" i="12"/>
  <c r="J85" i="12"/>
  <c r="J77" i="12"/>
  <c r="J67" i="12"/>
  <c r="H92" i="12"/>
  <c r="C24" i="11" s="1"/>
  <c r="J83" i="12"/>
  <c r="J75" i="12"/>
  <c r="J64" i="12"/>
  <c r="J74" i="12"/>
  <c r="J62" i="12"/>
  <c r="F92" i="12"/>
  <c r="B24" i="11" s="1"/>
  <c r="J78" i="12"/>
  <c r="J68" i="12"/>
  <c r="J71" i="12"/>
  <c r="J48" i="12"/>
  <c r="J50" i="12"/>
  <c r="H56" i="12"/>
  <c r="C23" i="11" s="1"/>
  <c r="J27" i="12"/>
  <c r="J35" i="12"/>
  <c r="J38" i="12"/>
  <c r="J14" i="12"/>
  <c r="H39" i="12"/>
  <c r="C22" i="11" s="1"/>
  <c r="J19" i="12"/>
  <c r="J22" i="12"/>
  <c r="J9" i="12"/>
  <c r="J24" i="12"/>
  <c r="J18" i="12"/>
  <c r="J12" i="12"/>
  <c r="BK251" i="10"/>
  <c r="J251" i="10" s="1"/>
  <c r="J62" i="10" s="1"/>
  <c r="P174" i="10"/>
  <c r="P251" i="10"/>
  <c r="P250" i="10" s="1"/>
  <c r="BK174" i="10"/>
  <c r="F32" i="10"/>
  <c r="J379" i="12"/>
  <c r="J374" i="12"/>
  <c r="J366" i="12"/>
  <c r="J360" i="12"/>
  <c r="J334" i="12"/>
  <c r="J316" i="12"/>
  <c r="J303" i="12"/>
  <c r="J287" i="12"/>
  <c r="J262" i="12"/>
  <c r="J237" i="12"/>
  <c r="J225" i="12"/>
  <c r="J216" i="12"/>
  <c r="J188" i="12"/>
  <c r="J174" i="12"/>
  <c r="J162" i="12"/>
  <c r="J138" i="12"/>
  <c r="J146" i="12" s="1"/>
  <c r="E154" i="12" s="1"/>
  <c r="J90" i="12"/>
  <c r="J81" i="12"/>
  <c r="J73" i="12"/>
  <c r="J60" i="12"/>
  <c r="J54" i="12"/>
  <c r="J44" i="12"/>
  <c r="J5" i="12"/>
  <c r="R82" i="10"/>
  <c r="BK82" i="10"/>
  <c r="F31" i="10"/>
  <c r="J326" i="12"/>
  <c r="J86" i="12"/>
  <c r="F99" i="14"/>
  <c r="F30" i="10"/>
  <c r="F56" i="12"/>
  <c r="B23" i="11" s="1"/>
  <c r="P243" i="10"/>
  <c r="F29" i="10"/>
  <c r="J345" i="12"/>
  <c r="J338" i="12"/>
  <c r="J333" i="12"/>
  <c r="J328" i="12"/>
  <c r="J321" i="12"/>
  <c r="J315" i="12"/>
  <c r="J293" i="12"/>
  <c r="J271" i="12"/>
  <c r="J248" i="12"/>
  <c r="J236" i="12"/>
  <c r="J224" i="12"/>
  <c r="J214" i="12"/>
  <c r="J203" i="12"/>
  <c r="J193" i="12"/>
  <c r="J172" i="12"/>
  <c r="F146" i="12"/>
  <c r="B27" i="11" s="1"/>
  <c r="J137" i="12"/>
  <c r="J97" i="12"/>
  <c r="J106" i="12" s="1"/>
  <c r="E152" i="12" s="1"/>
  <c r="F152" i="12" s="1"/>
  <c r="J152" i="12" s="1"/>
  <c r="J89" i="12"/>
  <c r="J80" i="12"/>
  <c r="J53" i="12"/>
  <c r="J42" i="12"/>
  <c r="F70" i="14"/>
  <c r="T132" i="10"/>
  <c r="T82" i="10"/>
  <c r="J221" i="12"/>
  <c r="J210" i="12"/>
  <c r="J199" i="12"/>
  <c r="J49" i="12"/>
  <c r="T174" i="10"/>
  <c r="R132" i="10"/>
  <c r="P82" i="10"/>
  <c r="P81" i="10" s="1"/>
  <c r="P80" i="10" s="1"/>
  <c r="J341" i="12"/>
  <c r="J335" i="12"/>
  <c r="J324" i="12"/>
  <c r="J297" i="12"/>
  <c r="J276" i="12"/>
  <c r="J253" i="12"/>
  <c r="J238" i="12"/>
  <c r="J218" i="12"/>
  <c r="J206" i="12"/>
  <c r="J195" i="12"/>
  <c r="J190" i="12"/>
  <c r="J176" i="12"/>
  <c r="J163" i="12"/>
  <c r="H155" i="12"/>
  <c r="C28" i="11" s="1"/>
  <c r="J139" i="12"/>
  <c r="J129" i="12"/>
  <c r="J91" i="12"/>
  <c r="J82" i="12"/>
  <c r="J55" i="12"/>
  <c r="J46" i="12"/>
  <c r="F39" i="12"/>
  <c r="B22" i="11" s="1"/>
  <c r="T251" i="10"/>
  <c r="T250" i="10" s="1"/>
  <c r="R174" i="10"/>
  <c r="R173" i="10" s="1"/>
  <c r="BK132" i="10"/>
  <c r="J132" i="10" s="1"/>
  <c r="J56" i="10" s="1"/>
  <c r="J384" i="12"/>
  <c r="J371" i="12"/>
  <c r="J312" i="12"/>
  <c r="J299" i="12"/>
  <c r="J278" i="12"/>
  <c r="J255" i="12"/>
  <c r="J223" i="12"/>
  <c r="J213" i="12"/>
  <c r="J104" i="12"/>
  <c r="J88" i="12"/>
  <c r="J79" i="12"/>
  <c r="J76" i="12"/>
  <c r="J70" i="12"/>
  <c r="J66" i="12"/>
  <c r="J51" i="12"/>
  <c r="F87" i="14"/>
  <c r="D98" i="14"/>
  <c r="J383" i="12"/>
  <c r="F389" i="12"/>
  <c r="B33" i="11" s="1"/>
  <c r="H352" i="12"/>
  <c r="C32" i="11" s="1"/>
  <c r="F352" i="12"/>
  <c r="B32" i="11" s="1"/>
  <c r="J235" i="12"/>
  <c r="J233" i="12"/>
  <c r="J227" i="12"/>
  <c r="F318" i="12"/>
  <c r="B31" i="11" s="1"/>
  <c r="J205" i="12"/>
  <c r="H355" i="12"/>
  <c r="C29" i="11" s="1"/>
  <c r="J202" i="12"/>
  <c r="H318" i="12"/>
  <c r="C31" i="11" s="1"/>
  <c r="J196" i="12"/>
  <c r="M1" i="12"/>
  <c r="M2" i="12" s="1"/>
  <c r="M3" i="12" s="1"/>
  <c r="M4" i="12" s="1"/>
  <c r="M5" i="12" s="1"/>
  <c r="F354" i="12" s="1"/>
  <c r="F355" i="12" s="1"/>
  <c r="J74" i="10"/>
  <c r="J160" i="12"/>
  <c r="H389" i="12"/>
  <c r="C33" i="11" s="1"/>
  <c r="J362" i="12"/>
  <c r="J339" i="12"/>
  <c r="R81" i="10"/>
  <c r="R80" i="10" s="1"/>
  <c r="BK250" i="10"/>
  <c r="J250" i="10" s="1"/>
  <c r="J61" i="10" s="1"/>
  <c r="T81" i="10"/>
  <c r="T80" i="10" s="1"/>
  <c r="T173" i="10"/>
  <c r="BK81" i="10"/>
  <c r="J82" i="10"/>
  <c r="J54" i="10" s="1"/>
  <c r="P173" i="10"/>
  <c r="F28" i="10"/>
  <c r="J28" i="10"/>
  <c r="J174" i="10"/>
  <c r="J59" i="10" s="1"/>
  <c r="BK173" i="10"/>
  <c r="J173" i="10" s="1"/>
  <c r="J58" i="10" s="1"/>
  <c r="J29" i="10"/>
  <c r="F101" i="14" l="1"/>
  <c r="G14" i="4" s="1"/>
  <c r="F153" i="12"/>
  <c r="J153" i="12" s="1"/>
  <c r="I153" i="12"/>
  <c r="I152" i="12"/>
  <c r="J92" i="12"/>
  <c r="E151" i="12" s="1"/>
  <c r="I151" i="12" s="1"/>
  <c r="J56" i="12"/>
  <c r="E150" i="12" s="1"/>
  <c r="I150" i="12" s="1"/>
  <c r="J39" i="12"/>
  <c r="E149" i="12" s="1"/>
  <c r="F149" i="12" s="1"/>
  <c r="J149" i="12" s="1"/>
  <c r="J389" i="12"/>
  <c r="J318" i="12"/>
  <c r="J352" i="12"/>
  <c r="C6" i="11"/>
  <c r="J354" i="12"/>
  <c r="F150" i="12"/>
  <c r="J150" i="12" s="1"/>
  <c r="C10" i="11"/>
  <c r="C11" i="11" s="1"/>
  <c r="J355" i="12"/>
  <c r="J180" i="12"/>
  <c r="B29" i="11"/>
  <c r="C5" i="11"/>
  <c r="F154" i="12"/>
  <c r="J154" i="12" s="1"/>
  <c r="I154" i="12"/>
  <c r="BK80" i="10"/>
  <c r="J80" i="10" s="1"/>
  <c r="J81" i="10"/>
  <c r="J53" i="10" s="1"/>
  <c r="I149" i="12" l="1"/>
  <c r="C8" i="11"/>
  <c r="F151" i="12"/>
  <c r="J151" i="12" s="1"/>
  <c r="J155" i="12"/>
  <c r="F155" i="12"/>
  <c r="J52" i="10"/>
  <c r="J25" i="10"/>
  <c r="J34" i="10" l="1"/>
  <c r="G12" i="4"/>
  <c r="B28" i="11"/>
  <c r="B3" i="11"/>
  <c r="M6" i="8"/>
  <c r="M5" i="8" s="1"/>
  <c r="I7" i="8"/>
  <c r="K7" i="8" s="1"/>
  <c r="O7" i="8"/>
  <c r="I8" i="8"/>
  <c r="K8" i="8" s="1"/>
  <c r="I9" i="8"/>
  <c r="K9" i="8"/>
  <c r="Q9" i="8" s="1"/>
  <c r="I10" i="8"/>
  <c r="K10" i="8" s="1"/>
  <c r="I11" i="8"/>
  <c r="O11" i="8" s="1"/>
  <c r="K11" i="8"/>
  <c r="I12" i="8"/>
  <c r="K12" i="8" s="1"/>
  <c r="I14" i="8"/>
  <c r="O14" i="8" s="1"/>
  <c r="I15" i="8"/>
  <c r="K15" i="8" s="1"/>
  <c r="Q15" i="8" s="1"/>
  <c r="I16" i="8"/>
  <c r="O16" i="8" s="1"/>
  <c r="K16" i="8"/>
  <c r="Q16" i="8" s="1"/>
  <c r="R16" i="8" s="1"/>
  <c r="I17" i="8"/>
  <c r="K17" i="8" s="1"/>
  <c r="I18" i="8"/>
  <c r="K18" i="8" s="1"/>
  <c r="O18" i="8"/>
  <c r="I19" i="8"/>
  <c r="K19" i="8" s="1"/>
  <c r="I20" i="8"/>
  <c r="O20" i="8" s="1"/>
  <c r="I21" i="8"/>
  <c r="K21" i="8" s="1"/>
  <c r="I22" i="8"/>
  <c r="O22" i="8" s="1"/>
  <c r="I23" i="8"/>
  <c r="K23" i="8"/>
  <c r="Q23" i="8" s="1"/>
  <c r="O23" i="8"/>
  <c r="I24" i="8"/>
  <c r="O24" i="8" s="1"/>
  <c r="K24" i="8"/>
  <c r="Q24" i="8" s="1"/>
  <c r="R24" i="8" s="1"/>
  <c r="I25" i="8"/>
  <c r="K25" i="8" s="1"/>
  <c r="I26" i="8"/>
  <c r="K26" i="8" s="1"/>
  <c r="O26" i="8"/>
  <c r="I27" i="8"/>
  <c r="K27" i="8" s="1"/>
  <c r="O27" i="8"/>
  <c r="I28" i="8"/>
  <c r="O28" i="8" s="1"/>
  <c r="I29" i="8"/>
  <c r="K29" i="8" s="1"/>
  <c r="I30" i="8"/>
  <c r="O30" i="8" s="1"/>
  <c r="I31" i="8"/>
  <c r="O31" i="8" s="1"/>
  <c r="K31" i="8"/>
  <c r="Q31" i="8" s="1"/>
  <c r="I32" i="8"/>
  <c r="O32" i="8" s="1"/>
  <c r="K32" i="8"/>
  <c r="Q32" i="8" s="1"/>
  <c r="R32" i="8" s="1"/>
  <c r="I33" i="8"/>
  <c r="K33" i="8" s="1"/>
  <c r="I37" i="8"/>
  <c r="O37" i="8" s="1"/>
  <c r="O36" i="8" s="1"/>
  <c r="I38" i="8"/>
  <c r="K38" i="8"/>
  <c r="Q38" i="8" s="1"/>
  <c r="I39" i="8"/>
  <c r="K39" i="8" s="1"/>
  <c r="I42" i="8"/>
  <c r="K42" i="8" s="1"/>
  <c r="I43" i="8"/>
  <c r="O43" i="8" s="1"/>
  <c r="K43" i="8"/>
  <c r="I46" i="8"/>
  <c r="K46" i="8" s="1"/>
  <c r="I47" i="8"/>
  <c r="K47" i="8" s="1"/>
  <c r="I48" i="8"/>
  <c r="K48" i="8" s="1"/>
  <c r="I49" i="8"/>
  <c r="K49" i="8" s="1"/>
  <c r="Q49" i="8" s="1"/>
  <c r="I50" i="8"/>
  <c r="K50" i="8" s="1"/>
  <c r="Q50" i="8" s="1"/>
  <c r="R50" i="8" s="1"/>
  <c r="O50" i="8"/>
  <c r="I51" i="8"/>
  <c r="K51" i="8" s="1"/>
  <c r="I52" i="8"/>
  <c r="K52" i="8" s="1"/>
  <c r="I53" i="8"/>
  <c r="K53" i="8" s="1"/>
  <c r="I54" i="8"/>
  <c r="K54" i="8" s="1"/>
  <c r="I55" i="8"/>
  <c r="K55" i="8" s="1"/>
  <c r="I56" i="8"/>
  <c r="K56" i="8" s="1"/>
  <c r="I57" i="8"/>
  <c r="K57" i="8" s="1"/>
  <c r="I58" i="8"/>
  <c r="K58" i="8" s="1"/>
  <c r="I59" i="8"/>
  <c r="K59" i="8" s="1"/>
  <c r="I60" i="8"/>
  <c r="K60" i="8" s="1"/>
  <c r="I63" i="8"/>
  <c r="K63" i="8" s="1"/>
  <c r="I64" i="8"/>
  <c r="O64" i="8" s="1"/>
  <c r="I65" i="8"/>
  <c r="K65" i="8" s="1"/>
  <c r="I66" i="8"/>
  <c r="K66" i="8" s="1"/>
  <c r="I67" i="8"/>
  <c r="O67" i="8" s="1"/>
  <c r="I68" i="8"/>
  <c r="K68" i="8" s="1"/>
  <c r="I69" i="8"/>
  <c r="O69" i="8" s="1"/>
  <c r="I70" i="8"/>
  <c r="K70" i="8" s="1"/>
  <c r="Q70" i="8" s="1"/>
  <c r="I71" i="8"/>
  <c r="K71" i="8" s="1"/>
  <c r="Q71" i="8" s="1"/>
  <c r="R71" i="8" s="1"/>
  <c r="I72" i="8"/>
  <c r="K72" i="8" s="1"/>
  <c r="I73" i="8"/>
  <c r="K73" i="8" s="1"/>
  <c r="I74" i="8"/>
  <c r="K74" i="8" s="1"/>
  <c r="I75" i="8"/>
  <c r="K75" i="8" s="1"/>
  <c r="I76" i="8"/>
  <c r="K76" i="8" s="1"/>
  <c r="I80" i="8"/>
  <c r="O80" i="8" s="1"/>
  <c r="O79" i="8" s="1"/>
  <c r="I81" i="8"/>
  <c r="K81" i="8" s="1"/>
  <c r="Q81" i="8" s="1"/>
  <c r="I82" i="8"/>
  <c r="K82" i="8" s="1"/>
  <c r="I83" i="8"/>
  <c r="K83" i="8" s="1"/>
  <c r="I84" i="8"/>
  <c r="K84" i="8" s="1"/>
  <c r="I85" i="8"/>
  <c r="K85" i="8" s="1"/>
  <c r="I86" i="8"/>
  <c r="K86" i="8" s="1"/>
  <c r="I87" i="8"/>
  <c r="K87" i="8" s="1"/>
  <c r="I88" i="8"/>
  <c r="K88" i="8" s="1"/>
  <c r="I89" i="8"/>
  <c r="K89" i="8" s="1"/>
  <c r="I93" i="8"/>
  <c r="K93" i="8" s="1"/>
  <c r="Q93" i="8" s="1"/>
  <c r="I94" i="8"/>
  <c r="K94" i="8" s="1"/>
  <c r="Q94" i="8" s="1"/>
  <c r="R94" i="8" s="1"/>
  <c r="O94" i="8"/>
  <c r="I95" i="8"/>
  <c r="K95" i="8" s="1"/>
  <c r="K96" i="8"/>
  <c r="Q96" i="8" s="1"/>
  <c r="R96" i="8" s="1"/>
  <c r="O96" i="8"/>
  <c r="I97" i="8"/>
  <c r="O97" i="8" s="1"/>
  <c r="I98" i="8"/>
  <c r="K98" i="8"/>
  <c r="Q98" i="8" s="1"/>
  <c r="O98" i="8"/>
  <c r="I99" i="8"/>
  <c r="K99" i="8"/>
  <c r="Q99" i="8" s="1"/>
  <c r="R99" i="8" s="1"/>
  <c r="O99" i="8"/>
  <c r="F3" i="7"/>
  <c r="H3" i="7"/>
  <c r="J3" i="7"/>
  <c r="F7" i="7"/>
  <c r="H7" i="7"/>
  <c r="J7" i="7"/>
  <c r="F8" i="7"/>
  <c r="H8" i="7"/>
  <c r="J8" i="7"/>
  <c r="F9" i="7"/>
  <c r="H9" i="7"/>
  <c r="J9" i="7"/>
  <c r="H10" i="7"/>
  <c r="J10" i="7"/>
  <c r="F11" i="7"/>
  <c r="H11" i="7"/>
  <c r="J11" i="7"/>
  <c r="F12" i="7"/>
  <c r="H12" i="7"/>
  <c r="J12" i="7"/>
  <c r="F13" i="7"/>
  <c r="H13" i="7"/>
  <c r="J13" i="7"/>
  <c r="F14" i="7"/>
  <c r="H14" i="7"/>
  <c r="J14" i="7"/>
  <c r="F17" i="7"/>
  <c r="H17" i="7"/>
  <c r="J17" i="7"/>
  <c r="F19" i="7"/>
  <c r="H19" i="7"/>
  <c r="J19" i="7"/>
  <c r="F20" i="7"/>
  <c r="H20" i="7"/>
  <c r="J20" i="7"/>
  <c r="F21" i="7"/>
  <c r="H21" i="7"/>
  <c r="J21" i="7"/>
  <c r="F22" i="7"/>
  <c r="H22" i="7"/>
  <c r="J22" i="7"/>
  <c r="F23" i="7"/>
  <c r="H23" i="7"/>
  <c r="J23" i="7"/>
  <c r="F24" i="7"/>
  <c r="H24" i="7"/>
  <c r="J24" i="7"/>
  <c r="F25" i="7"/>
  <c r="H25" i="7"/>
  <c r="J25" i="7"/>
  <c r="F26" i="7"/>
  <c r="H26" i="7"/>
  <c r="J26" i="7"/>
  <c r="F27" i="7"/>
  <c r="H27" i="7"/>
  <c r="J27" i="7"/>
  <c r="F28" i="7"/>
  <c r="H28" i="7"/>
  <c r="J28" i="7"/>
  <c r="F30" i="7"/>
  <c r="H30" i="7"/>
  <c r="J30" i="7"/>
  <c r="F31" i="7"/>
  <c r="H31" i="7"/>
  <c r="J31" i="7"/>
  <c r="F33" i="7"/>
  <c r="H33" i="7"/>
  <c r="J33" i="7"/>
  <c r="F34" i="7"/>
  <c r="H34" i="7"/>
  <c r="J34" i="7"/>
  <c r="F36" i="7"/>
  <c r="H36" i="7"/>
  <c r="J36" i="7"/>
  <c r="F37" i="7"/>
  <c r="H37" i="7"/>
  <c r="J37" i="7"/>
  <c r="F38" i="7"/>
  <c r="H38" i="7"/>
  <c r="J38" i="7"/>
  <c r="F39" i="7"/>
  <c r="H39" i="7"/>
  <c r="J39" i="7"/>
  <c r="F40" i="7"/>
  <c r="H40" i="7"/>
  <c r="J40" i="7"/>
  <c r="F41" i="7"/>
  <c r="H41" i="7"/>
  <c r="J41" i="7"/>
  <c r="F42" i="7"/>
  <c r="H42" i="7"/>
  <c r="J42" i="7"/>
  <c r="F43" i="7"/>
  <c r="H43" i="7"/>
  <c r="J43" i="7"/>
  <c r="F44" i="7"/>
  <c r="H44" i="7"/>
  <c r="J44" i="7"/>
  <c r="F46" i="7"/>
  <c r="H46" i="7"/>
  <c r="J46" i="7"/>
  <c r="F48" i="7"/>
  <c r="H48" i="7"/>
  <c r="J48" i="7"/>
  <c r="F52" i="7"/>
  <c r="H52" i="7"/>
  <c r="J52" i="7"/>
  <c r="F53" i="7"/>
  <c r="H53" i="7"/>
  <c r="J53" i="7"/>
  <c r="F55" i="7"/>
  <c r="H55" i="7"/>
  <c r="J55" i="7"/>
  <c r="F60" i="7"/>
  <c r="H60" i="7"/>
  <c r="J60" i="7"/>
  <c r="F62" i="7"/>
  <c r="H62" i="7"/>
  <c r="J62" i="7"/>
  <c r="F63" i="7"/>
  <c r="H63" i="7"/>
  <c r="J63" i="7"/>
  <c r="F66" i="7"/>
  <c r="H66" i="7"/>
  <c r="J66" i="7"/>
  <c r="F70" i="7"/>
  <c r="H70" i="7"/>
  <c r="J70" i="7"/>
  <c r="F72" i="7"/>
  <c r="H72" i="7"/>
  <c r="J72" i="7"/>
  <c r="F73" i="7"/>
  <c r="H73" i="7"/>
  <c r="J73" i="7"/>
  <c r="F74" i="7"/>
  <c r="H74" i="7"/>
  <c r="J74" i="7"/>
  <c r="F75" i="7"/>
  <c r="C6" i="6" s="1"/>
  <c r="F78" i="7"/>
  <c r="H78" i="7"/>
  <c r="J78" i="7"/>
  <c r="F79" i="7"/>
  <c r="H79" i="7"/>
  <c r="J79" i="7"/>
  <c r="F80" i="7"/>
  <c r="H80" i="7"/>
  <c r="J80" i="7"/>
  <c r="F81" i="7"/>
  <c r="H81" i="7"/>
  <c r="J81" i="7"/>
  <c r="F82" i="7"/>
  <c r="H82" i="7"/>
  <c r="J82" i="7"/>
  <c r="F83" i="7"/>
  <c r="H83" i="7"/>
  <c r="J83" i="7"/>
  <c r="F84" i="7"/>
  <c r="H84" i="7"/>
  <c r="J84" i="7"/>
  <c r="F85" i="7"/>
  <c r="H85" i="7"/>
  <c r="J85" i="7"/>
  <c r="F86" i="7"/>
  <c r="H86" i="7"/>
  <c r="J86" i="7"/>
  <c r="F88" i="7"/>
  <c r="H88" i="7"/>
  <c r="J88" i="7"/>
  <c r="F90" i="7"/>
  <c r="H90" i="7"/>
  <c r="J90" i="7"/>
  <c r="F92" i="7"/>
  <c r="H92" i="7"/>
  <c r="J92" i="7"/>
  <c r="F94" i="7"/>
  <c r="H94" i="7"/>
  <c r="J94" i="7"/>
  <c r="F99" i="7"/>
  <c r="H99" i="7"/>
  <c r="J99" i="7"/>
  <c r="F100" i="7"/>
  <c r="H100" i="7"/>
  <c r="J100" i="7"/>
  <c r="F101" i="7"/>
  <c r="H101" i="7"/>
  <c r="J101" i="7"/>
  <c r="F102" i="7"/>
  <c r="H102" i="7"/>
  <c r="J102" i="7"/>
  <c r="F103" i="7"/>
  <c r="H103" i="7"/>
  <c r="J103" i="7"/>
  <c r="F104" i="7"/>
  <c r="H104" i="7"/>
  <c r="J104" i="7"/>
  <c r="F105" i="7"/>
  <c r="H105" i="7"/>
  <c r="J105" i="7"/>
  <c r="F106" i="7"/>
  <c r="H106" i="7"/>
  <c r="J106" i="7"/>
  <c r="F109" i="7"/>
  <c r="H109" i="7"/>
  <c r="J109" i="7"/>
  <c r="F111" i="7"/>
  <c r="H111" i="7"/>
  <c r="J111" i="7"/>
  <c r="F113" i="7"/>
  <c r="H113" i="7"/>
  <c r="J113" i="7"/>
  <c r="F118" i="7"/>
  <c r="H118" i="7"/>
  <c r="J118" i="7"/>
  <c r="F119" i="7"/>
  <c r="H119" i="7"/>
  <c r="J119" i="7"/>
  <c r="F120" i="7"/>
  <c r="H120" i="7"/>
  <c r="J120" i="7"/>
  <c r="F121" i="7"/>
  <c r="H121" i="7"/>
  <c r="J121" i="7"/>
  <c r="F122" i="7"/>
  <c r="H122" i="7"/>
  <c r="J122" i="7"/>
  <c r="F123" i="7"/>
  <c r="H123" i="7"/>
  <c r="J123" i="7"/>
  <c r="F124" i="7"/>
  <c r="H124" i="7"/>
  <c r="J124" i="7"/>
  <c r="F127" i="7"/>
  <c r="H127" i="7"/>
  <c r="J127" i="7"/>
  <c r="F129" i="7"/>
  <c r="H129" i="7"/>
  <c r="J129" i="7"/>
  <c r="F131" i="7"/>
  <c r="H131" i="7"/>
  <c r="J131" i="7"/>
  <c r="J133" i="7"/>
  <c r="G9" i="6" s="1"/>
  <c r="F136" i="7"/>
  <c r="H136" i="7"/>
  <c r="J136" i="7"/>
  <c r="F138" i="7"/>
  <c r="H138" i="7"/>
  <c r="J138" i="7"/>
  <c r="F139" i="7"/>
  <c r="H139" i="7"/>
  <c r="J139" i="7"/>
  <c r="J141" i="7"/>
  <c r="G10" i="6" s="1"/>
  <c r="F144" i="7"/>
  <c r="H144" i="7"/>
  <c r="J144" i="7"/>
  <c r="F146" i="7"/>
  <c r="H146" i="7"/>
  <c r="J146" i="7"/>
  <c r="F147" i="7"/>
  <c r="H147" i="7"/>
  <c r="J147" i="7"/>
  <c r="F148" i="7"/>
  <c r="H148" i="7"/>
  <c r="J148" i="7"/>
  <c r="F149" i="7"/>
  <c r="H149" i="7"/>
  <c r="J149" i="7"/>
  <c r="F152" i="7"/>
  <c r="H152" i="7"/>
  <c r="J152" i="7"/>
  <c r="F154" i="7"/>
  <c r="H154" i="7"/>
  <c r="J154" i="7"/>
  <c r="F156" i="7"/>
  <c r="H156" i="7"/>
  <c r="J156" i="7"/>
  <c r="F161" i="7"/>
  <c r="H161" i="7"/>
  <c r="J161" i="7"/>
  <c r="F163" i="7"/>
  <c r="H163" i="7"/>
  <c r="J163" i="7"/>
  <c r="F164" i="7"/>
  <c r="H164" i="7"/>
  <c r="J164" i="7"/>
  <c r="F165" i="7"/>
  <c r="H165" i="7"/>
  <c r="J165" i="7"/>
  <c r="F170" i="7"/>
  <c r="F174" i="7" s="1"/>
  <c r="C13" i="6" s="1"/>
  <c r="F13" i="6" s="1"/>
  <c r="H170" i="7"/>
  <c r="H174" i="7" s="1"/>
  <c r="D13" i="6" s="1"/>
  <c r="J170" i="7"/>
  <c r="F171" i="7"/>
  <c r="H171" i="7"/>
  <c r="J171" i="7"/>
  <c r="F172" i="7"/>
  <c r="H172" i="7"/>
  <c r="J172" i="7"/>
  <c r="F177" i="7"/>
  <c r="F179" i="7" s="1"/>
  <c r="C14" i="6" s="1"/>
  <c r="H177" i="7"/>
  <c r="H179" i="7" s="1"/>
  <c r="D14" i="6" s="1"/>
  <c r="J177" i="7"/>
  <c r="J179" i="7" s="1"/>
  <c r="G14" i="6"/>
  <c r="F21" i="6"/>
  <c r="F22" i="6"/>
  <c r="F23" i="6"/>
  <c r="F24" i="6"/>
  <c r="F25" i="6"/>
  <c r="G18" i="4"/>
  <c r="G25" i="4"/>
  <c r="H75" i="7" l="1"/>
  <c r="D6" i="6" s="1"/>
  <c r="F167" i="7"/>
  <c r="C12" i="6" s="1"/>
  <c r="F67" i="7"/>
  <c r="C5" i="6" s="1"/>
  <c r="J96" i="7"/>
  <c r="G7" i="6" s="1"/>
  <c r="O47" i="8"/>
  <c r="F14" i="6"/>
  <c r="J115" i="7"/>
  <c r="G8" i="6" s="1"/>
  <c r="H115" i="7"/>
  <c r="D8" i="6" s="1"/>
  <c r="F8" i="6" s="1"/>
  <c r="R38" i="8"/>
  <c r="J174" i="7"/>
  <c r="G13" i="6" s="1"/>
  <c r="F141" i="7"/>
  <c r="C10" i="6" s="1"/>
  <c r="F115" i="7"/>
  <c r="C8" i="6" s="1"/>
  <c r="O93" i="8"/>
  <c r="H141" i="7"/>
  <c r="D10" i="6" s="1"/>
  <c r="J167" i="7"/>
  <c r="G12" i="6" s="1"/>
  <c r="H67" i="7"/>
  <c r="D5" i="6" s="1"/>
  <c r="K20" i="8"/>
  <c r="O41" i="8"/>
  <c r="O15" i="8"/>
  <c r="F96" i="7"/>
  <c r="C7" i="6" s="1"/>
  <c r="H96" i="7"/>
  <c r="D7" i="6" s="1"/>
  <c r="F7" i="6" s="1"/>
  <c r="H167" i="7"/>
  <c r="D12" i="6" s="1"/>
  <c r="F12" i="6" s="1"/>
  <c r="F133" i="7"/>
  <c r="C9" i="6" s="1"/>
  <c r="J67" i="7"/>
  <c r="G5" i="6" s="1"/>
  <c r="O49" i="8"/>
  <c r="H133" i="7"/>
  <c r="D9" i="6" s="1"/>
  <c r="J75" i="7"/>
  <c r="G6" i="6" s="1"/>
  <c r="O71" i="8"/>
  <c r="O42" i="8"/>
  <c r="K28" i="8"/>
  <c r="O19" i="8"/>
  <c r="Q89" i="8"/>
  <c r="R89" i="8" s="1"/>
  <c r="Q87" i="8"/>
  <c r="R87" i="8" s="1"/>
  <c r="Q85" i="8"/>
  <c r="R85" i="8" s="1"/>
  <c r="Q83" i="8"/>
  <c r="R83" i="8" s="1"/>
  <c r="R81" i="8"/>
  <c r="O70" i="8"/>
  <c r="K67" i="8"/>
  <c r="Q67" i="8" s="1"/>
  <c r="R67" i="8" s="1"/>
  <c r="O66" i="8"/>
  <c r="R65" i="8"/>
  <c r="Q65" i="8"/>
  <c r="J158" i="7"/>
  <c r="G11" i="6" s="1"/>
  <c r="H158" i="7"/>
  <c r="D11" i="6" s="1"/>
  <c r="F158" i="7"/>
  <c r="C11" i="6" s="1"/>
  <c r="J57" i="7"/>
  <c r="G4" i="6" s="1"/>
  <c r="H57" i="7"/>
  <c r="D4" i="6" s="1"/>
  <c r="F57" i="7"/>
  <c r="C4" i="6" s="1"/>
  <c r="B7" i="11"/>
  <c r="B4" i="11"/>
  <c r="C4" i="11"/>
  <c r="C7" i="11" s="1"/>
  <c r="C12" i="11" s="1"/>
  <c r="Q82" i="8"/>
  <c r="R82" i="8" s="1"/>
  <c r="Q75" i="8"/>
  <c r="R75" i="8" s="1"/>
  <c r="Q57" i="8"/>
  <c r="R57" i="8" s="1"/>
  <c r="Q46" i="8"/>
  <c r="R46" i="8" s="1"/>
  <c r="K45" i="8"/>
  <c r="Q26" i="8"/>
  <c r="R26" i="8" s="1"/>
  <c r="Q21" i="8"/>
  <c r="R21" i="8" s="1"/>
  <c r="Q74" i="8"/>
  <c r="R74" i="8" s="1"/>
  <c r="Q56" i="8"/>
  <c r="R56" i="8" s="1"/>
  <c r="Q25" i="8"/>
  <c r="R25" i="8" s="1"/>
  <c r="Q10" i="8"/>
  <c r="R10" i="8" s="1"/>
  <c r="Q86" i="8"/>
  <c r="R86" i="8"/>
  <c r="Q55" i="8"/>
  <c r="R55" i="8" s="1"/>
  <c r="Q33" i="8"/>
  <c r="R33" i="8" s="1"/>
  <c r="Q72" i="8"/>
  <c r="R72" i="8" s="1"/>
  <c r="Q68" i="8"/>
  <c r="R68" i="8" s="1"/>
  <c r="Q54" i="8"/>
  <c r="R54" i="8" s="1"/>
  <c r="Q29" i="8"/>
  <c r="R29" i="8" s="1"/>
  <c r="F6" i="6"/>
  <c r="Q95" i="8"/>
  <c r="Q63" i="8"/>
  <c r="R63" i="8" s="1"/>
  <c r="Q53" i="8"/>
  <c r="R53" i="8" s="1"/>
  <c r="Q42" i="8"/>
  <c r="K41" i="8"/>
  <c r="Q19" i="8"/>
  <c r="R19" i="8" s="1"/>
  <c r="Q8" i="8"/>
  <c r="R8" i="8" s="1"/>
  <c r="Q60" i="8"/>
  <c r="R60" i="8" s="1"/>
  <c r="Q52" i="8"/>
  <c r="R52" i="8" s="1"/>
  <c r="Q48" i="8"/>
  <c r="R48" i="8" s="1"/>
  <c r="Q39" i="8"/>
  <c r="R39" i="8"/>
  <c r="Q73" i="8"/>
  <c r="R73" i="8" s="1"/>
  <c r="Q88" i="8"/>
  <c r="R88" i="8" s="1"/>
  <c r="Q84" i="8"/>
  <c r="R84" i="8" s="1"/>
  <c r="Q59" i="8"/>
  <c r="R59" i="8" s="1"/>
  <c r="Q51" i="8"/>
  <c r="R51" i="8" s="1"/>
  <c r="Q27" i="8"/>
  <c r="R27" i="8" s="1"/>
  <c r="Q18" i="8"/>
  <c r="R18" i="8" s="1"/>
  <c r="Q12" i="8"/>
  <c r="R12" i="8" s="1"/>
  <c r="Q7" i="8"/>
  <c r="R7" i="8" s="1"/>
  <c r="Q76" i="8"/>
  <c r="R76" i="8" s="1"/>
  <c r="Q66" i="8"/>
  <c r="R66" i="8" s="1"/>
  <c r="R58" i="8"/>
  <c r="Q58" i="8"/>
  <c r="Q47" i="8"/>
  <c r="R47" i="8" s="1"/>
  <c r="Q17" i="8"/>
  <c r="R17" i="8" s="1"/>
  <c r="R98" i="8"/>
  <c r="K97" i="8"/>
  <c r="K92" i="8" s="1"/>
  <c r="O95" i="8"/>
  <c r="O92" i="8" s="1"/>
  <c r="O62" i="8" s="1"/>
  <c r="R93" i="8"/>
  <c r="K80" i="8"/>
  <c r="O72" i="8"/>
  <c r="R70" i="8"/>
  <c r="K69" i="8"/>
  <c r="K64" i="8"/>
  <c r="R49" i="8"/>
  <c r="O46" i="8"/>
  <c r="O45" i="8" s="1"/>
  <c r="Q43" i="8"/>
  <c r="R43" i="8" s="1"/>
  <c r="K37" i="8"/>
  <c r="O33" i="8"/>
  <c r="R31" i="8"/>
  <c r="K30" i="8"/>
  <c r="Q28" i="8"/>
  <c r="R28" i="8" s="1"/>
  <c r="O25" i="8"/>
  <c r="R23" i="8"/>
  <c r="K22" i="8"/>
  <c r="Q20" i="8"/>
  <c r="R20" i="8" s="1"/>
  <c r="O17" i="8"/>
  <c r="R15" i="8"/>
  <c r="K14" i="8"/>
  <c r="Q11" i="8"/>
  <c r="R11" i="8" s="1"/>
  <c r="R9" i="8"/>
  <c r="O68" i="8"/>
  <c r="O63" i="8"/>
  <c r="O29" i="8"/>
  <c r="O21" i="8"/>
  <c r="O12" i="8"/>
  <c r="O8" i="8"/>
  <c r="BI513" i="2"/>
  <c r="BH513" i="2"/>
  <c r="BG513" i="2"/>
  <c r="BF513" i="2"/>
  <c r="T513" i="2"/>
  <c r="R513" i="2"/>
  <c r="P513" i="2"/>
  <c r="BK513" i="2"/>
  <c r="J513" i="2"/>
  <c r="BE513" i="2" s="1"/>
  <c r="BI507" i="2"/>
  <c r="BH507" i="2"/>
  <c r="BG507" i="2"/>
  <c r="BF507" i="2"/>
  <c r="T507" i="2"/>
  <c r="R507" i="2"/>
  <c r="P507" i="2"/>
  <c r="BK507" i="2"/>
  <c r="J507" i="2"/>
  <c r="BE507" i="2" s="1"/>
  <c r="BI504" i="2"/>
  <c r="BH504" i="2"/>
  <c r="BG504" i="2"/>
  <c r="BF504" i="2"/>
  <c r="T504" i="2"/>
  <c r="R504" i="2"/>
  <c r="P504" i="2"/>
  <c r="BK504" i="2"/>
  <c r="J504" i="2"/>
  <c r="BE504" i="2" s="1"/>
  <c r="BI500" i="2"/>
  <c r="BH500" i="2"/>
  <c r="BG500" i="2"/>
  <c r="BF500" i="2"/>
  <c r="T500" i="2"/>
  <c r="R500" i="2"/>
  <c r="P500" i="2"/>
  <c r="P499" i="2" s="1"/>
  <c r="P498" i="2" s="1"/>
  <c r="BK500" i="2"/>
  <c r="J500" i="2"/>
  <c r="BE500" i="2" s="1"/>
  <c r="BI497" i="2"/>
  <c r="BH497" i="2"/>
  <c r="BG497" i="2"/>
  <c r="BF497" i="2"/>
  <c r="T497" i="2"/>
  <c r="R497" i="2"/>
  <c r="P497" i="2"/>
  <c r="BK497" i="2"/>
  <c r="J497" i="2"/>
  <c r="BE497" i="2" s="1"/>
  <c r="BI494" i="2"/>
  <c r="BH494" i="2"/>
  <c r="BG494" i="2"/>
  <c r="BF494" i="2"/>
  <c r="T494" i="2"/>
  <c r="R494" i="2"/>
  <c r="P494" i="2"/>
  <c r="BK494" i="2"/>
  <c r="J494" i="2"/>
  <c r="BE494" i="2" s="1"/>
  <c r="BI492" i="2"/>
  <c r="BH492" i="2"/>
  <c r="BG492" i="2"/>
  <c r="BF492" i="2"/>
  <c r="T492" i="2"/>
  <c r="R492" i="2"/>
  <c r="P492" i="2"/>
  <c r="BK492" i="2"/>
  <c r="J492" i="2"/>
  <c r="BE492" i="2" s="1"/>
  <c r="BI489" i="2"/>
  <c r="BH489" i="2"/>
  <c r="BG489" i="2"/>
  <c r="BF489" i="2"/>
  <c r="T489" i="2"/>
  <c r="R489" i="2"/>
  <c r="P489" i="2"/>
  <c r="BK489" i="2"/>
  <c r="J489" i="2"/>
  <c r="BE489" i="2" s="1"/>
  <c r="BI485" i="2"/>
  <c r="BH485" i="2"/>
  <c r="BG485" i="2"/>
  <c r="BF485" i="2"/>
  <c r="T485" i="2"/>
  <c r="R485" i="2"/>
  <c r="P485" i="2"/>
  <c r="BK485" i="2"/>
  <c r="J485" i="2"/>
  <c r="BE485" i="2" s="1"/>
  <c r="BI482" i="2"/>
  <c r="BH482" i="2"/>
  <c r="BG482" i="2"/>
  <c r="BF482" i="2"/>
  <c r="T482" i="2"/>
  <c r="R482" i="2"/>
  <c r="P482" i="2"/>
  <c r="BK482" i="2"/>
  <c r="J482" i="2"/>
  <c r="BE482" i="2" s="1"/>
  <c r="BI479" i="2"/>
  <c r="BH479" i="2"/>
  <c r="BG479" i="2"/>
  <c r="BF479" i="2"/>
  <c r="T479" i="2"/>
  <c r="R479" i="2"/>
  <c r="P479" i="2"/>
  <c r="BK479" i="2"/>
  <c r="BK478" i="2" s="1"/>
  <c r="J478" i="2" s="1"/>
  <c r="J60" i="2" s="1"/>
  <c r="J479" i="2"/>
  <c r="BE479" i="2" s="1"/>
  <c r="BI477" i="2"/>
  <c r="BH477" i="2"/>
  <c r="BG477" i="2"/>
  <c r="BF477" i="2"/>
  <c r="T477" i="2"/>
  <c r="R477" i="2"/>
  <c r="P477" i="2"/>
  <c r="BK477" i="2"/>
  <c r="J477" i="2"/>
  <c r="BE477" i="2" s="1"/>
  <c r="BI474" i="2"/>
  <c r="BH474" i="2"/>
  <c r="BG474" i="2"/>
  <c r="BF474" i="2"/>
  <c r="T474" i="2"/>
  <c r="R474" i="2"/>
  <c r="P474" i="2"/>
  <c r="BK474" i="2"/>
  <c r="J474" i="2"/>
  <c r="BE474" i="2" s="1"/>
  <c r="BI471" i="2"/>
  <c r="BH471" i="2"/>
  <c r="BG471" i="2"/>
  <c r="BF471" i="2"/>
  <c r="T471" i="2"/>
  <c r="R471" i="2"/>
  <c r="P471" i="2"/>
  <c r="BK471" i="2"/>
  <c r="J471" i="2"/>
  <c r="BE471" i="2" s="1"/>
  <c r="BI468" i="2"/>
  <c r="BH468" i="2"/>
  <c r="BG468" i="2"/>
  <c r="BF468" i="2"/>
  <c r="T468" i="2"/>
  <c r="R468" i="2"/>
  <c r="P468" i="2"/>
  <c r="BK468" i="2"/>
  <c r="J468" i="2"/>
  <c r="BE468" i="2" s="1"/>
  <c r="BI465" i="2"/>
  <c r="BH465" i="2"/>
  <c r="BG465" i="2"/>
  <c r="BF465" i="2"/>
  <c r="T465" i="2"/>
  <c r="R465" i="2"/>
  <c r="P465" i="2"/>
  <c r="BK465" i="2"/>
  <c r="J465" i="2"/>
  <c r="BE465" i="2" s="1"/>
  <c r="BI462" i="2"/>
  <c r="BH462" i="2"/>
  <c r="BG462" i="2"/>
  <c r="BF462" i="2"/>
  <c r="T462" i="2"/>
  <c r="R462" i="2"/>
  <c r="P462" i="2"/>
  <c r="BK462" i="2"/>
  <c r="J462" i="2"/>
  <c r="BE462" i="2" s="1"/>
  <c r="BI459" i="2"/>
  <c r="BH459" i="2"/>
  <c r="BG459" i="2"/>
  <c r="BF459" i="2"/>
  <c r="T459" i="2"/>
  <c r="R459" i="2"/>
  <c r="P459" i="2"/>
  <c r="BK459" i="2"/>
  <c r="J459" i="2"/>
  <c r="BE459" i="2" s="1"/>
  <c r="BI456" i="2"/>
  <c r="BH456" i="2"/>
  <c r="BG456" i="2"/>
  <c r="BF456" i="2"/>
  <c r="T456" i="2"/>
  <c r="R456" i="2"/>
  <c r="P456" i="2"/>
  <c r="BK456" i="2"/>
  <c r="J456" i="2"/>
  <c r="BE456" i="2" s="1"/>
  <c r="BI454" i="2"/>
  <c r="BH454" i="2"/>
  <c r="BG454" i="2"/>
  <c r="BF454" i="2"/>
  <c r="T454" i="2"/>
  <c r="R454" i="2"/>
  <c r="P454" i="2"/>
  <c r="BK454" i="2"/>
  <c r="J454" i="2"/>
  <c r="BE454" i="2" s="1"/>
  <c r="BI451" i="2"/>
  <c r="BH451" i="2"/>
  <c r="BG451" i="2"/>
  <c r="BF451" i="2"/>
  <c r="T451" i="2"/>
  <c r="R451" i="2"/>
  <c r="P451" i="2"/>
  <c r="BK451" i="2"/>
  <c r="J451" i="2"/>
  <c r="BE451" i="2" s="1"/>
  <c r="BI448" i="2"/>
  <c r="BH448" i="2"/>
  <c r="BG448" i="2"/>
  <c r="BF448" i="2"/>
  <c r="T448" i="2"/>
  <c r="R448" i="2"/>
  <c r="P448" i="2"/>
  <c r="BK448" i="2"/>
  <c r="J448" i="2"/>
  <c r="BE448" i="2" s="1"/>
  <c r="BI445" i="2"/>
  <c r="BH445" i="2"/>
  <c r="BG445" i="2"/>
  <c r="BF445" i="2"/>
  <c r="T445" i="2"/>
  <c r="R445" i="2"/>
  <c r="P445" i="2"/>
  <c r="BK445" i="2"/>
  <c r="J445" i="2"/>
  <c r="BE445" i="2" s="1"/>
  <c r="BI442" i="2"/>
  <c r="BH442" i="2"/>
  <c r="BG442" i="2"/>
  <c r="BF442" i="2"/>
  <c r="T442" i="2"/>
  <c r="R442" i="2"/>
  <c r="P442" i="2"/>
  <c r="BK442" i="2"/>
  <c r="J442" i="2"/>
  <c r="BE442" i="2" s="1"/>
  <c r="BI439" i="2"/>
  <c r="BH439" i="2"/>
  <c r="BG439" i="2"/>
  <c r="BF439" i="2"/>
  <c r="T439" i="2"/>
  <c r="R439" i="2"/>
  <c r="P439" i="2"/>
  <c r="BK439" i="2"/>
  <c r="J439" i="2"/>
  <c r="BE439" i="2" s="1"/>
  <c r="BI436" i="2"/>
  <c r="BH436" i="2"/>
  <c r="BG436" i="2"/>
  <c r="BF436" i="2"/>
  <c r="T436" i="2"/>
  <c r="R436" i="2"/>
  <c r="P436" i="2"/>
  <c r="BK436" i="2"/>
  <c r="J436" i="2"/>
  <c r="BE436" i="2" s="1"/>
  <c r="BI433" i="2"/>
  <c r="BH433" i="2"/>
  <c r="BG433" i="2"/>
  <c r="BF433" i="2"/>
  <c r="T433" i="2"/>
  <c r="R433" i="2"/>
  <c r="P433" i="2"/>
  <c r="BK433" i="2"/>
  <c r="J433" i="2"/>
  <c r="BE433" i="2" s="1"/>
  <c r="BI430" i="2"/>
  <c r="BH430" i="2"/>
  <c r="BG430" i="2"/>
  <c r="BF430" i="2"/>
  <c r="T430" i="2"/>
  <c r="R430" i="2"/>
  <c r="P430" i="2"/>
  <c r="BK430" i="2"/>
  <c r="J430" i="2"/>
  <c r="BE430" i="2" s="1"/>
  <c r="BI427" i="2"/>
  <c r="BH427" i="2"/>
  <c r="BG427" i="2"/>
  <c r="BF427" i="2"/>
  <c r="T427" i="2"/>
  <c r="R427" i="2"/>
  <c r="P427" i="2"/>
  <c r="BK427" i="2"/>
  <c r="J427" i="2"/>
  <c r="BE427" i="2" s="1"/>
  <c r="BI424" i="2"/>
  <c r="BH424" i="2"/>
  <c r="BG424" i="2"/>
  <c r="BF424" i="2"/>
  <c r="T424" i="2"/>
  <c r="R424" i="2"/>
  <c r="P424" i="2"/>
  <c r="BK424" i="2"/>
  <c r="J424" i="2"/>
  <c r="BE424" i="2" s="1"/>
  <c r="BI421" i="2"/>
  <c r="BH421" i="2"/>
  <c r="BG421" i="2"/>
  <c r="BF421" i="2"/>
  <c r="BE421" i="2"/>
  <c r="T421" i="2"/>
  <c r="R421" i="2"/>
  <c r="P421" i="2"/>
  <c r="BK421" i="2"/>
  <c r="J421" i="2"/>
  <c r="BI418" i="2"/>
  <c r="BH418" i="2"/>
  <c r="BG418" i="2"/>
  <c r="BF418" i="2"/>
  <c r="T418" i="2"/>
  <c r="R418" i="2"/>
  <c r="P418" i="2"/>
  <c r="BK418" i="2"/>
  <c r="J418" i="2"/>
  <c r="BE418" i="2" s="1"/>
  <c r="BI415" i="2"/>
  <c r="BH415" i="2"/>
  <c r="BG415" i="2"/>
  <c r="BF415" i="2"/>
  <c r="T415" i="2"/>
  <c r="R415" i="2"/>
  <c r="P415" i="2"/>
  <c r="BK415" i="2"/>
  <c r="J415" i="2"/>
  <c r="BE415" i="2" s="1"/>
  <c r="BI412" i="2"/>
  <c r="BH412" i="2"/>
  <c r="BG412" i="2"/>
  <c r="BF412" i="2"/>
  <c r="T412" i="2"/>
  <c r="R412" i="2"/>
  <c r="P412" i="2"/>
  <c r="BK412" i="2"/>
  <c r="J412" i="2"/>
  <c r="BE412" i="2" s="1"/>
  <c r="BI409" i="2"/>
  <c r="BH409" i="2"/>
  <c r="BG409" i="2"/>
  <c r="BF409" i="2"/>
  <c r="T409" i="2"/>
  <c r="R409" i="2"/>
  <c r="P409" i="2"/>
  <c r="BK409" i="2"/>
  <c r="J409" i="2"/>
  <c r="BE409" i="2" s="1"/>
  <c r="BI406" i="2"/>
  <c r="BH406" i="2"/>
  <c r="BG406" i="2"/>
  <c r="BF406" i="2"/>
  <c r="T406" i="2"/>
  <c r="R406" i="2"/>
  <c r="P406" i="2"/>
  <c r="BK406" i="2"/>
  <c r="J406" i="2"/>
  <c r="BE406" i="2" s="1"/>
  <c r="BI403" i="2"/>
  <c r="BH403" i="2"/>
  <c r="BG403" i="2"/>
  <c r="BF403" i="2"/>
  <c r="T403" i="2"/>
  <c r="R403" i="2"/>
  <c r="P403" i="2"/>
  <c r="BK403" i="2"/>
  <c r="J403" i="2"/>
  <c r="BE403" i="2" s="1"/>
  <c r="BI400" i="2"/>
  <c r="BH400" i="2"/>
  <c r="BG400" i="2"/>
  <c r="BF400" i="2"/>
  <c r="T400" i="2"/>
  <c r="R400" i="2"/>
  <c r="P400" i="2"/>
  <c r="BK400" i="2"/>
  <c r="J400" i="2"/>
  <c r="BE400" i="2" s="1"/>
  <c r="BI397" i="2"/>
  <c r="BH397" i="2"/>
  <c r="BG397" i="2"/>
  <c r="BF397" i="2"/>
  <c r="T397" i="2"/>
  <c r="R397" i="2"/>
  <c r="P397" i="2"/>
  <c r="BK397" i="2"/>
  <c r="J397" i="2"/>
  <c r="BE397" i="2" s="1"/>
  <c r="BI394" i="2"/>
  <c r="BH394" i="2"/>
  <c r="BG394" i="2"/>
  <c r="BF394" i="2"/>
  <c r="T394" i="2"/>
  <c r="R394" i="2"/>
  <c r="P394" i="2"/>
  <c r="BK394" i="2"/>
  <c r="J394" i="2"/>
  <c r="BE394" i="2" s="1"/>
  <c r="BI391" i="2"/>
  <c r="BH391" i="2"/>
  <c r="BG391" i="2"/>
  <c r="BF391" i="2"/>
  <c r="T391" i="2"/>
  <c r="R391" i="2"/>
  <c r="P391" i="2"/>
  <c r="BK391" i="2"/>
  <c r="J391" i="2"/>
  <c r="BE391" i="2" s="1"/>
  <c r="BI388" i="2"/>
  <c r="BH388" i="2"/>
  <c r="BG388" i="2"/>
  <c r="BF388" i="2"/>
  <c r="T388" i="2"/>
  <c r="R388" i="2"/>
  <c r="P388" i="2"/>
  <c r="BK388" i="2"/>
  <c r="J388" i="2"/>
  <c r="BE388" i="2" s="1"/>
  <c r="BI385" i="2"/>
  <c r="BH385" i="2"/>
  <c r="BG385" i="2"/>
  <c r="BF385" i="2"/>
  <c r="T385" i="2"/>
  <c r="R385" i="2"/>
  <c r="P385" i="2"/>
  <c r="BK385" i="2"/>
  <c r="J385" i="2"/>
  <c r="BE385" i="2" s="1"/>
  <c r="BI382" i="2"/>
  <c r="BH382" i="2"/>
  <c r="BG382" i="2"/>
  <c r="BF382" i="2"/>
  <c r="T382" i="2"/>
  <c r="R382" i="2"/>
  <c r="P382" i="2"/>
  <c r="BK382" i="2"/>
  <c r="J382" i="2"/>
  <c r="BE382" i="2" s="1"/>
  <c r="BI379" i="2"/>
  <c r="BH379" i="2"/>
  <c r="BG379" i="2"/>
  <c r="BF379" i="2"/>
  <c r="T379" i="2"/>
  <c r="R379" i="2"/>
  <c r="P379" i="2"/>
  <c r="BK379" i="2"/>
  <c r="J379" i="2"/>
  <c r="BE379" i="2" s="1"/>
  <c r="BI376" i="2"/>
  <c r="BH376" i="2"/>
  <c r="BG376" i="2"/>
  <c r="BF376" i="2"/>
  <c r="T376" i="2"/>
  <c r="R376" i="2"/>
  <c r="P376" i="2"/>
  <c r="BK376" i="2"/>
  <c r="J376" i="2"/>
  <c r="BE376" i="2" s="1"/>
  <c r="BI374" i="2"/>
  <c r="BH374" i="2"/>
  <c r="BG374" i="2"/>
  <c r="BF374" i="2"/>
  <c r="T374" i="2"/>
  <c r="R374" i="2"/>
  <c r="P374" i="2"/>
  <c r="BK374" i="2"/>
  <c r="J374" i="2"/>
  <c r="BE374" i="2" s="1"/>
  <c r="BI371" i="2"/>
  <c r="BH371" i="2"/>
  <c r="BG371" i="2"/>
  <c r="BF371" i="2"/>
  <c r="T371" i="2"/>
  <c r="R371" i="2"/>
  <c r="P371" i="2"/>
  <c r="BK371" i="2"/>
  <c r="J371" i="2"/>
  <c r="BE371" i="2" s="1"/>
  <c r="BI368" i="2"/>
  <c r="BH368" i="2"/>
  <c r="BG368" i="2"/>
  <c r="BF368" i="2"/>
  <c r="T368" i="2"/>
  <c r="R368" i="2"/>
  <c r="P368" i="2"/>
  <c r="BK368" i="2"/>
  <c r="J368" i="2"/>
  <c r="BE368" i="2" s="1"/>
  <c r="BI366" i="2"/>
  <c r="BH366" i="2"/>
  <c r="BG366" i="2"/>
  <c r="BF366" i="2"/>
  <c r="T366" i="2"/>
  <c r="R366" i="2"/>
  <c r="P366" i="2"/>
  <c r="BK366" i="2"/>
  <c r="J366" i="2"/>
  <c r="BE366" i="2" s="1"/>
  <c r="BI363" i="2"/>
  <c r="BH363" i="2"/>
  <c r="BG363" i="2"/>
  <c r="BF363" i="2"/>
  <c r="T363" i="2"/>
  <c r="R363" i="2"/>
  <c r="P363" i="2"/>
  <c r="BK363" i="2"/>
  <c r="J363" i="2"/>
  <c r="BE363" i="2" s="1"/>
  <c r="BI360" i="2"/>
  <c r="BH360" i="2"/>
  <c r="BG360" i="2"/>
  <c r="BF360" i="2"/>
  <c r="T360" i="2"/>
  <c r="R360" i="2"/>
  <c r="P360" i="2"/>
  <c r="BK360" i="2"/>
  <c r="J360" i="2"/>
  <c r="BE360" i="2" s="1"/>
  <c r="BI357" i="2"/>
  <c r="BH357" i="2"/>
  <c r="BG357" i="2"/>
  <c r="BF357" i="2"/>
  <c r="T357" i="2"/>
  <c r="R357" i="2"/>
  <c r="P357" i="2"/>
  <c r="BK357" i="2"/>
  <c r="J357" i="2"/>
  <c r="BE357" i="2" s="1"/>
  <c r="BI354" i="2"/>
  <c r="BH354" i="2"/>
  <c r="BG354" i="2"/>
  <c r="BF354" i="2"/>
  <c r="T354" i="2"/>
  <c r="R354" i="2"/>
  <c r="P354" i="2"/>
  <c r="BK354" i="2"/>
  <c r="J354" i="2"/>
  <c r="BE354" i="2" s="1"/>
  <c r="BI351" i="2"/>
  <c r="BH351" i="2"/>
  <c r="BG351" i="2"/>
  <c r="BF351" i="2"/>
  <c r="T351" i="2"/>
  <c r="R351" i="2"/>
  <c r="P351" i="2"/>
  <c r="BK351" i="2"/>
  <c r="J351" i="2"/>
  <c r="BE351" i="2" s="1"/>
  <c r="BI348" i="2"/>
  <c r="BH348" i="2"/>
  <c r="BG348" i="2"/>
  <c r="BF348" i="2"/>
  <c r="T348" i="2"/>
  <c r="R348" i="2"/>
  <c r="P348" i="2"/>
  <c r="BK348" i="2"/>
  <c r="J348" i="2"/>
  <c r="BE348" i="2" s="1"/>
  <c r="BI345" i="2"/>
  <c r="BH345" i="2"/>
  <c r="BG345" i="2"/>
  <c r="BF345" i="2"/>
  <c r="T345" i="2"/>
  <c r="R345" i="2"/>
  <c r="P345" i="2"/>
  <c r="BK345" i="2"/>
  <c r="J345" i="2"/>
  <c r="BE345" i="2" s="1"/>
  <c r="BI342" i="2"/>
  <c r="BH342" i="2"/>
  <c r="BG342" i="2"/>
  <c r="BF342" i="2"/>
  <c r="T342" i="2"/>
  <c r="R342" i="2"/>
  <c r="P342" i="2"/>
  <c r="BK342" i="2"/>
  <c r="J342" i="2"/>
  <c r="BE342" i="2" s="1"/>
  <c r="BI339" i="2"/>
  <c r="BH339" i="2"/>
  <c r="BG339" i="2"/>
  <c r="BF339" i="2"/>
  <c r="T339" i="2"/>
  <c r="R339" i="2"/>
  <c r="P339" i="2"/>
  <c r="BK339" i="2"/>
  <c r="J339" i="2"/>
  <c r="BE339" i="2" s="1"/>
  <c r="BI336" i="2"/>
  <c r="BH336" i="2"/>
  <c r="BG336" i="2"/>
  <c r="BF336" i="2"/>
  <c r="T336" i="2"/>
  <c r="R336" i="2"/>
  <c r="P336" i="2"/>
  <c r="BK336" i="2"/>
  <c r="J336" i="2"/>
  <c r="BE336" i="2" s="1"/>
  <c r="BI333" i="2"/>
  <c r="BH333" i="2"/>
  <c r="BG333" i="2"/>
  <c r="BF333" i="2"/>
  <c r="T333" i="2"/>
  <c r="R333" i="2"/>
  <c r="P333" i="2"/>
  <c r="BK333" i="2"/>
  <c r="J333" i="2"/>
  <c r="BE333" i="2" s="1"/>
  <c r="BI330" i="2"/>
  <c r="BH330" i="2"/>
  <c r="BG330" i="2"/>
  <c r="BF330" i="2"/>
  <c r="T330" i="2"/>
  <c r="R330" i="2"/>
  <c r="P330" i="2"/>
  <c r="BK330" i="2"/>
  <c r="J330" i="2"/>
  <c r="BE330" i="2" s="1"/>
  <c r="BI327" i="2"/>
  <c r="BH327" i="2"/>
  <c r="BG327" i="2"/>
  <c r="BF327" i="2"/>
  <c r="T327" i="2"/>
  <c r="R327" i="2"/>
  <c r="P327" i="2"/>
  <c r="BK327" i="2"/>
  <c r="J327" i="2"/>
  <c r="BE327" i="2" s="1"/>
  <c r="BI324" i="2"/>
  <c r="BH324" i="2"/>
  <c r="BG324" i="2"/>
  <c r="BF324" i="2"/>
  <c r="T324" i="2"/>
  <c r="R324" i="2"/>
  <c r="P324" i="2"/>
  <c r="BK324" i="2"/>
  <c r="J324" i="2"/>
  <c r="BE324" i="2" s="1"/>
  <c r="BI321" i="2"/>
  <c r="BH321" i="2"/>
  <c r="BG321" i="2"/>
  <c r="BF321" i="2"/>
  <c r="T321" i="2"/>
  <c r="R321" i="2"/>
  <c r="P321" i="2"/>
  <c r="BK321" i="2"/>
  <c r="J321" i="2"/>
  <c r="BE321" i="2" s="1"/>
  <c r="BI318" i="2"/>
  <c r="BH318" i="2"/>
  <c r="BG318" i="2"/>
  <c r="BF318" i="2"/>
  <c r="T318" i="2"/>
  <c r="R318" i="2"/>
  <c r="P318" i="2"/>
  <c r="BK318" i="2"/>
  <c r="J318" i="2"/>
  <c r="BE318" i="2" s="1"/>
  <c r="BI315" i="2"/>
  <c r="BH315" i="2"/>
  <c r="BG315" i="2"/>
  <c r="BF315" i="2"/>
  <c r="T315" i="2"/>
  <c r="R315" i="2"/>
  <c r="P315" i="2"/>
  <c r="BK315" i="2"/>
  <c r="J315" i="2"/>
  <c r="BE315" i="2" s="1"/>
  <c r="BI312" i="2"/>
  <c r="BH312" i="2"/>
  <c r="BG312" i="2"/>
  <c r="BF312" i="2"/>
  <c r="T312" i="2"/>
  <c r="R312" i="2"/>
  <c r="P312" i="2"/>
  <c r="BK312" i="2"/>
  <c r="J312" i="2"/>
  <c r="BE312" i="2" s="1"/>
  <c r="BI309" i="2"/>
  <c r="BH309" i="2"/>
  <c r="BG309" i="2"/>
  <c r="BF309" i="2"/>
  <c r="T309" i="2"/>
  <c r="R309" i="2"/>
  <c r="P309" i="2"/>
  <c r="BK309" i="2"/>
  <c r="J309" i="2"/>
  <c r="BE309" i="2" s="1"/>
  <c r="BI306" i="2"/>
  <c r="BH306" i="2"/>
  <c r="BG306" i="2"/>
  <c r="BF306" i="2"/>
  <c r="T306" i="2"/>
  <c r="R306" i="2"/>
  <c r="P306" i="2"/>
  <c r="BK306" i="2"/>
  <c r="J306" i="2"/>
  <c r="BE306" i="2" s="1"/>
  <c r="BI303" i="2"/>
  <c r="BH303" i="2"/>
  <c r="BG303" i="2"/>
  <c r="BF303" i="2"/>
  <c r="T303" i="2"/>
  <c r="R303" i="2"/>
  <c r="P303" i="2"/>
  <c r="BK303" i="2"/>
  <c r="J303" i="2"/>
  <c r="BE303" i="2" s="1"/>
  <c r="BI300" i="2"/>
  <c r="BH300" i="2"/>
  <c r="BG300" i="2"/>
  <c r="BF300" i="2"/>
  <c r="T300" i="2"/>
  <c r="R300" i="2"/>
  <c r="P300" i="2"/>
  <c r="BK300" i="2"/>
  <c r="J300" i="2"/>
  <c r="BE300" i="2" s="1"/>
  <c r="BI297" i="2"/>
  <c r="BH297" i="2"/>
  <c r="BG297" i="2"/>
  <c r="BF297" i="2"/>
  <c r="T297" i="2"/>
  <c r="R297" i="2"/>
  <c r="P297" i="2"/>
  <c r="BK297" i="2"/>
  <c r="J297" i="2"/>
  <c r="BE297" i="2" s="1"/>
  <c r="BI294" i="2"/>
  <c r="BH294" i="2"/>
  <c r="BG294" i="2"/>
  <c r="BF294" i="2"/>
  <c r="T294" i="2"/>
  <c r="R294" i="2"/>
  <c r="P294" i="2"/>
  <c r="BK294" i="2"/>
  <c r="J294" i="2"/>
  <c r="BE294" i="2" s="1"/>
  <c r="BI291" i="2"/>
  <c r="BH291" i="2"/>
  <c r="BG291" i="2"/>
  <c r="BF291" i="2"/>
  <c r="T291" i="2"/>
  <c r="R291" i="2"/>
  <c r="P291" i="2"/>
  <c r="BK291" i="2"/>
  <c r="J291" i="2"/>
  <c r="BE291" i="2" s="1"/>
  <c r="BI288" i="2"/>
  <c r="BH288" i="2"/>
  <c r="BG288" i="2"/>
  <c r="BF288" i="2"/>
  <c r="T288" i="2"/>
  <c r="R288" i="2"/>
  <c r="P288" i="2"/>
  <c r="BK288" i="2"/>
  <c r="J288" i="2"/>
  <c r="BE288" i="2" s="1"/>
  <c r="BI285" i="2"/>
  <c r="BH285" i="2"/>
  <c r="BG285" i="2"/>
  <c r="BF285" i="2"/>
  <c r="BE285" i="2"/>
  <c r="T285" i="2"/>
  <c r="R285" i="2"/>
  <c r="P285" i="2"/>
  <c r="BK285" i="2"/>
  <c r="J285" i="2"/>
  <c r="BI282" i="2"/>
  <c r="BH282" i="2"/>
  <c r="BG282" i="2"/>
  <c r="BF282" i="2"/>
  <c r="T282" i="2"/>
  <c r="R282" i="2"/>
  <c r="P282" i="2"/>
  <c r="BK282" i="2"/>
  <c r="J282" i="2"/>
  <c r="BE282" i="2" s="1"/>
  <c r="BI279" i="2"/>
  <c r="BH279" i="2"/>
  <c r="BG279" i="2"/>
  <c r="BF279" i="2"/>
  <c r="T279" i="2"/>
  <c r="R279" i="2"/>
  <c r="P279" i="2"/>
  <c r="BK279" i="2"/>
  <c r="J279" i="2"/>
  <c r="BE279" i="2" s="1"/>
  <c r="BI276" i="2"/>
  <c r="BH276" i="2"/>
  <c r="BG276" i="2"/>
  <c r="BF276" i="2"/>
  <c r="T276" i="2"/>
  <c r="R276" i="2"/>
  <c r="P276" i="2"/>
  <c r="BK276" i="2"/>
  <c r="J276" i="2"/>
  <c r="BE276" i="2" s="1"/>
  <c r="BI273" i="2"/>
  <c r="BH273" i="2"/>
  <c r="BG273" i="2"/>
  <c r="BF273" i="2"/>
  <c r="BE273" i="2"/>
  <c r="T273" i="2"/>
  <c r="R273" i="2"/>
  <c r="P273" i="2"/>
  <c r="BK273" i="2"/>
  <c r="J273" i="2"/>
  <c r="BI270" i="2"/>
  <c r="BH270" i="2"/>
  <c r="BG270" i="2"/>
  <c r="BF270" i="2"/>
  <c r="T270" i="2"/>
  <c r="R270" i="2"/>
  <c r="P270" i="2"/>
  <c r="BK270" i="2"/>
  <c r="J270" i="2"/>
  <c r="BE270" i="2" s="1"/>
  <c r="BI267" i="2"/>
  <c r="BH267" i="2"/>
  <c r="BG267" i="2"/>
  <c r="BF267" i="2"/>
  <c r="T267" i="2"/>
  <c r="R267" i="2"/>
  <c r="P267" i="2"/>
  <c r="BK267" i="2"/>
  <c r="J267" i="2"/>
  <c r="BE267" i="2" s="1"/>
  <c r="BI264" i="2"/>
  <c r="BH264" i="2"/>
  <c r="BG264" i="2"/>
  <c r="BF264" i="2"/>
  <c r="T264" i="2"/>
  <c r="R264" i="2"/>
  <c r="P264" i="2"/>
  <c r="BK264" i="2"/>
  <c r="J264" i="2"/>
  <c r="BE264" i="2" s="1"/>
  <c r="BI261" i="2"/>
  <c r="BH261" i="2"/>
  <c r="BG261" i="2"/>
  <c r="BF261" i="2"/>
  <c r="T261" i="2"/>
  <c r="R261" i="2"/>
  <c r="P261" i="2"/>
  <c r="BK261" i="2"/>
  <c r="J261" i="2"/>
  <c r="BE261" i="2" s="1"/>
  <c r="BI258" i="2"/>
  <c r="BH258" i="2"/>
  <c r="BG258" i="2"/>
  <c r="BF258" i="2"/>
  <c r="T258" i="2"/>
  <c r="R258" i="2"/>
  <c r="P258" i="2"/>
  <c r="BK258" i="2"/>
  <c r="J258" i="2"/>
  <c r="BE258" i="2" s="1"/>
  <c r="BI255" i="2"/>
  <c r="BH255" i="2"/>
  <c r="BG255" i="2"/>
  <c r="BF255" i="2"/>
  <c r="T255" i="2"/>
  <c r="R255" i="2"/>
  <c r="P255" i="2"/>
  <c r="BK255" i="2"/>
  <c r="J255" i="2"/>
  <c r="BE255" i="2" s="1"/>
  <c r="BI252" i="2"/>
  <c r="BH252" i="2"/>
  <c r="BG252" i="2"/>
  <c r="BF252" i="2"/>
  <c r="BE252" i="2"/>
  <c r="T252" i="2"/>
  <c r="R252" i="2"/>
  <c r="P252" i="2"/>
  <c r="BK252" i="2"/>
  <c r="J252" i="2"/>
  <c r="BI249" i="2"/>
  <c r="BH249" i="2"/>
  <c r="BG249" i="2"/>
  <c r="BF249" i="2"/>
  <c r="BE249" i="2"/>
  <c r="T249" i="2"/>
  <c r="R249" i="2"/>
  <c r="P249" i="2"/>
  <c r="BK249" i="2"/>
  <c r="J249" i="2"/>
  <c r="BI246" i="2"/>
  <c r="BH246" i="2"/>
  <c r="BG246" i="2"/>
  <c r="BF246" i="2"/>
  <c r="T246" i="2"/>
  <c r="R246" i="2"/>
  <c r="P246" i="2"/>
  <c r="BK246" i="2"/>
  <c r="J246" i="2"/>
  <c r="BE246" i="2" s="1"/>
  <c r="BI243" i="2"/>
  <c r="BH243" i="2"/>
  <c r="BG243" i="2"/>
  <c r="BF243" i="2"/>
  <c r="T243" i="2"/>
  <c r="R243" i="2"/>
  <c r="P243" i="2"/>
  <c r="BK243" i="2"/>
  <c r="J243" i="2"/>
  <c r="BE243" i="2" s="1"/>
  <c r="BI240" i="2"/>
  <c r="BH240" i="2"/>
  <c r="BG240" i="2"/>
  <c r="BF240" i="2"/>
  <c r="T240" i="2"/>
  <c r="R240" i="2"/>
  <c r="P240" i="2"/>
  <c r="BK240" i="2"/>
  <c r="J240" i="2"/>
  <c r="BE240" i="2" s="1"/>
  <c r="BI237" i="2"/>
  <c r="BH237" i="2"/>
  <c r="BG237" i="2"/>
  <c r="BF237" i="2"/>
  <c r="T237" i="2"/>
  <c r="R237" i="2"/>
  <c r="P237" i="2"/>
  <c r="BK237" i="2"/>
  <c r="J237" i="2"/>
  <c r="BE237" i="2" s="1"/>
  <c r="BI234" i="2"/>
  <c r="BH234" i="2"/>
  <c r="BG234" i="2"/>
  <c r="BF234" i="2"/>
  <c r="T234" i="2"/>
  <c r="R234" i="2"/>
  <c r="P234" i="2"/>
  <c r="BK234" i="2"/>
  <c r="J234" i="2"/>
  <c r="BE234" i="2" s="1"/>
  <c r="BI231" i="2"/>
  <c r="BH231" i="2"/>
  <c r="BG231" i="2"/>
  <c r="BF231" i="2"/>
  <c r="T231" i="2"/>
  <c r="R231" i="2"/>
  <c r="P231" i="2"/>
  <c r="BK231" i="2"/>
  <c r="J231" i="2"/>
  <c r="BE231" i="2" s="1"/>
  <c r="BI228" i="2"/>
  <c r="BH228" i="2"/>
  <c r="BG228" i="2"/>
  <c r="BF228" i="2"/>
  <c r="T228" i="2"/>
  <c r="R228" i="2"/>
  <c r="P228" i="2"/>
  <c r="BK228" i="2"/>
  <c r="J228" i="2"/>
  <c r="BE228" i="2" s="1"/>
  <c r="BI225" i="2"/>
  <c r="BH225" i="2"/>
  <c r="BG225" i="2"/>
  <c r="BF225" i="2"/>
  <c r="T225" i="2"/>
  <c r="R225" i="2"/>
  <c r="P225" i="2"/>
  <c r="BK225" i="2"/>
  <c r="J225" i="2"/>
  <c r="BE225" i="2" s="1"/>
  <c r="BI222" i="2"/>
  <c r="BH222" i="2"/>
  <c r="BG222" i="2"/>
  <c r="BF222" i="2"/>
  <c r="T222" i="2"/>
  <c r="R222" i="2"/>
  <c r="P222" i="2"/>
  <c r="BK222" i="2"/>
  <c r="J222" i="2"/>
  <c r="BE222" i="2" s="1"/>
  <c r="BI219" i="2"/>
  <c r="BH219" i="2"/>
  <c r="BG219" i="2"/>
  <c r="BF219" i="2"/>
  <c r="T219" i="2"/>
  <c r="R219" i="2"/>
  <c r="P219" i="2"/>
  <c r="BK219" i="2"/>
  <c r="J219" i="2"/>
  <c r="BE219" i="2" s="1"/>
  <c r="BI216" i="2"/>
  <c r="BH216" i="2"/>
  <c r="BG216" i="2"/>
  <c r="BF216" i="2"/>
  <c r="T216" i="2"/>
  <c r="R216" i="2"/>
  <c r="P216" i="2"/>
  <c r="BK216" i="2"/>
  <c r="J216" i="2"/>
  <c r="BE216" i="2" s="1"/>
  <c r="BI213" i="2"/>
  <c r="BH213" i="2"/>
  <c r="BG213" i="2"/>
  <c r="BF213" i="2"/>
  <c r="T213" i="2"/>
  <c r="R213" i="2"/>
  <c r="P213" i="2"/>
  <c r="BK213" i="2"/>
  <c r="J213" i="2"/>
  <c r="BE213" i="2" s="1"/>
  <c r="BI210" i="2"/>
  <c r="BH210" i="2"/>
  <c r="BG210" i="2"/>
  <c r="BF210" i="2"/>
  <c r="T210" i="2"/>
  <c r="R210" i="2"/>
  <c r="P210" i="2"/>
  <c r="BK210" i="2"/>
  <c r="J210" i="2"/>
  <c r="BE210" i="2" s="1"/>
  <c r="BI207" i="2"/>
  <c r="BH207" i="2"/>
  <c r="BG207" i="2"/>
  <c r="BF207" i="2"/>
  <c r="T207" i="2"/>
  <c r="R207" i="2"/>
  <c r="P207" i="2"/>
  <c r="BK207" i="2"/>
  <c r="J207" i="2"/>
  <c r="BE207" i="2" s="1"/>
  <c r="BI204" i="2"/>
  <c r="BH204" i="2"/>
  <c r="BG204" i="2"/>
  <c r="BF204" i="2"/>
  <c r="T204" i="2"/>
  <c r="R204" i="2"/>
  <c r="P204" i="2"/>
  <c r="BK204" i="2"/>
  <c r="J204" i="2"/>
  <c r="BE204" i="2" s="1"/>
  <c r="BI201" i="2"/>
  <c r="BH201" i="2"/>
  <c r="BG201" i="2"/>
  <c r="BF201" i="2"/>
  <c r="T201" i="2"/>
  <c r="R201" i="2"/>
  <c r="P201" i="2"/>
  <c r="BK201" i="2"/>
  <c r="J201" i="2"/>
  <c r="BE201" i="2" s="1"/>
  <c r="BI198" i="2"/>
  <c r="BH198" i="2"/>
  <c r="BG198" i="2"/>
  <c r="BF198" i="2"/>
  <c r="T198" i="2"/>
  <c r="R198" i="2"/>
  <c r="P198" i="2"/>
  <c r="BK198" i="2"/>
  <c r="J198" i="2"/>
  <c r="BE198" i="2" s="1"/>
  <c r="BI195" i="2"/>
  <c r="BH195" i="2"/>
  <c r="BG195" i="2"/>
  <c r="BF195" i="2"/>
  <c r="T195" i="2"/>
  <c r="R195" i="2"/>
  <c r="P195" i="2"/>
  <c r="BK195" i="2"/>
  <c r="J195" i="2"/>
  <c r="BE195" i="2" s="1"/>
  <c r="BI192" i="2"/>
  <c r="BH192" i="2"/>
  <c r="BG192" i="2"/>
  <c r="BF192" i="2"/>
  <c r="T192" i="2"/>
  <c r="R192" i="2"/>
  <c r="P192" i="2"/>
  <c r="BK192" i="2"/>
  <c r="J192" i="2"/>
  <c r="BE192" i="2" s="1"/>
  <c r="BI189" i="2"/>
  <c r="BH189" i="2"/>
  <c r="BG189" i="2"/>
  <c r="BF189" i="2"/>
  <c r="T189" i="2"/>
  <c r="R189" i="2"/>
  <c r="P189" i="2"/>
  <c r="BK189" i="2"/>
  <c r="J189" i="2"/>
  <c r="BE189" i="2" s="1"/>
  <c r="BI187" i="2"/>
  <c r="BH187" i="2"/>
  <c r="BG187" i="2"/>
  <c r="BF187" i="2"/>
  <c r="T187" i="2"/>
  <c r="R187" i="2"/>
  <c r="P187" i="2"/>
  <c r="BK187" i="2"/>
  <c r="J187" i="2"/>
  <c r="BE187" i="2" s="1"/>
  <c r="BI184" i="2"/>
  <c r="BH184" i="2"/>
  <c r="BG184" i="2"/>
  <c r="BF184" i="2"/>
  <c r="T184" i="2"/>
  <c r="R184" i="2"/>
  <c r="P184" i="2"/>
  <c r="BK184" i="2"/>
  <c r="J184" i="2"/>
  <c r="BE184" i="2" s="1"/>
  <c r="BI181" i="2"/>
  <c r="BH181" i="2"/>
  <c r="BG181" i="2"/>
  <c r="BF181" i="2"/>
  <c r="T181" i="2"/>
  <c r="R181" i="2"/>
  <c r="P181" i="2"/>
  <c r="BK181" i="2"/>
  <c r="J181" i="2"/>
  <c r="BE181" i="2" s="1"/>
  <c r="BI178" i="2"/>
  <c r="BH178" i="2"/>
  <c r="BG178" i="2"/>
  <c r="BF178" i="2"/>
  <c r="T178" i="2"/>
  <c r="R178" i="2"/>
  <c r="P178" i="2"/>
  <c r="BK178" i="2"/>
  <c r="J178" i="2"/>
  <c r="BE178" i="2" s="1"/>
  <c r="BI175" i="2"/>
  <c r="BH175" i="2"/>
  <c r="BG175" i="2"/>
  <c r="BF175" i="2"/>
  <c r="T175" i="2"/>
  <c r="R175" i="2"/>
  <c r="P175" i="2"/>
  <c r="BK175" i="2"/>
  <c r="J175" i="2"/>
  <c r="BE175" i="2" s="1"/>
  <c r="BI172" i="2"/>
  <c r="BH172" i="2"/>
  <c r="BG172" i="2"/>
  <c r="BF172" i="2"/>
  <c r="T172" i="2"/>
  <c r="R172" i="2"/>
  <c r="P172" i="2"/>
  <c r="BK172" i="2"/>
  <c r="J172" i="2"/>
  <c r="BE172" i="2" s="1"/>
  <c r="BI169" i="2"/>
  <c r="BH169" i="2"/>
  <c r="BG169" i="2"/>
  <c r="BF169" i="2"/>
  <c r="T169" i="2"/>
  <c r="R169" i="2"/>
  <c r="P169" i="2"/>
  <c r="BK169" i="2"/>
  <c r="J169" i="2"/>
  <c r="BE169" i="2" s="1"/>
  <c r="BI166" i="2"/>
  <c r="BH166" i="2"/>
  <c r="BG166" i="2"/>
  <c r="BF166" i="2"/>
  <c r="T166" i="2"/>
  <c r="R166" i="2"/>
  <c r="P166" i="2"/>
  <c r="BK166" i="2"/>
  <c r="J166" i="2"/>
  <c r="BE166" i="2" s="1"/>
  <c r="BI163" i="2"/>
  <c r="BH163" i="2"/>
  <c r="BG163" i="2"/>
  <c r="BF163" i="2"/>
  <c r="T163" i="2"/>
  <c r="R163" i="2"/>
  <c r="P163" i="2"/>
  <c r="BK163" i="2"/>
  <c r="J163" i="2"/>
  <c r="BE163" i="2" s="1"/>
  <c r="BI160" i="2"/>
  <c r="BH160" i="2"/>
  <c r="BG160" i="2"/>
  <c r="BF160" i="2"/>
  <c r="T160" i="2"/>
  <c r="R160" i="2"/>
  <c r="P160" i="2"/>
  <c r="BK160" i="2"/>
  <c r="J160" i="2"/>
  <c r="BE160" i="2" s="1"/>
  <c r="BI157" i="2"/>
  <c r="BH157" i="2"/>
  <c r="BG157" i="2"/>
  <c r="BF157" i="2"/>
  <c r="T157" i="2"/>
  <c r="R157" i="2"/>
  <c r="P157" i="2"/>
  <c r="BK157" i="2"/>
  <c r="J157" i="2"/>
  <c r="BE157" i="2" s="1"/>
  <c r="BI154" i="2"/>
  <c r="BH154" i="2"/>
  <c r="BG154" i="2"/>
  <c r="BF154" i="2"/>
  <c r="T154" i="2"/>
  <c r="R154" i="2"/>
  <c r="P154" i="2"/>
  <c r="BK154" i="2"/>
  <c r="J154" i="2"/>
  <c r="BE154" i="2" s="1"/>
  <c r="BI149" i="2"/>
  <c r="BH149" i="2"/>
  <c r="BG149" i="2"/>
  <c r="BF149" i="2"/>
  <c r="T149" i="2"/>
  <c r="R149" i="2"/>
  <c r="P149" i="2"/>
  <c r="BK149" i="2"/>
  <c r="J149" i="2"/>
  <c r="BE149" i="2" s="1"/>
  <c r="BI144" i="2"/>
  <c r="BH144" i="2"/>
  <c r="BG144" i="2"/>
  <c r="BF144" i="2"/>
  <c r="T144" i="2"/>
  <c r="R144" i="2"/>
  <c r="P144" i="2"/>
  <c r="BK144" i="2"/>
  <c r="J144" i="2"/>
  <c r="BE144" i="2" s="1"/>
  <c r="BI139" i="2"/>
  <c r="BH139" i="2"/>
  <c r="BG139" i="2"/>
  <c r="BF139" i="2"/>
  <c r="T139" i="2"/>
  <c r="R139" i="2"/>
  <c r="P139" i="2"/>
  <c r="BK139" i="2"/>
  <c r="J139" i="2"/>
  <c r="BE139" i="2" s="1"/>
  <c r="BI134" i="2"/>
  <c r="BH134" i="2"/>
  <c r="BG134" i="2"/>
  <c r="BF134" i="2"/>
  <c r="T134" i="2"/>
  <c r="R134" i="2"/>
  <c r="P134" i="2"/>
  <c r="BK134" i="2"/>
  <c r="J134" i="2"/>
  <c r="BE134" i="2" s="1"/>
  <c r="BI129" i="2"/>
  <c r="BH129" i="2"/>
  <c r="BG129" i="2"/>
  <c r="BF129" i="2"/>
  <c r="T129" i="2"/>
  <c r="R129" i="2"/>
  <c r="P129" i="2"/>
  <c r="BK129" i="2"/>
  <c r="J129" i="2"/>
  <c r="BE129" i="2" s="1"/>
  <c r="BI124" i="2"/>
  <c r="BH124" i="2"/>
  <c r="BG124" i="2"/>
  <c r="BF124" i="2"/>
  <c r="T124" i="2"/>
  <c r="R124" i="2"/>
  <c r="P124" i="2"/>
  <c r="BK124" i="2"/>
  <c r="J124" i="2"/>
  <c r="BE124" i="2" s="1"/>
  <c r="BI119" i="2"/>
  <c r="BH119" i="2"/>
  <c r="BG119" i="2"/>
  <c r="BF119" i="2"/>
  <c r="T119" i="2"/>
  <c r="R119" i="2"/>
  <c r="P119" i="2"/>
  <c r="BK119" i="2"/>
  <c r="J119" i="2"/>
  <c r="BE119" i="2" s="1"/>
  <c r="BI113" i="2"/>
  <c r="BH113" i="2"/>
  <c r="BG113" i="2"/>
  <c r="BF113" i="2"/>
  <c r="T113" i="2"/>
  <c r="R113" i="2"/>
  <c r="P113" i="2"/>
  <c r="BK113" i="2"/>
  <c r="J113" i="2"/>
  <c r="BE113" i="2" s="1"/>
  <c r="BI108" i="2"/>
  <c r="BH108" i="2"/>
  <c r="BG108" i="2"/>
  <c r="BF108" i="2"/>
  <c r="T108" i="2"/>
  <c r="R108" i="2"/>
  <c r="P108" i="2"/>
  <c r="BK108" i="2"/>
  <c r="J108" i="2"/>
  <c r="BE108" i="2" s="1"/>
  <c r="BI106" i="2"/>
  <c r="BH106" i="2"/>
  <c r="BG106" i="2"/>
  <c r="BF106" i="2"/>
  <c r="T106" i="2"/>
  <c r="R106" i="2"/>
  <c r="P106" i="2"/>
  <c r="BK106" i="2"/>
  <c r="J106" i="2"/>
  <c r="BE106" i="2" s="1"/>
  <c r="BI103" i="2"/>
  <c r="BH103" i="2"/>
  <c r="BG103" i="2"/>
  <c r="BF103" i="2"/>
  <c r="T103" i="2"/>
  <c r="R103" i="2"/>
  <c r="P103" i="2"/>
  <c r="BK103" i="2"/>
  <c r="J103" i="2"/>
  <c r="BE103" i="2" s="1"/>
  <c r="BI100" i="2"/>
  <c r="BH100" i="2"/>
  <c r="BG100" i="2"/>
  <c r="BF100" i="2"/>
  <c r="T100" i="2"/>
  <c r="R100" i="2"/>
  <c r="P100" i="2"/>
  <c r="BK100" i="2"/>
  <c r="J100" i="2"/>
  <c r="BE100" i="2" s="1"/>
  <c r="BI97" i="2"/>
  <c r="BH97" i="2"/>
  <c r="BG97" i="2"/>
  <c r="BF97" i="2"/>
  <c r="T97" i="2"/>
  <c r="R97" i="2"/>
  <c r="P97" i="2"/>
  <c r="BK97" i="2"/>
  <c r="J97" i="2"/>
  <c r="BE97" i="2" s="1"/>
  <c r="BI94" i="2"/>
  <c r="BH94" i="2"/>
  <c r="BG94" i="2"/>
  <c r="BF94" i="2"/>
  <c r="T94" i="2"/>
  <c r="R94" i="2"/>
  <c r="P94" i="2"/>
  <c r="BK94" i="2"/>
  <c r="J94" i="2"/>
  <c r="BE94" i="2" s="1"/>
  <c r="BI91" i="2"/>
  <c r="BH91" i="2"/>
  <c r="BG91" i="2"/>
  <c r="BF91" i="2"/>
  <c r="T91" i="2"/>
  <c r="R91" i="2"/>
  <c r="P91" i="2"/>
  <c r="BK91" i="2"/>
  <c r="J91" i="2"/>
  <c r="BE91" i="2" s="1"/>
  <c r="BI88" i="2"/>
  <c r="BH88" i="2"/>
  <c r="BG88" i="2"/>
  <c r="BF88" i="2"/>
  <c r="T88" i="2"/>
  <c r="R88" i="2"/>
  <c r="P88" i="2"/>
  <c r="BK88" i="2"/>
  <c r="J88" i="2"/>
  <c r="BE88" i="2" s="1"/>
  <c r="BI85" i="2"/>
  <c r="BH85" i="2"/>
  <c r="BG85" i="2"/>
  <c r="BF85" i="2"/>
  <c r="T85" i="2"/>
  <c r="R85" i="2"/>
  <c r="P85" i="2"/>
  <c r="BK85" i="2"/>
  <c r="J85" i="2"/>
  <c r="BE85" i="2" s="1"/>
  <c r="F79" i="2"/>
  <c r="J78" i="2"/>
  <c r="F78" i="2"/>
  <c r="F76" i="2"/>
  <c r="E74" i="2"/>
  <c r="F48" i="2"/>
  <c r="J47" i="2"/>
  <c r="F47" i="2"/>
  <c r="F45" i="2"/>
  <c r="E43" i="2"/>
  <c r="J45" i="2"/>
  <c r="K6" i="8" l="1"/>
  <c r="F11" i="6"/>
  <c r="F10" i="6"/>
  <c r="F5" i="6"/>
  <c r="T488" i="2"/>
  <c r="D15" i="6"/>
  <c r="D18" i="6" s="1"/>
  <c r="F9" i="6"/>
  <c r="O6" i="8"/>
  <c r="Q41" i="8"/>
  <c r="G15" i="6"/>
  <c r="G18" i="6" s="1"/>
  <c r="G26" i="6" s="1"/>
  <c r="O5" i="8"/>
  <c r="C15" i="6"/>
  <c r="C18" i="6" s="1"/>
  <c r="C19" i="6" s="1"/>
  <c r="F19" i="6" s="1"/>
  <c r="F4" i="6"/>
  <c r="T478" i="2"/>
  <c r="BK488" i="2"/>
  <c r="J488" i="2" s="1"/>
  <c r="J61" i="2" s="1"/>
  <c r="P84" i="2"/>
  <c r="R493" i="2"/>
  <c r="T493" i="2"/>
  <c r="BK107" i="2"/>
  <c r="J107" i="2" s="1"/>
  <c r="J55" i="2" s="1"/>
  <c r="T188" i="2"/>
  <c r="T367" i="2"/>
  <c r="BK375" i="2"/>
  <c r="J375" i="2" s="1"/>
  <c r="J58" i="2" s="1"/>
  <c r="F32" i="2"/>
  <c r="BK84" i="2"/>
  <c r="R488" i="2"/>
  <c r="BK493" i="2"/>
  <c r="J493" i="2" s="1"/>
  <c r="J62" i="2" s="1"/>
  <c r="C15" i="11"/>
  <c r="B12" i="11"/>
  <c r="Q22" i="8"/>
  <c r="R22" i="8"/>
  <c r="Q80" i="8"/>
  <c r="Q79" i="8" s="1"/>
  <c r="K79" i="8"/>
  <c r="R42" i="8"/>
  <c r="R41" i="8" s="1"/>
  <c r="R95" i="8"/>
  <c r="Q64" i="8"/>
  <c r="R64" i="8" s="1"/>
  <c r="Q14" i="8"/>
  <c r="R14" i="8"/>
  <c r="R6" i="8" s="1"/>
  <c r="Q30" i="8"/>
  <c r="R30" i="8" s="1"/>
  <c r="Q97" i="8"/>
  <c r="Q92" i="8" s="1"/>
  <c r="R97" i="8"/>
  <c r="Q6" i="8"/>
  <c r="R45" i="8"/>
  <c r="Q69" i="8"/>
  <c r="R69" i="8" s="1"/>
  <c r="F20" i="6"/>
  <c r="K62" i="8"/>
  <c r="Q62" i="8"/>
  <c r="Q45" i="8"/>
  <c r="Q37" i="8"/>
  <c r="Q36" i="8" s="1"/>
  <c r="K36" i="8"/>
  <c r="J28" i="2"/>
  <c r="P107" i="2"/>
  <c r="P375" i="2"/>
  <c r="BK455" i="2"/>
  <c r="J455" i="2" s="1"/>
  <c r="J59" i="2" s="1"/>
  <c r="BK499" i="2"/>
  <c r="J499" i="2" s="1"/>
  <c r="J64" i="2" s="1"/>
  <c r="R84" i="2"/>
  <c r="T375" i="2"/>
  <c r="R455" i="2"/>
  <c r="R499" i="2"/>
  <c r="R498" i="2" s="1"/>
  <c r="P455" i="2"/>
  <c r="T455" i="2"/>
  <c r="P488" i="2"/>
  <c r="T499" i="2"/>
  <c r="T498" i="2" s="1"/>
  <c r="T84" i="2"/>
  <c r="T107" i="2"/>
  <c r="F29" i="2"/>
  <c r="BK188" i="2"/>
  <c r="J188" i="2" s="1"/>
  <c r="J56" i="2" s="1"/>
  <c r="BK367" i="2"/>
  <c r="J367" i="2" s="1"/>
  <c r="J57" i="2" s="1"/>
  <c r="R107" i="2"/>
  <c r="R375" i="2"/>
  <c r="F30" i="2"/>
  <c r="P188" i="2"/>
  <c r="P367" i="2"/>
  <c r="P478" i="2"/>
  <c r="P493" i="2"/>
  <c r="F31" i="2"/>
  <c r="R188" i="2"/>
  <c r="R367" i="2"/>
  <c r="R478" i="2"/>
  <c r="J84" i="2"/>
  <c r="J54" i="2" s="1"/>
  <c r="J76" i="2"/>
  <c r="F28" i="2"/>
  <c r="J29" i="2"/>
  <c r="R80" i="8" l="1"/>
  <c r="R79" i="8" s="1"/>
  <c r="K5" i="8"/>
  <c r="G10" i="4" s="1"/>
  <c r="R92" i="8"/>
  <c r="F15" i="6"/>
  <c r="F18" i="6" s="1"/>
  <c r="F26" i="6" s="1"/>
  <c r="F27" i="6" s="1"/>
  <c r="G9" i="4" s="1"/>
  <c r="Q5" i="8"/>
  <c r="R62" i="8"/>
  <c r="C26" i="6"/>
  <c r="D26" i="6"/>
  <c r="P83" i="2"/>
  <c r="P82" i="2" s="1"/>
  <c r="T83" i="2"/>
  <c r="T82" i="2" s="1"/>
  <c r="BK498" i="2"/>
  <c r="J498" i="2" s="1"/>
  <c r="J63" i="2" s="1"/>
  <c r="C13" i="11"/>
  <c r="C14" i="11"/>
  <c r="R37" i="8"/>
  <c r="R36" i="8" s="1"/>
  <c r="R83" i="2"/>
  <c r="R82" i="2" s="1"/>
  <c r="BK83" i="2"/>
  <c r="C16" i="11" l="1"/>
  <c r="C19" i="11" s="1"/>
  <c r="G13" i="4" s="1"/>
  <c r="R5" i="8"/>
  <c r="BK82" i="2"/>
  <c r="J82" i="2" s="1"/>
  <c r="J52" i="2" s="1"/>
  <c r="J83" i="2"/>
  <c r="J53" i="2" s="1"/>
  <c r="J25" i="2" l="1"/>
  <c r="G11" i="4" s="1"/>
  <c r="G6" i="4" s="1"/>
  <c r="G4" i="4" s="1"/>
  <c r="J34" i="2" l="1"/>
  <c r="G31" i="4"/>
  <c r="F29" i="4"/>
  <c r="G29" i="4" s="1"/>
  <c r="G28" i="4" s="1"/>
  <c r="G33" i="4" l="1"/>
</calcChain>
</file>

<file path=xl/sharedStrings.xml><?xml version="1.0" encoding="utf-8"?>
<sst xmlns="http://schemas.openxmlformats.org/spreadsheetml/2006/main" count="31490" uniqueCount="4913">
  <si>
    <t>List obsahuje:</t>
  </si>
  <si>
    <t/>
  </si>
  <si>
    <t>False</t>
  </si>
  <si>
    <t>{ae105a90-9f2e-4981-8633-2f3ce6a04c09}</t>
  </si>
  <si>
    <t>&gt;&gt;  skryté sloupce  &lt;&lt;</t>
  </si>
  <si>
    <t>21</t>
  </si>
  <si>
    <t>15</t>
  </si>
  <si>
    <t>v ---  níže se nacházejí doplnkové a pomocné údaje k sestavám  --- v</t>
  </si>
  <si>
    <t>Stavba:</t>
  </si>
  <si>
    <t>Provozně stravovací objekt NH Kladruby n.L. - ZTI</t>
  </si>
  <si>
    <t>KSO:</t>
  </si>
  <si>
    <t>CC-CZ:</t>
  </si>
  <si>
    <t>1</t>
  </si>
  <si>
    <t>Místo:</t>
  </si>
  <si>
    <t xml:space="preserve"> </t>
  </si>
  <si>
    <t>Datum:</t>
  </si>
  <si>
    <t>Zadavatel:</t>
  </si>
  <si>
    <t>IČ:</t>
  </si>
  <si>
    <t>Národní hřebčín Kladruby n.L. s.p.o.</t>
  </si>
  <si>
    <t>DIČ:</t>
  </si>
  <si>
    <t>Uchazeč:</t>
  </si>
  <si>
    <t>dle výběrového řízení</t>
  </si>
  <si>
    <t>Projektant:</t>
  </si>
  <si>
    <t>PROINSTAL - Zahradník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</si>
  <si>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</si>
  <si>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</si>
  <si>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</si>
  <si>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</si>
  <si>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</si>
  <si>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</si>
  <si>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</si>
  <si>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</si>
  <si>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</si>
  <si>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</si>
  <si>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</si>
  <si>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</si>
  <si>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</si>
  <si>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</si>
  <si>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</si>
  <si>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Kód</t>
  </si>
  <si>
    <t>Typ</t>
  </si>
  <si>
    <t>D</t>
  </si>
  <si>
    <t>0</t>
  </si>
  <si>
    <t>STA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</si>
  <si>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</si>
  <si>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</si>
  <si>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</si>
  <si>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</si>
  <si>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</si>
  <si>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</si>
  <si>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</si>
  <si>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</si>
  <si>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PSV - PSV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</si>
  <si>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</si>
  <si>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</si>
  <si>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</si>
  <si>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724 - Zdravotechnika - strojní vybavení</t>
  </si>
  <si>
    <t xml:space="preserve">    725 - Zdravotechnika - zařizovací předměty</t>
  </si>
  <si>
    <t xml:space="preserve">    726 - Zdravotechnika - předstěnové instalace</t>
  </si>
  <si>
    <t xml:space="preserve">    727 - Zdravotechnika - požární ochrana</t>
  </si>
  <si>
    <t xml:space="preserve">    732 - Ústřední vytápění - strojovny</t>
  </si>
  <si>
    <t xml:space="preserve">    734 - Ústřední vytápění - armatury</t>
  </si>
  <si>
    <t>OST - OST</t>
  </si>
  <si>
    <t xml:space="preserve">    O01 - HZS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</si>
  <si>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</si>
  <si>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</si>
  <si>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</si>
  <si>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</si>
  <si>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</si>
  <si>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</si>
  <si>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</si>
  <si>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</si>
  <si>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</si>
  <si>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</si>
  <si>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</si>
  <si>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</si>
  <si>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</si>
  <si>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</si>
  <si>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PSV</t>
  </si>
  <si>
    <t>ROZPOCET</t>
  </si>
  <si>
    <t>713</t>
  </si>
  <si>
    <t>Izolace tepelné</t>
  </si>
  <si>
    <t>K</t>
  </si>
  <si>
    <t>713463211</t>
  </si>
  <si>
    <t>Montáž izolace tepelné potrubí potrubními pouzdry s Al fólií staženými Al páskou 1x D do 50 mm</t>
  </si>
  <si>
    <t>m</t>
  </si>
  <si>
    <t>16</t>
  </si>
  <si>
    <t>-1285451155</t>
  </si>
  <si>
    <t>VV</t>
  </si>
  <si>
    <t>"dle D.1.4a_04,05,08" 22+103+33+17+9+3</t>
  </si>
  <si>
    <t>Součet</t>
  </si>
  <si>
    <t>4</t>
  </si>
  <si>
    <t>M</t>
  </si>
  <si>
    <t>631545710R01</t>
  </si>
  <si>
    <t>pouzdro potrubní izolační 28/40 mm vč. 10% ohyby</t>
  </si>
  <si>
    <t>32</t>
  </si>
  <si>
    <t>-788772646</t>
  </si>
  <si>
    <t>"dle D.1.4e_03-04,09,10" 10+12</t>
  </si>
  <si>
    <t>3</t>
  </si>
  <si>
    <t>631545720R01</t>
  </si>
  <si>
    <t>pouzdro potrubní izolační 34/40 mm vč. 10% ohyby</t>
  </si>
  <si>
    <t>-275443325</t>
  </si>
  <si>
    <t>"dle D.1.4e_03-04,09,10" 21+82</t>
  </si>
  <si>
    <t>631545730R01</t>
  </si>
  <si>
    <t>pouzdro potrubní izolační 42/40 mm vč. 10%ohyby</t>
  </si>
  <si>
    <t>-677051866</t>
  </si>
  <si>
    <t>"dle D.1.4e_03-04,09,10" 33</t>
  </si>
  <si>
    <t>5</t>
  </si>
  <si>
    <t>631545740R01</t>
  </si>
  <si>
    <t>pouzdro potrubní izolační 49/40 mm vč. 10% ohyby</t>
  </si>
  <si>
    <t>-201049013</t>
  </si>
  <si>
    <t>"dle D.1.4e_03-04,09,10" 17</t>
  </si>
  <si>
    <t>6</t>
  </si>
  <si>
    <t>631545750R01</t>
  </si>
  <si>
    <t>pouzdro potrubní izolační 60/40 mm vč. 10% ohyby</t>
  </si>
  <si>
    <t>-488000808</t>
  </si>
  <si>
    <t>"dle D.1.4e_03-04,09,10" 9</t>
  </si>
  <si>
    <t>7</t>
  </si>
  <si>
    <t>631546070R01</t>
  </si>
  <si>
    <t>pouzdro potrubní izolační 76/50 mm vč. 10% ohyby</t>
  </si>
  <si>
    <t>361099110</t>
  </si>
  <si>
    <t>"dle D.1.4e_03-04,09,10" 3</t>
  </si>
  <si>
    <t>8</t>
  </si>
  <si>
    <t>998713201</t>
  </si>
  <si>
    <t>Přesun hmot procentní pro izolace tepelné v objektech v do 6 m</t>
  </si>
  <si>
    <t>%</t>
  </si>
  <si>
    <t>1459966084</t>
  </si>
  <si>
    <t>721</t>
  </si>
  <si>
    <t>Zdravotechnika - vnitřní kanalizace</t>
  </si>
  <si>
    <t>9</t>
  </si>
  <si>
    <t>721173401</t>
  </si>
  <si>
    <t>Potrubí kanalizační plastové svodné systém KG DN 100</t>
  </si>
  <si>
    <t>733629162</t>
  </si>
  <si>
    <t>"dle D.1.4e_02-08"</t>
  </si>
  <si>
    <t>1,81+0,58+1,1+0,9+0,59+0,70+0,9+0,9+1,13+0,61+1,37+0,97+1,1+0,79+1,3+0,99+1,6+1,07+1,2+1,1+1,1+1,1</t>
  </si>
  <si>
    <t>"prořez+zaokrouhlení" 1,09</t>
  </si>
  <si>
    <t>10</t>
  </si>
  <si>
    <t>721173402</t>
  </si>
  <si>
    <t>Potrubí kanalizační plastové svodné systém KG DN 125</t>
  </si>
  <si>
    <t>1583201714</t>
  </si>
  <si>
    <t>4,23+1,01+2,0+0,51+2,48+6,01+1,2+0,36+1,03+0,18+0,18+3,19+1,29+1,61+5,99+1,14+1,96+1,0+2,14+2,88+0,18+6,20+1,1+2,56+0,18+3,45+2,89+2,17+0,99+1,93+1,08</t>
  </si>
  <si>
    <t>1,56+5,77+0,48+2,09+0,72+1,75</t>
  </si>
  <si>
    <t>"prořez+zaokrouhlení" 3,51</t>
  </si>
  <si>
    <t>11</t>
  </si>
  <si>
    <t>721173403</t>
  </si>
  <si>
    <t>Potrubí kanalizační plastové svodné systém KG DN 150</t>
  </si>
  <si>
    <t>1588773199</t>
  </si>
  <si>
    <t>16,53+0,17+13,94+0,16+6,89</t>
  </si>
  <si>
    <t>"prořez+zaokrouhlení" 2,31</t>
  </si>
  <si>
    <t>12</t>
  </si>
  <si>
    <t>721173404</t>
  </si>
  <si>
    <t>Potrubí kanalizační plastové svodné systém KG DN 200</t>
  </si>
  <si>
    <t>-1714946693</t>
  </si>
  <si>
    <t>4,13</t>
  </si>
  <si>
    <t>"prořez+zaokrouhlení" 0,87</t>
  </si>
  <si>
    <t>13</t>
  </si>
  <si>
    <t>721174042</t>
  </si>
  <si>
    <t>Potrubí kanalizační z PP připojovací systém HT DN 40</t>
  </si>
  <si>
    <t>2096866488</t>
  </si>
  <si>
    <t>14,5</t>
  </si>
  <si>
    <t>"prořez+zaokrouhlení" 0,5</t>
  </si>
  <si>
    <t>14</t>
  </si>
  <si>
    <t>721174043</t>
  </si>
  <si>
    <t>Potrubí kanalizační z PP připojovací systém HT DN 50</t>
  </si>
  <si>
    <t>-76971951</t>
  </si>
  <si>
    <t>52</t>
  </si>
  <si>
    <t>"prořez+zaokrouhlení" 3</t>
  </si>
  <si>
    <t>721174045</t>
  </si>
  <si>
    <t>Potrubí kanalizační z PP připojovací systém HT DN 100</t>
  </si>
  <si>
    <t>1350111949</t>
  </si>
  <si>
    <t>"prořez+zaokrouhlení" 1</t>
  </si>
  <si>
    <t>721175111R01</t>
  </si>
  <si>
    <t>Potrubí kanalizační z PP odpadní zvuk tlumící vícevrstvé systém  DN 75</t>
  </si>
  <si>
    <t>-361515530</t>
  </si>
  <si>
    <t>43,5</t>
  </si>
  <si>
    <t>"prořez+zaokrouhlení" 2,5</t>
  </si>
  <si>
    <t>17</t>
  </si>
  <si>
    <t>721175112R01</t>
  </si>
  <si>
    <t>Potrubí kanalizační z PP odpadní zvuk tlumící vícevrstvé systém DN 110</t>
  </si>
  <si>
    <t>1983990609</t>
  </si>
  <si>
    <t>99,5</t>
  </si>
  <si>
    <t>"prořez+zaokrouhlení" 5,5</t>
  </si>
  <si>
    <t>18</t>
  </si>
  <si>
    <t>721194104</t>
  </si>
  <si>
    <t>Vyvedení a upevnění odpadních výpustek DN 40</t>
  </si>
  <si>
    <t>kus</t>
  </si>
  <si>
    <t>1461878932</t>
  </si>
  <si>
    <t>"dle D.1.4e_02-08" 24</t>
  </si>
  <si>
    <t>19</t>
  </si>
  <si>
    <t>721194105</t>
  </si>
  <si>
    <t>Vyvedení a upevnění odpadních výpustek DN 50</t>
  </si>
  <si>
    <t>1639853859</t>
  </si>
  <si>
    <t>"dle D.1.4e_02-08" 17+8</t>
  </si>
  <si>
    <t>20</t>
  </si>
  <si>
    <t>721194109</t>
  </si>
  <si>
    <t>Vyvedení a upevnění odpadních výpustek DN 100</t>
  </si>
  <si>
    <t>957476743</t>
  </si>
  <si>
    <t>"dle D.1.4e_02-08" 21+5+3</t>
  </si>
  <si>
    <t>551618410R01</t>
  </si>
  <si>
    <t>vtok (kalich) se zápachovou uzávěrkou DN 32 D+M</t>
  </si>
  <si>
    <t>2104444977</t>
  </si>
  <si>
    <t>"dle D.1.4e_02+08" 2</t>
  </si>
  <si>
    <t>22</t>
  </si>
  <si>
    <t>551617090R01</t>
  </si>
  <si>
    <t>uzávěrka zápachová podlahová se svislým odtokem proti vyschnutí DN50/75/110 mříž litina D+M</t>
  </si>
  <si>
    <t>823517444</t>
  </si>
  <si>
    <t>"dle D.1.4e_02-08" 5</t>
  </si>
  <si>
    <t>23</t>
  </si>
  <si>
    <t>PC2101</t>
  </si>
  <si>
    <t xml:space="preserve">podomítkové těleso odtoku pro klimatizační jednotky - 100x100mm D+M </t>
  </si>
  <si>
    <t>715352665</t>
  </si>
  <si>
    <t>"dle D.1.4e_02-08" 1</t>
  </si>
  <si>
    <t>24</t>
  </si>
  <si>
    <t>PC2102</t>
  </si>
  <si>
    <t>vodní ZU pro odvod kondenzátu DN 40 d 12-18 mm s kuličkou a otáčivým ramenem D+M</t>
  </si>
  <si>
    <t>325138143</t>
  </si>
  <si>
    <t>25</t>
  </si>
  <si>
    <t>721273153</t>
  </si>
  <si>
    <t>Hlavice ventilační polypropylen PP DN 110</t>
  </si>
  <si>
    <t>-24982138</t>
  </si>
  <si>
    <t>"dle D.1.4e_02-08" 9</t>
  </si>
  <si>
    <t>26</t>
  </si>
  <si>
    <t>721290111</t>
  </si>
  <si>
    <t>Zkouška těsnosti potrubí kanalizace vodou do DN 125</t>
  </si>
  <si>
    <t>-2001953274</t>
  </si>
  <si>
    <t>24+79</t>
  </si>
  <si>
    <t>27</t>
  </si>
  <si>
    <t>721290112</t>
  </si>
  <si>
    <t>Zkouška těsnosti potrubí kanalizace vodou do DN 200</t>
  </si>
  <si>
    <t>-269494284</t>
  </si>
  <si>
    <t>40+5</t>
  </si>
  <si>
    <t>28</t>
  </si>
  <si>
    <t>721290123</t>
  </si>
  <si>
    <t>Zkouška těsnosti potrubí kanalizace kouřem do DN 300</t>
  </si>
  <si>
    <t>-889918926</t>
  </si>
  <si>
    <t>15+55+14+46+105</t>
  </si>
  <si>
    <t>29</t>
  </si>
  <si>
    <t>998721201</t>
  </si>
  <si>
    <t>Přesun hmot procentní pro vnitřní kanalizace v objektech v do 6 m</t>
  </si>
  <si>
    <t>-946417488</t>
  </si>
  <si>
    <t>722</t>
  </si>
  <si>
    <t>Zdravotechnika - vnitřní vodovod</t>
  </si>
  <si>
    <t>30</t>
  </si>
  <si>
    <t>722130236</t>
  </si>
  <si>
    <t>Potrubí vodovodní ocelové závitové pozinkované svařované běžné DN 50</t>
  </si>
  <si>
    <t>-888842838</t>
  </si>
  <si>
    <t>"dle D.1.4e_03-04,09,10" 2</t>
  </si>
  <si>
    <t>31</t>
  </si>
  <si>
    <t>722130237</t>
  </si>
  <si>
    <t>Potrubí vodovodní ocelové závitové pozinkované svařované běžné DN 65</t>
  </si>
  <si>
    <t>1895114375</t>
  </si>
  <si>
    <t>"dle D.1.4e_03-04,09,10" 4</t>
  </si>
  <si>
    <t>722130238</t>
  </si>
  <si>
    <t>Potrubí vodovodní ocelové závitové pozinkované svařované běžné DN 80</t>
  </si>
  <si>
    <t>-1026371297</t>
  </si>
  <si>
    <t>"dle D.1.4e_03-04,09,10" 1</t>
  </si>
  <si>
    <t>33</t>
  </si>
  <si>
    <t>722174022</t>
  </si>
  <si>
    <t>Potrubí vodovodní plastové PPR svar polyfuze PN 20 D 20 x 3,4 mm</t>
  </si>
  <si>
    <t>-1613081028</t>
  </si>
  <si>
    <t>"dle D.1.4e_03-04,09,10" 112+116</t>
  </si>
  <si>
    <t>34</t>
  </si>
  <si>
    <t>722174023</t>
  </si>
  <si>
    <t>Potrubí vodovodní plastové PPR svar polyfuze PN 20 D 25 x 4,2 mm</t>
  </si>
  <si>
    <t>-1085521001</t>
  </si>
  <si>
    <t>"dle D.1.4e_03-04,09,10" 56+11+45+10+11+12</t>
  </si>
  <si>
    <t>35</t>
  </si>
  <si>
    <t>722174024</t>
  </si>
  <si>
    <t>Potrubí vodovodní plastové PPR svar polyfuze PN 20 D 32 x5,4 mm</t>
  </si>
  <si>
    <t>857525176</t>
  </si>
  <si>
    <t>"dle D.1.4e_03-04,09,10" 18+15+8+21+82</t>
  </si>
  <si>
    <t>36</t>
  </si>
  <si>
    <t>722174025</t>
  </si>
  <si>
    <t>Potrubí vodovodní plastové PPR svar polyfuze PN 20 D 40 x 6,7 mm</t>
  </si>
  <si>
    <t>-2133562017</t>
  </si>
  <si>
    <t>"dle D.1.4e_03-04,09,10" 5+19+33</t>
  </si>
  <si>
    <t>37</t>
  </si>
  <si>
    <t>722174026</t>
  </si>
  <si>
    <t>Potrubí vodovodní plastové PPR svar polyfuze PN 20 D 50 x 8,4 mm</t>
  </si>
  <si>
    <t>1128896821</t>
  </si>
  <si>
    <t>"dle D.1.4e_03-04,09,10" 16+17</t>
  </si>
  <si>
    <t>38</t>
  </si>
  <si>
    <t>722174027</t>
  </si>
  <si>
    <t>Potrubí vodovodní plastové PPR svar polyfuze PN 20 D 63 x 10,5 mm</t>
  </si>
  <si>
    <t>-1678931558</t>
  </si>
  <si>
    <t>"dle D.1.4e_03-04,09,10" 27+9</t>
  </si>
  <si>
    <t>39</t>
  </si>
  <si>
    <t>722174028</t>
  </si>
  <si>
    <t>Potrubí vodovodní plastové PPR svar polyfuze PN 20 D 75 x 12,5 mm</t>
  </si>
  <si>
    <t>773333453</t>
  </si>
  <si>
    <t>"dle D.1.4e_03-04,09,10" 10+3</t>
  </si>
  <si>
    <t>40</t>
  </si>
  <si>
    <t>PC110</t>
  </si>
  <si>
    <t>Žlab D 25  D+M</t>
  </si>
  <si>
    <t>290753004</t>
  </si>
  <si>
    <t>"dle D.1.4e_03-04,09,10" 27</t>
  </si>
  <si>
    <t>41</t>
  </si>
  <si>
    <t>PC11</t>
  </si>
  <si>
    <t>Žlab D 32  D+M</t>
  </si>
  <si>
    <t>-917036412</t>
  </si>
  <si>
    <t>"dle D.1.4e_03-04,09,10" 61</t>
  </si>
  <si>
    <t>42</t>
  </si>
  <si>
    <t>PC12</t>
  </si>
  <si>
    <t>Žlab D 40  D+M</t>
  </si>
  <si>
    <t>-1874499453</t>
  </si>
  <si>
    <t>"dle D.1.4e_03-04,09,10" 28</t>
  </si>
  <si>
    <t>43</t>
  </si>
  <si>
    <t>PC13</t>
  </si>
  <si>
    <t>Žlab D 50  D+M</t>
  </si>
  <si>
    <t>156878637</t>
  </si>
  <si>
    <t>44</t>
  </si>
  <si>
    <t>PC14</t>
  </si>
  <si>
    <t>Žlab D 63 D+M</t>
  </si>
  <si>
    <t>-997844861</t>
  </si>
  <si>
    <t>"dle D.1.4e_03-04,09,10" 18</t>
  </si>
  <si>
    <t>45</t>
  </si>
  <si>
    <t>PC21</t>
  </si>
  <si>
    <t>Uchycení ležatého potrubí - kovová doplňková konstukce pro upevnění uložení potrubí D+M</t>
  </si>
  <si>
    <t>soubo</t>
  </si>
  <si>
    <t>642347395</t>
  </si>
  <si>
    <t>"dle D.1.4e_03-04,09,10" 50</t>
  </si>
  <si>
    <t>46</t>
  </si>
  <si>
    <t>722181221</t>
  </si>
  <si>
    <t>Ochrana vodovodního potrubí přilepenými tepelně izolačními trubicemi z PE tl do 10 mm DN do 22 mm</t>
  </si>
  <si>
    <t>344596399</t>
  </si>
  <si>
    <t>47</t>
  </si>
  <si>
    <t>722181222</t>
  </si>
  <si>
    <t>Ochrana vodovodního potrubí přilepenými tepelně izolačními trubicemi z PE tl do 10 mm DN do 42 mm</t>
  </si>
  <si>
    <t>1034926025</t>
  </si>
  <si>
    <t>"dle D.1.4e_03-04,09,10" 56+45+11+18+8+5</t>
  </si>
  <si>
    <t>48</t>
  </si>
  <si>
    <t>722181232</t>
  </si>
  <si>
    <t>Ochrana vodovodního potrubí přilepenými tepelně izolačními trubicemi z PE tl do 15 mm DN do 42 mm</t>
  </si>
  <si>
    <t>517901931</t>
  </si>
  <si>
    <t>"dle D.1.4e_03-04,09,10" 11+15+19</t>
  </si>
  <si>
    <t>49</t>
  </si>
  <si>
    <t>722181233</t>
  </si>
  <si>
    <t>Ochrana vodovodního potrubí přilepenými tepelně izolačními trubicemi z PE tl do 15 mm DN do 62 mm</t>
  </si>
  <si>
    <t>743310959</t>
  </si>
  <si>
    <t>"dle D.1.4e_03-04,09,10" 16+27+2</t>
  </si>
  <si>
    <t>50</t>
  </si>
  <si>
    <t>722181234</t>
  </si>
  <si>
    <t>Ochrana vodovodního potrubí přilepenými tepelně izolačními trubicemi z PE tl do 15 mm DN do 92 mm</t>
  </si>
  <si>
    <t>-99350350</t>
  </si>
  <si>
    <t>"dle D.1.4e_03-04,09,10" 10+4+1</t>
  </si>
  <si>
    <t>51</t>
  </si>
  <si>
    <t>722190401</t>
  </si>
  <si>
    <t>Vyvedení a upevnění výpustku do DN 25</t>
  </si>
  <si>
    <t>945874226</t>
  </si>
  <si>
    <t>"dle D.1.4e_03-04,09,10" 107+13</t>
  </si>
  <si>
    <t>722211213</t>
  </si>
  <si>
    <t>Šoupátko přírubové třmenové DN 65 PN 10 do 200°C těsnící sedlo mosaz/mosaz</t>
  </si>
  <si>
    <t>soubor</t>
  </si>
  <si>
    <t>-172670592</t>
  </si>
  <si>
    <t>53</t>
  </si>
  <si>
    <t>722211214</t>
  </si>
  <si>
    <t>Šoupátko přírubové třmenové DN 80 PN 10 do 200°C těsnící sedlo mosaz/mosaz</t>
  </si>
  <si>
    <t>-1817704176</t>
  </si>
  <si>
    <t>54</t>
  </si>
  <si>
    <t>722213113</t>
  </si>
  <si>
    <t>Klapka přírubová zpětná DN 65 PN 16 do 200°C samočinná</t>
  </si>
  <si>
    <t>-884903973</t>
  </si>
  <si>
    <t>55</t>
  </si>
  <si>
    <t>722219103</t>
  </si>
  <si>
    <t>Montáž armatur vodovodních přírubových DN 65 ostatní typ</t>
  </si>
  <si>
    <t>-1536230366</t>
  </si>
  <si>
    <t>"dle D.1.4e_03-04,09,10" 5</t>
  </si>
  <si>
    <t>56</t>
  </si>
  <si>
    <t>551280760R01</t>
  </si>
  <si>
    <t>klapka uzavírací mezipřírubová - disk litina, DN 65</t>
  </si>
  <si>
    <t>-1863908874</t>
  </si>
  <si>
    <t>57</t>
  </si>
  <si>
    <t>722220111</t>
  </si>
  <si>
    <t>Nástěnka pro výtokový ventil G 1/2 s jedním závitem</t>
  </si>
  <si>
    <t>-243654265</t>
  </si>
  <si>
    <t>58</t>
  </si>
  <si>
    <t>722220231</t>
  </si>
  <si>
    <t>Přechodka dGK PPR PN 20 D 20 x G 1/2 s kovovým vnitřním závitem</t>
  </si>
  <si>
    <t>1667648073</t>
  </si>
  <si>
    <t>"dle D.1.4e_03-04,09,10" 14</t>
  </si>
  <si>
    <t>59</t>
  </si>
  <si>
    <t>722220232</t>
  </si>
  <si>
    <t>Přechodka dGK PPR PN 20 D 25 x G 3/4 s kovovým vnitřním závitem</t>
  </si>
  <si>
    <t>1408874507</t>
  </si>
  <si>
    <t>60</t>
  </si>
  <si>
    <t>722220233</t>
  </si>
  <si>
    <t>Přechodka dGK PPR PN 20 D 32 x G 1 s kovovým vnitřním závitem</t>
  </si>
  <si>
    <t>-1035325799</t>
  </si>
  <si>
    <t>"dle D.1.4e_03-04,09,10" 24</t>
  </si>
  <si>
    <t>61</t>
  </si>
  <si>
    <t>722220234</t>
  </si>
  <si>
    <t>Přechodka dGK PPR PN 20 D 40 x G 5/4 s kovovým vnitřním závitem</t>
  </si>
  <si>
    <t>-369721753</t>
  </si>
  <si>
    <t>62</t>
  </si>
  <si>
    <t>722220235</t>
  </si>
  <si>
    <t>Přechodka dGK PPR PN 20 D 50 x G 6/4 s kovovým vnitřním závitem</t>
  </si>
  <si>
    <t>720859606</t>
  </si>
  <si>
    <t>63</t>
  </si>
  <si>
    <t>722220236</t>
  </si>
  <si>
    <t>Přechodka dGK PPR PN 20 D 63 x G 2 s kovovým vnitřním závitem</t>
  </si>
  <si>
    <t>572837331</t>
  </si>
  <si>
    <t>"dle D.1.4e_03-04,09,10" 6</t>
  </si>
  <si>
    <t>64</t>
  </si>
  <si>
    <t>722220237</t>
  </si>
  <si>
    <t>Přechodka dGK PPR PN 20 D 75 x G 2 1/2 s kovovým vnitřním závitem</t>
  </si>
  <si>
    <t>695047136</t>
  </si>
  <si>
    <t>65</t>
  </si>
  <si>
    <t>722224115</t>
  </si>
  <si>
    <t>Kohout plnicí nebo vypouštěcí G 1/2 PN 10 s jedním závitem</t>
  </si>
  <si>
    <t>1082373482</t>
  </si>
  <si>
    <t>66</t>
  </si>
  <si>
    <t>722224116</t>
  </si>
  <si>
    <t>Kohout plnicí nebo vypouštěcí G 3/4 PN 10 s jedním závitem</t>
  </si>
  <si>
    <t>-2130484232</t>
  </si>
  <si>
    <t>67</t>
  </si>
  <si>
    <t>722230102</t>
  </si>
  <si>
    <t>Ventil přímý G 3/4 se dvěma závity</t>
  </si>
  <si>
    <t>-183670023</t>
  </si>
  <si>
    <t>68</t>
  </si>
  <si>
    <t>722230103</t>
  </si>
  <si>
    <t>Ventil přímý G 1 se dvěma závity</t>
  </si>
  <si>
    <t>-15246093</t>
  </si>
  <si>
    <t>69</t>
  </si>
  <si>
    <t>722230106</t>
  </si>
  <si>
    <t>Ventil přímý G 2 se dvěma závity</t>
  </si>
  <si>
    <t>-1684729644</t>
  </si>
  <si>
    <t>70</t>
  </si>
  <si>
    <t>722231022</t>
  </si>
  <si>
    <t>Ventil přímý G 3/4 s odvodněním a dvěma závity</t>
  </si>
  <si>
    <t>-149916016</t>
  </si>
  <si>
    <t>"dle D.1.4e_03-04,09,10" 26</t>
  </si>
  <si>
    <t>71</t>
  </si>
  <si>
    <t>722231023</t>
  </si>
  <si>
    <t>Ventil přímý G 1 s odvodněním a dvěma závity</t>
  </si>
  <si>
    <t>573674595</t>
  </si>
  <si>
    <t>72</t>
  </si>
  <si>
    <t>722231024</t>
  </si>
  <si>
    <t>Ventil přímý G 5/4 s odvodněním a dvěma závity</t>
  </si>
  <si>
    <t>671390757</t>
  </si>
  <si>
    <t>73</t>
  </si>
  <si>
    <t>722231026</t>
  </si>
  <si>
    <t>Ventil přímý G 2 s odvodněním a dvěma závity</t>
  </si>
  <si>
    <t>-1340553222</t>
  </si>
  <si>
    <t>74</t>
  </si>
  <si>
    <t>722231073</t>
  </si>
  <si>
    <t>Ventil zpětný G 3/4 PN 10 do 110°C se dvěma závity</t>
  </si>
  <si>
    <t>551111603</t>
  </si>
  <si>
    <t>75</t>
  </si>
  <si>
    <t>722231074</t>
  </si>
  <si>
    <t>Ventil zpětný G 1 PN 10 do 110°C se dvěma závity</t>
  </si>
  <si>
    <t>1482037814</t>
  </si>
  <si>
    <t>76</t>
  </si>
  <si>
    <t>722231077</t>
  </si>
  <si>
    <t>Ventil zpětný G 2 PN 10 do 110°C se dvěma závity</t>
  </si>
  <si>
    <t>1187118114</t>
  </si>
  <si>
    <t>77</t>
  </si>
  <si>
    <t>722231252</t>
  </si>
  <si>
    <t>Ventil pojistný mosazný G 3/4 PN 6 do 100°C k bojleru s vnitřním x vnějším závitem</t>
  </si>
  <si>
    <t>835373393</t>
  </si>
  <si>
    <t>78</t>
  </si>
  <si>
    <t>722234264</t>
  </si>
  <si>
    <t>Filtr mosazný G 3/4 PN 16 do 120°C s 2x vnitřním závitem</t>
  </si>
  <si>
    <t>-1369741504</t>
  </si>
  <si>
    <t>79</t>
  </si>
  <si>
    <t>722234265</t>
  </si>
  <si>
    <t>Filtr mosazný G 1 PN 16 do 120°C s 2x vnitřním závitem</t>
  </si>
  <si>
    <t>-2122653492</t>
  </si>
  <si>
    <t>80</t>
  </si>
  <si>
    <t>722239101</t>
  </si>
  <si>
    <t>Montáž armatur vodovodních se dvěma závity G 1/2</t>
  </si>
  <si>
    <t>331353291</t>
  </si>
  <si>
    <t>"dle D.1.4e_03-04,09,10" 46+9</t>
  </si>
  <si>
    <t>81</t>
  </si>
  <si>
    <t>551119990.1</t>
  </si>
  <si>
    <t>ventil rohový kulový s filtrem 1/2" x 3/8"</t>
  </si>
  <si>
    <t>1468603809</t>
  </si>
  <si>
    <t>"dle D.1.4e_03-04,09,10" 44+2</t>
  </si>
  <si>
    <t>82</t>
  </si>
  <si>
    <t>PC104</t>
  </si>
  <si>
    <t>Vyvaž. ventil DN 10 s vyp.</t>
  </si>
  <si>
    <t>-1354364693</t>
  </si>
  <si>
    <t>83</t>
  </si>
  <si>
    <t>722239106</t>
  </si>
  <si>
    <t>Montáž armatur vodovodních se dvěma závity G 2</t>
  </si>
  <si>
    <t>86476709</t>
  </si>
  <si>
    <t>84</t>
  </si>
  <si>
    <t>PC210</t>
  </si>
  <si>
    <t xml:space="preserve">přepážkový filtr se zpětným propoplachem 2" </t>
  </si>
  <si>
    <t>-502988477</t>
  </si>
  <si>
    <t>85</t>
  </si>
  <si>
    <t>722262165</t>
  </si>
  <si>
    <t>Vodoměr přírubový šroubový do 40 °C DN 40 x 300 mm Qn 10 m3/s horizontální</t>
  </si>
  <si>
    <t>-1175912349</t>
  </si>
  <si>
    <t>86</t>
  </si>
  <si>
    <t>722290226</t>
  </si>
  <si>
    <t>Zkouška těsnosti vodovodního potrubí závitového do DN 50</t>
  </si>
  <si>
    <t>-1004563339</t>
  </si>
  <si>
    <t>"dle D.1.4e_03-04,09,10" 228+145+144+57+33+36+2</t>
  </si>
  <si>
    <t>87</t>
  </si>
  <si>
    <t>722290229</t>
  </si>
  <si>
    <t>Zkouška těsnosti vodovodního potrubí závitového do DN 100</t>
  </si>
  <si>
    <t>1233446113</t>
  </si>
  <si>
    <t>"dle D.1.4e_03-04,09,10" 13+4+1</t>
  </si>
  <si>
    <t>88</t>
  </si>
  <si>
    <t>722290234</t>
  </si>
  <si>
    <t>Proplach a dezinfekce vodovodního potrubí do DN 80</t>
  </si>
  <si>
    <t>1780703774</t>
  </si>
  <si>
    <t>"dle D.1.4e_03-04,09,10" 228+145+144+57+33+36+2+13+4+1</t>
  </si>
  <si>
    <t>89</t>
  </si>
  <si>
    <t>998722201</t>
  </si>
  <si>
    <t>Přesun hmot procentní pro vnitřní vodovod v objektech v do 6 m</t>
  </si>
  <si>
    <t>-237679832</t>
  </si>
  <si>
    <t>724</t>
  </si>
  <si>
    <t>Zdravotechnika - strojní vybavení</t>
  </si>
  <si>
    <t>90</t>
  </si>
  <si>
    <t>724234107</t>
  </si>
  <si>
    <t>Domovní vodárna nádoba tlaková objemu 18 l s pryžovým vakem vertikálním</t>
  </si>
  <si>
    <t>194483231</t>
  </si>
  <si>
    <t>91</t>
  </si>
  <si>
    <t>PC401</t>
  </si>
  <si>
    <t>fyzikální úpravna vody velikosti  P 100 D+M</t>
  </si>
  <si>
    <t>659320456</t>
  </si>
  <si>
    <t>92</t>
  </si>
  <si>
    <t>998724201</t>
  </si>
  <si>
    <t>Přesun hmot procentní pro strojní vybavení v objektech v do 6 m</t>
  </si>
  <si>
    <t>-1286110841</t>
  </si>
  <si>
    <t>725</t>
  </si>
  <si>
    <t>Zdravotechnika - zařizovací předměty</t>
  </si>
  <si>
    <t>93</t>
  </si>
  <si>
    <t>725111131</t>
  </si>
  <si>
    <t>Splachovač nádržkový plastový vysokopoložený</t>
  </si>
  <si>
    <t>1561200917</t>
  </si>
  <si>
    <t>"dle D.1.4e_03-10" 1+2</t>
  </si>
  <si>
    <t>94</t>
  </si>
  <si>
    <t>725112022</t>
  </si>
  <si>
    <t>Klozet keramický závěsný na nosné stěny s hlubokým splachováním odpad vodorovný</t>
  </si>
  <si>
    <t>-384481721</t>
  </si>
  <si>
    <t>"dle D.1.4e_03-10" 17</t>
  </si>
  <si>
    <t>95</t>
  </si>
  <si>
    <t>PC2501</t>
  </si>
  <si>
    <t>Klozetové sedátko s poklopem a antibakteriální úpravou D+M</t>
  </si>
  <si>
    <t>-1317506741</t>
  </si>
  <si>
    <t>"dle D.1.4e_03-10" 17+1</t>
  </si>
  <si>
    <t>96</t>
  </si>
  <si>
    <t>725119125</t>
  </si>
  <si>
    <t>Montáž klozetových mís závěsných na nosné stěny</t>
  </si>
  <si>
    <t>-592719634</t>
  </si>
  <si>
    <t>"dle D.1.4e_03-10" 1</t>
  </si>
  <si>
    <t>97</t>
  </si>
  <si>
    <t>642360510R01</t>
  </si>
  <si>
    <t>klozet keramický závěsný hluboké splachování handicap bílý vč. pneumat.odd. splachování a desky</t>
  </si>
  <si>
    <t>120237649</t>
  </si>
  <si>
    <t>98</t>
  </si>
  <si>
    <t>725121525</t>
  </si>
  <si>
    <t>Pisoárový záchodek automatický s radarovým senzorem</t>
  </si>
  <si>
    <t>937606710</t>
  </si>
  <si>
    <t>"dle D.1.4e_03-10" 2</t>
  </si>
  <si>
    <t>99</t>
  </si>
  <si>
    <t>725211603</t>
  </si>
  <si>
    <t>Umyvadlo keramické připevněné na stěnu šrouby bílé bez krytu na sifon 600 mm</t>
  </si>
  <si>
    <t>-890753144</t>
  </si>
  <si>
    <t>100</t>
  </si>
  <si>
    <t>PC2512</t>
  </si>
  <si>
    <t>kryt na sifón k umyv. bílý  bk D+M</t>
  </si>
  <si>
    <t>-1929301302</t>
  </si>
  <si>
    <t>101</t>
  </si>
  <si>
    <t>725211681</t>
  </si>
  <si>
    <t>Umyvadlo keramické zdravotní připevněné na stěnu šrouby bílé 640 mm</t>
  </si>
  <si>
    <t>-893727805</t>
  </si>
  <si>
    <t>102</t>
  </si>
  <si>
    <t>PC2516</t>
  </si>
  <si>
    <t>podomítkový sifón k inv. umyvadlu D+M</t>
  </si>
  <si>
    <t>333959706</t>
  </si>
  <si>
    <t>103</t>
  </si>
  <si>
    <t>725241112</t>
  </si>
  <si>
    <t>Vanička sprchová akrylátová čtvercová 900x900 mm</t>
  </si>
  <si>
    <t>2109801178</t>
  </si>
  <si>
    <t>104</t>
  </si>
  <si>
    <t>725241141</t>
  </si>
  <si>
    <t>Vanička sprchová akrylátová čtvrtkruhová 800x800 mm</t>
  </si>
  <si>
    <t>290385665</t>
  </si>
  <si>
    <t>"dle D.1.4e_03-10" 11</t>
  </si>
  <si>
    <t>105</t>
  </si>
  <si>
    <t>725245162</t>
  </si>
  <si>
    <t>Zástěna sprchová zásuvná třídílná se dvěma posuvnými díly do výšky 1850 mm a šířky 900 mm</t>
  </si>
  <si>
    <t>-1531815859</t>
  </si>
  <si>
    <t>106</t>
  </si>
  <si>
    <t>725245191</t>
  </si>
  <si>
    <t>Zástěna sprchová zásuvná čtyřdílná se dvěma posuvnými díly do výšky 2000 mm a šířky 800 mm čtvrtkruh</t>
  </si>
  <si>
    <t>121207823</t>
  </si>
  <si>
    <t>107</t>
  </si>
  <si>
    <t>725331111</t>
  </si>
  <si>
    <t>Výlevka bez výtokových armatur keramická se sklopnou plastovou mřížkou 425 mm</t>
  </si>
  <si>
    <t>-1147851481</t>
  </si>
  <si>
    <t>"dle D.1.4e_03-10" 3</t>
  </si>
  <si>
    <t>108</t>
  </si>
  <si>
    <t>725813111</t>
  </si>
  <si>
    <t>Ventil rohový bez připojovací trubičky nebo flexi hadičky G 1/2</t>
  </si>
  <si>
    <t>917282477</t>
  </si>
  <si>
    <t>109</t>
  </si>
  <si>
    <t>551410400.1</t>
  </si>
  <si>
    <t>ventil rohový mosazný DN 15 1/2"</t>
  </si>
  <si>
    <t>-1575648939</t>
  </si>
  <si>
    <t>110</t>
  </si>
  <si>
    <t>725319111</t>
  </si>
  <si>
    <t>Montáž dřezu ostatních typů</t>
  </si>
  <si>
    <t>-1615366229</t>
  </si>
  <si>
    <t>"dle D.1.4e_03-10" 3+3+1</t>
  </si>
  <si>
    <t>111</t>
  </si>
  <si>
    <t>725813112</t>
  </si>
  <si>
    <t>Ventil rohový pračkový G 3/4</t>
  </si>
  <si>
    <t>1754508751</t>
  </si>
  <si>
    <t>"dle D.1.4e_03-10" 1+1+1+1</t>
  </si>
  <si>
    <t>112</t>
  </si>
  <si>
    <t>725821312</t>
  </si>
  <si>
    <t>Baterie dřezové nástěnné pákové s otáčivým kulatým ústím a délkou ramínka 300 mm</t>
  </si>
  <si>
    <t>-1685334164</t>
  </si>
  <si>
    <t>"dle D.1.4e_03-10" 1+2+3</t>
  </si>
  <si>
    <t>113</t>
  </si>
  <si>
    <t>725821325</t>
  </si>
  <si>
    <t>Baterie dřezové stojánkové pákové s otáčivým kulatým ústím a délkou ramínka 240 mm</t>
  </si>
  <si>
    <t>961267958</t>
  </si>
  <si>
    <t>114</t>
  </si>
  <si>
    <t>725822611</t>
  </si>
  <si>
    <t>Baterie umyvadlové stojánkové pákové bez výpusti</t>
  </si>
  <si>
    <t>-1233760291</t>
  </si>
  <si>
    <t>"dle D.1.4e_03-10" 17+1+1</t>
  </si>
  <si>
    <t>115</t>
  </si>
  <si>
    <t>725841311</t>
  </si>
  <si>
    <t>Baterie sprchové nástěnné pákové</t>
  </si>
  <si>
    <t>-1629915538</t>
  </si>
  <si>
    <t>"dle D.1.4e_03-10" 11+1+1</t>
  </si>
  <si>
    <t>116</t>
  </si>
  <si>
    <t>PC2580</t>
  </si>
  <si>
    <t>Dvířka nerezová 15/15 D+M nerezová</t>
  </si>
  <si>
    <t>-769416795</t>
  </si>
  <si>
    <t>117</t>
  </si>
  <si>
    <t>PC2581</t>
  </si>
  <si>
    <t>Dvířka nerezová 30/30 D+M nerezová</t>
  </si>
  <si>
    <t>-658539956</t>
  </si>
  <si>
    <t>118</t>
  </si>
  <si>
    <t>PC2582</t>
  </si>
  <si>
    <t>Dvířka od SDK podhledu 40/40 D+M</t>
  </si>
  <si>
    <t>1873009626</t>
  </si>
  <si>
    <t>"dle D.1.4e_03-10" 12</t>
  </si>
  <si>
    <t>119</t>
  </si>
  <si>
    <t>998725201</t>
  </si>
  <si>
    <t>Přesun hmot procentní pro zařizovací předměty v objektech v do 6 m</t>
  </si>
  <si>
    <t>2060449311</t>
  </si>
  <si>
    <t>726</t>
  </si>
  <si>
    <t>Zdravotechnika - předstěnové instalace</t>
  </si>
  <si>
    <t>120</t>
  </si>
  <si>
    <t>726131001</t>
  </si>
  <si>
    <t>Instalační předstěna - umyvadlo v 1120 mm se stojánkovou baterií do lehkých stěn s kovovou kcí</t>
  </si>
  <si>
    <t>1066862862</t>
  </si>
  <si>
    <t>121</t>
  </si>
  <si>
    <t>726131002</t>
  </si>
  <si>
    <t>Instalační předstěna - umyvadlo v 1120 mm pro tělesně postižené do lehkých stěn s kovovou kcí</t>
  </si>
  <si>
    <t>-79046395</t>
  </si>
  <si>
    <t>122</t>
  </si>
  <si>
    <t>726131021</t>
  </si>
  <si>
    <t>Instalační předstěna - pisoár v 1300 mm do lehkých stěn s kovovou kcí</t>
  </si>
  <si>
    <t>-114700329</t>
  </si>
  <si>
    <t>123</t>
  </si>
  <si>
    <t>726131041</t>
  </si>
  <si>
    <t>Instalační předstěna - klozet závěsný v 1120 mm s ovládáním zepředu do lehkých stěn s kovovou kcí</t>
  </si>
  <si>
    <t>-506568083</t>
  </si>
  <si>
    <t>124</t>
  </si>
  <si>
    <t>726131043</t>
  </si>
  <si>
    <t>Instalační předstěna - klozet závěsný v 1120 mm s ovládáním zepředu pro postižené do stěn s kov kcí</t>
  </si>
  <si>
    <t>-256283915</t>
  </si>
  <si>
    <t>125</t>
  </si>
  <si>
    <t>PC2601</t>
  </si>
  <si>
    <t>Konstrukce pro uchycení baterií do SDK D+M</t>
  </si>
  <si>
    <t>2127756547</t>
  </si>
  <si>
    <t>"dle D.1.4e_03-10" 1+2+11+1</t>
  </si>
  <si>
    <t>126</t>
  </si>
  <si>
    <t>PC2602</t>
  </si>
  <si>
    <t>Konstrukce pro uchycení výtoku do SDK D+M</t>
  </si>
  <si>
    <t>1001083132</t>
  </si>
  <si>
    <t>"dle D.1.4e_03-10" 4</t>
  </si>
  <si>
    <t>127</t>
  </si>
  <si>
    <t>998726211</t>
  </si>
  <si>
    <t>Přesun hmot procentní pro instalační prefabrikáty v objektech v do 6 m</t>
  </si>
  <si>
    <t>-270143988</t>
  </si>
  <si>
    <t>727</t>
  </si>
  <si>
    <t>Zdravotechnika - požární ochrana</t>
  </si>
  <si>
    <t>128</t>
  </si>
  <si>
    <t>727111402R01</t>
  </si>
  <si>
    <t>Prostup potrubí D 25 mm stropem tl 15cm včetně dodatečné izolace požární odolnost EI 60-120</t>
  </si>
  <si>
    <t>-1844933893</t>
  </si>
  <si>
    <t>"dle D.1.4e_03-10" 13</t>
  </si>
  <si>
    <t>129</t>
  </si>
  <si>
    <t>727111404R01</t>
  </si>
  <si>
    <t>Prostup potrubí D 33 mm stropem tl 15cm včetně dodatečné izolace požární odolnost EI 60-120</t>
  </si>
  <si>
    <t>1719901111</t>
  </si>
  <si>
    <t>"dle D.1.4e_03-10" 8</t>
  </si>
  <si>
    <t>130</t>
  </si>
  <si>
    <t>727121111</t>
  </si>
  <si>
    <t>Protipožární manžeta D 75 mm z jedné strany dělící konstrukce požární odolnost EI 90</t>
  </si>
  <si>
    <t>1722063758</t>
  </si>
  <si>
    <t>"dle D.1.4e_03-10" 7</t>
  </si>
  <si>
    <t>732</t>
  </si>
  <si>
    <t>Ústřední vytápění - strojovny</t>
  </si>
  <si>
    <t>131</t>
  </si>
  <si>
    <t>732421311R01</t>
  </si>
  <si>
    <t>Čerpadlo oběhové teplovodní mokroběžné závitové DN 20 průtok do 0,7 m3/h výtlak 1,2 m s termostatem a časovým spínačem</t>
  </si>
  <si>
    <t>-1101891563</t>
  </si>
  <si>
    <t>132</t>
  </si>
  <si>
    <t>998732201</t>
  </si>
  <si>
    <t>Přesun hmot procentní pro strojovny v objektech v do 6 m</t>
  </si>
  <si>
    <t>238632955</t>
  </si>
  <si>
    <t>734</t>
  </si>
  <si>
    <t>Ústřední vytápění - armatury</t>
  </si>
  <si>
    <t>133</t>
  </si>
  <si>
    <t>734421102</t>
  </si>
  <si>
    <t>Tlakoměr s pevným stonkem a zpětnou klapkou tlak 0-16 bar průměr 63 mm spodní připojení</t>
  </si>
  <si>
    <t>-1749404586</t>
  </si>
  <si>
    <t>134</t>
  </si>
  <si>
    <t>998734201</t>
  </si>
  <si>
    <t>Přesun hmot procentní pro armatury v objektech v do 6 m</t>
  </si>
  <si>
    <t>1536004256</t>
  </si>
  <si>
    <t>OST</t>
  </si>
  <si>
    <t>O01</t>
  </si>
  <si>
    <t>HZS</t>
  </si>
  <si>
    <t>135</t>
  </si>
  <si>
    <t>0002</t>
  </si>
  <si>
    <t>Bakteriologický rozbor vody včetně dokladu o nezávadnosti</t>
  </si>
  <si>
    <t>512</t>
  </si>
  <si>
    <t>943587281</t>
  </si>
  <si>
    <t>"dle D.1.4.a.-01TZ"</t>
  </si>
  <si>
    <t>136</t>
  </si>
  <si>
    <t>0003</t>
  </si>
  <si>
    <t>Identifikační štítek protipožárního prostupu</t>
  </si>
  <si>
    <t>1264203091</t>
  </si>
  <si>
    <t>13+8+7</t>
  </si>
  <si>
    <t>137</t>
  </si>
  <si>
    <t>0004</t>
  </si>
  <si>
    <t>Jímka pro snímač teploty</t>
  </si>
  <si>
    <t>-506466405</t>
  </si>
  <si>
    <t>138</t>
  </si>
  <si>
    <t>0005</t>
  </si>
  <si>
    <t>Hadička k odvodu kondenzátu venkovní VZT jednotky - 1,5 m</t>
  </si>
  <si>
    <t>1941510744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</si>
  <si>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</si>
  <si>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</si>
  <si>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</si>
  <si>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</si>
  <si>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</si>
  <si>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</si>
  <si>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ještě samostatné sestavy vymezené orámovaním a nadpisem sestavy.</t>
  </si>
  <si>
    <r>
      <rPr>
        <i/>
        <sz val="9"/>
        <rFont val="Trebuchet MS"/>
        <family val="2"/>
        <charset val="238"/>
      </rPr>
      <t xml:space="preserve">Rekapitulace stavby </t>
    </r>
    <r>
      <rPr>
        <sz val="9"/>
        <rFont val="Trebuchet MS"/>
        <family val="2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</si>
  <si>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  <charset val="238"/>
      </rPr>
      <t>Rekapitulace stavby</t>
    </r>
    <r>
      <rPr>
        <sz val="9"/>
        <rFont val="Trebuchet MS"/>
        <family val="2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</si>
  <si>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</si>
  <si>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  <charset val="238"/>
      </rPr>
      <t>Rekapitulace objektů stavby a soupisů prací</t>
    </r>
    <r>
      <rPr>
        <sz val="9"/>
        <rFont val="Trebuchet MS"/>
        <family val="2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</si>
  <si>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</si>
  <si>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</si>
  <si>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</si>
  <si>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</si>
  <si>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</si>
  <si>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</si>
  <si>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</si>
  <si>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</si>
  <si>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</si>
  <si>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Ostatní</t>
  </si>
  <si>
    <t>Soupis</t>
  </si>
  <si>
    <t>Soupis prací pro daný typ objektu</t>
  </si>
  <si>
    <r>
      <rPr>
        <i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</si>
  <si>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</si>
  <si>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  <charset val="238"/>
      </rPr>
      <t>Krycí list soupisu</t>
    </r>
    <r>
      <rPr>
        <sz val="9"/>
        <rFont val="Trebuchet MS"/>
        <family val="2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</si>
  <si>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</si>
  <si>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  <charset val="238"/>
      </rPr>
      <t>Rekapitulace členění soupisu prací</t>
    </r>
    <r>
      <rPr>
        <sz val="9"/>
        <rFont val="Trebuchet MS"/>
        <family val="2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</si>
  <si>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</si>
  <si>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</si>
  <si>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</si>
  <si>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</si>
  <si>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</si>
  <si>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</si>
  <si>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</si>
  <si>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</si>
  <si>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</si>
  <si>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</si>
  <si>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</si>
  <si>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</si>
  <si>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</si>
  <si>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</si>
  <si>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</si>
  <si>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</si>
  <si>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</si>
  <si>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</si>
  <si>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</si>
  <si>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</si>
  <si>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</si>
  <si>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</si>
  <si>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</si>
  <si>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</si>
  <si>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</si>
  <si>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</si>
  <si>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</si>
  <si>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</si>
  <si>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</si>
  <si>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</si>
  <si>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</si>
  <si>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</si>
  <si>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</si>
  <si>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</si>
  <si>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</si>
  <si>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</si>
  <si>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</si>
  <si>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</si>
  <si>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</si>
  <si>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</si>
  <si>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</si>
  <si>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</si>
  <si>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</si>
  <si>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</si>
  <si>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</si>
  <si>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</si>
  <si>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</si>
  <si>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</si>
  <si>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</si>
  <si>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</si>
  <si>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</si>
  <si>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</si>
  <si>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</si>
  <si>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</si>
  <si>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</si>
  <si>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</si>
  <si>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</si>
  <si>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</si>
  <si>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</si>
  <si>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</si>
  <si>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</si>
  <si>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</si>
  <si>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</si>
  <si>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</si>
  <si>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</si>
  <si>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</si>
  <si>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</si>
  <si>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</si>
  <si>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</si>
  <si>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</si>
  <si>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</si>
  <si>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</si>
  <si>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</si>
  <si>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</si>
  <si>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</si>
  <si>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</si>
  <si>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</si>
  <si>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</si>
  <si>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</si>
  <si>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</si>
  <si>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</si>
  <si>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</si>
  <si>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</si>
  <si>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</si>
  <si>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</si>
  <si>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</si>
  <si>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</si>
  <si>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</si>
  <si>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</si>
  <si>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</si>
  <si>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</si>
  <si>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</si>
  <si>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</si>
  <si>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</si>
  <si>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</si>
  <si>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</si>
  <si>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</si>
  <si>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</si>
  <si>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</si>
  <si>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</si>
  <si>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</si>
  <si>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</si>
  <si>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</si>
  <si>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</si>
  <si>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</si>
  <si>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</si>
  <si>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</si>
  <si>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</si>
  <si>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</si>
  <si>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</si>
  <si>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</si>
  <si>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</si>
  <si>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</si>
  <si>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</si>
  <si>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</si>
  <si>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</si>
  <si>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</si>
  <si>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</si>
  <si>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</si>
  <si>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</si>
  <si>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</si>
  <si>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</si>
  <si>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</si>
  <si>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</si>
  <si>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</si>
  <si>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</si>
  <si>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</si>
  <si>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</si>
  <si>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</si>
  <si>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</si>
  <si>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</si>
  <si>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</si>
  <si>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eGSazbaDPH</t>
  </si>
  <si>
    <t>Hmotnost</t>
  </si>
  <si>
    <t>Suť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</si>
  <si>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</si>
  <si>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</si>
  <si>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</si>
  <si>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</si>
  <si>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</si>
  <si>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</si>
  <si>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</si>
  <si>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</si>
  <si>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</si>
  <si>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</si>
  <si>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</si>
  <si>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</si>
  <si>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</si>
  <si>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</si>
  <si>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</si>
  <si>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</si>
  <si>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 xml:space="preserve">Pozor! Nedílnou součástí soupisu prací s výkazem výměr je projektová dokumentace pro provádění stavby a v ní obsažená technická specifikace. Pokud je v dokumentaci, či soupisu prací, uveden konkrétní výrobek, je uveden pouze jako definice standardu, která je jiným způsobem obtížně vyjádřitelná. Takový výrobek je plně zaměnitelný za jakýkoliv jiný výrobek srovnatelných technických parametrů.   </t>
  </si>
  <si>
    <r>
      <t>CELKEM stavba</t>
    </r>
    <r>
      <rPr>
        <sz val="16"/>
        <color indexed="9"/>
        <rFont val="Arial CE"/>
        <family val="2"/>
        <charset val="238"/>
      </rPr>
      <t xml:space="preserve"> </t>
    </r>
    <r>
      <rPr>
        <sz val="10"/>
        <color indexed="9"/>
        <rFont val="Arial CE"/>
        <family val="2"/>
        <charset val="238"/>
      </rPr>
      <t>(vč. DPH)</t>
    </r>
  </si>
  <si>
    <r>
      <t>CELKEM stavba</t>
    </r>
    <r>
      <rPr>
        <sz val="16"/>
        <color indexed="9"/>
        <rFont val="Arial CE"/>
        <family val="2"/>
        <charset val="238"/>
      </rPr>
      <t xml:space="preserve"> </t>
    </r>
    <r>
      <rPr>
        <sz val="10"/>
        <color indexed="9"/>
        <rFont val="Arial CE"/>
        <family val="2"/>
        <charset val="238"/>
      </rPr>
      <t>(bez DPH)</t>
    </r>
  </si>
  <si>
    <t xml:space="preserve">DPH </t>
  </si>
  <si>
    <t>Vedlejší a ostatní náklady stavby</t>
  </si>
  <si>
    <t>VEDLEJŠÍ A OSTATNÍ NÁKLADY STAVBY</t>
  </si>
  <si>
    <t>Přípojka splaškové kanalizace</t>
  </si>
  <si>
    <t>D.2.4</t>
  </si>
  <si>
    <t>Přípojka dešťové kanalizace</t>
  </si>
  <si>
    <t>D.2.3</t>
  </si>
  <si>
    <t>Přípojka plynu</t>
  </si>
  <si>
    <t>D.2.2</t>
  </si>
  <si>
    <t>Přípojka vody</t>
  </si>
  <si>
    <t>D.2.1</t>
  </si>
  <si>
    <t>Inženýrské objekty</t>
  </si>
  <si>
    <t>D.2</t>
  </si>
  <si>
    <t>Gastro</t>
  </si>
  <si>
    <t>Slaboproudé zařízení</t>
  </si>
  <si>
    <t>Silnoproud, přípojka NN, hromosvod</t>
  </si>
  <si>
    <t>Plynová zařízení</t>
  </si>
  <si>
    <t>Zdravotně technické instalace</t>
  </si>
  <si>
    <t>Zařízení pro MAR</t>
  </si>
  <si>
    <t>Vzduchotechnika</t>
  </si>
  <si>
    <t>Ústřední vytápění</t>
  </si>
  <si>
    <t>Architektonické a stavebně technické řešení</t>
  </si>
  <si>
    <t>SO 01 Provozně stravovací objekt</t>
  </si>
  <si>
    <t>D.1</t>
  </si>
  <si>
    <t>STAVEBNÍ A INŽENÝRSKÉ OBJEKTY</t>
  </si>
  <si>
    <t>REKAPITULACE NÁKLADŮ</t>
  </si>
  <si>
    <t xml:space="preserve">Celkem   </t>
  </si>
  <si>
    <t>t</t>
  </si>
  <si>
    <t xml:space="preserve">Příplatek k přesunu hmot tonážní 735 za zvětšený přesun do 500 m   </t>
  </si>
  <si>
    <t>998735193</t>
  </si>
  <si>
    <t>731</t>
  </si>
  <si>
    <t xml:space="preserve">Přesun hmot tonážní pro otopná tělesa v objektech v do 12 m   </t>
  </si>
  <si>
    <t>998735102</t>
  </si>
  <si>
    <t>m2</t>
  </si>
  <si>
    <t xml:space="preserve">Podlahové vytápění krycí PE fólie   </t>
  </si>
  <si>
    <t>735511061</t>
  </si>
  <si>
    <t xml:space="preserve">Podlahové vytápění systémová vodící lišta   </t>
  </si>
  <si>
    <t>735511055</t>
  </si>
  <si>
    <t xml:space="preserve">Podlahové vytápění potrubí rozvodné PE-Xa - lisovaný spoj - PE-Xa 17x2 mm   </t>
  </si>
  <si>
    <t>735511010</t>
  </si>
  <si>
    <t xml:space="preserve">Napuštění vody do otopných těles   </t>
  </si>
  <si>
    <t>735191910</t>
  </si>
  <si>
    <t xml:space="preserve">Odvzdušnění otopných těles   </t>
  </si>
  <si>
    <t>735191905</t>
  </si>
  <si>
    <t xml:space="preserve">otopné těleso trubkové koupelnové se spodním středovým připojením V1820 Š450 a zvětšenou výhřevnou plochou   </t>
  </si>
  <si>
    <t>XOT100</t>
  </si>
  <si>
    <t xml:space="preserve">Montáž otopného tělesa trubkového na stěny výšky tělesa přes 1340 mm vč. uchycení   </t>
  </si>
  <si>
    <t>735164522</t>
  </si>
  <si>
    <t xml:space="preserve">ocelové deskové těleso s pravým spodním připojením, zabzdovaným vnitřním propojovacím rozvodem, ventilovou vložkou, profilovanou čelní plochou typ21 V600 L1600 mm   </t>
  </si>
  <si>
    <t>XOT019</t>
  </si>
  <si>
    <t xml:space="preserve">ocelové deskové těleso s pravým spodním připojením, zabzdovaným vnitřním propojovacím rozvodem, ventilovou vložkou, profilovanou čelní plochou typ21 V600 L1400 mm   </t>
  </si>
  <si>
    <t>XOT018</t>
  </si>
  <si>
    <t xml:space="preserve">ocelové deskové těleso s pravým spodním připojením, zabzdovaným vnitřním propojovacím rozvodem, ventilovou vložkou, profilovanou čelní plochou typ21 V600 L1200 mm   </t>
  </si>
  <si>
    <t>XOT017</t>
  </si>
  <si>
    <t xml:space="preserve">ocelové deskové těleso s pravým spodním připojením, zabzdovaným vnitřním propojovacím rozvodem, ventilovou vložkou, profilovanou čelní plochou typ21 V600 L1000 mm   </t>
  </si>
  <si>
    <t>XOT016</t>
  </si>
  <si>
    <t xml:space="preserve">ocelové deskové těleso s pravým spodním připojením, zabzdovaným vnitřním propojovacím rozvodem, ventilovou vložkou, profilovanou čelní plochou typ21 V600 L800 mm   </t>
  </si>
  <si>
    <t>XOT015</t>
  </si>
  <si>
    <t xml:space="preserve">ocelové deskové těleso s pravým spodním připojením, zabzdovaným vnitřním propojovacím rozvodem, ventilovou vložkou, profilovanou čelní plochou typ21 V600 L700 mm   </t>
  </si>
  <si>
    <t>XOT014</t>
  </si>
  <si>
    <t xml:space="preserve">ocelové deskové těleso s pravým spodním připojením, zabzdovaným vnitřním propojovacím rozvodem, ventilovou vložkou, profilovanou čelní plochou typ21 V600 L600 mm   </t>
  </si>
  <si>
    <t>XOT013</t>
  </si>
  <si>
    <t xml:space="preserve">ocelové deskové těleso s pravým spodním připojením, zabzdovaným vnitřním propojovacím rozvodem, ventilovou vložkou, profilovanou čelní plochou typ21 V600 L400 mm   </t>
  </si>
  <si>
    <t>XOT012</t>
  </si>
  <si>
    <t xml:space="preserve">ocelové deskové těleso s pravým spodním připojením, zabzdovaným vnitřním propojovacím rozvodem, ventilovou vložkou, profilovanou čelní plochou typ21 V400 L1400 mm   </t>
  </si>
  <si>
    <t>XOT011</t>
  </si>
  <si>
    <t xml:space="preserve">ocelové deskové těleso s pravým spodním připojením, zabzdovaným vnitřním propojovacím rozvodem, ventilovou vložkou, profilovanou čelní plochou typ21 V400 L600 mm   </t>
  </si>
  <si>
    <t>XOT010</t>
  </si>
  <si>
    <t xml:space="preserve">10   </t>
  </si>
  <si>
    <t xml:space="preserve">Montáž otopných těles panelových dvouřadých délky do 1980 mm vč. uchycení   </t>
  </si>
  <si>
    <t>735159230</t>
  </si>
  <si>
    <t xml:space="preserve">7+1+3   </t>
  </si>
  <si>
    <t xml:space="preserve">Montáž otopných těles panelových dvouřadých délky do 1500 mm vč. uchycení   </t>
  </si>
  <si>
    <t>735159220</t>
  </si>
  <si>
    <t xml:space="preserve">1+2+8+11+3+2   </t>
  </si>
  <si>
    <t xml:space="preserve">Montáž otopných těles panelových dvouřadých délky do 1140 mm vč. uchycení   </t>
  </si>
  <si>
    <t>735159210</t>
  </si>
  <si>
    <t xml:space="preserve">27+11+10+1+1   </t>
  </si>
  <si>
    <t xml:space="preserve">Vyregulování ventilu nebo kohoutu dvojregulačního s termostatickým ovládáním a regulačního šroubení   </t>
  </si>
  <si>
    <t>735000912</t>
  </si>
  <si>
    <t xml:space="preserve">Ústřední vytápění - otopná tělesa   </t>
  </si>
  <si>
    <t>735</t>
  </si>
  <si>
    <t xml:space="preserve">Ultrazvukový měřič spotřeby tepla Qp = 1,5m3/h L=130mm G 1" vč. příslušenství a teplotních čidel   </t>
  </si>
  <si>
    <t>MX01</t>
  </si>
  <si>
    <t>R</t>
  </si>
  <si>
    <t xml:space="preserve">Kulový kohout se zajištěním a vypouštěním pro expanzní nádoby 3/4"   </t>
  </si>
  <si>
    <t>EN01</t>
  </si>
  <si>
    <t xml:space="preserve">Příplatek k přesunu hmot tonážní 734 za zvětšený přesun do 500 m   </t>
  </si>
  <si>
    <t>998734193</t>
  </si>
  <si>
    <t xml:space="preserve">Přesun hmot tonážní pro armatury v objektech v do 12 m   </t>
  </si>
  <si>
    <t>998734102</t>
  </si>
  <si>
    <t xml:space="preserve">Omezovač teploty vratné teplonosné látky podlahového vytápění 1/2" - přímočinný regulátor určený pro instalaci v montážní skříni - regulace podle nastavené teploty topné vody   </t>
  </si>
  <si>
    <t>551212150b</t>
  </si>
  <si>
    <t>sada</t>
  </si>
  <si>
    <t xml:space="preserve">příslušenství armatur, ostatní a topenářská šroubení   </t>
  </si>
  <si>
    <t>OSX01</t>
  </si>
  <si>
    <t xml:space="preserve">vyvažovací ventil uzavírací s přednastavením měřící vsuvky pro měření tlaku, průtoku a teploty bez vypouštěním 1"   </t>
  </si>
  <si>
    <t>ARX02</t>
  </si>
  <si>
    <t xml:space="preserve">vyvažovací ventil uzavírací s přednastavením měřící vsuvky pro měření tlaku, průtoku a teploty bez vypouštěním 3/4"   </t>
  </si>
  <si>
    <t>ARX01</t>
  </si>
  <si>
    <t xml:space="preserve">Svěrné šroubení pro měděné trubky Cu 15*1   </t>
  </si>
  <si>
    <t>ARX104</t>
  </si>
  <si>
    <t xml:space="preserve">Radiátorové šroubení uzavírací a regulační pro koupelnová tělesa 1/2" rohové s vypouštěním   </t>
  </si>
  <si>
    <t xml:space="preserve">Radiátorový ventil termostatický pro koupelnová tělesa s bočním připojením 1/2" rohový s přednastavením   </t>
  </si>
  <si>
    <t>ARX102</t>
  </si>
  <si>
    <t xml:space="preserve">H šroubení uzavírací s vypouštěním pro otopná tělesa se spodním připojením 1/2" přímé   </t>
  </si>
  <si>
    <t>ARX101</t>
  </si>
  <si>
    <t xml:space="preserve">Tlakoměr s pevným stonkem a zpětnou klapkou tlak 0-16 bar průměr 100 mm zadní připojení   </t>
  </si>
  <si>
    <t>734421112.1</t>
  </si>
  <si>
    <t xml:space="preserve">Tlakoměr s pevným stonkem, zpětnou klapkou a manometrickým kohoutrm 1/2" tlak 0-16 bar průměr 100 mm spodní připojení   </t>
  </si>
  <si>
    <t>734421102.1</t>
  </si>
  <si>
    <t xml:space="preserve">Teploměr technický s pevným stonkem a jímkou zadní připojení průměr 100 mm délky 100 mm - 0°C - 110°C   </t>
  </si>
  <si>
    <t>734411127</t>
  </si>
  <si>
    <t xml:space="preserve">Kohout kulový přímý G 2 PN 42 do 185°C plnoprůtokový s koulí DADO vnitřní závit   </t>
  </si>
  <si>
    <t>734292777</t>
  </si>
  <si>
    <t xml:space="preserve">Kohout kulový přímý G 1 1/4 PN 42 do 185°C plnoprůtokový s koulí DADO vnitřní závit   </t>
  </si>
  <si>
    <t>734292775</t>
  </si>
  <si>
    <t xml:space="preserve">Kohout kulový přímý G 1 PN 42 do 185°C plnoprůtokový s koulí DADO vnitřní závit   </t>
  </si>
  <si>
    <t>734292774</t>
  </si>
  <si>
    <t xml:space="preserve">Filtr závitový přímý G 1 1/4 PN 16 do 130°C s vnitřními závity   </t>
  </si>
  <si>
    <t>734291245</t>
  </si>
  <si>
    <t xml:space="preserve">Filtr závitový přímý G 1 PN 16 do 130°C s vnitřními závity   </t>
  </si>
  <si>
    <t>734291244</t>
  </si>
  <si>
    <t xml:space="preserve">Kohout plnící a vypouštěcí G 1/2 PN 10 do 110°C závitový   </t>
  </si>
  <si>
    <t>734291123</t>
  </si>
  <si>
    <t xml:space="preserve">Ventil závitový zpětný přímý G 5/4 PN 16 do 110°C   </t>
  </si>
  <si>
    <t>734242415</t>
  </si>
  <si>
    <t xml:space="preserve">Ventil závitový zpětný přímý G 1 PN 16 do 110°C   </t>
  </si>
  <si>
    <t>734242414</t>
  </si>
  <si>
    <t xml:space="preserve">Ventil závitový zpětný přímý G 1/2 PN 16 do 110°C   </t>
  </si>
  <si>
    <t>734242412</t>
  </si>
  <si>
    <t xml:space="preserve">Ventil závitový odvzdušňovací G 1/2 PN 14 do 120°C automatický   </t>
  </si>
  <si>
    <t>734211120</t>
  </si>
  <si>
    <t xml:space="preserve">Montáž armatury závitové s třemi závity G 3/4 - dodávka měření a regulace   </t>
  </si>
  <si>
    <t>734209124</t>
  </si>
  <si>
    <t xml:space="preserve">Montáž armatury závitové s dvěma závity G 3/4 - dodávka měření a regulace   </t>
  </si>
  <si>
    <t>734209114</t>
  </si>
  <si>
    <t xml:space="preserve">Spoj přírubový PN 6/I do 200°C DN 50   </t>
  </si>
  <si>
    <t>734173214</t>
  </si>
  <si>
    <t xml:space="preserve">Ústřední vytápění - armatury   </t>
  </si>
  <si>
    <t xml:space="preserve">Montážní plošina   </t>
  </si>
  <si>
    <t>PX05</t>
  </si>
  <si>
    <t>kg</t>
  </si>
  <si>
    <t xml:space="preserve">Materiál pro uložení potrubí a pomocné podpěrné konstrukce   </t>
  </si>
  <si>
    <t>PX04</t>
  </si>
  <si>
    <t xml:space="preserve">Protipožární pěna těsnění prostupů požárních dělících konstrukcí   </t>
  </si>
  <si>
    <t>PX03</t>
  </si>
  <si>
    <t>h</t>
  </si>
  <si>
    <t xml:space="preserve">Stavební přípomoci a ostatní práce   </t>
  </si>
  <si>
    <t>PX02</t>
  </si>
  <si>
    <t xml:space="preserve">Topná zkouška   </t>
  </si>
  <si>
    <t>PX01</t>
  </si>
  <si>
    <t xml:space="preserve">Příplatek k přesunu hmot tonážní 733 za zvětšený přesun do 500 m   </t>
  </si>
  <si>
    <t>998733193</t>
  </si>
  <si>
    <t xml:space="preserve">Přesun hmot tonážní pro rozvody potrubí v objektech v do 12 m   </t>
  </si>
  <si>
    <t>998733102</t>
  </si>
  <si>
    <t xml:space="preserve">9   </t>
  </si>
  <si>
    <t xml:space="preserve">Zkouška těsnosti potrubí měděné do D 64x2   </t>
  </si>
  <si>
    <t>733291102</t>
  </si>
  <si>
    <t xml:space="preserve">190+120+150+84+18   </t>
  </si>
  <si>
    <t xml:space="preserve">Zkouška těsnosti potrubí měděné do D 35x1,5   </t>
  </si>
  <si>
    <t>733291101</t>
  </si>
  <si>
    <t xml:space="preserve">Příplatek k potrubí měděnému za zhotovení přípojky z trubek měděných D 54x2   </t>
  </si>
  <si>
    <t>733224228</t>
  </si>
  <si>
    <t xml:space="preserve">Příplatek k potrubí měděnému za zhotovení přípojky z trubek měděných D 35x1,5   </t>
  </si>
  <si>
    <t>733224226</t>
  </si>
  <si>
    <t xml:space="preserve">Příplatek k potrubí měděnému za zhotovení přípojky z trubek měděných D 28x1,5   </t>
  </si>
  <si>
    <t>733224225</t>
  </si>
  <si>
    <t xml:space="preserve">Příplatek k potrubí měděnému za zhotovení přípojky z trubek měděných D 22x1   </t>
  </si>
  <si>
    <t>733224224</t>
  </si>
  <si>
    <t xml:space="preserve">Potrubí měděné tvrdé spojované měkkým pájením D 54x2   </t>
  </si>
  <si>
    <t>733223108</t>
  </si>
  <si>
    <t xml:space="preserve">18   </t>
  </si>
  <si>
    <t xml:space="preserve">Potrubí měděné polotvrdé spojované měkkým pájením D 35x1,5   </t>
  </si>
  <si>
    <t>733222106</t>
  </si>
  <si>
    <t xml:space="preserve">20+6+40+12+6   </t>
  </si>
  <si>
    <t xml:space="preserve">Potrubí měděné polotvrdé spojované měkkým pájením D 28x1,5   </t>
  </si>
  <si>
    <t>733222105</t>
  </si>
  <si>
    <t xml:space="preserve">Potrubí měděné polotvrdé spojované měkkým pájením D 22x1   </t>
  </si>
  <si>
    <t>733222104</t>
  </si>
  <si>
    <t xml:space="preserve">Potrubí měděné polotvrdé spojované měkkým pájením D 18x1   </t>
  </si>
  <si>
    <t>733222103</t>
  </si>
  <si>
    <t xml:space="preserve">Potrubí měděné polotvrdé spojované měkkým pájením D 15x1   </t>
  </si>
  <si>
    <t>733222102</t>
  </si>
  <si>
    <t xml:space="preserve">Ústřední vytápění - rozvodné potrubí   </t>
  </si>
  <si>
    <t>733</t>
  </si>
  <si>
    <t xml:space="preserve">Oběhové čerpadlo DN32 - 60kPa s elektronickou regulací otáček - Qel = 10-85W / 230V - PN 10 / 110 °C   </t>
  </si>
  <si>
    <t>XS06</t>
  </si>
  <si>
    <t xml:space="preserve">Oběhové čerpadlo DN25 - 60kPa s elektronickou regulací otáček - Qel = 10-85W / 230V - PN 10 / 110 °C   </t>
  </si>
  <si>
    <t>XS05</t>
  </si>
  <si>
    <t xml:space="preserve">Oběhové čerpadlo DN25 - 60kPa s elektronickou regulací otáček - Qel = 5-45W / 230V - PN 10 / 110 °C   </t>
  </si>
  <si>
    <t>XS04</t>
  </si>
  <si>
    <t xml:space="preserve">Nádoba tlaková expanzní s membránou - 50l - 6bar - pro topné soustavy   </t>
  </si>
  <si>
    <t>XS03</t>
  </si>
  <si>
    <t xml:space="preserve">Hydraulický vyrovnávač dynamických tlaků 4m3/h - připojení 2" vč. tepelné izolace   </t>
  </si>
  <si>
    <t>XS02</t>
  </si>
  <si>
    <t xml:space="preserve">Kombinovaný rozdělovač se sběračem modul 80mm - 100mm pro 4 topné okruhy vč. konzol a tepelné izolace - připojení 5/4", vývody 1"   </t>
  </si>
  <si>
    <t>XS01</t>
  </si>
  <si>
    <t xml:space="preserve">Příplatek k přesunu hmot tonážní 732 za zvětšený přesun do 500 m   </t>
  </si>
  <si>
    <t>998732193</t>
  </si>
  <si>
    <t xml:space="preserve">Přesun hmot tonážní pro strojovny v objektech v do 12 m   </t>
  </si>
  <si>
    <t>998732102</t>
  </si>
  <si>
    <t xml:space="preserve">Ohřívač stacionární zásobníkový s jedním výměníkem PN 1,0/1,6 o objemu 500 l v.pl. 2,0 m2 - hmotnost 140kg, průměr 700mm   </t>
  </si>
  <si>
    <t>732211123</t>
  </si>
  <si>
    <t xml:space="preserve">Montáž a dodávka orientačních štítků   </t>
  </si>
  <si>
    <t>732199100</t>
  </si>
  <si>
    <t xml:space="preserve">Ústřední vytápění - strojovny   </t>
  </si>
  <si>
    <t xml:space="preserve">Uvedení do provozu plynového kotle   </t>
  </si>
  <si>
    <t>KOX10</t>
  </si>
  <si>
    <t xml:space="preserve">Tlaková a provozní zkouška odkouření, revize spalinové cesty   </t>
  </si>
  <si>
    <t>KOX09</t>
  </si>
  <si>
    <t xml:space="preserve">Montáž odkouření nástěnného kotle vč. instalačního materiálu   </t>
  </si>
  <si>
    <t>KOX08</t>
  </si>
  <si>
    <t xml:space="preserve">Příplatek k přesunu hmot tonážní 731 za zvětšený přesun do 500 m   </t>
  </si>
  <si>
    <t>998731193</t>
  </si>
  <si>
    <t xml:space="preserve">Přesun hmot tonážní pro kotelny v objektech v do 12 m   </t>
  </si>
  <si>
    <t>998731102</t>
  </si>
  <si>
    <t xml:space="preserve">Koleno koncentrické plast PP/ ocelový plech DN110/160 87°   </t>
  </si>
  <si>
    <t>KOX07</t>
  </si>
  <si>
    <t xml:space="preserve">Trubka koncentrická plast PP/ ocelový plech DN110/160 délky 1.0m   </t>
  </si>
  <si>
    <t>KOX06</t>
  </si>
  <si>
    <t xml:space="preserve">Trubka koncentrická plast PP/ ocelový plech DN110/160 délky 0.5m   </t>
  </si>
  <si>
    <t>KOX05</t>
  </si>
  <si>
    <t xml:space="preserve">Trubka koncentrická revizní, DN110/160, plast PP/ ocelový plech   </t>
  </si>
  <si>
    <t>KOX04</t>
  </si>
  <si>
    <t xml:space="preserve">Těsnící průchodka šikmou střechou odtahu spalin DN160   </t>
  </si>
  <si>
    <t>KOX03</t>
  </si>
  <si>
    <t xml:space="preserve">Základní sada odtahu spalin - koncentrické provedení z plastu PP / PE - DN110/160 - obsahuje adaptér pro připojení kotle, průchodku střechou upevňovací a nadstřešní část s výdechovu hlavicí   </t>
  </si>
  <si>
    <t>KOX02</t>
  </si>
  <si>
    <t xml:space="preserve">Topné plochy z nerezové ušlechtilé oceli, modulovaný válcový hořák, ventilátor spalovacího vzduchu s regulovatelnými otáčkami, digitální regulace kotlového okruhu. Kaskádova regulace pro řízení jednoho směšovaného a jednoho nesměšovaného okruhu, vč. čidla venkovní teploty, čidla teploty anuloidu a čidla teploty zásobníku.   </t>
  </si>
  <si>
    <t xml:space="preserve">Nástěnný plynový kondenzační kotel Q=45.0kW, zemní plyn 5.08m3/h při 2.0kPa, tepelný výkon 7.7kW - 46.4kW při T 80°C / 60°C, elektrický příkon 240W, 230V - řídící modul 0-10V   </t>
  </si>
  <si>
    <t>KOX01</t>
  </si>
  <si>
    <t xml:space="preserve">Hadice napouštěcí pryžové D 20/28   </t>
  </si>
  <si>
    <t>731341140</t>
  </si>
  <si>
    <t xml:space="preserve">Montáž rychlovyhřívacích agregátů na plynná paliva s přípravou TUV vč. instalačního materiálu   </t>
  </si>
  <si>
    <t>731249212</t>
  </si>
  <si>
    <t xml:space="preserve">Ústřední vytápění - kotelny   </t>
  </si>
  <si>
    <t xml:space="preserve">Potrubí kanalizační plastové svodné systém DN 200 vč. těsnění konců   </t>
  </si>
  <si>
    <t>721173404.1</t>
  </si>
  <si>
    <t xml:space="preserve">Zdravotechnika - vnitřní kanalizace   </t>
  </si>
  <si>
    <t xml:space="preserve">Oplechování venkovního vedení potrubí pro vzduchotechnická zařízení pozinkovaným plechem tl. 0,5mm   </t>
  </si>
  <si>
    <t>IZX01</t>
  </si>
  <si>
    <t xml:space="preserve">Příplatek k přesunu hmot tonážní 713 za zvětšený přesun do 500 m   </t>
  </si>
  <si>
    <t>998713193</t>
  </si>
  <si>
    <t xml:space="preserve">Přesun hmot tonážní pro izolace tepelné v objektech v do 12 m   </t>
  </si>
  <si>
    <t>998713102</t>
  </si>
  <si>
    <t xml:space="preserve">páska samolepící na návlekovou izolaci po 20 m   </t>
  </si>
  <si>
    <t>283771350</t>
  </si>
  <si>
    <t>283</t>
  </si>
  <si>
    <t xml:space="preserve">spona na návlekovou izolaci   </t>
  </si>
  <si>
    <t>283771300</t>
  </si>
  <si>
    <t xml:space="preserve">izolace potrubí návleková z pěněného polyethylenu 54 x 25 mm   </t>
  </si>
  <si>
    <t>283770650</t>
  </si>
  <si>
    <t xml:space="preserve">izolace potrubí návleková z pěněného polyethylenu 35 x 25 mm   </t>
  </si>
  <si>
    <t>283770560</t>
  </si>
  <si>
    <t xml:space="preserve">izolace potrubí návleková z pěněného polyethylenu 28 x 20 mm   </t>
  </si>
  <si>
    <t>283770480</t>
  </si>
  <si>
    <t xml:space="preserve">izolace potrubí návleková z pěněného polyethylenu 22 x 13 mm   </t>
  </si>
  <si>
    <t>283771040</t>
  </si>
  <si>
    <t xml:space="preserve">izolace potrubí návleková z pěněného polyethylenu 18 x 9 mm   </t>
  </si>
  <si>
    <t>283771010</t>
  </si>
  <si>
    <t xml:space="preserve">izolace potrubí návleková z pěněného polyethylenu 15 x 9 mm   </t>
  </si>
  <si>
    <t>283770940</t>
  </si>
  <si>
    <t xml:space="preserve">Montáž izolace tepelné potrubí potrubními pouzdry bez úpravy slepenými 1x tl izolace do 25 mm   </t>
  </si>
  <si>
    <t>713463131</t>
  </si>
  <si>
    <t xml:space="preserve">Izolace tepelné   </t>
  </si>
  <si>
    <t xml:space="preserve">Práce a dodávky PSV   </t>
  </si>
  <si>
    <t>Cena jednotková</t>
  </si>
  <si>
    <t>Množství celkem</t>
  </si>
  <si>
    <t>KCN</t>
  </si>
  <si>
    <t>Č.</t>
  </si>
  <si>
    <t>Datum:   28.09.2016</t>
  </si>
  <si>
    <t>Místo:   Kladruby nad Labem</t>
  </si>
  <si>
    <t xml:space="preserve">Zpracoval:   </t>
  </si>
  <si>
    <t xml:space="preserve">Zhotovitel:   </t>
  </si>
  <si>
    <t xml:space="preserve">Objednatel:   </t>
  </si>
  <si>
    <t>Objekt:   D.1.4a - ÚSTŘEDNÍ VYTÁPĚNÍ</t>
  </si>
  <si>
    <t>Stavba:   PROVOZNĚ STRAVOVACÍ OBJEKT</t>
  </si>
  <si>
    <t>ROZPOČET S VÝKAZEM VÝMĚR</t>
  </si>
  <si>
    <t>CELKEM ZAKÁZKA:</t>
  </si>
  <si>
    <t>CELKEM:</t>
  </si>
  <si>
    <t>Zaškolení obsluhy</t>
  </si>
  <si>
    <t>Zaregulování VZT</t>
  </si>
  <si>
    <t>Komlexní vyzkoušení</t>
  </si>
  <si>
    <t>Zednické výpomoci</t>
  </si>
  <si>
    <t>Podíl přidružených výkonů</t>
  </si>
  <si>
    <t>Přesuny</t>
  </si>
  <si>
    <t>Náklady na dopravu</t>
  </si>
  <si>
    <t>Převod</t>
  </si>
  <si>
    <t>Celková rekapitulace</t>
  </si>
  <si>
    <t>Celkem vzduchotechnika</t>
  </si>
  <si>
    <t>Technická místnost 1.09</t>
  </si>
  <si>
    <t>Sklad prádla 2.04</t>
  </si>
  <si>
    <t>Ubytování 2.NP</t>
  </si>
  <si>
    <t>WC invalidé 1.03 1.NP</t>
  </si>
  <si>
    <t>WC ženy a úklid 1.NP</t>
  </si>
  <si>
    <t>WC muži 1.NP</t>
  </si>
  <si>
    <t>WC personál a úklid 1.NP</t>
  </si>
  <si>
    <t>Sklady odpady a obaly 1.NP</t>
  </si>
  <si>
    <t>Chlazený sklad 1.NP</t>
  </si>
  <si>
    <t>Kuchyň a zázemí 1.NP</t>
  </si>
  <si>
    <t>Váha celkem</t>
  </si>
  <si>
    <t>Cena montáže</t>
  </si>
  <si>
    <t>Cena dodávky</t>
  </si>
  <si>
    <t>Zařízení</t>
  </si>
  <si>
    <t>Provozně stravovací objekt - dokumentace pro prováděbní stavby - rozpočet VZT</t>
  </si>
  <si>
    <t>viz rekapitulace rozpočtu</t>
  </si>
  <si>
    <t>Zprovoznění VZT zařízení,provozní zkoušky a zaregulování systému</t>
  </si>
  <si>
    <t>Montáž zařízení počítána z ceny dodávky, 15%D díly, 25% D potrubí</t>
  </si>
  <si>
    <t>Celkem</t>
  </si>
  <si>
    <t>+minerální vata,oboustranně</t>
  </si>
  <si>
    <t>D.1.4c.04,05</t>
  </si>
  <si>
    <t>bm</t>
  </si>
  <si>
    <t>Požární zatěsnění prostupů VZT /spára max.2cm/,tmel</t>
  </si>
  <si>
    <t>11.001</t>
  </si>
  <si>
    <t>a těsnicího materiálu</t>
  </si>
  <si>
    <t>dtto</t>
  </si>
  <si>
    <t>Potrubí SPIRO d100,vč.montážního, spojovacího a těsnicího materiálu</t>
  </si>
  <si>
    <t>10.003</t>
  </si>
  <si>
    <t>ks</t>
  </si>
  <si>
    <t xml:space="preserve">Mřížka větrací plastová d100 </t>
  </si>
  <si>
    <t>10.002</t>
  </si>
  <si>
    <t>D.1.4c.03</t>
  </si>
  <si>
    <t>Malý axiální ventilátor vsuvný d100</t>
  </si>
  <si>
    <t>10.001</t>
  </si>
  <si>
    <t>Tepelně akust. izolace kruh.pot.</t>
  </si>
  <si>
    <t>Pás z minerální vlny s AL polepem tl. 4 cm</t>
  </si>
  <si>
    <t>9.004</t>
  </si>
  <si>
    <t>Potrubí SPIRO d150,vč.montážního, spojovacího a těsnicího materiálu</t>
  </si>
  <si>
    <t>9.003</t>
  </si>
  <si>
    <t>Žaluzie protidešťová s kruh.napojením d150</t>
  </si>
  <si>
    <t>9.002</t>
  </si>
  <si>
    <t>a timerem</t>
  </si>
  <si>
    <t>D.1.4c.04</t>
  </si>
  <si>
    <t>Ventilátor malý axiální tichý Vo=150m3/h, s kul.ložisky,zp.klapkou</t>
  </si>
  <si>
    <t>9.001</t>
  </si>
  <si>
    <t>Tepelně akust.izol. kruhové potrubí</t>
  </si>
  <si>
    <t>8.010</t>
  </si>
  <si>
    <t>Potrubí SPIRO do d112,vč.tvarovek montážního,závěsového,spojovacího</t>
  </si>
  <si>
    <t>8.009</t>
  </si>
  <si>
    <t>Ohebná hadice d80, vč. montážního,závěsového,spojovacího</t>
  </si>
  <si>
    <t>8.008</t>
  </si>
  <si>
    <t>8.005 - 8.007</t>
  </si>
  <si>
    <t xml:space="preserve">NEOBSAZENO </t>
  </si>
  <si>
    <t>8.005</t>
  </si>
  <si>
    <t xml:space="preserve">Střešní průchod 112-970+ </t>
  </si>
  <si>
    <t>8.004</t>
  </si>
  <si>
    <t>Stříška kruhová na Spiro potr. D 112 pozink. atyp, s ochrannou síťkou</t>
  </si>
  <si>
    <t>8.003</t>
  </si>
  <si>
    <t>Prvek pro přívod vzduchu d100/500 30-60m3/h</t>
  </si>
  <si>
    <t>8.002</t>
  </si>
  <si>
    <t xml:space="preserve">Ovladač k ventilátoru </t>
  </si>
  <si>
    <t>8.001a</t>
  </si>
  <si>
    <t>skříňky v protipožárním provedení s bočním výdechem</t>
  </si>
  <si>
    <t>D.1.4c.04,05,06</t>
  </si>
  <si>
    <t>Ventilátor radiální 2-otáčkový pro trvalý chod Vo=30-60m3/h,vč.instalační</t>
  </si>
  <si>
    <t>8.001</t>
  </si>
  <si>
    <t>Potrubí SPIRO d125,vč.tvarovek, montážního,závěsového,spojovacího</t>
  </si>
  <si>
    <t>7.003</t>
  </si>
  <si>
    <t>Žaluz. klapka s kruhovým napojení d125</t>
  </si>
  <si>
    <t>7.002</t>
  </si>
  <si>
    <t>Ventilátor malý axiální tichý Vo=100m3/h, s kul.ložisky,zp.klapkou</t>
  </si>
  <si>
    <t>7.001</t>
  </si>
  <si>
    <t>Tepelně akust.izol.kruhové potrubí</t>
  </si>
  <si>
    <t>Pás z minerální vlny s AL polepem tl.4 cm</t>
  </si>
  <si>
    <t>6.011</t>
  </si>
  <si>
    <t>Potrubí SPIRO do d160,vč.tvarovek montážního,závěsového,spojovacího</t>
  </si>
  <si>
    <t>6.010</t>
  </si>
  <si>
    <t>Ohebná hadice d 102 vč, montážního,závěsového,spojovacího</t>
  </si>
  <si>
    <t>6.009</t>
  </si>
  <si>
    <t>6.006 - 6.008</t>
  </si>
  <si>
    <t>6.006</t>
  </si>
  <si>
    <t xml:space="preserve">Rámeček k tal.ventil. d100 </t>
  </si>
  <si>
    <t>6.005a</t>
  </si>
  <si>
    <t xml:space="preserve">Talíř ventil.odvodní kovový d100 </t>
  </si>
  <si>
    <t>6.005</t>
  </si>
  <si>
    <t xml:space="preserve">Mřížka stěnová  uzavřená 200 x 100 </t>
  </si>
  <si>
    <t>6.004</t>
  </si>
  <si>
    <t>Žaluzie protidešťová s kruh.napojením d160</t>
  </si>
  <si>
    <t>6.003</t>
  </si>
  <si>
    <t xml:space="preserve">Zpětná klapka d160 </t>
  </si>
  <si>
    <t>6.002</t>
  </si>
  <si>
    <t xml:space="preserve">Rychloupínací spona d160 </t>
  </si>
  <si>
    <t>6.001a</t>
  </si>
  <si>
    <t>Ventilátor diagon.do kruh.potr. d160-dvouotáčkový V.O.,Vo=260m3/h</t>
  </si>
  <si>
    <t>6.001</t>
  </si>
  <si>
    <t>Tepelně akust.izol.kruhovépotrubí</t>
  </si>
  <si>
    <t>5.011</t>
  </si>
  <si>
    <t>Potrubí SPIRO dod160,vč.tvarovek montážního,závěsového,spojovacího</t>
  </si>
  <si>
    <t>5.010</t>
  </si>
  <si>
    <t>5.009</t>
  </si>
  <si>
    <t>5.007 - 5.008</t>
  </si>
  <si>
    <t>5.007</t>
  </si>
  <si>
    <t>5.006a</t>
  </si>
  <si>
    <t>5.006</t>
  </si>
  <si>
    <t xml:space="preserve">Mřížka stěnová uzavřená 400 x 200 </t>
  </si>
  <si>
    <t>5.005</t>
  </si>
  <si>
    <t xml:space="preserve">Mřížka stěnová uzavřená 200 x 100 </t>
  </si>
  <si>
    <t>5.004</t>
  </si>
  <si>
    <t>5.003</t>
  </si>
  <si>
    <t>5.002</t>
  </si>
  <si>
    <t>5.001a</t>
  </si>
  <si>
    <t>Ventilátor diagon.do kruh.potr. d160-dvouotáčkový N.O.,Vo=210m3/h</t>
  </si>
  <si>
    <t>5.001</t>
  </si>
  <si>
    <t>4.011</t>
  </si>
  <si>
    <t>4.010</t>
  </si>
  <si>
    <t>Ohebná hadice d 160, vč. montážního,závěsového,spojovacího</t>
  </si>
  <si>
    <t>4.009</t>
  </si>
  <si>
    <t>4.008</t>
  </si>
  <si>
    <t>4.007</t>
  </si>
  <si>
    <t>Rámeček k tal.ventil.  160</t>
  </si>
  <si>
    <t>4.006a</t>
  </si>
  <si>
    <t xml:space="preserve">Talíř ventil.odvodní kovový 160 </t>
  </si>
  <si>
    <t>4.006</t>
  </si>
  <si>
    <t>4.005a</t>
  </si>
  <si>
    <t>4.005</t>
  </si>
  <si>
    <t xml:space="preserve">Mřížka stěnová uzavřená 300 x 100 </t>
  </si>
  <si>
    <t>4.004</t>
  </si>
  <si>
    <t>4.003</t>
  </si>
  <si>
    <t>4.002</t>
  </si>
  <si>
    <t>4.001a</t>
  </si>
  <si>
    <t>Ventilátor diagon.do kruh.potr. d160-dvouotáčkový V.O.,Vo=280m3/h</t>
  </si>
  <si>
    <t>4.001</t>
  </si>
  <si>
    <t>3.004</t>
  </si>
  <si>
    <t>Potrubí SPIRO d150, vč.montážního, spojovacího a těsnicího materiálu</t>
  </si>
  <si>
    <t>3.003</t>
  </si>
  <si>
    <t>3.002</t>
  </si>
  <si>
    <t>3.001</t>
  </si>
  <si>
    <t>kpl</t>
  </si>
  <si>
    <t xml:space="preserve">Montážní a závěsový materiál </t>
  </si>
  <si>
    <t>2.002a</t>
  </si>
  <si>
    <t>kabel, závěsový systém, příp. doplnění chladiva</t>
  </si>
  <si>
    <t>zábranou a odolností proti UV záření vč. ochranné Al folie, komunikační</t>
  </si>
  <si>
    <t>Chladivové rozvody vč.tvarovek a příslušenství,izolace s parotěsnou</t>
  </si>
  <si>
    <t>2.002</t>
  </si>
  <si>
    <t>Čerpadlo kondenzátu k nástěnné jednotce</t>
  </si>
  <si>
    <t>2.001a</t>
  </si>
  <si>
    <t>vč. konzole pod venkovní jednotku</t>
  </si>
  <si>
    <t>SPLIT systém s nástěnnou jednotko R410A,Qch=3,5 kW,celoroční provoz</t>
  </si>
  <si>
    <t>2.001</t>
  </si>
  <si>
    <t>Tep.ak. izolace do venkovního prostředí do plechu</t>
  </si>
  <si>
    <t>Deska z minerální vlny tl.6 cm</t>
  </si>
  <si>
    <t>1.028</t>
  </si>
  <si>
    <t>Tepelně akustická izolace čtyřh.p. uvnitř objektu</t>
  </si>
  <si>
    <t>Deska z minerální vlny tl.4 cm</t>
  </si>
  <si>
    <t>1.027</t>
  </si>
  <si>
    <t>materiálu</t>
  </si>
  <si>
    <t>vč. tvarovek, přírub, montážního, závěsového,spojovacího a těsnicího</t>
  </si>
  <si>
    <t>Potrubí čtyřhranné sk I ON 12 0405-pozink.plech,vodotěsné</t>
  </si>
  <si>
    <t>1.026</t>
  </si>
  <si>
    <t>Potrubí SPIRO do d315 vč.tvarovek, montážního,závěsového,spojovacího</t>
  </si>
  <si>
    <t>1.025</t>
  </si>
  <si>
    <t>Ohebná hadice d315,vč. montážního,závěsového,spojovacího</t>
  </si>
  <si>
    <t>1.024</t>
  </si>
  <si>
    <t>1.023</t>
  </si>
  <si>
    <t>Odlučovač tuku horizontální 400 x 200</t>
  </si>
  <si>
    <t>1.022</t>
  </si>
  <si>
    <t xml:space="preserve">Protidešťová žaluzie 1000 x 630 </t>
  </si>
  <si>
    <t>1.021</t>
  </si>
  <si>
    <t xml:space="preserve">Ovládání klapek pro servomotor </t>
  </si>
  <si>
    <t>1.020a</t>
  </si>
  <si>
    <t>Regulační klapka R 400 x 250</t>
  </si>
  <si>
    <t>1.020</t>
  </si>
  <si>
    <t>1.019</t>
  </si>
  <si>
    <t xml:space="preserve">Talíř ventil.odvodní kovový 100 </t>
  </si>
  <si>
    <t>1.018</t>
  </si>
  <si>
    <t>1.017a</t>
  </si>
  <si>
    <t>Regulační klapka R 250 x 200</t>
  </si>
  <si>
    <t>1.017</t>
  </si>
  <si>
    <t xml:space="preserve">Tal.ventil.kov.přívod 160 </t>
  </si>
  <si>
    <t>1.016</t>
  </si>
  <si>
    <t>bez osv., bez ind.systému</t>
  </si>
  <si>
    <t>Zákryt 1200x1300x500,2xLT,1xhrdlo</t>
  </si>
  <si>
    <t>1.015</t>
  </si>
  <si>
    <t>Vypínač k zákrytu /vč.propojení do krabice/</t>
  </si>
  <si>
    <t>1.014a</t>
  </si>
  <si>
    <t>1xosv.2x18W,ind.systém 65W/230V</t>
  </si>
  <si>
    <t>Zákryt s indukčním systémem 1300x1300x500/600,2xLT,1xhrdlo</t>
  </si>
  <si>
    <t>1.014</t>
  </si>
  <si>
    <t>1.013a</t>
  </si>
  <si>
    <t>2xosv.2x36W,1xind.systém 65W/230V</t>
  </si>
  <si>
    <t>Zákryt s indukčním systémem 3000x1300x500/600,3xLT,1xhrdlo</t>
  </si>
  <si>
    <t>1.013</t>
  </si>
  <si>
    <t>Klapka regulační  315   kovové ovládání</t>
  </si>
  <si>
    <t>1.012</t>
  </si>
  <si>
    <t>Velkoplošná výúsť rohová  1000 x 1250</t>
  </si>
  <si>
    <t>1.011</t>
  </si>
  <si>
    <t xml:space="preserve">Ovládání klapek ruční </t>
  </si>
  <si>
    <t>1.010a</t>
  </si>
  <si>
    <t>Regulační klapka R 450 x 400 atyp</t>
  </si>
  <si>
    <t>1.010</t>
  </si>
  <si>
    <t>Regulační klapka R 500 x 400</t>
  </si>
  <si>
    <t>1.009</t>
  </si>
  <si>
    <t>1.008</t>
  </si>
  <si>
    <t>Regulační klapka R 200 x 200</t>
  </si>
  <si>
    <t>1.007</t>
  </si>
  <si>
    <t>Tlumič hluku buňkový 200x500x1500</t>
  </si>
  <si>
    <t>1.006</t>
  </si>
  <si>
    <t>Tlumič hluku buňkový 200x500x1000</t>
  </si>
  <si>
    <t>1.005</t>
  </si>
  <si>
    <t>1.004</t>
  </si>
  <si>
    <t>1.003a</t>
  </si>
  <si>
    <t>1.003</t>
  </si>
  <si>
    <t xml:space="preserve">Sada izolátorů chvění </t>
  </si>
  <si>
    <t>1.002d</t>
  </si>
  <si>
    <t xml:space="preserve">Průhledítko </t>
  </si>
  <si>
    <t>1.002c</t>
  </si>
  <si>
    <t xml:space="preserve">Filtrdehydrátor </t>
  </si>
  <si>
    <t>1.002b</t>
  </si>
  <si>
    <t xml:space="preserve">driver EEV, tepl.čidla na výpar VZT </t>
  </si>
  <si>
    <t>Komunikační box 0-10V,připojení na MODBUS,vstřikovací ventil EEV,</t>
  </si>
  <si>
    <t>1.002a</t>
  </si>
  <si>
    <t>Kondenzační jednotka Qch=20kW R410A</t>
  </si>
  <si>
    <t>1.002</t>
  </si>
  <si>
    <t xml:space="preserve">Doprava na místo určení </t>
  </si>
  <si>
    <t>1.001b</t>
  </si>
  <si>
    <t>M5, odvod kovový tuk.filtr+G4 kap</t>
  </si>
  <si>
    <t>vodní ohřev Qo=25,8kW,80/60,chlaz ení Qch=23,9kW,R410A,filtr přívod</t>
  </si>
  <si>
    <t>pext=290/200Pa,desk. rekuperátor,</t>
  </si>
  <si>
    <t>Sestavná VZT jednotka, venkovní provedení: 4550/5000 m3/h,</t>
  </si>
  <si>
    <t>1.001</t>
  </si>
  <si>
    <t>Váha jedn.</t>
  </si>
  <si>
    <t>Montáž jedn.</t>
  </si>
  <si>
    <t>Dodávka jedn.</t>
  </si>
  <si>
    <t>Počet</t>
  </si>
  <si>
    <t>Položka</t>
  </si>
  <si>
    <t>Zař./Poz.</t>
  </si>
  <si>
    <t>Ekologická likvidace obalových materiálů a odpadu</t>
  </si>
  <si>
    <t>X706</t>
  </si>
  <si>
    <t>SP</t>
  </si>
  <si>
    <t>Doprava, přesun materiálu</t>
  </si>
  <si>
    <t>X705</t>
  </si>
  <si>
    <t>Komplexní zkoušky</t>
  </si>
  <si>
    <t>X704</t>
  </si>
  <si>
    <t>hod</t>
  </si>
  <si>
    <t>Zprovoznění, oživení</t>
  </si>
  <si>
    <t>X703</t>
  </si>
  <si>
    <t>Revize elektro vč revizní zprávy</t>
  </si>
  <si>
    <t>X702</t>
  </si>
  <si>
    <t>Dokumentace skutečného provedení stavby</t>
  </si>
  <si>
    <t>X701</t>
  </si>
  <si>
    <t>Dokumentace pro výrobu rozvaděč +RD1</t>
  </si>
  <si>
    <t>X700</t>
  </si>
  <si>
    <t>_</t>
  </si>
  <si>
    <t>V04: Inženýrská činnost</t>
  </si>
  <si>
    <t>Montáž tras</t>
  </si>
  <si>
    <t>X509</t>
  </si>
  <si>
    <t>MP</t>
  </si>
  <si>
    <t>Požární ucpávky (tmel)</t>
  </si>
  <si>
    <t>X508</t>
  </si>
  <si>
    <t>Krabice aicidur (IP65, 5sv.)</t>
  </si>
  <si>
    <t>X507</t>
  </si>
  <si>
    <t>kpl.</t>
  </si>
  <si>
    <t>Drobný montážní materiál</t>
  </si>
  <si>
    <t>X506</t>
  </si>
  <si>
    <t>Pásek stahovací</t>
  </si>
  <si>
    <t>X505</t>
  </si>
  <si>
    <t xml:space="preserve">Ekvipotenciální přípojnice </t>
  </si>
  <si>
    <t>X504</t>
  </si>
  <si>
    <t>Trubka ohebná PVC P32, vč mont.prvků a montáže</t>
  </si>
  <si>
    <t>X503</t>
  </si>
  <si>
    <t>4.</t>
  </si>
  <si>
    <t>Lišta vkládací PVC 40x40, vč mont.prvků a montáže</t>
  </si>
  <si>
    <t>X502</t>
  </si>
  <si>
    <t>3.</t>
  </si>
  <si>
    <t>Kovový kabelový žlab min.62x50 mm, 
vč.konstrukčních dílů na zeď a montáže</t>
  </si>
  <si>
    <t>X501</t>
  </si>
  <si>
    <t>2.</t>
  </si>
  <si>
    <t>Kovový kabelový žlab min.125x50 mm, 
vč.konstrukčních dílů na zeď a montáže</t>
  </si>
  <si>
    <t>X500</t>
  </si>
  <si>
    <t>Nosný a montážní materiál</t>
  </si>
  <si>
    <t>Montáž kabelů</t>
  </si>
  <si>
    <t>X413</t>
  </si>
  <si>
    <t>Zakončení kabelů</t>
  </si>
  <si>
    <t>X412</t>
  </si>
  <si>
    <t>datový vodič pro strukturovanou kabeláž, kroucená dvoulinka, CAT5</t>
  </si>
  <si>
    <t>4x2x0,5</t>
  </si>
  <si>
    <t>X411</t>
  </si>
  <si>
    <t>H</t>
  </si>
  <si>
    <t xml:space="preserve">PVC izolované a PVC plášťované vodiče, jmenovité napětí:300/500V </t>
  </si>
  <si>
    <t>CYSY-G 2x1,0</t>
  </si>
  <si>
    <t>X410</t>
  </si>
  <si>
    <t>silový kabel, izolace žil a pláště kabelu PVC,4 žíly, provedení O, plný vodič, průřez 1.5 mm2, provozní napětí 450/750VAC, barevné značení dle ČSN 330165, provozní teplota -50 - +70°C</t>
  </si>
  <si>
    <t>CYKY-O  4x1,5</t>
  </si>
  <si>
    <t>X409</t>
  </si>
  <si>
    <t>silový kabel, izolace žil a pláště kabelu PVC,3 žíly, provedení O, plný vodič, průřez 1.5 mm2, provozní napětí 450/750VAC, barevné značení dle ČSN 330165, provozní teplota -50 - +70°C</t>
  </si>
  <si>
    <t>CYKY-O  3x1,5</t>
  </si>
  <si>
    <t>X408</t>
  </si>
  <si>
    <t>slaboproudý kabel s vnějším stíněním, izolace žil a pláště kabelu PVC, 7 žíly, provedení A, plný vodič, průřez 0.8 mm2, provozní napětí 250VAC, barevné značení dle ČSN 330165, provozní teplota -30 - +85°C</t>
  </si>
  <si>
    <t>JQTQ 7x0,8</t>
  </si>
  <si>
    <t>X407</t>
  </si>
  <si>
    <t>slaboproudý kabel s vnějším stíněním, izolace žil a pláště kabelu PVC, 4 žíly, provedení A, plný vodič, průřez 0.8 mm2, provozní napětí 250VAC, barevné značení dle ČSN 330165, provozní teplota -30 - +85°C</t>
  </si>
  <si>
    <t>J-Y(St)-Y 2x2x0,8</t>
  </si>
  <si>
    <t>X406</t>
  </si>
  <si>
    <t>jednožilový vodič, izolace žily PVC, plný vodič, průřez 6.0 mm2, provozní napětí 250VAC, žlutozelený, -50 - +70°C</t>
  </si>
  <si>
    <t>CYA6 zž</t>
  </si>
  <si>
    <t>X405</t>
  </si>
  <si>
    <t>slaboproudý kabel s vnějším stíněním, izolace žil a pláště kabelu PVC, 4 žíly, provedení A, plný vodič, průřez 1.0 mm2, provozní napětí 250VAC, barevné značení dle ČSN 330165, provozní teplota -30 - +85°C</t>
  </si>
  <si>
    <t>JYTY 4x1,0</t>
  </si>
  <si>
    <t>X404</t>
  </si>
  <si>
    <t>slaboproudý kabel s vnějším stíněním, izolace žil a pláště kabelu PVC, 7 žíly, provedení A, plný vodič, průřez 1.0 mm2, provozní napětí 250VAC, barevné značení dle ČSN 330165, provozní teplota -30 - +85°C</t>
  </si>
  <si>
    <t>JYTY 7x1,0</t>
  </si>
  <si>
    <t>X403</t>
  </si>
  <si>
    <t>silový kabel, izolace žil a pláště kabelu PVC,3 žíly, provedení G, slaněný vodič stíněný, průřez 2.5 mm2, provozní napětí 450/750VAC, barevné značení dle ČSN 330165, provozní teplota -50 - +70°C</t>
  </si>
  <si>
    <t>CMFM-G 3x2,5</t>
  </si>
  <si>
    <t>X402</t>
  </si>
  <si>
    <t>silový kabel, izolace žil a pláště kabelu PVC,3 žíly, provedení J, plný vodič, průřez 2.5 mm2, provozní napětí 450/750VAC, barevné značení dle ČSN 330165, provozní teplota -50 - +70°C, vč montáže</t>
  </si>
  <si>
    <t>CYKY-J  3x2,5</t>
  </si>
  <si>
    <t>X401</t>
  </si>
  <si>
    <t>silový kabel, izolace žil a pláště kabelu PVC,3 žíly, provedení J, plný vodič, průřez 1.5 mm2, provozní napětí 450/750VAC, barevné značení dle ČSN 330165, provozní teplota -50 - +70°C, vč montáže</t>
  </si>
  <si>
    <t>CYKY-J  3x1,5</t>
  </si>
  <si>
    <t>X400</t>
  </si>
  <si>
    <t xml:space="preserve">Kabely </t>
  </si>
  <si>
    <t>Uvedení do provozu, oživení, parametrování</t>
  </si>
  <si>
    <t>X314</t>
  </si>
  <si>
    <t>instalační krabice 6sv. IP54</t>
  </si>
  <si>
    <t>X313</t>
  </si>
  <si>
    <t>signálka LED 230VAC, bílá</t>
  </si>
  <si>
    <t>X312</t>
  </si>
  <si>
    <t>pojistka trubičková 0,5A</t>
  </si>
  <si>
    <t>X311</t>
  </si>
  <si>
    <t>svorka pojistková M4/8.SF (šedá)</t>
  </si>
  <si>
    <t>X310</t>
  </si>
  <si>
    <r>
      <t>svorka řadová do 4mm</t>
    </r>
    <r>
      <rPr>
        <vertAlign val="superscript"/>
        <sz val="9"/>
        <rFont val="Arial"/>
        <family val="2"/>
        <charset val="238"/>
      </rPr>
      <t>2</t>
    </r>
  </si>
  <si>
    <t>X309</t>
  </si>
  <si>
    <t>jistič 4C/1</t>
  </si>
  <si>
    <t>X308</t>
  </si>
  <si>
    <t>jistič 10B/1</t>
  </si>
  <si>
    <t>X307</t>
  </si>
  <si>
    <t>8.</t>
  </si>
  <si>
    <t>Ovládací hlavice na radiátorový ventil s termopohonem vč. Kabelu</t>
  </si>
  <si>
    <t>X306</t>
  </si>
  <si>
    <t>7.</t>
  </si>
  <si>
    <t>Termostat s displejem a ovládáním do krabice KP68 náhradní díl</t>
  </si>
  <si>
    <t>X305</t>
  </si>
  <si>
    <t>6.</t>
  </si>
  <si>
    <t>Ovládací hlavice na radiátorový ventil s termopohonem</t>
  </si>
  <si>
    <t>X304</t>
  </si>
  <si>
    <t>5.</t>
  </si>
  <si>
    <t>Termostat s displejem a ovládáním do krabice KP68</t>
  </si>
  <si>
    <t>X303</t>
  </si>
  <si>
    <t>Koncový člen</t>
  </si>
  <si>
    <t>X302</t>
  </si>
  <si>
    <t>Napájecí zdroj 230V AC/24V DC, 2,5A</t>
  </si>
  <si>
    <t>X301</t>
  </si>
  <si>
    <t>Ekvitermní regulátor pro automatickou regulaci teplovodních topných systémů v jednotlivých zónách, týdení program, 32 nezávislých okruhů, napájení 24V DC</t>
  </si>
  <si>
    <t>X300</t>
  </si>
  <si>
    <t>1.</t>
  </si>
  <si>
    <t>Systém IRC</t>
  </si>
  <si>
    <t>Montáž rozvaděče na místě</t>
  </si>
  <si>
    <t>X201</t>
  </si>
  <si>
    <t>Nástěnný skříňový rozváděč se soklem 800x(2000+100)x300 mm (šxvxh), oceloplechový, IP54/IP20, montážní deska,vč.náplně</t>
  </si>
  <si>
    <t>X200</t>
  </si>
  <si>
    <t>Rozváděč +RD1</t>
  </si>
  <si>
    <t>Operátorátorský panel</t>
  </si>
  <si>
    <t>X102</t>
  </si>
  <si>
    <t>db</t>
  </si>
  <si>
    <t>SW vybavení regulátoru</t>
  </si>
  <si>
    <t>X101</t>
  </si>
  <si>
    <t>Programovatelný regulátor bez displeje
komunikační rozhraní: RS232, RS485, Ethernet 
Min. Konfigurace: AI:16, AO:5, DI:35, DO:27
AI:Pt1000, Ni1000/6180 (5000ppm), NTC20 kOhm, 0-20mA, 0-10V
AO:0-10V
DI:24 VDC/AC
DO:RELÉ (230VAC), TRIAK (24VDC/VAC)</t>
  </si>
  <si>
    <t>X100</t>
  </si>
  <si>
    <t>Řídicí systém</t>
  </si>
  <si>
    <t>Montáž přístrojů</t>
  </si>
  <si>
    <t>X26</t>
  </si>
  <si>
    <t>Klapkový servopohon spojitý, řízení 0-10V DC, 230V AC,20Nm, + příslušenství</t>
  </si>
  <si>
    <t>101YV</t>
  </si>
  <si>
    <t>X25</t>
  </si>
  <si>
    <t>Klapkový servopohon s pružinovým zpětným chodem 3-bod, 230VAC,15Nm, 11VA + příslušenství</t>
  </si>
  <si>
    <t>101YV1 101YV2</t>
  </si>
  <si>
    <t>X24</t>
  </si>
  <si>
    <t>Servopohon 3-bod, 230VAC,10Nm, 7VA</t>
  </si>
  <si>
    <t>101YV4</t>
  </si>
  <si>
    <t>X23</t>
  </si>
  <si>
    <t>Dvoucestný uzavírací ventil ventil, vnější závit, DN 20, PN16, prov.teplota -15 - +130°C</t>
  </si>
  <si>
    <t>X22</t>
  </si>
  <si>
    <t>103YV1 104YV1</t>
  </si>
  <si>
    <t>X21</t>
  </si>
  <si>
    <t>Trojcestný regulační ventil, vnější závit, DN 20, kv=4.0, PN16, prov.teplota -15 - +130°C, netěsnost reg.větev &lt; 0.05% z kv, netěsnost přímá větev &lt; 1%,  rovnoprocentntí charakteristika průtoku ve větvi A-B</t>
  </si>
  <si>
    <t>X20</t>
  </si>
  <si>
    <t>Montáž čidla</t>
  </si>
  <si>
    <t>X19</t>
  </si>
  <si>
    <t>Sonda zaplavení vč regulátoru, napájení 24VAC, přepínací kontakt 230VAC/2A, montáž regulátoru na DIN lištu</t>
  </si>
  <si>
    <t>102BL1</t>
  </si>
  <si>
    <t>X18</t>
  </si>
  <si>
    <t>Elektrická houkačka, 100VA/230VAC, 100dB, IP54</t>
  </si>
  <si>
    <t>105HA1</t>
  </si>
  <si>
    <t>X17</t>
  </si>
  <si>
    <t>Dvoustupňový detektor hořlavých plynů, napájení 230VAC, 2x signalizační přepínací kontakt 230VAC/2A, výstražný akustický a světelný signál, nastavená signalizační mez - metan:0.5%, 1% objemu</t>
  </si>
  <si>
    <t xml:space="preserve">105BQ1  </t>
  </si>
  <si>
    <t>X16</t>
  </si>
  <si>
    <t>Přípojka tlakoměrová přechodová M20x1.5/G1/2"-uhlíková ocel</t>
  </si>
  <si>
    <t>X15</t>
  </si>
  <si>
    <t>Tlakoměrový kohout uzavírací s čepem M20x1.5/M20x1.5, max.pracovní teplota 50°C</t>
  </si>
  <si>
    <t>X14</t>
  </si>
  <si>
    <t>Kondenzační smyčka stočená přivařovací M20x1.5, max.pracovní teplota 300°C, uhlíková ocel</t>
  </si>
  <si>
    <t>X13</t>
  </si>
  <si>
    <t>Regulátor tlaku vlnovcový rozsah 63...630 kPa,regulované médium max. -40°C až +120°C, IP65, okolní prostředí -40 až +60°C, 1x přepínací kontakt, šroubení M20x1,5</t>
  </si>
  <si>
    <t>102BP1</t>
  </si>
  <si>
    <t>X12</t>
  </si>
  <si>
    <t xml:space="preserve">Termostat prostorový, teplotní rozsah: 0…+40 °C, krytí: IP 65
</t>
  </si>
  <si>
    <t>105BT3</t>
  </si>
  <si>
    <t>X11</t>
  </si>
  <si>
    <t xml:space="preserve">Termostat kapilárový, teplotní rozsah: 30...90 °C, krytí: IP 65, délka kapiláry 1,6m
</t>
  </si>
  <si>
    <t>102BT3</t>
  </si>
  <si>
    <t>X10</t>
  </si>
  <si>
    <t>Odporový snímač teploty Pt100/3850, venkovní, -30…60°C,teplota v okolí hlavice -30 až 70 °C; krytí IP54</t>
  </si>
  <si>
    <t>105BT6</t>
  </si>
  <si>
    <t>X09</t>
  </si>
  <si>
    <t xml:space="preserve">Příložný termostat, teplotní rozsah: 0...90 °C, diference: 5 °C, zátěž při sepnutí: max. 16A/250VAC, krytí: IP 40
</t>
  </si>
  <si>
    <t>102BT2</t>
  </si>
  <si>
    <t>X08</t>
  </si>
  <si>
    <t>Příložné čidlo teploty, měřící článek Pt100/3850, IP65, rozsah měření         -50°C až +130°C, pouzdro - polykarbonát, provozní teplota okolí -30°C až +100°C, relativní vlhkost: max. 100 % (při teplotě okolí 25 °C)., délka montážní spony 300 mm</t>
  </si>
  <si>
    <t xml:space="preserve">102BT1 103BT1 104BT1 105BT1 105BT2 105BT4 105BT5 </t>
  </si>
  <si>
    <t>X07</t>
  </si>
  <si>
    <t>X06</t>
  </si>
  <si>
    <t>Kanálová čidla kvality vzduchu a CO2, napájení 24 V ss / st, výstup 0..10 V nebo 4..20 mA ~ 100...0 % kvality vzduchu vzhledem ke kalibračnímu plynu, čidlo VOC, IP65</t>
  </si>
  <si>
    <t>105BP1</t>
  </si>
  <si>
    <t>X05</t>
  </si>
  <si>
    <t>Mrazová ochrana rozsah 4,5 … 20°C, kapilára 6m</t>
  </si>
  <si>
    <t>101BT5</t>
  </si>
  <si>
    <t>X04</t>
  </si>
  <si>
    <t>Spínač diferenčního tlaku, rozsah 100 - 1000 Pa, včetně příslušenství</t>
  </si>
  <si>
    <t>101BP1 101BP2</t>
  </si>
  <si>
    <t>X03</t>
  </si>
  <si>
    <t xml:space="preserve">Spínač diferenčního tlaku, rozsah 50 - 500 Pa, včetně příslušenství </t>
  </si>
  <si>
    <t>101BP3 101BP4 101BP5</t>
  </si>
  <si>
    <t>X02</t>
  </si>
  <si>
    <t>Příložné čidlo teploty, měřící článek Pt100/3850, IP65, rozsah měření -30°C až +130°C, pouzdro - polykarbonát, provozní teplota okolí 0°C až +50°C, vlhkost 5 až 85% r.v., délka montážní spony 300 mm</t>
  </si>
  <si>
    <t>101BT6</t>
  </si>
  <si>
    <t>X01</t>
  </si>
  <si>
    <t>Čidlo teploty do VZT potrubí, měřící článek Pt100/3850, 240 mm, IP54,      rozsah měření -30°C až +150°C, pouzdro - polykarbonát, provozní teplota okolí -30°C až +50°C, vlhkost 5 až 85% r.v.,</t>
  </si>
  <si>
    <t>101BT1
101BT2 101BT3 101BT4</t>
  </si>
  <si>
    <t>X00</t>
  </si>
  <si>
    <t>Čidla a ventily</t>
  </si>
  <si>
    <t>SO 01 - Provozně stravovací objekt</t>
  </si>
  <si>
    <t>Jedn. suť</t>
  </si>
  <si>
    <t>Jedn. hmotn.</t>
  </si>
  <si>
    <t>Cena</t>
  </si>
  <si>
    <t>Jedn. cena</t>
  </si>
  <si>
    <t>Výměra</t>
  </si>
  <si>
    <t>Ztratné</t>
  </si>
  <si>
    <t>Výměra bez ztr.</t>
  </si>
  <si>
    <t>Alter. kód</t>
  </si>
  <si>
    <t>Poř.</t>
  </si>
  <si>
    <t>Provozně stravovací objekt - položkový rozpočet profese MAR</t>
  </si>
  <si>
    <t>Soubor je složen ze záložky Rekapitulace stavby a záložek s názvem soupisu prací pro jednotlivé objekty ve formátu XLS. Každá ze záložek přitom obsahuje</t>
  </si>
  <si>
    <t>"dle D.1.4f-01" 1</t>
  </si>
  <si>
    <t>-1817510010</t>
  </si>
  <si>
    <t>Bezpečnostní tabulky</t>
  </si>
  <si>
    <t>0006</t>
  </si>
  <si>
    <t>"dle D.1.4f-04,05" 1</t>
  </si>
  <si>
    <t>1023297624</t>
  </si>
  <si>
    <t>Kovové doplňkové konstrukce pro upevnění uložení potrubí</t>
  </si>
  <si>
    <t>"dle D.1.4f-04" 1</t>
  </si>
  <si>
    <t>-1681881341</t>
  </si>
  <si>
    <t>Dvířka 300/300 pro uzávěr objektu nerez D+M</t>
  </si>
  <si>
    <t>"dle D.1.4f-02" 1</t>
  </si>
  <si>
    <t>-537309032</t>
  </si>
  <si>
    <t>Dřevěná podložka pod plynoměr</t>
  </si>
  <si>
    <t>"dle D.1.4f-02,03" 1</t>
  </si>
  <si>
    <t>916330965</t>
  </si>
  <si>
    <t>Revize plynového zařízení</t>
  </si>
  <si>
    <t>0001</t>
  </si>
  <si>
    <t>"dle D.1.4f-02,04,05" 1+0,5+0,5+0,5+12</t>
  </si>
  <si>
    <t>-2034067086</t>
  </si>
  <si>
    <t>Nátěry syntetické potrubí do DN 50 barva dražší lesklý povrch 1x antikorozní, 1x základní, 2x email</t>
  </si>
  <si>
    <t>783425412R01</t>
  </si>
  <si>
    <t>"dle D.1.4f-02,04,05" 2,5</t>
  </si>
  <si>
    <t>1310865941</t>
  </si>
  <si>
    <t>Nátěry syntetické OK lehkých "C" barva standardní dvojnásobné a 1x email</t>
  </si>
  <si>
    <t>783125530R01</t>
  </si>
  <si>
    <t>Dokončovací práce - nátěry</t>
  </si>
  <si>
    <t>783</t>
  </si>
  <si>
    <t>-1874089327</t>
  </si>
  <si>
    <t>Přesun hmot procentní pro vnitřní plynovod v objektech v do 6 m</t>
  </si>
  <si>
    <t>998723201</t>
  </si>
  <si>
    <t>1686308457</t>
  </si>
  <si>
    <t>Montáž plynoměrů G-25 maximální průtok 40 m3/hod.</t>
  </si>
  <si>
    <t>723261914</t>
  </si>
  <si>
    <t>-95994688</t>
  </si>
  <si>
    <t>soub.</t>
  </si>
  <si>
    <t xml:space="preserve">STL/NTL Regulátor tlaku plynu dvoustupňový pružinou řízený přímočinný 0,3 MPa/2,0 kPa </t>
  </si>
  <si>
    <t>PC01</t>
  </si>
  <si>
    <t>-917147967</t>
  </si>
  <si>
    <t>Montáž armatur plynovodních se dvěma závity G 1 1/4 ostatní typ</t>
  </si>
  <si>
    <t>723239104</t>
  </si>
  <si>
    <t>564484030</t>
  </si>
  <si>
    <t>Filtr plynový závitový 1"</t>
  </si>
  <si>
    <t>PC230</t>
  </si>
  <si>
    <t>1963615545</t>
  </si>
  <si>
    <t>Montáž armatur plynovodních se dvěma závity G 1 ostatní typ</t>
  </si>
  <si>
    <t>723239103</t>
  </si>
  <si>
    <t>-331239880</t>
  </si>
  <si>
    <t>Návarek M 20x1,5/G 1/2" D+M</t>
  </si>
  <si>
    <t>PC231</t>
  </si>
  <si>
    <t>-1448125759</t>
  </si>
  <si>
    <t>Kohout kulový přímý G 2 PN 42 do 185°C plnoprůtokový s koulí vnitřní závit těžká řada</t>
  </si>
  <si>
    <t>723231167R01</t>
  </si>
  <si>
    <t>-1594667394</t>
  </si>
  <si>
    <t>Kohout kulový přímý G 1 1/2 PN 42 do 185°C plnoprůtokový s koulí vnitřní závit těžká řada</t>
  </si>
  <si>
    <t>723231166R01</t>
  </si>
  <si>
    <t>"dle D.1.4f-04,05" 2</t>
  </si>
  <si>
    <t>-629604636</t>
  </si>
  <si>
    <t>Kohout kulový přímý G 3/4 PN 42 do 185°C plnoprůtokový s koulí vnitřní závit těžká řada</t>
  </si>
  <si>
    <t>723231163R01</t>
  </si>
  <si>
    <t>488392446</t>
  </si>
  <si>
    <t>Navaření odbočky na potrubí plynovodní DN 20</t>
  </si>
  <si>
    <t>723190913</t>
  </si>
  <si>
    <t>"dle D.1.4f-02,04,05" 1</t>
  </si>
  <si>
    <t>-422531556</t>
  </si>
  <si>
    <t>Zkouška těsnosti potrubí plynovodního</t>
  </si>
  <si>
    <t>723190909</t>
  </si>
  <si>
    <t>1071389595</t>
  </si>
  <si>
    <t>Odvzdušnění nebo napuštění plynovodního potrubí</t>
  </si>
  <si>
    <t>723190907</t>
  </si>
  <si>
    <t>2096839970</t>
  </si>
  <si>
    <t>Přípojka plynovodní ocelová závitová černá bezešvá spojovaná na závit běžná DN 20</t>
  </si>
  <si>
    <t>723190203</t>
  </si>
  <si>
    <t>-583992184</t>
  </si>
  <si>
    <t>Rozpěrka přípojek plynoměru G 6/4</t>
  </si>
  <si>
    <t>723160336</t>
  </si>
  <si>
    <t>-226012062</t>
  </si>
  <si>
    <t>Přípojka k plynoměru spojované na závit bez ochozu G 6/4</t>
  </si>
  <si>
    <t>723160206</t>
  </si>
  <si>
    <t>"dle D.1.4f-04,05" 0,5</t>
  </si>
  <si>
    <t>-1636161405</t>
  </si>
  <si>
    <t>Chránička D 76x3,2 mm</t>
  </si>
  <si>
    <t>723150368</t>
  </si>
  <si>
    <t>2088234814</t>
  </si>
  <si>
    <t>Redukce zhotovená kováním přes 2 DN DN 50/20</t>
  </si>
  <si>
    <t>723150352</t>
  </si>
  <si>
    <t>"prořez a zaokrouhlení"  1,5</t>
  </si>
  <si>
    <t>"dle D.1.4f-02,04,05" 10,5</t>
  </si>
  <si>
    <t>-1516478697</t>
  </si>
  <si>
    <t>Potrubí ocelové hladké černé bezešvé spojované svařováním tvářené za tepla D 57x3,2 mm</t>
  </si>
  <si>
    <t>723150312</t>
  </si>
  <si>
    <t>"dle D.1.4f-02" 0,5</t>
  </si>
  <si>
    <t>421294687</t>
  </si>
  <si>
    <t>Potrubí ocelové závitové černé bezešvé svařované běžné DN 40</t>
  </si>
  <si>
    <t>723111206</t>
  </si>
  <si>
    <t>-1453457663</t>
  </si>
  <si>
    <t>Potrubí ocelové závitové černé bezešvé svařované běžné DN 32</t>
  </si>
  <si>
    <t>723111205</t>
  </si>
  <si>
    <t>-399258053</t>
  </si>
  <si>
    <t>Potrubí ocelové závitové černé bezešvé svařované běžné DN 25</t>
  </si>
  <si>
    <t>723111204</t>
  </si>
  <si>
    <t>"dle D.1.4f-04,05" 0,5+0,5</t>
  </si>
  <si>
    <t>1146831110</t>
  </si>
  <si>
    <t>Potrubí ocelové závitové černé bezešvé svařované běžné DN 20</t>
  </si>
  <si>
    <t>723111203</t>
  </si>
  <si>
    <t>Zdravotechnika - plynovod</t>
  </si>
  <si>
    <t>723</t>
  </si>
  <si>
    <t>1208392185</t>
  </si>
  <si>
    <t>Přesun hmot pro trubní vedení z trub z plastických hmot otevřený výkop</t>
  </si>
  <si>
    <t>998276101</t>
  </si>
  <si>
    <t>Přesun hmot</t>
  </si>
  <si>
    <t>1091212892</t>
  </si>
  <si>
    <t>soub</t>
  </si>
  <si>
    <t xml:space="preserve">Revize plynovodní přípojky </t>
  </si>
  <si>
    <t>PC19</t>
  </si>
  <si>
    <t>1929182157</t>
  </si>
  <si>
    <t>Tlaková zkouška plynovodního potrubí</t>
  </si>
  <si>
    <t>PC18</t>
  </si>
  <si>
    <t>"dle D.1.4f-02,03" 6</t>
  </si>
  <si>
    <t>-1737022458</t>
  </si>
  <si>
    <t>Páska plastová samolepící izolační</t>
  </si>
  <si>
    <t>PC17</t>
  </si>
  <si>
    <t>"dle D.1.4f-02,03" 39</t>
  </si>
  <si>
    <t>217356311</t>
  </si>
  <si>
    <t>Výstražná fólie "POZOR PLYN" D+M</t>
  </si>
  <si>
    <t>PC16</t>
  </si>
  <si>
    <t>"dle D.1.4f-02,03" 42</t>
  </si>
  <si>
    <t>-218235331</t>
  </si>
  <si>
    <t>Signalizační vodič CYY 2,5 mm2 D+M</t>
  </si>
  <si>
    <t>PC15</t>
  </si>
  <si>
    <t>"dle D.1.4f-02,03" 2</t>
  </si>
  <si>
    <t>2002691188</t>
  </si>
  <si>
    <t>Přechodový kus PE-HD/ocel  d/R 63/2" PE 100+ SDR 11</t>
  </si>
  <si>
    <t>PC312</t>
  </si>
  <si>
    <t>1959827428</t>
  </si>
  <si>
    <t>Elektrokoleno 90st. d 63 PE 100+ SDR 11</t>
  </si>
  <si>
    <t>PC611</t>
  </si>
  <si>
    <t>"dle D.1.4f-02,03" 6+2</t>
  </si>
  <si>
    <t>522292321</t>
  </si>
  <si>
    <t>Montáž elektrotvarovek na potrubí z trubek z tlakového PE otevřený výkop vnější průměr 63 mm</t>
  </si>
  <si>
    <t>877211121R01</t>
  </si>
  <si>
    <t>"dle D.1.4f-02,03" 2,5+1+1</t>
  </si>
  <si>
    <t>1856309431</t>
  </si>
  <si>
    <t>potrubí plynovodní z PE 100+, SDR 17, 90 x 5,4 mm s vnější ochrannou vrstvou HDPE</t>
  </si>
  <si>
    <t>286139420.1</t>
  </si>
  <si>
    <t>398600884</t>
  </si>
  <si>
    <t>Montáž potrubí z PE100 SDR 17 otevřený výkop svařovaných elektrotvarovkou D 90 x 5,4 mm</t>
  </si>
  <si>
    <t>871241221</t>
  </si>
  <si>
    <t>"ztratné a zaokrouhlení" 0,3</t>
  </si>
  <si>
    <t>"dle D.1.4f-02,03" 37+2,2+1,5</t>
  </si>
  <si>
    <t>1694886442</t>
  </si>
  <si>
    <t>potrubí plynovodní z PE 100+, SDR 11, 63 x 5,8 mm s vnější ochrannou vrstvou HDPE</t>
  </si>
  <si>
    <t>286139240.1</t>
  </si>
  <si>
    <t>-1289830997</t>
  </si>
  <si>
    <t>Montáž potrubí z PE100 SDR 11 otevřený výkop svařovaných elektrotvarovkou D 63 x 5,8 mm</t>
  </si>
  <si>
    <t>871211211</t>
  </si>
  <si>
    <t>Trubní vedení</t>
  </si>
  <si>
    <t>"dle D.1.4f-02,03" 37*0,8*0,1</t>
  </si>
  <si>
    <t>1986062310</t>
  </si>
  <si>
    <t>m3</t>
  </si>
  <si>
    <t>Lože pod potrubí otevřený výkop ze štěrkopísku</t>
  </si>
  <si>
    <t>451573111</t>
  </si>
  <si>
    <t>Vodorovné konstrukce</t>
  </si>
  <si>
    <t>"lože + obsyp" (2,960+7,400)*1,8</t>
  </si>
  <si>
    <t xml:space="preserve">"dle D.1.4f-02,03" </t>
  </si>
  <si>
    <t>95598675</t>
  </si>
  <si>
    <t>Poplatek za uložení odpadu ze sypaniny na skládce (skládkovné)</t>
  </si>
  <si>
    <t>171201211</t>
  </si>
  <si>
    <t>"ztratné 1%" 20,720*0,01</t>
  </si>
  <si>
    <t>Mezisoučet</t>
  </si>
  <si>
    <t>7,400*1,8</t>
  </si>
  <si>
    <t>"dle D.1.4f-02,03" 37*0,8*0,25</t>
  </si>
  <si>
    <t>-389800900</t>
  </si>
  <si>
    <t>kamenivo těžené hrubé frakce 8-16</t>
  </si>
  <si>
    <t>583336510</t>
  </si>
  <si>
    <t>-1948885879</t>
  </si>
  <si>
    <t>Obsypání potrubí strojně sypaninou bez prohození, uloženou do 3 m</t>
  </si>
  <si>
    <t>175151101</t>
  </si>
  <si>
    <t>"výkop-(lože + obsyp)" 34,040-(2,960+7,400)</t>
  </si>
  <si>
    <t>-1840472740</t>
  </si>
  <si>
    <t>Zásyp jam, šachet rýh nebo kolem objektů sypaninou se zhutněním</t>
  </si>
  <si>
    <t>174101101</t>
  </si>
  <si>
    <t>"lože + obsyp" 2,960+7,400</t>
  </si>
  <si>
    <t>-769939524</t>
  </si>
  <si>
    <t>Uložení sypaniny na skládky</t>
  </si>
  <si>
    <t>171201201</t>
  </si>
  <si>
    <t>45014266</t>
  </si>
  <si>
    <t>Nakládání výkopku z hornin tř. 1 až 4 do 100 m3</t>
  </si>
  <si>
    <t>167101101</t>
  </si>
  <si>
    <t>-2058120170</t>
  </si>
  <si>
    <t>Vodorovné přemístění do 10000 m výkopku/sypaniny z horniny tř. 1 až 4</t>
  </si>
  <si>
    <t>162701105</t>
  </si>
  <si>
    <t>"jako hloubení"  34,040</t>
  </si>
  <si>
    <t>1514418619</t>
  </si>
  <si>
    <t>Svislé přemístění výkopku z horniny tř. 1 až 4 hl výkopu do 2,5 m</t>
  </si>
  <si>
    <t>161101101</t>
  </si>
  <si>
    <t>"jako hloubení" 34,040</t>
  </si>
  <si>
    <t>-193081505</t>
  </si>
  <si>
    <t>Příplatek za lepivost k hloubení rýh š do 2000 mm v hornině tř. 3</t>
  </si>
  <si>
    <t>132201209</t>
  </si>
  <si>
    <t>"rýha" 37*0,8*1,15</t>
  </si>
  <si>
    <t>-1382761705</t>
  </si>
  <si>
    <t>Hloubení rýh š do 2000 mm v hornině tř. 3 objemu do 100 m3</t>
  </si>
  <si>
    <t>132201201</t>
  </si>
  <si>
    <t>"křížení se sítěmi 1x" 1*1,5</t>
  </si>
  <si>
    <t>1464529886</t>
  </si>
  <si>
    <t>Příplatek za ztížení vykopávky v blízkosti podzemního vedení</t>
  </si>
  <si>
    <t>120001101</t>
  </si>
  <si>
    <t>1933182063</t>
  </si>
  <si>
    <t>Dočasné zajištění potrubí betonového, ŽB nebo kameninového DN do 500</t>
  </si>
  <si>
    <t>119001412</t>
  </si>
  <si>
    <t>Zemní práce</t>
  </si>
  <si>
    <t>HSV</t>
  </si>
  <si>
    <t xml:space="preserve">    783 - Dokončovací práce - nátěry</t>
  </si>
  <si>
    <t xml:space="preserve">    723 - Zdravotechnika - plynovod</t>
  </si>
  <si>
    <t xml:space="preserve">    99 - Přesun hmot</t>
  </si>
  <si>
    <t xml:space="preserve">    8 - Trubní vedení</t>
  </si>
  <si>
    <t xml:space="preserve">    4 - Vodorovné konstrukce</t>
  </si>
  <si>
    <t xml:space="preserve">    1 - Zemní práce</t>
  </si>
  <si>
    <t>HSV - HSV</t>
  </si>
  <si>
    <t>NH Kladruby n.L. s.p.o.</t>
  </si>
  <si>
    <t>Provozně stravovací objekt NH Kladruby n.L. - PZ</t>
  </si>
  <si>
    <t>{40147fa8-426f-4efc-8629-eeda191bd842}</t>
  </si>
  <si>
    <t xml:space="preserve">  HROMOSVOD A UZEMNĚNÍ</t>
  </si>
  <si>
    <t xml:space="preserve">  VNITŘNÍ ELEKTROINSTALACE</t>
  </si>
  <si>
    <t xml:space="preserve">  PŘÍPOJKA NN</t>
  </si>
  <si>
    <t>Elektromontáže</t>
  </si>
  <si>
    <t>Dodávky</t>
  </si>
  <si>
    <t>Rozvaděč R2.2</t>
  </si>
  <si>
    <t>Rozvaděč R2.1</t>
  </si>
  <si>
    <t>Rozvaděč R1.3</t>
  </si>
  <si>
    <t>Rozvaděč R1.2</t>
  </si>
  <si>
    <t>Rozvaděč R1.1</t>
  </si>
  <si>
    <t>Rozvaděč RH</t>
  </si>
  <si>
    <t>Montáž</t>
  </si>
  <si>
    <t>Materiál</t>
  </si>
  <si>
    <t>Součty odstavců</t>
  </si>
  <si>
    <t>Náklady celkem bez DPH</t>
  </si>
  <si>
    <t>Základní náklady celkem</t>
  </si>
  <si>
    <t>Opravy v záruce 5,00% z mezisoučtu 1</t>
  </si>
  <si>
    <t>Rizika a pojištění 1,50% z mezisoučtu 2</t>
  </si>
  <si>
    <t>Dodav. dokumentace 1,50% z mezisoučtu 2</t>
  </si>
  <si>
    <t>Mezisoučet 2</t>
  </si>
  <si>
    <t>PPV 1,00% z nátěrů a zemních prací</t>
  </si>
  <si>
    <t>Nátěry</t>
  </si>
  <si>
    <t>PPV 6,00% z montáže: materiál + práce</t>
  </si>
  <si>
    <t>Mezisoučet 1</t>
  </si>
  <si>
    <t>Montáž - práce</t>
  </si>
  <si>
    <t>Montáž - materiál</t>
  </si>
  <si>
    <t>Doprava 3,60%, Přesun 1,00%</t>
  </si>
  <si>
    <t>Dodávka</t>
  </si>
  <si>
    <t>Základní náklady</t>
  </si>
  <si>
    <t>Hodnota B</t>
  </si>
  <si>
    <t>Hodnota A</t>
  </si>
  <si>
    <t>Zemní práce - celkem</t>
  </si>
  <si>
    <t xml:space="preserve"> Vrstva betonu 15cm</t>
  </si>
  <si>
    <t>9999-1207</t>
  </si>
  <si>
    <t>JEDNOVRSTVOVÁ VOZOVKA Z BETONU</t>
  </si>
  <si>
    <t>9999-1204</t>
  </si>
  <si>
    <t xml:space="preserve"> Z betonu nebo hlinobetonu</t>
  </si>
  <si>
    <t>9999-1203</t>
  </si>
  <si>
    <t xml:space="preserve"> Ze šterkodrtě (70+150mm)</t>
  </si>
  <si>
    <t xml:space="preserve"> Ze šterkodrtě (150+200mm)</t>
  </si>
  <si>
    <t>PODKLADOVÁ VRSTVA</t>
  </si>
  <si>
    <t>9999-1200</t>
  </si>
  <si>
    <t xml:space="preserve"> Do vzdálenosti 1 km</t>
  </si>
  <si>
    <t>9999-1186</t>
  </si>
  <si>
    <t>ODVOZ ZEMINY</t>
  </si>
  <si>
    <t>9999-1185</t>
  </si>
  <si>
    <t xml:space="preserve"> Zemina třídy 3, šíře 500mm,hloubka 1100mm</t>
  </si>
  <si>
    <t>9999-1180</t>
  </si>
  <si>
    <t xml:space="preserve"> Zemina třídy 3, šíře 350mm,hloubka 600mm</t>
  </si>
  <si>
    <t>ZÁHOZ KABELOVÉ RÝHY</t>
  </si>
  <si>
    <t>9999-1175</t>
  </si>
  <si>
    <t xml:space="preserve"> Světlost do 15 cm</t>
  </si>
  <si>
    <t>9999-1139</t>
  </si>
  <si>
    <t>KABELOVÝ PROSTUP Z PVC TRUBKY</t>
  </si>
  <si>
    <t>9999-1137</t>
  </si>
  <si>
    <t xml:space="preserve"> Do šířky 20cm</t>
  </si>
  <si>
    <t>9999-1118</t>
  </si>
  <si>
    <t>FOLIE VÝSTRAŽNÁ Z PVC</t>
  </si>
  <si>
    <t>9999-1117</t>
  </si>
  <si>
    <t xml:space="preserve"> Z kopaného písku, bez zakrytí, šíře do 65cm,tloušťka 10cm</t>
  </si>
  <si>
    <t>9999-1073</t>
  </si>
  <si>
    <t xml:space="preserve"> Z kopaného písku vrstvy 10cm se zakrytím kabelu cihlami-ve směru kabelu</t>
  </si>
  <si>
    <t>9999-1100</t>
  </si>
  <si>
    <t>ZŘÍZENÍ KABELOVÉHO LOŽE</t>
  </si>
  <si>
    <t>9999-1067</t>
  </si>
  <si>
    <t>9999-999</t>
  </si>
  <si>
    <t>HLOUBENÍ KABELOVÉ RÝHY</t>
  </si>
  <si>
    <t>9999-991</t>
  </si>
  <si>
    <t xml:space="preserve"> Premist.mater.nalozeni,odvoz</t>
  </si>
  <si>
    <t>9999-964</t>
  </si>
  <si>
    <t>ROZBOURÁNÍ BETONOVÉHOPODKLADU</t>
  </si>
  <si>
    <t>9999-963</t>
  </si>
  <si>
    <t xml:space="preserve"> Ležaté kladené do písku</t>
  </si>
  <si>
    <t>9999-927</t>
  </si>
  <si>
    <t>VYTRHÁNÍ OBRUBY</t>
  </si>
  <si>
    <t>9999-926</t>
  </si>
  <si>
    <t xml:space="preserve"> V asfaltu nebo betonu</t>
  </si>
  <si>
    <t>9999-925</t>
  </si>
  <si>
    <t>ŘEZÁNÍ SPÁRY</t>
  </si>
  <si>
    <t>9999-924</t>
  </si>
  <si>
    <t xml:space="preserve"> Síla vrstvy 3-5cm</t>
  </si>
  <si>
    <t>9999-923</t>
  </si>
  <si>
    <t>BOURANÍ ŽIVIČNÝCH POVRCHŮ</t>
  </si>
  <si>
    <t>9999-922</t>
  </si>
  <si>
    <t>km</t>
  </si>
  <si>
    <t xml:space="preserve"> Kabelové vedení v zastaveném prostoru</t>
  </si>
  <si>
    <t>9999-890</t>
  </si>
  <si>
    <t>VYTÝČENÍ TRATI</t>
  </si>
  <si>
    <t>9999-878</t>
  </si>
  <si>
    <t>Elektromontáže - celkem</t>
  </si>
  <si>
    <t>Podružný materiál</t>
  </si>
  <si>
    <t>HROMOSVOD A UZEMNĚNÍ - celkem</t>
  </si>
  <si>
    <t xml:space="preserve"> Revizni technik</t>
  </si>
  <si>
    <t>9999-1298</t>
  </si>
  <si>
    <t>DLE CSN 331500</t>
  </si>
  <si>
    <t>9999-1297</t>
  </si>
  <si>
    <t>PROVEDENI REVIZNICH ZKOUSEK</t>
  </si>
  <si>
    <t>9999-1296</t>
  </si>
  <si>
    <t xml:space="preserve"> S ostatnimi profesemi</t>
  </si>
  <si>
    <t>9999-1295</t>
  </si>
  <si>
    <t>KOORDINACE POSTUPU PRACI</t>
  </si>
  <si>
    <t>9999-1294</t>
  </si>
  <si>
    <t>pomocné stavební práce</t>
  </si>
  <si>
    <t xml:space="preserve"> Zabezpeceni pracoviste</t>
  </si>
  <si>
    <t>9999-1290</t>
  </si>
  <si>
    <t>HODINOVE ZUCTOVACI SAZBY</t>
  </si>
  <si>
    <t>9999-1280</t>
  </si>
  <si>
    <t xml:space="preserve"> Tvarování mont.dílu</t>
  </si>
  <si>
    <t>9999-840</t>
  </si>
  <si>
    <t xml:space="preserve"> Štítek pro označení svodu</t>
  </si>
  <si>
    <t>9999-839</t>
  </si>
  <si>
    <t>MONTÁŽNÍ PRÁCE</t>
  </si>
  <si>
    <t>9999-838</t>
  </si>
  <si>
    <t>SR 3b+1 svorka páska-drát+mezideska</t>
  </si>
  <si>
    <t>1244-241</t>
  </si>
  <si>
    <t>SR 2b+1 svorka páska-páska+mezideska</t>
  </si>
  <si>
    <t>1244-238</t>
  </si>
  <si>
    <t>ST na okapové svody,  D80-120</t>
  </si>
  <si>
    <t>1244-78</t>
  </si>
  <si>
    <t>SOa na okapové žlaby</t>
  </si>
  <si>
    <t>1244-77</t>
  </si>
  <si>
    <t>SK křížová</t>
  </si>
  <si>
    <t>1244-74</t>
  </si>
  <si>
    <t>SS spojovací</t>
  </si>
  <si>
    <t>1244-71</t>
  </si>
  <si>
    <t>SZc zkušební</t>
  </si>
  <si>
    <t>1244-207</t>
  </si>
  <si>
    <t>SVORKA HROMOSVODNÍ,UZEMŇOVACÍ</t>
  </si>
  <si>
    <t>1244-199</t>
  </si>
  <si>
    <t>DUZ držák ochranného úhelníku do zdiva, L 170mm</t>
  </si>
  <si>
    <t>1244-67</t>
  </si>
  <si>
    <t>OU 2,0 ochranný úhelník, L 2000mm</t>
  </si>
  <si>
    <t>1244-190</t>
  </si>
  <si>
    <t>OCHRANNÝ ÚHELNÍK A DRŽÁKY</t>
  </si>
  <si>
    <t>1244-188</t>
  </si>
  <si>
    <t>PV22a pod střešní krytinu, L 190mm</t>
  </si>
  <si>
    <t>1244-52</t>
  </si>
  <si>
    <t>PV14 pod hřebenáče</t>
  </si>
  <si>
    <t>1244-48</t>
  </si>
  <si>
    <t>PV1h do zdiva na hmoždinku, L 50mm, vrut 6/50mm</t>
  </si>
  <si>
    <t>1244-150</t>
  </si>
  <si>
    <t>PODPĚRA VEDENÍ</t>
  </si>
  <si>
    <t>1244-149</t>
  </si>
  <si>
    <t>Páska 30x4 páska 30x4 (0,95 kg/m), volně</t>
  </si>
  <si>
    <t>1244-8</t>
  </si>
  <si>
    <t>Drát 10 drát o 10mm(0,62kg/m), volně</t>
  </si>
  <si>
    <t>1244-3</t>
  </si>
  <si>
    <t>OCELOVÝ DRÁT POZINKOVANÝ</t>
  </si>
  <si>
    <t>1244-1</t>
  </si>
  <si>
    <t>Drát 8 AlMgSi T/2 drát o 8mm AlMgSi T/2 (0,135kg/m) polotvrdý</t>
  </si>
  <si>
    <t>1244-371</t>
  </si>
  <si>
    <t xml:space="preserve"> DRÁT</t>
  </si>
  <si>
    <t>1244-369</t>
  </si>
  <si>
    <t>HROMOSVOD A UZEMNĚNÍ</t>
  </si>
  <si>
    <t>VNITŘNÍ ELEKTROINSTALACE - celkem</t>
  </si>
  <si>
    <t xml:space="preserve"> Spoluprace s reviz.technikem</t>
  </si>
  <si>
    <t>9999-1299</t>
  </si>
  <si>
    <t xml:space="preserve"> DLE CSN 331500</t>
  </si>
  <si>
    <t xml:space="preserve"> PROVEDENI REVIZNICH ZKOUSEK</t>
  </si>
  <si>
    <t xml:space="preserve"> KOORDINACE POSTUPU PRACI</t>
  </si>
  <si>
    <t xml:space="preserve"> Napojeni na stavajici zarizeni</t>
  </si>
  <si>
    <t>9999-1286</t>
  </si>
  <si>
    <t xml:space="preserve"> HODINOVE ZUCTOVACI SAZBY</t>
  </si>
  <si>
    <t xml:space="preserve"> Pomocné stavební práce</t>
  </si>
  <si>
    <t>POMOCNÉ PRÁCE</t>
  </si>
  <si>
    <t>nouzové autonomní venkovní 500lm, SE/1h, IP54</t>
  </si>
  <si>
    <t>nouzové autonomní interiérové 500lm, SE/1h</t>
  </si>
  <si>
    <t>nouzový modul SE, 1h</t>
  </si>
  <si>
    <t>V - venkovní přisazené, 1000lm, IP54</t>
  </si>
  <si>
    <t>S - interíérové přeisazení liniové, 2000lm, IP23</t>
  </si>
  <si>
    <t>R - venkovní reflektorové, 5000lm, IP54</t>
  </si>
  <si>
    <t>P - interíérové stropní plošné, 5000lm, IP23</t>
  </si>
  <si>
    <t>O - interíérové stropní plošné, 10500lm, IP20</t>
  </si>
  <si>
    <t>M - interíérové stropní plošné, 2500lm, IP20</t>
  </si>
  <si>
    <t>L - interíérové stropní plošné, 10500lm, IP23</t>
  </si>
  <si>
    <t>K - interíérové stropní plošné, 5000lm, IP20</t>
  </si>
  <si>
    <t>J - interíérové stropní plošné, 7500lm, IP20</t>
  </si>
  <si>
    <t>I - svítidlo do kuch. linky - LED pásek</t>
  </si>
  <si>
    <t>H - interíérové stropní, 800lm, IP23, tř.II</t>
  </si>
  <si>
    <t>G - interíérové stropní, 3500lm, IP23, tř.II</t>
  </si>
  <si>
    <t>F - interíérové stropní, 1000lm, IP23, tř.II</t>
  </si>
  <si>
    <t>E - interíérové stropní, 2000lm, IP23, tř.II</t>
  </si>
  <si>
    <t>D - interíérové stropní, 2000lm, IP20</t>
  </si>
  <si>
    <t>C - interíérové stropní, 1000lm, IP20</t>
  </si>
  <si>
    <t>B - interíérové stropní, 600lm, IP20</t>
  </si>
  <si>
    <t>A - interíérové nástěnné, 1000lm, IP20</t>
  </si>
  <si>
    <t>předpokládá se použítí svítidel se zdroji LED</t>
  </si>
  <si>
    <t>zhotovitel doloží vhodnost skutečně dodaných svítidel (dodržení požadovaných paramatrů osvětlení dle ČSN EN 12464)</t>
  </si>
  <si>
    <t>konkrétní typy svítidel musí být odsouhlaseny investorem</t>
  </si>
  <si>
    <t>- ZKRÁCENÝ POPIS</t>
  </si>
  <si>
    <t>SVÍTIDLA</t>
  </si>
  <si>
    <t>aut. splach</t>
  </si>
  <si>
    <t>ventilátor</t>
  </si>
  <si>
    <t>osoušeč rukou</t>
  </si>
  <si>
    <t>kliamjednotka</t>
  </si>
  <si>
    <t>PŘIPOJENÍ SPOTŘEBIČŮ</t>
  </si>
  <si>
    <t>3x63A</t>
  </si>
  <si>
    <t>3x32A</t>
  </si>
  <si>
    <t>3x25A</t>
  </si>
  <si>
    <t>VÝKONOVÉ VYPÍNAČE 400V - otočné</t>
  </si>
  <si>
    <t>termostat interiérový - 16-40 st. C, 230V/10A</t>
  </si>
  <si>
    <t>TERMOSTAT</t>
  </si>
  <si>
    <t>vyrážecí tlačítko 1/1</t>
  </si>
  <si>
    <t>TLAČÍTKOVÝ OVLADAČ VE SKŘ.</t>
  </si>
  <si>
    <t>nástěnná 16A/230V, IP44</t>
  </si>
  <si>
    <t>interiérová pod omítku 16A/230V, IP20 - pro RACK - odl.</t>
  </si>
  <si>
    <t>interiérová pod omítku 16A/230V, IP20 - pro gastrotech.</t>
  </si>
  <si>
    <t>interiérová pod omítku 16A/230V, IP20</t>
  </si>
  <si>
    <t>ZÁSUVKY</t>
  </si>
  <si>
    <t>doběh ventilátoru - do inst. kr.</t>
  </si>
  <si>
    <t>DOBĚHOVÉ RELÉ</t>
  </si>
  <si>
    <t>inrapasivní snímač venkovní, IP54</t>
  </si>
  <si>
    <t>inrapasivní snímač stropní, IP20</t>
  </si>
  <si>
    <t>POHYBOVÉ ČIDLO</t>
  </si>
  <si>
    <t>tlač. ovladač ř.1/0</t>
  </si>
  <si>
    <t>spínač ř.6</t>
  </si>
  <si>
    <t>spínač ř.1</t>
  </si>
  <si>
    <t>pod omítku - IP44</t>
  </si>
  <si>
    <t>žaluziový spínač - 1/0+1/0</t>
  </si>
  <si>
    <t>tlač. ovladač se sign  ř.1/So</t>
  </si>
  <si>
    <t>spínač ř.6+6</t>
  </si>
  <si>
    <t>spínač ř.7</t>
  </si>
  <si>
    <t>spínač ř.5</t>
  </si>
  <si>
    <t>spínač se signal.  ř.1S</t>
  </si>
  <si>
    <t>interiérové - IP20</t>
  </si>
  <si>
    <t>SPÍNACÍ A OVLÁDACÍ PŘÍSTROJE</t>
  </si>
  <si>
    <t xml:space="preserve">DOMOVNÍ ELEKTROINSTALAČNÍ PŘÍSTROJE
- design dle výběru investora
</t>
  </si>
  <si>
    <t xml:space="preserve"> Do 185   mm2</t>
  </si>
  <si>
    <t>9999-454</t>
  </si>
  <si>
    <t xml:space="preserve"> Do  95   mm2</t>
  </si>
  <si>
    <t>9999-451</t>
  </si>
  <si>
    <t xml:space="preserve"> Do  50   mm2</t>
  </si>
  <si>
    <t>9999-449</t>
  </si>
  <si>
    <t xml:space="preserve"> Do  25   mm2</t>
  </si>
  <si>
    <t>9999-447</t>
  </si>
  <si>
    <t xml:space="preserve"> Do  16   mm2</t>
  </si>
  <si>
    <t>9999-446</t>
  </si>
  <si>
    <t xml:space="preserve"> Do   6   mm2</t>
  </si>
  <si>
    <t>9999-445</t>
  </si>
  <si>
    <t xml:space="preserve"> Do   2,5 mm2</t>
  </si>
  <si>
    <t>9999-444</t>
  </si>
  <si>
    <t>UKONČENÍ  VODIČŮ V ROZVADĚČÍCH</t>
  </si>
  <si>
    <t>9999-443</t>
  </si>
  <si>
    <t>AYKY-J 3x185+95</t>
  </si>
  <si>
    <t>7002-380</t>
  </si>
  <si>
    <t>KABEL SILOVÝ,IZOLACE PVC,1kV</t>
  </si>
  <si>
    <t>7002-359</t>
  </si>
  <si>
    <t>CYKY-J 3x95+50</t>
  </si>
  <si>
    <t>7002-303</t>
  </si>
  <si>
    <t>CYKY-J 5x25</t>
  </si>
  <si>
    <t>7002-298</t>
  </si>
  <si>
    <t>KABEL SILOVÝ,IZOLACE PVC</t>
  </si>
  <si>
    <t>7002-287</t>
  </si>
  <si>
    <t>CYKY-J 4x16</t>
  </si>
  <si>
    <t>7002-31</t>
  </si>
  <si>
    <t>CYKY-J 5x10</t>
  </si>
  <si>
    <t>7002-36</t>
  </si>
  <si>
    <t>CYKY-J 4x10</t>
  </si>
  <si>
    <t>7002-30</t>
  </si>
  <si>
    <t>CYKY-J 5x4</t>
  </si>
  <si>
    <t>7002-34</t>
  </si>
  <si>
    <t>CYKY-J 5x2.5</t>
  </si>
  <si>
    <t>7002-33</t>
  </si>
  <si>
    <t>CYKY-J 5x1.5</t>
  </si>
  <si>
    <t>7002-32</t>
  </si>
  <si>
    <t>CYKY-J 3x2.5</t>
  </si>
  <si>
    <t>7002-23</t>
  </si>
  <si>
    <t>CYKY-J 3x1.5</t>
  </si>
  <si>
    <t>7002-22</t>
  </si>
  <si>
    <t>7002-17</t>
  </si>
  <si>
    <t>CYKY-O 3x1.5</t>
  </si>
  <si>
    <t>7002-497</t>
  </si>
  <si>
    <t>7002-492</t>
  </si>
  <si>
    <t>Cu pás.ZS16 Pásek uzemňovací Cu, 0.5m</t>
  </si>
  <si>
    <t>1042-13</t>
  </si>
  <si>
    <t>ZSA16 zemnicí svorka na potrubí</t>
  </si>
  <si>
    <t>1042-12</t>
  </si>
  <si>
    <t>ZEMNÍCÍ SVORKA</t>
  </si>
  <si>
    <t>1042-152</t>
  </si>
  <si>
    <t>CY 6 , pevně</t>
  </si>
  <si>
    <t>7002-7</t>
  </si>
  <si>
    <t>CY 4 , pevně</t>
  </si>
  <si>
    <t>7002-6</t>
  </si>
  <si>
    <t>CY 16 , pevně</t>
  </si>
  <si>
    <t>7002-9</t>
  </si>
  <si>
    <t>VODIČ JEDNOŽILOVÝ, IZOLACE PVC</t>
  </si>
  <si>
    <t>7002-1</t>
  </si>
  <si>
    <t>273-105 5x1-2,5mm2</t>
  </si>
  <si>
    <t>1265-22</t>
  </si>
  <si>
    <t>273-104 3x1-2,5mm2</t>
  </si>
  <si>
    <t>1265-21</t>
  </si>
  <si>
    <t>273-112 2x1-2,5mm2</t>
  </si>
  <si>
    <t>1265-23</t>
  </si>
  <si>
    <t>SVORKOVNICE KRABICOVÁ</t>
  </si>
  <si>
    <t>1265-18</t>
  </si>
  <si>
    <t>set</t>
  </si>
  <si>
    <t>spojovací a mont. materiál</t>
  </si>
  <si>
    <t>150/50 žz Žlab MERKUR 150/50 žárový zinek (ARK-10003)</t>
  </si>
  <si>
    <t>1005-3</t>
  </si>
  <si>
    <t>100/50 žz Žlab MERKUR 100/50 žárový zinek (ARK-10002)</t>
  </si>
  <si>
    <t>1005-2</t>
  </si>
  <si>
    <t>KABELOVÝ ŽLAB MERKUR - ŽÁROVÝ ZINEK</t>
  </si>
  <si>
    <t>1005-252</t>
  </si>
  <si>
    <t>2952/M20  Kanál OBO-Quick s přích. Junior Quick, sada 40 m</t>
  </si>
  <si>
    <t>1186-209</t>
  </si>
  <si>
    <t>2952/M16  Kanál OBO-Quick s přích. Junior Quick, sada 50 m</t>
  </si>
  <si>
    <t>1186-208</t>
  </si>
  <si>
    <t>INSTALAČNÍ MATERIÁL - OBO</t>
  </si>
  <si>
    <t>KF 09063 TRUBKA DVOUPL. KOPOFLEX</t>
  </si>
  <si>
    <t>1123-6505</t>
  </si>
  <si>
    <t>1240HFPP SUPER MONOFLEX 750 N PP</t>
  </si>
  <si>
    <t>1123-6304</t>
  </si>
  <si>
    <t>1232HFPP SUPER MONOFLEX 750 N PP</t>
  </si>
  <si>
    <t>1123-6303</t>
  </si>
  <si>
    <t>1225HFPP SUPER MONOFLEX 750 N PP</t>
  </si>
  <si>
    <t>1123-6302</t>
  </si>
  <si>
    <t>8101 KA KRABICE</t>
  </si>
  <si>
    <t>1123-4037</t>
  </si>
  <si>
    <t>KU 68-1902 KRABICE ODBOČNÁ</t>
  </si>
  <si>
    <t>1123-3</t>
  </si>
  <si>
    <t>KP 67/2 KRABICE PŘÍSTROJOVÁ</t>
  </si>
  <si>
    <t>1123-19</t>
  </si>
  <si>
    <t>INSTALAČNÍ MATERIÁL - KOPOS</t>
  </si>
  <si>
    <t>pomocná</t>
  </si>
  <si>
    <t>hlavní</t>
  </si>
  <si>
    <t>OCHRANNÉ PŘÍPOJNICE</t>
  </si>
  <si>
    <t>INSTALAČNÍ MATERIÁL</t>
  </si>
  <si>
    <t xml:space="preserve"> Do 200 kg</t>
  </si>
  <si>
    <t>9999-748</t>
  </si>
  <si>
    <t xml:space="preserve"> Do  50 kg</t>
  </si>
  <si>
    <t>9999-745</t>
  </si>
  <si>
    <t>MONTÁŽ ROZVODNIC</t>
  </si>
  <si>
    <t>9999-743</t>
  </si>
  <si>
    <t>VNITŘNÍ ELEKTROINSTALACE</t>
  </si>
  <si>
    <t>PŘÍPOJKA NN - celkem</t>
  </si>
  <si>
    <t xml:space="preserve"> zapojovani a zkouskach</t>
  </si>
  <si>
    <t>9999-1293</t>
  </si>
  <si>
    <t>SPOLUPRACE S DODAVATELEM PRI</t>
  </si>
  <si>
    <t>9999-1292</t>
  </si>
  <si>
    <t xml:space="preserve"> Uprava stavajiciho rozvadece</t>
  </si>
  <si>
    <t>9999-1284</t>
  </si>
  <si>
    <t xml:space="preserve"> Do 240   mm2</t>
  </si>
  <si>
    <t>9999-455</t>
  </si>
  <si>
    <t xml:space="preserve"> Do 120   mm2</t>
  </si>
  <si>
    <t>9999-452</t>
  </si>
  <si>
    <t>AYKY-J 3x240+120 , volně</t>
  </si>
  <si>
    <t>7002-381</t>
  </si>
  <si>
    <t>KF 09160 TRUBKA DVOUPL. KOPOFLEX</t>
  </si>
  <si>
    <t>1123-6510</t>
  </si>
  <si>
    <t>KD 09175 TRUBKA DVOUPL. KOPODUR</t>
  </si>
  <si>
    <t>1123-4908</t>
  </si>
  <si>
    <t>SS201/PVF1W do výklenku</t>
  </si>
  <si>
    <t>1032-89</t>
  </si>
  <si>
    <t>VODIČŮ DO PRŮŘEZU 240mm2</t>
  </si>
  <si>
    <t>1032-57</t>
  </si>
  <si>
    <t>SKŘÍNĚ PŘÍPOJKOVÉ PRO PŘIPOJENÍ</t>
  </si>
  <si>
    <t>1032-56</t>
  </si>
  <si>
    <t>PŘÍPOJKA NN</t>
  </si>
  <si>
    <t>Dodávky - celkem</t>
  </si>
  <si>
    <t>ROZVADĚČE</t>
  </si>
  <si>
    <t>Rozvaděč R2.2 - celkem</t>
  </si>
  <si>
    <t>Řadová svorka fázová pro průřez 1,5-16 mm2</t>
  </si>
  <si>
    <t>1092-41315</t>
  </si>
  <si>
    <t>Řadová svorka N-modrá pro průřez 0,5-4 mm2</t>
  </si>
  <si>
    <t>1092-41320</t>
  </si>
  <si>
    <t>Řadová svorka fázová pro průřez 0,5-4 mm2</t>
  </si>
  <si>
    <t>1092-41313</t>
  </si>
  <si>
    <t>ŘADOVÉ SVORKY</t>
  </si>
  <si>
    <t>1092-41312</t>
  </si>
  <si>
    <t>Ks</t>
  </si>
  <si>
    <t>MCR-08-001-A230 Multifunkční časové relé</t>
  </si>
  <si>
    <t>1182-14564</t>
  </si>
  <si>
    <t>RSI-20-20-A230 Instalační stykač</t>
  </si>
  <si>
    <t>1182-10254</t>
  </si>
  <si>
    <t>OLI-16B-1N-030AC Proudový chránič s nadproudovou ochranou</t>
  </si>
  <si>
    <t>1182-14008</t>
  </si>
  <si>
    <t>OLI-10B-1N-030AC Proudový chránič s nadproudovou ochranou</t>
  </si>
  <si>
    <t>1182-14007</t>
  </si>
  <si>
    <t>OFI-40-4-030AC Proudový chránič</t>
  </si>
  <si>
    <t>1182-10146</t>
  </si>
  <si>
    <t>LPN-16B-1 Jistič MCB</t>
  </si>
  <si>
    <t>1182-9649</t>
  </si>
  <si>
    <t>LPN-10B-1 Jistič MCB</t>
  </si>
  <si>
    <t>1182-9647</t>
  </si>
  <si>
    <t>LPN-6B-1 Jistič MCB</t>
  </si>
  <si>
    <t>1182-9645</t>
  </si>
  <si>
    <t>APN-32-3 Páčkový spínač</t>
  </si>
  <si>
    <t>1182-10336</t>
  </si>
  <si>
    <t>PŘÍSTROJE MODULOVÉ</t>
  </si>
  <si>
    <t>SLP-275/3 120 kA (8/20)/3 póly</t>
  </si>
  <si>
    <t>1228-22</t>
  </si>
  <si>
    <t>PŘEPĚŤOVÁ OCHRANA</t>
  </si>
  <si>
    <t>IP31, tř. ochr.II  800x550x110 mm, 120 mod.</t>
  </si>
  <si>
    <t>1092-40478</t>
  </si>
  <si>
    <t>MODULOVÁ ROZVODNICE PRO ZAPUŠTĚNOU MONTÁŽ, HLOUBKA 110 mm</t>
  </si>
  <si>
    <t>1092-40470</t>
  </si>
  <si>
    <t>Rozvaděč R2.1 - celkem</t>
  </si>
  <si>
    <t>Rozvaděč R1.3 - celkem</t>
  </si>
  <si>
    <t>LPN-40B-3 Jistič MCB</t>
  </si>
  <si>
    <t>1182-9816</t>
  </si>
  <si>
    <t>LPN-20B-3 Jistič MCB</t>
  </si>
  <si>
    <t>1182-9813</t>
  </si>
  <si>
    <t>APN-63-3 Páčkový spínač</t>
  </si>
  <si>
    <t>1182-10341</t>
  </si>
  <si>
    <t>Rozv. zap. IP31, tř. ochr.II  800x300x110 mm, 60 mod.</t>
  </si>
  <si>
    <t>1092-40477</t>
  </si>
  <si>
    <t>Rozvaděč R1.2 - celkem</t>
  </si>
  <si>
    <t>Řadová svorka fázová pro průřez 4-25 mm2</t>
  </si>
  <si>
    <t>1092-41316</t>
  </si>
  <si>
    <t>LPN-16C-3 Jistič MCB</t>
  </si>
  <si>
    <t>1182-9834</t>
  </si>
  <si>
    <t>LPN-63B-3 Jistič MCB</t>
  </si>
  <si>
    <t>1182-9818</t>
  </si>
  <si>
    <t>LPN-32B-3 Jistič MCB</t>
  </si>
  <si>
    <t>1182-9815</t>
  </si>
  <si>
    <t>LPN-25B-3 Jistič MCB</t>
  </si>
  <si>
    <t>1182-9814</t>
  </si>
  <si>
    <t>LPN-16B-3 Jistič MCB</t>
  </si>
  <si>
    <t>1182-9812</t>
  </si>
  <si>
    <t>LPN-10B-3 Jistič MCB</t>
  </si>
  <si>
    <t>1182-9810</t>
  </si>
  <si>
    <t>LPN-16C-1 Jistič MCB</t>
  </si>
  <si>
    <t>1182-9671</t>
  </si>
  <si>
    <t>PV22 100A gG Pojistková vložka</t>
  </si>
  <si>
    <t>1182-7033</t>
  </si>
  <si>
    <t>OPV22S-3 Odpínač válcových pojistek</t>
  </si>
  <si>
    <t>1182-14153</t>
  </si>
  <si>
    <t>POJISTKOVÉ ODPOJOVAČE</t>
  </si>
  <si>
    <t>SV-BC-X230 Napěťová spoušť</t>
  </si>
  <si>
    <t>1182-9027</t>
  </si>
  <si>
    <t>BC160NT405-160-V Odpínač</t>
  </si>
  <si>
    <t>1182-10543</t>
  </si>
  <si>
    <t>BC160NT305-160-D Jistič MCCB</t>
  </si>
  <si>
    <t>1182-9001</t>
  </si>
  <si>
    <t>JISTICÍ PŘÍSTROJE VÝKONOVÉ</t>
  </si>
  <si>
    <t xml:space="preserve"> Zákryt z plechu</t>
  </si>
  <si>
    <t>9999-368</t>
  </si>
  <si>
    <t>DOPLŇKY KONSTRUKCI</t>
  </si>
  <si>
    <t>9999-366</t>
  </si>
  <si>
    <t xml:space="preserve"> 800x1600x250mm</t>
  </si>
  <si>
    <t>9999-383a</t>
  </si>
  <si>
    <t>DO STĚNY IP40</t>
  </si>
  <si>
    <t>9999-372</t>
  </si>
  <si>
    <t>ROZVODNICE PRO ZAPUŠTĚNÍ</t>
  </si>
  <si>
    <t>9999-371</t>
  </si>
  <si>
    <t>Rozvaděč R1.1 - celkem</t>
  </si>
  <si>
    <t>OLI-6B-1N-030AC Proudový chránič s nadproudovou ochranou</t>
  </si>
  <si>
    <t>1182-14006</t>
  </si>
  <si>
    <t>Rozvaděč RH - celkem</t>
  </si>
  <si>
    <t>Řadová svorka fázová pro průřez 35-150 mm2</t>
  </si>
  <si>
    <t>1092-41319</t>
  </si>
  <si>
    <t>XB5AS8445 Ovládač "Nouzového zastavení s hřib. knoflíkem", 1 Z + 1 V</t>
  </si>
  <si>
    <t>1231-4399</t>
  </si>
  <si>
    <t>OVLADAČE A SIGNÁLKY</t>
  </si>
  <si>
    <t>zs1B</t>
  </si>
  <si>
    <t>ZKUŠEBNÍ SVORKOVNICE</t>
  </si>
  <si>
    <t>150/5A,10VA,0.5%</t>
  </si>
  <si>
    <t>1156-5</t>
  </si>
  <si>
    <t>MĚŘÍCÍ TRANSFORMÁTOR PROUDU nn</t>
  </si>
  <si>
    <t>1156-1</t>
  </si>
  <si>
    <t>X/5A 3x400V</t>
  </si>
  <si>
    <t>1051-67</t>
  </si>
  <si>
    <t>ELEKTROMĚR TŘÍFÁZOVÝ NEPŘÍMÝ</t>
  </si>
  <si>
    <t>1051-17</t>
  </si>
  <si>
    <t>10-40A 3x230/400V</t>
  </si>
  <si>
    <t>1051-58</t>
  </si>
  <si>
    <t>ELEKTROMĚR TŘÍFÁZOVÝ PŘÍMÝ</t>
  </si>
  <si>
    <t>1051-9</t>
  </si>
  <si>
    <t>LPN-50B-3 Jistič MCB</t>
  </si>
  <si>
    <t>1182-9817</t>
  </si>
  <si>
    <t>PV10 6A gG Pojistková vložka</t>
  </si>
  <si>
    <t>1182-7004</t>
  </si>
  <si>
    <t>OPV10S-3 Odpínač válcových pojistek</t>
  </si>
  <si>
    <t>1182-14138</t>
  </si>
  <si>
    <t>SV-BHD-X230 Napěťová spoušť</t>
  </si>
  <si>
    <t>1182-5754</t>
  </si>
  <si>
    <t>SE-BD-0250-V001 blok odpínače</t>
  </si>
  <si>
    <t>1182-5698</t>
  </si>
  <si>
    <t>BD250NE305 Spínací blok</t>
  </si>
  <si>
    <t>1182-5689</t>
  </si>
  <si>
    <t>BC160NT305-160-L Jistič MCCB</t>
  </si>
  <si>
    <t>1182-8989</t>
  </si>
  <si>
    <t>FLP-A35-0.9 35 kA (10/350), uzavřené vysokovýkonné jiskřiště, ochranná úroveň 900 V</t>
  </si>
  <si>
    <t>1228-631</t>
  </si>
  <si>
    <t xml:space="preserve"> 800x1200x250mm</t>
  </si>
  <si>
    <t>Montáž celkem</t>
  </si>
  <si>
    <t>Materiál celkem</t>
  </si>
  <si>
    <t>Mj</t>
  </si>
  <si>
    <t>Věta</t>
  </si>
  <si>
    <t>Procento PM %</t>
  </si>
  <si>
    <t>Uvedené ceny jsou v Kč a nezahrnují DPH, pokud to není uvedeno.</t>
  </si>
  <si>
    <t>2016</t>
  </si>
  <si>
    <t>CÚ</t>
  </si>
  <si>
    <t>Zpracovatel</t>
  </si>
  <si>
    <t>1.9.2016</t>
  </si>
  <si>
    <t>Kontroloval</t>
  </si>
  <si>
    <t>ing. Petr Koza</t>
  </si>
  <si>
    <t>Vypracoval</t>
  </si>
  <si>
    <t>Smlouva</t>
  </si>
  <si>
    <t>A. č.</t>
  </si>
  <si>
    <t>16/62</t>
  </si>
  <si>
    <t>Z. č.</t>
  </si>
  <si>
    <t>NÁRODNÍ HŘEBČÍN KLADRUBY NAD LABEM, s.p.o</t>
  </si>
  <si>
    <t>Investor</t>
  </si>
  <si>
    <t>PROVOZNĚ STRAVOVACÍ OBJEKT
ELEKTROINSTALACE</t>
  </si>
  <si>
    <t>Projekt</t>
  </si>
  <si>
    <t>NÁRODNÍ HŘEBČÍN KLADRUBY NAD LABEM
lokalita Kladruby nad Labem</t>
  </si>
  <si>
    <t>Akce</t>
  </si>
  <si>
    <t>Seznam prací a dodávek elektrotechnických zařízení</t>
  </si>
  <si>
    <t>Nadpis rekapitulace</t>
  </si>
  <si>
    <t>Celkem - bez DPH</t>
  </si>
  <si>
    <t>Montáže celkem</t>
  </si>
  <si>
    <t>Pomocné práce,cestovné, režie, vedlejší náklady</t>
  </si>
  <si>
    <t>Trasy</t>
  </si>
  <si>
    <t>Nouzové přivolávání</t>
  </si>
  <si>
    <t>Autonomní hlásiče</t>
  </si>
  <si>
    <t>Rozvody STA</t>
  </si>
  <si>
    <t>Univerzální kabelážní systém</t>
  </si>
  <si>
    <t>MONTÁŽE</t>
  </si>
  <si>
    <t>MATERIÁL</t>
  </si>
  <si>
    <t>Celkové náklady</t>
  </si>
  <si>
    <t>Celkem trasy - bez DPH</t>
  </si>
  <si>
    <t>Protipožární ucpávky</t>
  </si>
  <si>
    <t>Průrazy</t>
  </si>
  <si>
    <t>Odbočovací krabice</t>
  </si>
  <si>
    <t>Krabička pod zásuvku</t>
  </si>
  <si>
    <t>Trubka ohebná, průměr 25mm, zasekaná ve zdi</t>
  </si>
  <si>
    <t>Trubka ohebná, průměr 25mm, v SDK příčce</t>
  </si>
  <si>
    <t>Trubka ohebná, průměr 40mm, v SDK příčce</t>
  </si>
  <si>
    <t>Plechový žlab 62x50 s příslušenstvím</t>
  </si>
  <si>
    <t>Cena za ks/m</t>
  </si>
  <si>
    <t>Počet ks/m/kpl</t>
  </si>
  <si>
    <t>Oživení</t>
  </si>
  <si>
    <t>Kabel JYTY 4x1, uložený pod omítkou</t>
  </si>
  <si>
    <t>Rámeček dvojnásobný</t>
  </si>
  <si>
    <t>Rámeček jednonásobný</t>
  </si>
  <si>
    <t>Zdroj pro signalizaci</t>
  </si>
  <si>
    <t xml:space="preserve">Alarm - zvukový i optický </t>
  </si>
  <si>
    <t>Signální světlo nade dveře</t>
  </si>
  <si>
    <t>Kontrolní modul , jednonásobný</t>
  </si>
  <si>
    <t>Přivolávací tlačítko</t>
  </si>
  <si>
    <t>Přivolávací tlačítko tahové</t>
  </si>
  <si>
    <t>Celkem hlásiče - bez DPH</t>
  </si>
  <si>
    <t>Autonomní  hlásič se sirénou</t>
  </si>
  <si>
    <t>Celkem STA - bez DPH</t>
  </si>
  <si>
    <t>Dokumentace výsledného stavu</t>
  </si>
  <si>
    <t>Proměření signálu</t>
  </si>
  <si>
    <t>Zásuvka STA</t>
  </si>
  <si>
    <t>Rozbočovač 1/8</t>
  </si>
  <si>
    <t>Rozbočovač 1/4</t>
  </si>
  <si>
    <t>Konektor F</t>
  </si>
  <si>
    <t>Koaxiální kabel</t>
  </si>
  <si>
    <t>Anténní zesilovač</t>
  </si>
  <si>
    <t>Anténa pro příjem pozemního vysílání DVB-T</t>
  </si>
  <si>
    <t>Celkem univerzální kabelážní systém - bez DPH</t>
  </si>
  <si>
    <t>Proměření přípojek, popis</t>
  </si>
  <si>
    <t>Datová jednozásuvka, nestíněná, kat 5e (pro WiFi)</t>
  </si>
  <si>
    <t>Datová dvouzásuvka, nestíněná, kat 5e</t>
  </si>
  <si>
    <t>Modul nestíněný (UTP), kat 5e, do panelu</t>
  </si>
  <si>
    <t>Panel pro 24 modulů, prázdný</t>
  </si>
  <si>
    <t>Datový kabel UTP, kat 5e, bezhalogenový</t>
  </si>
  <si>
    <t>Police na upevnění prvků STA</t>
  </si>
  <si>
    <t>Silnoproudý rozbočovač (pes) do rozvaděče</t>
  </si>
  <si>
    <t>Ventilátor do rozvaděče s termostatem</t>
  </si>
  <si>
    <t>Nástěnný datový rozvaděč 600x600mm , výška 15U</t>
  </si>
  <si>
    <t>Provozně stravovací objekt, Národní hřebčín Kladruby nad Labem, s.p.o.</t>
  </si>
  <si>
    <t>Výkaz výměr - slaboproudé zařízení - rozpočet</t>
  </si>
  <si>
    <t>Celková cena (bez DPH)</t>
  </si>
  <si>
    <t>Montáž strojů, včetně stávajících (bez DPH)</t>
  </si>
  <si>
    <t>Doprava (bez DPH)</t>
  </si>
  <si>
    <t>Cena strojů a zařízení celkem bez DPH</t>
  </si>
  <si>
    <t>Rozměr: 1500/300mm</t>
  </si>
  <si>
    <t>Police nástěnná jednopatrová plná, nerez</t>
  </si>
  <si>
    <t>Sada krouhacích disků (6 disků) – plátkovač 1,5 a 3 mm, nudličkovač 2x 6mm, kostičkovač 14x14x14mm</t>
  </si>
  <si>
    <t>Příkon: 0,55kW/230V</t>
  </si>
  <si>
    <t>Rozměr: 350/320/590mm</t>
  </si>
  <si>
    <t>Řezačka zeleniny, 20-300 porcí, kovová hlava se dvěma násypnými otvory, nerez blok motoru</t>
  </si>
  <si>
    <t>Rozměr: průměr435/610mm</t>
  </si>
  <si>
    <t>Koš odpadkový s víkem, 50litrů, nášlapné odklápěcí víko, pojízdný, nerez</t>
  </si>
  <si>
    <t>Rozměr: 1400/700/850mm</t>
  </si>
  <si>
    <t>Stůl pracovní, s vevařeným dřezem, rozměrů  400/400/250mm, umístěným vpravo, 1x plná police, 1x zásuvka, nerez</t>
  </si>
  <si>
    <t>1.20 ČISTÁ PŘÍPRAVA ZELENINY</t>
  </si>
  <si>
    <t>Rozměr: 1200/500/1800mm</t>
  </si>
  <si>
    <t>Regál skladový, 4x roštová police, nerez</t>
  </si>
  <si>
    <t>Rozměr: 1400/600/850mm</t>
  </si>
  <si>
    <t>Stůl pracovní, s vevařeným dřezem, rozměrů 400/400/250mm, umístěným vpravo, nerez</t>
  </si>
  <si>
    <t>Lapač škrobu a slupek, nerez</t>
  </si>
  <si>
    <t>-</t>
  </si>
  <si>
    <t>Příkon: 0,55kW/400V</t>
  </si>
  <si>
    <t>Rozměr: 700/700/950mm</t>
  </si>
  <si>
    <t>Škrabka brambor 12kg, nerez</t>
  </si>
  <si>
    <t>1.18 HRUBÁ PŘÍPRAVA A SKLAD ZELENINY</t>
  </si>
  <si>
    <t>Rozměr: 800/500/900mm</t>
  </si>
  <si>
    <t>Vozík manipulační, 2x police, 4x pojezdová kolečka, 2x s brzdou, nerez</t>
  </si>
  <si>
    <t>Rozměr: 1800/500/1800mm</t>
  </si>
  <si>
    <t>Regál skladový, 5x plná police, nerez</t>
  </si>
  <si>
    <t>Rozměr: 1600/500/1800mm</t>
  </si>
  <si>
    <t>1.17 SKLAD SUCHÝ</t>
  </si>
  <si>
    <t>Rozměr: 550/1000mm</t>
  </si>
  <si>
    <t>STÁVAJÍCÍ</t>
  </si>
  <si>
    <t>Váha příjmová do 200kg</t>
  </si>
  <si>
    <t>1.14 CHODBA</t>
  </si>
  <si>
    <t>Rozměr: 1000/700/850mm</t>
  </si>
  <si>
    <t>Stůl pracovní jednoduchý, nerez</t>
  </si>
  <si>
    <t>Příkon: 0,19kW/230V</t>
  </si>
  <si>
    <t>Rozměr: 700/750/1810mm</t>
  </si>
  <si>
    <t>Chladící skříň, 570litrů, (lze vložit GN2/1, nebo přepravku), rozsah teplot -2 ař +8°C, ventilované chlazení, digitální termostat, 5 polic, zámek, bílá</t>
  </si>
  <si>
    <t>Příkon: 0,35kW/230V</t>
  </si>
  <si>
    <t>Rozměr: 777/695/1895mm</t>
  </si>
  <si>
    <t>Mrazící skříň, 555litrů, (lze vložit GN2/1, nebo přepravku), rozsah teplot -18 až -25°C, ventilované chlazení, digitální termostat, 7 polic, zámek, bílá</t>
  </si>
  <si>
    <t>Příkon: 0,4kW/230V</t>
  </si>
  <si>
    <t>Rozměr: 1292/670/830mm</t>
  </si>
  <si>
    <t>Mraznička pultová, 300litrů, rozsah teplot  -18 až -25°C, plné výklopné víko, zámek, bílá</t>
  </si>
  <si>
    <t>Rozměr: 1550/700/850mm</t>
  </si>
  <si>
    <t>Mraznička pultová</t>
  </si>
  <si>
    <t>1.10 SKLAD CHLAZENÝ</t>
  </si>
  <si>
    <t>Rozměr: 500/500/500mm</t>
  </si>
  <si>
    <t>Výlevka, nerez</t>
  </si>
  <si>
    <t>Rozměr: 1300/500/1800mm</t>
  </si>
  <si>
    <t>Regál policový, 4x plná police, nerez</t>
  </si>
  <si>
    <t>Rozměr: 1700/500/1800mm</t>
  </si>
  <si>
    <t>Regál policový, 4x roštová police, nerez</t>
  </si>
  <si>
    <t>Rozměr: baterie rozteč 150mm</t>
  </si>
  <si>
    <t>Tlaková sprcha s ramínkem a baterií ze zdi</t>
  </si>
  <si>
    <t>Rozměr: 1330/700/850mm</t>
  </si>
  <si>
    <t>Dřez dvoudílný svařovaný, nerez</t>
  </si>
  <si>
    <t>Rozměr: 1440/940/850mm</t>
  </si>
  <si>
    <t xml:space="preserve"> STÁVAJÍCÍ</t>
  </si>
  <si>
    <t>Rozměr: 700/700/850mm</t>
  </si>
  <si>
    <t>Stůl vynášecí, vedení pro koše, nerez</t>
  </si>
  <si>
    <t>Příkon: 6,75kW/400V</t>
  </si>
  <si>
    <t>Rozměr: 700/950/1925mm</t>
  </si>
  <si>
    <t>Myčka průběžná</t>
  </si>
  <si>
    <t>Stůl příjmový s vevařeným dřezem, rozměrů 400/400/250mm, umístěným vpravo, vedení pro koše, baterie stolní s výsuvnou sprchou, nerez</t>
  </si>
  <si>
    <t>Rozměr: 1100/600/900mm</t>
  </si>
  <si>
    <t>Stůl skříňový, 2x police, posuvné dveře, nerez</t>
  </si>
  <si>
    <t>Příkon: 1,23kW/230V</t>
  </si>
  <si>
    <t>Rozměr: 1105/600/1135mm</t>
  </si>
  <si>
    <t>Vitrína chlazená (ventilované chlazení) pultová samoobslužná, izolované dno, v horní části chladící agregát s elektronickým ovládáním (5°C až 10°C), ze strany zákazníka dělená výklopná dvířka, ze strany obsluhy posuvná dvířka, 2xpolohovatelné police, nerez</t>
  </si>
  <si>
    <t>Příkon: 2,1kW/230V</t>
  </si>
  <si>
    <t>Rozměr: 1300/650/900mm</t>
  </si>
  <si>
    <t>Vodní lázeň 3xGN1/1</t>
  </si>
  <si>
    <t>Příkon: 0,67kW/230V</t>
  </si>
  <si>
    <t>Rozměr: 496/554/1050mm</t>
  </si>
  <si>
    <t>Zásobník na talíře s ohřevem, pojízdný, kapacita 60-70 talířů, termostat, nerez</t>
  </si>
  <si>
    <t>Příkon: 14,0kW/400V</t>
  </si>
  <si>
    <t>Rozměr: 900/900/900mm</t>
  </si>
  <si>
    <t>Sporák s troubou elektrický</t>
  </si>
  <si>
    <t>Rozměr: výška ramene 700mm</t>
  </si>
  <si>
    <t>Napouštěcí raménko vody, otočné, uchycení do stolové desky</t>
  </si>
  <si>
    <t>Rozměr: 450/900/900mm</t>
  </si>
  <si>
    <t>Příkon: 15,0kW/500V</t>
  </si>
  <si>
    <t>Rozměr: 800/900/900mm</t>
  </si>
  <si>
    <t>Pánev smažící elektrická, nerezová vana 80litrů,  manuální sklápění, přívod vody, nerez</t>
  </si>
  <si>
    <t>Příkon: 15,9kW/400V</t>
  </si>
  <si>
    <t>Rozměr: 400/900/900mm</t>
  </si>
  <si>
    <t>Fritéza elektrická, vč.podstavby, objem oleje 18litrů, bezpečnostní termostat, nerez</t>
  </si>
  <si>
    <t>Rozměr: 1400/900/900mm</t>
  </si>
  <si>
    <t>Stůl pracovní, 1x police, nerez</t>
  </si>
  <si>
    <t>Rošt nerezový 1/1</t>
  </si>
  <si>
    <t>Gastronádoba smaltovaná SGN 1/1-65</t>
  </si>
  <si>
    <t>Gastronádoba smaltovaná SGN 1/1-40</t>
  </si>
  <si>
    <t>GVO 1/1-100</t>
  </si>
  <si>
    <t>Gastronádoba děrovaná, nerezová</t>
  </si>
  <si>
    <t>GVO 1/1-65</t>
  </si>
  <si>
    <t>Gastronádoba plná, nerezová GNP 1/1-100</t>
  </si>
  <si>
    <t>Gastronádoba plná, nerezová GNP 1/1-65</t>
  </si>
  <si>
    <t>SADA GN DO KONVEKTOMATU</t>
  </si>
  <si>
    <t>Příkon: 17,6kW/400V</t>
  </si>
  <si>
    <t>Rozměr: 933/863/1046mm</t>
  </si>
  <si>
    <t>vč.podstavce se vsuny pro 10xGN1/1</t>
  </si>
  <si>
    <t>Konvektomat elektrický, kapacita 11xGN1/1, bojler, dotykový ovládací panel, tři režimy (horký vzduch, pára, kombinovaný provoz), regenerace, programovatelný, teplotní sonda, USB rozhraní, automatické mytí,</t>
  </si>
  <si>
    <t>Příkon: 0,06kW/230V</t>
  </si>
  <si>
    <t>Rozměr: 230/440/550mm</t>
  </si>
  <si>
    <t>Změkčovač vody automatický</t>
  </si>
  <si>
    <t>Rozměr: 600/900/900mm</t>
  </si>
  <si>
    <t>Příkon: 21,0kW/400V</t>
  </si>
  <si>
    <t>Kotel varný elektrický 150litrů, nepřímý ohřev, bezpečnostní tlaková armatura, baterie na T+S vodu, nerez</t>
  </si>
  <si>
    <t>Příkon: 36,0kW/400V</t>
  </si>
  <si>
    <t>Rozměr: 1600/900/900mm</t>
  </si>
  <si>
    <t>Kotel varný elektrický 300litrů</t>
  </si>
  <si>
    <t>Příkon: 6,0kW/400V</t>
  </si>
  <si>
    <t>Rozměr: 540/575/400mm</t>
  </si>
  <si>
    <t>Varná stolička elektrická</t>
  </si>
  <si>
    <t>Rozměr: 1800/700/900mm</t>
  </si>
  <si>
    <t>Stůl pracovní (provedení nad ledničky), 1x zásuvka, nerez</t>
  </si>
  <si>
    <t>Stůl pracovní, 1x plná police, nerez</t>
  </si>
  <si>
    <t>09a</t>
  </si>
  <si>
    <t>Příkon: 2,25kW/400V</t>
  </si>
  <si>
    <t>Rozměry: 630/720/1300mm</t>
  </si>
  <si>
    <t>Univerzální stroj, odnímatelná nerezová nádoba 60litrů, vč.příslušenství (metla, hák, míchač), bezpečnostní nerezový kryt, 3 volitelné rychlosti, časovač</t>
  </si>
  <si>
    <t>Příkon: 0,01kW/230V</t>
  </si>
  <si>
    <t>Rozměry: 250/290/130mm</t>
  </si>
  <si>
    <t xml:space="preserve">                                                                       Váha kontrolní elektronická, rozsah do 15kg, dílek 2/5gramů, nerez</t>
  </si>
  <si>
    <t>Rozměr: 1000/700/900mm</t>
  </si>
  <si>
    <t>Stůl pracovní s dřevěnou deskou, 1x plná police, 1x zásuvka, nerez</t>
  </si>
  <si>
    <t>Rozměr: 600/585/1855mm</t>
  </si>
  <si>
    <t>Chladící skříň 400litrů,  ventilované chlazení, rozsah teplot -2 - 8°C, digitální termostat, zámek , nerez</t>
  </si>
  <si>
    <t>Příkon: 0,15kW/230V</t>
  </si>
  <si>
    <t>Rozměr: 600/585/855mm</t>
  </si>
  <si>
    <t>Chladící skříň 130litrů,  ventilované chlazení, rozsah teplot -2 - 8°C, digitální termostat, zámek , nerez</t>
  </si>
  <si>
    <t>Rozměr: 1800/300mm</t>
  </si>
  <si>
    <t>Police nástěnná jednopatrová plná s kořenkami, 5xGN 1/9-100, nerez</t>
  </si>
  <si>
    <t>Příkon: 0,16kW/230V</t>
  </si>
  <si>
    <t>Rozměr: 440/550/350mm</t>
  </si>
  <si>
    <t>Nářezový stroj průměr 270</t>
  </si>
  <si>
    <t>Stůl pracovní (provedení nad ledničky) s vevařeným dřezem rozměrů: 400/400/250mm, umístěný vlevo, nerez</t>
  </si>
  <si>
    <t>1.08 KUCHYNĚ</t>
  </si>
  <si>
    <t>Příkon: 0,07kW/230V</t>
  </si>
  <si>
    <t>Rozměr: průměr355/515mm</t>
  </si>
  <si>
    <t>Termos vyhřívaný 20litrů, celonerezové provedení s víkem, termostat, nekapající kohout, vodoznak, nerez</t>
  </si>
  <si>
    <t>Rozměr: 1200/600/900mm</t>
  </si>
  <si>
    <t>Stůl na nápoje, vevařená odkapová miska s děrovaným krytem a odtokem, rozměrů: 800/100mm, 1x police, pojízdné provedení, nerez</t>
  </si>
  <si>
    <t>Rozměr: 900/600/1200mm</t>
  </si>
  <si>
    <t>Vozík na příbory a podnosy. 4xGN1/4-150, 4 otočná kolečka 2x s brzdou, nerez</t>
  </si>
  <si>
    <t>1.01 JÍDELNA</t>
  </si>
  <si>
    <t>cena celkem</t>
  </si>
  <si>
    <t>cena jedn.</t>
  </si>
  <si>
    <t>Název položky - popis</t>
  </si>
  <si>
    <t>Pozice</t>
  </si>
  <si>
    <t>Provozně stravovací objekt - dokumentace pro provedení stavby - Rozpočet GASTRO</t>
  </si>
  <si>
    <t>"dle D.2.2-02,03,P1" 1</t>
  </si>
  <si>
    <t>Betonová stavebnice typová 100/80/40 pro HUP a plynoměr vč. instalačního rámu a zemních prací</t>
  </si>
  <si>
    <t>"dle D.2.2-02,03,P1-3" 1</t>
  </si>
  <si>
    <t>-1258184618</t>
  </si>
  <si>
    <t>Kohout kulový přímý G 1 PN 42 do 185°C plnoprůtokový s koulí vnitřní závit těžká řada</t>
  </si>
  <si>
    <t>723231164R01</t>
  </si>
  <si>
    <t>Zdravotechnika - vnitřní plynovod</t>
  </si>
  <si>
    <t>"dle D.2.2-02,P1-3" 1</t>
  </si>
  <si>
    <t>"dle D.2.2-02,P1-3" 2</t>
  </si>
  <si>
    <t>"dle D.2.2-02,P1-3" 4</t>
  </si>
  <si>
    <t>"dle D.2.2-02,P1-3" 6</t>
  </si>
  <si>
    <t>388303285</t>
  </si>
  <si>
    <t>Navrtávací odbočový T-kus s prodl.hrdlem a s přilož. obj.  d 50/32 PE 100+ SDR 11</t>
  </si>
  <si>
    <t>PC313</t>
  </si>
  <si>
    <t>902718726</t>
  </si>
  <si>
    <t>Montáž elektrotvarovek na potrubí z trubek z tlakového PE otevřený výkop vnější průměr 50 mm</t>
  </si>
  <si>
    <t>877181121R01</t>
  </si>
  <si>
    <t>Přechodový kus PE-HD/ocel  d/R 32/1" PE 100+ SDR 11</t>
  </si>
  <si>
    <t>"dleD.2.2-02,P1-3" 1</t>
  </si>
  <si>
    <t>-439908119</t>
  </si>
  <si>
    <t>Elektrokoleno 90st. d 32 PE 100+ SDR 11</t>
  </si>
  <si>
    <t>PC311</t>
  </si>
  <si>
    <t>"dle D.2.2-02,P1-3" 2+1</t>
  </si>
  <si>
    <t>36148646</t>
  </si>
  <si>
    <t>Montáž elektrotvarovek na potrubí z trubek z tlakového PE otevřený výkop vnější průměr 32 mm</t>
  </si>
  <si>
    <t>877161121R01</t>
  </si>
  <si>
    <t>"ztratné a zaokrouhlení" 0,1</t>
  </si>
  <si>
    <t>"dle D.2.2-02,P1-3" 3,2+1,7</t>
  </si>
  <si>
    <t>1151865563</t>
  </si>
  <si>
    <t>potrubí plynovodní z PE 100+, SDR 11, 32 x 3,0 mm s vnější ochrannou vrstvou HDPE</t>
  </si>
  <si>
    <t>286139210.1</t>
  </si>
  <si>
    <t>-897418375</t>
  </si>
  <si>
    <t>Montáž potrubí z PE100 SDR 11 otevřený výkop svařovaných elektrotvarovkou D 32 x 3,0 mm</t>
  </si>
  <si>
    <t>871161211</t>
  </si>
  <si>
    <t>"dle D.2.2-02,P1-3" (3,2+0,5)*0,8*0,1</t>
  </si>
  <si>
    <t>"lože + obsyp" (0,296+0,740)*1,8</t>
  </si>
  <si>
    <t xml:space="preserve">"dle D.2.2-02, P1-3" </t>
  </si>
  <si>
    <t>"ztratné 1%" 1,332*0,01</t>
  </si>
  <si>
    <t>0,740*1,8</t>
  </si>
  <si>
    <t xml:space="preserve">"dle D.2.2-02,P1-3" </t>
  </si>
  <si>
    <t>"dle D.2.2-02,P1-3" (3,2+0,5)*0,8*0,25</t>
  </si>
  <si>
    <t>"výkop-(lože + obsyp)" 3,772-(0,296+0,740)</t>
  </si>
  <si>
    <t>"lože + obsyp" 0,296+0,740</t>
  </si>
  <si>
    <t>"jako hloubení"  3,772</t>
  </si>
  <si>
    <t>"jako hloubení" 3,772</t>
  </si>
  <si>
    <t>"rýha" (3,2-0,9)*0,8*1,0</t>
  </si>
  <si>
    <t>"napojovací jáma" 1,2*1,4*1,15</t>
  </si>
  <si>
    <t>"dle D.2.2-02" 1</t>
  </si>
  <si>
    <t>13411097</t>
  </si>
  <si>
    <t>Dočasné zajištění potrubí betonového, ŽB nebo kameninového DN do 200</t>
  </si>
  <si>
    <t>119001411</t>
  </si>
  <si>
    <t xml:space="preserve">    O01 - Ostatní</t>
  </si>
  <si>
    <t xml:space="preserve">    723 - Zdravotechnika - vnitřní plynovod</t>
  </si>
  <si>
    <t>Provozně stravovací objekt NH Kladruby n.L. - PP</t>
  </si>
  <si>
    <t>{e4a40564-e375-4e40-8164-0b1d021003dd}</t>
  </si>
  <si>
    <t>-1743905048</t>
  </si>
  <si>
    <t>Doplnění SDK kce po osazení rozvaděče do niky - zakrytí 2x SDK deskou - dle výpisu prvků O23</t>
  </si>
  <si>
    <t>O23</t>
  </si>
  <si>
    <t>348</t>
  </si>
  <si>
    <t>899100254</t>
  </si>
  <si>
    <t>Odvoz a likvidace unibuňky vč. přístřešku - dle výpisu prvků O22</t>
  </si>
  <si>
    <t>O22</t>
  </si>
  <si>
    <t>347</t>
  </si>
  <si>
    <t>1379133433</t>
  </si>
  <si>
    <t>Demontáž a likvidace starých pletivových plotů vč. bran a základů - dle výpisu prvků O21</t>
  </si>
  <si>
    <t>O21</t>
  </si>
  <si>
    <t>346</t>
  </si>
  <si>
    <t>-337050234</t>
  </si>
  <si>
    <t>Dodávka a montáž hydrantu na vodovodní řád - dle nabídky VaK (uchazeč dodrží cenu 42 207,- Kč) - dle výpisu prvků O20 (zemní práce vykázany samostatně)</t>
  </si>
  <si>
    <t>O20</t>
  </si>
  <si>
    <t>345</t>
  </si>
  <si>
    <t>-2089683244</t>
  </si>
  <si>
    <t>Bourání a likvidace sloupu el. vedení vč. základu - dle výpisu prvků O18</t>
  </si>
  <si>
    <t>O18</t>
  </si>
  <si>
    <t>344</t>
  </si>
  <si>
    <t>-509553173</t>
  </si>
  <si>
    <t>Dodávka a montáž chráničky DN110 pro kabeláž - dle výpisu prvků O16</t>
  </si>
  <si>
    <t>O16</t>
  </si>
  <si>
    <t>343</t>
  </si>
  <si>
    <t>-1339304385</t>
  </si>
  <si>
    <t>Dodávka a montáž vybavení bezbarierového WC - dle výpisu prvků O15</t>
  </si>
  <si>
    <t>O15</t>
  </si>
  <si>
    <t>342</t>
  </si>
  <si>
    <t>-1929338862</t>
  </si>
  <si>
    <t>Odklonění drenážního potrubí - dle výpisu prvků O14</t>
  </si>
  <si>
    <t>O14</t>
  </si>
  <si>
    <t>341</t>
  </si>
  <si>
    <t>292442517</t>
  </si>
  <si>
    <t>Dodávka a montáž hygienické sady pokoje (1x zásobník tek. mýdla, 1x zrcadlo 600/600 mm, 1x držák toaletního papíru, 1x WC štětka vč. držáku na stěnu) - dle výpisu prvků O13</t>
  </si>
  <si>
    <t>O13</t>
  </si>
  <si>
    <t>340</t>
  </si>
  <si>
    <t>449721526</t>
  </si>
  <si>
    <t>Dodávka a montáž elektrického osoušeče rukou - dle výpisu prvků O12</t>
  </si>
  <si>
    <t>O12</t>
  </si>
  <si>
    <t>339</t>
  </si>
  <si>
    <t>-1386656005</t>
  </si>
  <si>
    <t>Dodávka a montáž umyvadlové sady (1x držák ručníku, 1x zásobník na tek. mýdlo, 1x zrcadlo 400/300 mm) - dle výpisu prvků O10</t>
  </si>
  <si>
    <t>O10</t>
  </si>
  <si>
    <t>338</t>
  </si>
  <si>
    <t>-182953269</t>
  </si>
  <si>
    <t>Dodávka a montáž WC sady (1x držák na toaletní papír, 1x WC štětka vč. držáku na stěnu) - dle výpisu prvků O9</t>
  </si>
  <si>
    <t>O9</t>
  </si>
  <si>
    <t>337</t>
  </si>
  <si>
    <t>1492350995</t>
  </si>
  <si>
    <t>Dodávka a montáž požárního utěsnění prostupu do DN 300 mm - dle výpisu prvků O7</t>
  </si>
  <si>
    <t>O7</t>
  </si>
  <si>
    <t>336</t>
  </si>
  <si>
    <t>571967532</t>
  </si>
  <si>
    <t>Dodávka a montáž požárních prostupů pro kabelové trasy - dle výpisu prvků O6</t>
  </si>
  <si>
    <t>O6</t>
  </si>
  <si>
    <t>335</t>
  </si>
  <si>
    <t>494090212</t>
  </si>
  <si>
    <t>Dodávka a montáž statického informačního systému - nerezové tabulky - dle výpisu prvků O3</t>
  </si>
  <si>
    <t>O3</t>
  </si>
  <si>
    <t>334</t>
  </si>
  <si>
    <t>-1963252132</t>
  </si>
  <si>
    <t>Dodávka a montáž požárně bezpečnostního informačního systému - dle výpisu prvků O2</t>
  </si>
  <si>
    <t>O2</t>
  </si>
  <si>
    <t>333</t>
  </si>
  <si>
    <t>300036739</t>
  </si>
  <si>
    <t>Dodávka a montáž hasícího práškového přístroje 21A 6 kg - dle výpisu prvků O1</t>
  </si>
  <si>
    <t>O1</t>
  </si>
  <si>
    <t>332</t>
  </si>
  <si>
    <t>OST - Ostatní</t>
  </si>
  <si>
    <t>280743467</t>
  </si>
  <si>
    <t>Přesun hmot procentní pro čalounické úpravy v objektech v do 12 m</t>
  </si>
  <si>
    <t>998786202</t>
  </si>
  <si>
    <t>331</t>
  </si>
  <si>
    <t>-2028808076</t>
  </si>
  <si>
    <t>žaluzie hliníková interiérová - dle výběru investora</t>
  </si>
  <si>
    <t>611243435</t>
  </si>
  <si>
    <t>330</t>
  </si>
  <si>
    <t>"O06" 0,75*1,5*12</t>
  </si>
  <si>
    <t>"O05" 1,5*1,5*11</t>
  </si>
  <si>
    <t>"O04" 2,25*1,5*1</t>
  </si>
  <si>
    <t>"O03" 2,25*1,5*1</t>
  </si>
  <si>
    <t>"O02" 2*1,5*2</t>
  </si>
  <si>
    <t>"O01" 2*1,5*7</t>
  </si>
  <si>
    <t>-215479726</t>
  </si>
  <si>
    <t>Montáž lamelové žaluzie vnitřní</t>
  </si>
  <si>
    <t>786626111</t>
  </si>
  <si>
    <t>329</t>
  </si>
  <si>
    <t xml:space="preserve">    786 - Dokončovací práce - čalounické úpravy</t>
  </si>
  <si>
    <t>-535,036</t>
  </si>
  <si>
    <t>"odpočet obkladů"</t>
  </si>
  <si>
    <t>253,761*2+365,392*2+12,285*2+17,42*2+16,725+172,619+316,934</t>
  </si>
  <si>
    <t>"SDK"</t>
  </si>
  <si>
    <t>(3+1,6*2+1+1,6*2)*0,25</t>
  </si>
  <si>
    <t>"D05" (1,5+2*2,4)*6*0,27</t>
  </si>
  <si>
    <t>"D04" (1,5+2*2,4)*1*0,27</t>
  </si>
  <si>
    <t>"D03" (1,5+2*2,5)*1*0,27</t>
  </si>
  <si>
    <t>"D02" (1+2*2,5)*2*0,27</t>
  </si>
  <si>
    <t>"D01" (2+2*2,5)*1*0,27</t>
  </si>
  <si>
    <t>"O06" (0,75+2*1,5)*12*0,27</t>
  </si>
  <si>
    <t>"O05" (1,5+2*1,5)*11*0,27</t>
  </si>
  <si>
    <t>"O04" (2,25+2*1,5)*1*0,27</t>
  </si>
  <si>
    <t>"O03" (2,25+2*1,5)*1*0,27</t>
  </si>
  <si>
    <t>"O02" (2+2*1,5)*2*0,27</t>
  </si>
  <si>
    <t>"O01" (2+2*1,5)*7*0,27</t>
  </si>
  <si>
    <t>"ostění"</t>
  </si>
  <si>
    <t>-3*1,6-1*1,6-1*2,1*2</t>
  </si>
  <si>
    <t>"D05" -1,5*2,4*6</t>
  </si>
  <si>
    <t>"D04" -1,5*2,4*1</t>
  </si>
  <si>
    <t>"D03" -1,5*2,5*1</t>
  </si>
  <si>
    <t>"D02" -1*2,5*2</t>
  </si>
  <si>
    <t>"D01" -2*2,5*1</t>
  </si>
  <si>
    <t>"O06" -0,75*1,5*12</t>
  </si>
  <si>
    <t>"O05" -1,5*1,5*11</t>
  </si>
  <si>
    <t>"O04" -2,25*1,5*1</t>
  </si>
  <si>
    <t>"O03" -2,25*1,5*1</t>
  </si>
  <si>
    <t>"O02" -2*1,5*2</t>
  </si>
  <si>
    <t>"O01" -2*1,5*7</t>
  </si>
  <si>
    <t>"odpočet výplní"</t>
  </si>
  <si>
    <t>2,75*(28,85*2)</t>
  </si>
  <si>
    <t>2,095*(3,475*4)</t>
  </si>
  <si>
    <t>31,451*2</t>
  </si>
  <si>
    <t>"2.NP"</t>
  </si>
  <si>
    <t>3,1*(35,8*2+8,75*2+2,15*2+0,25+3,475*2+0,25+8,75*2+3,475*3+3,45+3,625+3,75+3,625*4+0,25*2)</t>
  </si>
  <si>
    <t>"1.NP"</t>
  </si>
  <si>
    <t>108,7+11,4+12,3+11,9+5,8+4,5+5,9+2,4</t>
  </si>
  <si>
    <t>1907530409</t>
  </si>
  <si>
    <t>Dvojnásobné bílé malby ze směsí za mokra výborně otěruvzdorných v místnostech výšky do 3,80 m</t>
  </si>
  <si>
    <t>784211101</t>
  </si>
  <si>
    <t>328</t>
  </si>
  <si>
    <t>-543481450</t>
  </si>
  <si>
    <t>Základní akrylátová jednonásobná penetrace podkladu v místnostech výšky do 3,80m</t>
  </si>
  <si>
    <t>784181101</t>
  </si>
  <si>
    <t>327</t>
  </si>
  <si>
    <t>1747743114</t>
  </si>
  <si>
    <t>581248440</t>
  </si>
  <si>
    <t>326</t>
  </si>
  <si>
    <t>"D06" 3*3,45*2</t>
  </si>
  <si>
    <t>"D05" 1,5*2,4*6</t>
  </si>
  <si>
    <t>"D04" 1,5*2,4*1</t>
  </si>
  <si>
    <t>"D03" 1,5*2,5*1</t>
  </si>
  <si>
    <t>"D02" 1*2,5*2</t>
  </si>
  <si>
    <t>"D01" 2*2,5*1</t>
  </si>
  <si>
    <t>-796166901</t>
  </si>
  <si>
    <t>Zakrytí vnitřních ploch oken v místnostech výšky do 3,80 m</t>
  </si>
  <si>
    <t>784171111</t>
  </si>
  <si>
    <t>325</t>
  </si>
  <si>
    <t>-2099799752</t>
  </si>
  <si>
    <t>324</t>
  </si>
  <si>
    <t>12,6+12,6+1,6+4,1</t>
  </si>
  <si>
    <t>10,9+54,5+1,7+7,3+9+12,6+1,6+4,1+4,1+1,6+12,5+12,5+1,6+4,1+4,1+1,6+12,6+12,6+1,6+4,1+10,1+4+2,3+11,6+12,6+1,6+4,1+4,1+1,6+12,5+12,5+1,6+4,1+4,1+1,6</t>
  </si>
  <si>
    <t>108,7+11,4+4,3+10,5+2,3+1,5+9,3+54,7+12,3+11,8+8,9+2,2+11,9+17,9+5,8+4,5+5,9+5,9+2,4+3,1</t>
  </si>
  <si>
    <t>-1189204485</t>
  </si>
  <si>
    <t>Zakrytí vnitřních podlah včetně pozdějšího odkrytí</t>
  </si>
  <si>
    <t>784171101</t>
  </si>
  <si>
    <t>323</t>
  </si>
  <si>
    <t xml:space="preserve">    784 - Dokončovací práce - malby a tapety</t>
  </si>
  <si>
    <t>0,77*4,675*4</t>
  </si>
  <si>
    <t>0,273*28,85*2</t>
  </si>
  <si>
    <t>"podbití"</t>
  </si>
  <si>
    <t>632344440</t>
  </si>
  <si>
    <t>Lakovací dvojnásobný syntetický nátěr s mezibroušením tesařských konstrukcí</t>
  </si>
  <si>
    <t>783218211</t>
  </si>
  <si>
    <t>322</t>
  </si>
  <si>
    <t>1360864334</t>
  </si>
  <si>
    <t>Základní jednonásobný syntetický nátěr tesařských konstrukcí</t>
  </si>
  <si>
    <t>783214101</t>
  </si>
  <si>
    <t>321</t>
  </si>
  <si>
    <t>1753950653</t>
  </si>
  <si>
    <t>Nátěr ocelové zárubně</t>
  </si>
  <si>
    <t>783-01</t>
  </si>
  <si>
    <t>320</t>
  </si>
  <si>
    <t>568944180</t>
  </si>
  <si>
    <t>Přesun hmot procentní pro obklady keramické v objektech v do 12 m</t>
  </si>
  <si>
    <t>998781202</t>
  </si>
  <si>
    <t>319</t>
  </si>
  <si>
    <t>2,1*63</t>
  </si>
  <si>
    <t>2,1*85</t>
  </si>
  <si>
    <t>-985141897</t>
  </si>
  <si>
    <t>Spárování vnitřních obkladů silikonem - koutová spára</t>
  </si>
  <si>
    <t>781495115</t>
  </si>
  <si>
    <t>318</t>
  </si>
  <si>
    <t>-1,4*1,97</t>
  </si>
  <si>
    <t>-0,8*1,97</t>
  </si>
  <si>
    <t>-0,6*1,97*11</t>
  </si>
  <si>
    <t>2,1*(1,92*2+0,9*2+1,675*20+2,475*20+1,875*2+2,175*2+2,91*2+3,625*2)</t>
  </si>
  <si>
    <t>-1*2,1</t>
  </si>
  <si>
    <t>-1*1,97</t>
  </si>
  <si>
    <t>-0,9*2,1*2</t>
  </si>
  <si>
    <t>-1,5*1,97</t>
  </si>
  <si>
    <t>-1*1,2*2</t>
  </si>
  <si>
    <t>-3*1,2*2</t>
  </si>
  <si>
    <t>-0,8*1,97*14</t>
  </si>
  <si>
    <t>-0,7*1,97*20</t>
  </si>
  <si>
    <t>2,1*(1,825*2+1,713+2,525+1,7*2+2,475*2+1,625*2+3,475*2+1,625*2+1,925*2+8,75+3,4+3,475)</t>
  </si>
  <si>
    <t>2,1*(2,35*2+1,85*2+3,05*2+1,528*6+1,5*2+2,9*2+1,55*10+1,7*4+0,9*12+1,65*2+8,825*2+8,75*2+3,4*2+3,475*2+3,4*2+1,55*2+0,9*2+1,075*2+1,225*2+1,675*2)</t>
  </si>
  <si>
    <t>-707972041</t>
  </si>
  <si>
    <t>Penetrace podkladu vnitřních obkladů</t>
  </si>
  <si>
    <t>781495111</t>
  </si>
  <si>
    <t>317</t>
  </si>
  <si>
    <t>2,1*11</t>
  </si>
  <si>
    <t>2,1*17</t>
  </si>
  <si>
    <t>1744618702</t>
  </si>
  <si>
    <t>Plastové profily rohové lepené flexibilním lepidlem</t>
  </si>
  <si>
    <t>781494111</t>
  </si>
  <si>
    <t>316</t>
  </si>
  <si>
    <t>2,1*(2,35*2+1,85*2+3,05*2+1,528*6+1,5*2+2,9*2+1,55*10+1,7*4+0,9*12+1,65*2+8,825+3,4*2+3,475*2+3,4*2+1,55*2+0,9*2+1,075*2+1,225*2+1,675*2)</t>
  </si>
  <si>
    <t>-988136283</t>
  </si>
  <si>
    <t>Příplatek k montáži obkladů vnitřních keramických hladkých za plochu do 10 m2</t>
  </si>
  <si>
    <t>781479191</t>
  </si>
  <si>
    <t>315</t>
  </si>
  <si>
    <t>-332908110</t>
  </si>
  <si>
    <t>obkládačky keramické - dle výběru investora</t>
  </si>
  <si>
    <t>597610730</t>
  </si>
  <si>
    <t>314</t>
  </si>
  <si>
    <t>1677620393</t>
  </si>
  <si>
    <t>Montáž obkladů vnitřních keramických hladkých do 25 ks/m2 lepených flexibilním lepidlem</t>
  </si>
  <si>
    <t>781474115</t>
  </si>
  <si>
    <t>313</t>
  </si>
  <si>
    <t xml:space="preserve">    781 - Dokončovací práce - obklady</t>
  </si>
  <si>
    <t>1432208804</t>
  </si>
  <si>
    <t>Přesun hmot procentní pro podlahy povlakové v objektech v do 12 m</t>
  </si>
  <si>
    <t>998776202</t>
  </si>
  <si>
    <t>312</t>
  </si>
  <si>
    <t>2057730929</t>
  </si>
  <si>
    <t>lišta speciální soklová PVC - dle výběru investora</t>
  </si>
  <si>
    <t>284110070</t>
  </si>
  <si>
    <t>311</t>
  </si>
  <si>
    <t>275,5*0,95</t>
  </si>
  <si>
    <t>1734571156</t>
  </si>
  <si>
    <t>Montáž obvodových soklíků výšky do 80 mm</t>
  </si>
  <si>
    <t>776411111</t>
  </si>
  <si>
    <t>310</t>
  </si>
  <si>
    <t>275,5*0,9</t>
  </si>
  <si>
    <t>-281345559</t>
  </si>
  <si>
    <t>Spoj povlakových podlahovin z PVC svařováním za tepla</t>
  </si>
  <si>
    <t>776223111</t>
  </si>
  <si>
    <t>309</t>
  </si>
  <si>
    <t>1470247386</t>
  </si>
  <si>
    <t>PVC tl. 3 mm - dle výběru investora</t>
  </si>
  <si>
    <t>284110240</t>
  </si>
  <si>
    <t>308</t>
  </si>
  <si>
    <t>10,9+54,5+7,3+9+12,6+1,6+1,6+12,5+12,5+1,6+1,6+12,6+12,6+1,6+2,3+11,6+12,6+1,6+1,6+12,5+12,5+1,6+1,6+12,6+12,6+1,6</t>
  </si>
  <si>
    <t>12,3+11,9+5,8+5,9+2,4</t>
  </si>
  <si>
    <t>-1213163292</t>
  </si>
  <si>
    <t>Lepení pásů z PVC standardním lepidlem</t>
  </si>
  <si>
    <t>776221111</t>
  </si>
  <si>
    <t>307</t>
  </si>
  <si>
    <t>1455258566</t>
  </si>
  <si>
    <t>Vyrovnání podkladu povlakových podlah stěrkou pevnosti 30 MPa tl. do 3 mm</t>
  </si>
  <si>
    <t>776141121</t>
  </si>
  <si>
    <t>306</t>
  </si>
  <si>
    <t>"pod PVC"</t>
  </si>
  <si>
    <t>"pod stěrku"</t>
  </si>
  <si>
    <t>-387470993</t>
  </si>
  <si>
    <t>Vodou ředitelná penetrace savého podkladu povlakových podlah ředěná v poměru 1:3</t>
  </si>
  <si>
    <t>776121111</t>
  </si>
  <si>
    <t>305</t>
  </si>
  <si>
    <t>581731619</t>
  </si>
  <si>
    <t>Vysátí podkladu povlakových podlah</t>
  </si>
  <si>
    <t>776111311</t>
  </si>
  <si>
    <t>304</t>
  </si>
  <si>
    <t xml:space="preserve">    776 - Podlahy povlakové</t>
  </si>
  <si>
    <t>-316701690</t>
  </si>
  <si>
    <t>Přesun hmot procentní pro podlahy z dlaždic v objektech v do 12 m</t>
  </si>
  <si>
    <t>998771202</t>
  </si>
  <si>
    <t>303</t>
  </si>
  <si>
    <t>1,7+4,1*10+4</t>
  </si>
  <si>
    <t>108,7+11,4+4,3+10,5+2,3+1,5+9,3+54,7+11,8+8,9+2,2+17,9+4,5+5,9+3,1</t>
  </si>
  <si>
    <t>723422455</t>
  </si>
  <si>
    <t>Vyrovnání podkladu samonivelační stěrkou tl. do 4 mm pevnosti 30 Mpa</t>
  </si>
  <si>
    <t>771990112</t>
  </si>
  <si>
    <t>302</t>
  </si>
  <si>
    <t>1584628257</t>
  </si>
  <si>
    <t>profil přechodový - dle výběru investora</t>
  </si>
  <si>
    <t>590541000</t>
  </si>
  <si>
    <t>301</t>
  </si>
  <si>
    <t>1,4*2</t>
  </si>
  <si>
    <t>1*1</t>
  </si>
  <si>
    <t>0,8*39</t>
  </si>
  <si>
    <t>0,7*10</t>
  </si>
  <si>
    <t>0,6*11</t>
  </si>
  <si>
    <t>-588928058</t>
  </si>
  <si>
    <t>Montáž profilu ukončujícího pro plynulý přechod (dlažby s kobercem apod.)</t>
  </si>
  <si>
    <t>771591171</t>
  </si>
  <si>
    <t>300</t>
  </si>
  <si>
    <t>303,7*0,95</t>
  </si>
  <si>
    <t>1316387827</t>
  </si>
  <si>
    <t>Podlahy spárování silikonem - koutová spára</t>
  </si>
  <si>
    <t>771591115</t>
  </si>
  <si>
    <t>299</t>
  </si>
  <si>
    <t>150,98*0,09</t>
  </si>
  <si>
    <t>"sokl"</t>
  </si>
  <si>
    <t>"pod dlažbu"</t>
  </si>
  <si>
    <t>410255174</t>
  </si>
  <si>
    <t>Podlahy penetrace podkladu</t>
  </si>
  <si>
    <t>771591111</t>
  </si>
  <si>
    <t>298</t>
  </si>
  <si>
    <t>4,3+2,3+1,5+2,2+4,5+3,1</t>
  </si>
  <si>
    <t>1410605985</t>
  </si>
  <si>
    <t>Příplatek k montáž podlah keramických za plochu do 5 m2</t>
  </si>
  <si>
    <t>771579191</t>
  </si>
  <si>
    <t>297</t>
  </si>
  <si>
    <t>150,98*0,1</t>
  </si>
  <si>
    <t>303,7</t>
  </si>
  <si>
    <t>"dlažba"</t>
  </si>
  <si>
    <t>644279321</t>
  </si>
  <si>
    <t>dlaždice keramické - dle výběru investora</t>
  </si>
  <si>
    <t>597614340</t>
  </si>
  <si>
    <t>296</t>
  </si>
  <si>
    <t>827684304</t>
  </si>
  <si>
    <t>Montáž podlah keramických režných protiskluzných lepených flexibilním lepidlem do 50 ks/m2</t>
  </si>
  <si>
    <t>771574131</t>
  </si>
  <si>
    <t>295</t>
  </si>
  <si>
    <t>-0,8*13-1,4-1,5</t>
  </si>
  <si>
    <t>3,625*2+36,5*2</t>
  </si>
  <si>
    <t>-3,45-0,8*13-0,7-1-2</t>
  </si>
  <si>
    <t>8,75*2+17,775*2+1,475*2+2,15*2+0,25+3,45+3,365*2+1,5*2+1,525*2+10,65*2+1,5+1*2</t>
  </si>
  <si>
    <t>-1312191346</t>
  </si>
  <si>
    <t>Montáž soklíků z dlaždic keramických rovných flexibilní lepidlo v do 90 mm</t>
  </si>
  <si>
    <t>771474112</t>
  </si>
  <si>
    <t>294</t>
  </si>
  <si>
    <t xml:space="preserve">    771 - Podlahy z dlaždic</t>
  </si>
  <si>
    <t>-1454858434</t>
  </si>
  <si>
    <t>Přesun hmot procentní pro zámečnické konstrukce v objektech v do 12 m</t>
  </si>
  <si>
    <t>998767202</t>
  </si>
  <si>
    <t>293</t>
  </si>
  <si>
    <t>823738978</t>
  </si>
  <si>
    <t>rám pro zapuštění, profil L - 30/30, 25/25, 20/30, 15/30 - Al</t>
  </si>
  <si>
    <t>697521600</t>
  </si>
  <si>
    <t>292</t>
  </si>
  <si>
    <t>(2*2+1*2)*4</t>
  </si>
  <si>
    <t>-1508693988</t>
  </si>
  <si>
    <t>Osazení zapuštěného rámu z L profilů k čistícím rohožím</t>
  </si>
  <si>
    <t>767531121</t>
  </si>
  <si>
    <t>291</t>
  </si>
  <si>
    <t>-616193139</t>
  </si>
  <si>
    <t>697520300</t>
  </si>
  <si>
    <t>290</t>
  </si>
  <si>
    <t>864325008</t>
  </si>
  <si>
    <t>697520650</t>
  </si>
  <si>
    <t>289</t>
  </si>
  <si>
    <t>2*1*2</t>
  </si>
  <si>
    <t>"O11"</t>
  </si>
  <si>
    <t>"O4"</t>
  </si>
  <si>
    <t>-1256125969</t>
  </si>
  <si>
    <t>Montáž vstupních kovových nebo plastových rohoží čistících zón</t>
  </si>
  <si>
    <t>767531111</t>
  </si>
  <si>
    <t>288</t>
  </si>
  <si>
    <t>1,5*6</t>
  </si>
  <si>
    <t>598600895</t>
  </si>
  <si>
    <t>Dodávka a montáž předokenního zábradlí v. 1100 mm, ocelové žárově zinkované s výplní z bezpečnostního skla</t>
  </si>
  <si>
    <t>767-18</t>
  </si>
  <si>
    <t>287</t>
  </si>
  <si>
    <t>6832+1491</t>
  </si>
  <si>
    <t>"dle statiky"</t>
  </si>
  <si>
    <t>458157144</t>
  </si>
  <si>
    <t>Dodávka a montáž ocelového rámu krovu z HEB 180 vč. nátěru + táhla a doplňující profily</t>
  </si>
  <si>
    <t>767-17</t>
  </si>
  <si>
    <t>286</t>
  </si>
  <si>
    <t>542461725</t>
  </si>
  <si>
    <t>Dodávka a montáž ocelových žárově zinkovaných prvků pro osazení VZD jednotky - dle výpisu prvků Z15</t>
  </si>
  <si>
    <t>767-16</t>
  </si>
  <si>
    <t>285</t>
  </si>
  <si>
    <t>-1441179952</t>
  </si>
  <si>
    <t>Dodávka a montáž liniového ocelového prvku k překlenutí betonového žlabu - dle výpisu prvků Z14</t>
  </si>
  <si>
    <t>767-15</t>
  </si>
  <si>
    <t>284</t>
  </si>
  <si>
    <t>688263304</t>
  </si>
  <si>
    <t>Dodávka a montáž oplocení pletivovým plotem vč. sloupků a základů - dle výpisu prvků Z13</t>
  </si>
  <si>
    <t>767-14</t>
  </si>
  <si>
    <t>-1044704963</t>
  </si>
  <si>
    <t>Dodávka a montáž ocelového žárově zinkovaného rámu pod VZD tlumiče a potrubí vč. základových patek a pryžových pásů - dle výpisu prvků Z12</t>
  </si>
  <si>
    <t>767-13</t>
  </si>
  <si>
    <t>282</t>
  </si>
  <si>
    <t>-487623539</t>
  </si>
  <si>
    <t>Dodávka a montáž záchytného systému na střeše - dle výpisu prvků Z11</t>
  </si>
  <si>
    <t>767-12</t>
  </si>
  <si>
    <t>281</t>
  </si>
  <si>
    <t>1443827684</t>
  </si>
  <si>
    <t>Dodávka a montáž plotu okolo VZD jednotky - základy, sloupky, plotové dílce, branka - dle výpisu prvků Z10</t>
  </si>
  <si>
    <t>767-11</t>
  </si>
  <si>
    <t>280</t>
  </si>
  <si>
    <t>1983206427</t>
  </si>
  <si>
    <t>Dodávka a montáž ocelového žárově zinkovaného schodiště, stupně a plocha z protiskluzného pororoštu - dle výpisu prvků Z8</t>
  </si>
  <si>
    <t>767-10</t>
  </si>
  <si>
    <t>279</t>
  </si>
  <si>
    <t>-1378078624</t>
  </si>
  <si>
    <t>Dodávka a montáž ocelového žárově zinkovaného zábradlí s výplní z tahokovu - dle výpisu prvků Z7</t>
  </si>
  <si>
    <t>767-09</t>
  </si>
  <si>
    <t>278</t>
  </si>
  <si>
    <t>-1686164814</t>
  </si>
  <si>
    <t>Dodávka a montáž ocelového žárově zinkovaného šachtového poklopu revizní šachty vč. rámu - dle výpisu prvků Z6</t>
  </si>
  <si>
    <t>767-08</t>
  </si>
  <si>
    <t>277</t>
  </si>
  <si>
    <t>1871677133</t>
  </si>
  <si>
    <t>Dodávka a montáž střešního ocelového žárově zinkovaného stožáru - dle výpisu prvků Z5</t>
  </si>
  <si>
    <t>767-07</t>
  </si>
  <si>
    <t>276</t>
  </si>
  <si>
    <t>753385320</t>
  </si>
  <si>
    <t>Dodávka a montáž navíjecí segmentové rolety vč. el. pohonu - dle výpisu prvků Z4</t>
  </si>
  <si>
    <t>767-06</t>
  </si>
  <si>
    <t>275</t>
  </si>
  <si>
    <t>1713451403</t>
  </si>
  <si>
    <t>Dodávka a montáž navíjecí segmentové rolety vč. el. pohonu - dle výpisu prvků Z3</t>
  </si>
  <si>
    <t>767-05</t>
  </si>
  <si>
    <t>274</t>
  </si>
  <si>
    <t>1087315601</t>
  </si>
  <si>
    <t>Dodávka a montáž nerezového liniového žlabu s pororoštem - dle výpisu prvků Z2</t>
  </si>
  <si>
    <t>767-04</t>
  </si>
  <si>
    <t>273</t>
  </si>
  <si>
    <t>-417365422</t>
  </si>
  <si>
    <t>Dodávka a montáž nerezového podlahového žlabu s pororoštem - dle výpisu prvků Z1 a Z1a</t>
  </si>
  <si>
    <t>767-03</t>
  </si>
  <si>
    <t>272</t>
  </si>
  <si>
    <t>"D06" 3,45*3*1</t>
  </si>
  <si>
    <t>-2098780582</t>
  </si>
  <si>
    <t>Dodávka a montáž hliníkových dveří - dle výpisu prvků D01, D04, D06</t>
  </si>
  <si>
    <t>767-02</t>
  </si>
  <si>
    <t>271</t>
  </si>
  <si>
    <t>-916893109</t>
  </si>
  <si>
    <t>Dodávka a montáž hliníkového protipožárního okna s izolačním dvojsklem - dle výpisu prvků O02</t>
  </si>
  <si>
    <t>767-01</t>
  </si>
  <si>
    <t>270</t>
  </si>
  <si>
    <t xml:space="preserve">    767 - Konstrukce zámečnické</t>
  </si>
  <si>
    <t>-493854421</t>
  </si>
  <si>
    <t>Přesun hmot procentní pro konstrukce truhlářské v objektech v do 12 m</t>
  </si>
  <si>
    <t>998766202</t>
  </si>
  <si>
    <t>269</t>
  </si>
  <si>
    <t>274220630</t>
  </si>
  <si>
    <t>Dodávka a montáž dřevěného žebříku - dle výpisu prvků T4</t>
  </si>
  <si>
    <t>7669-03</t>
  </si>
  <si>
    <t>268</t>
  </si>
  <si>
    <t>1428495057</t>
  </si>
  <si>
    <t>Dodávka a montáž kuchyňské linky + příslušenství - dle výpisu prvků T2</t>
  </si>
  <si>
    <t>7669-02</t>
  </si>
  <si>
    <t>267</t>
  </si>
  <si>
    <t>1488750273</t>
  </si>
  <si>
    <t>Dodávka a montáž kuchyňské linky + příslušenství - dle výpisu prvků T1</t>
  </si>
  <si>
    <t>7669-01</t>
  </si>
  <si>
    <t>266</t>
  </si>
  <si>
    <t>1+9+2+10+1+11</t>
  </si>
  <si>
    <t>58021844</t>
  </si>
  <si>
    <t>Příplatek za úpravu křídla do vlhkého prostředí</t>
  </si>
  <si>
    <t>7669R0002</t>
  </si>
  <si>
    <t>265</t>
  </si>
  <si>
    <t>-207012123</t>
  </si>
  <si>
    <t>Dodávka a montáž dveřní zarážky</t>
  </si>
  <si>
    <t>7669R0001</t>
  </si>
  <si>
    <t>264</t>
  </si>
  <si>
    <t>-1273517696</t>
  </si>
  <si>
    <t>koncovka k parapetu plastovému vnitřnímu 1 pár</t>
  </si>
  <si>
    <t>611444150</t>
  </si>
  <si>
    <t>263</t>
  </si>
  <si>
    <t>"O04" 1*2,25</t>
  </si>
  <si>
    <t>"O03" 1*2,25</t>
  </si>
  <si>
    <t>"O02" 2*2</t>
  </si>
  <si>
    <t>"O01" 7*2</t>
  </si>
  <si>
    <t>1445793201</t>
  </si>
  <si>
    <t>611444020</t>
  </si>
  <si>
    <t>262</t>
  </si>
  <si>
    <t>"O04" 1</t>
  </si>
  <si>
    <t>"O03" 1</t>
  </si>
  <si>
    <t>"O02" 2</t>
  </si>
  <si>
    <t>"O01" 7</t>
  </si>
  <si>
    <t>1599092433</t>
  </si>
  <si>
    <t>Montáž parapetních desek dřevěných nebo plastových šířky do 30 cm délky do 2,6 m</t>
  </si>
  <si>
    <t>766694113</t>
  </si>
  <si>
    <t>261</t>
  </si>
  <si>
    <t>1,5*17</t>
  </si>
  <si>
    <t>1154139257</t>
  </si>
  <si>
    <t>260</t>
  </si>
  <si>
    <t>"D05" 6</t>
  </si>
  <si>
    <t>"O05" 11</t>
  </si>
  <si>
    <t>-1562664805</t>
  </si>
  <si>
    <t>Montáž parapetních desek dřevěných nebo plastových šířky do 30 cm délky do 1,6 m</t>
  </si>
  <si>
    <t>766694112</t>
  </si>
  <si>
    <t>259</t>
  </si>
  <si>
    <t>0,75*12</t>
  </si>
  <si>
    <t>521023409</t>
  </si>
  <si>
    <t>258</t>
  </si>
  <si>
    <t>"O06" 12</t>
  </si>
  <si>
    <t>984100072</t>
  </si>
  <si>
    <t>Montáž parapetních desek dřevěných nebo plastových šířky do 30 cm délky do 1,0 m</t>
  </si>
  <si>
    <t>766694111</t>
  </si>
  <si>
    <t>257</t>
  </si>
  <si>
    <t>1034992318</t>
  </si>
  <si>
    <t>klika včetně rozet a montážního materiálu - dle výběru investora</t>
  </si>
  <si>
    <t>549146200</t>
  </si>
  <si>
    <t>256</t>
  </si>
  <si>
    <t>1+9+2+10+1+1+2+14+11+11+1</t>
  </si>
  <si>
    <t>-614383830</t>
  </si>
  <si>
    <t>Montáž dveřního kování - zámku</t>
  </si>
  <si>
    <t>766660722</t>
  </si>
  <si>
    <t>255</t>
  </si>
  <si>
    <t>468293733</t>
  </si>
  <si>
    <t>oboustranná eloxovaná dveřní mřížka</t>
  </si>
  <si>
    <t>6117R</t>
  </si>
  <si>
    <t>254</t>
  </si>
  <si>
    <t>"2.NP" 11</t>
  </si>
  <si>
    <t>"1.NP" 18</t>
  </si>
  <si>
    <t>695626223</t>
  </si>
  <si>
    <t>Osazení větrací mřížky s vyříznutím otvoru</t>
  </si>
  <si>
    <t>766660720</t>
  </si>
  <si>
    <t>253</t>
  </si>
  <si>
    <t>"D17" 1</t>
  </si>
  <si>
    <t>1792809170</t>
  </si>
  <si>
    <t>dveře vnitřní protipožární EW 15DP3 hladké 2křídlé 140x197 cm - dle výběru investora</t>
  </si>
  <si>
    <t>611653360</t>
  </si>
  <si>
    <t>252</t>
  </si>
  <si>
    <t>1361706636</t>
  </si>
  <si>
    <t>Montáž dveřních křídel otvíravých 2křídlových požárních do ocelové zárubně</t>
  </si>
  <si>
    <t>766660031</t>
  </si>
  <si>
    <t>251</t>
  </si>
  <si>
    <t>"D14" 14</t>
  </si>
  <si>
    <t>2095759252</t>
  </si>
  <si>
    <t>dveře vnitřní protipožární EW 15DP3 hladké plné 1křídlé 80x197 cm - dle výběru investora</t>
  </si>
  <si>
    <t>611653100</t>
  </si>
  <si>
    <t>250</t>
  </si>
  <si>
    <t>1514607871</t>
  </si>
  <si>
    <t>Montáž dveřních křídel otvíravých 1křídlových š do 0,8 m požárních do ocelové zárubně</t>
  </si>
  <si>
    <t>766660021</t>
  </si>
  <si>
    <t>249</t>
  </si>
  <si>
    <t>"D07" 1</t>
  </si>
  <si>
    <t>1947845953</t>
  </si>
  <si>
    <t>dveře vnitřní hladké laminované plné 2křídlé 140x197 cm - dle výběru investora</t>
  </si>
  <si>
    <t>611629420</t>
  </si>
  <si>
    <t>248</t>
  </si>
  <si>
    <t>1678630270</t>
  </si>
  <si>
    <t>Montáž dveřních křídel otvíravých 2křídlových š do 1,45 m do ocelové zárubně</t>
  </si>
  <si>
    <t>766660011</t>
  </si>
  <si>
    <t>247</t>
  </si>
  <si>
    <t>"D11" 1</t>
  </si>
  <si>
    <t>-580466242</t>
  </si>
  <si>
    <t>dveře vnitřní hladké laminované plné 1křídlé 100x197 cm - dle výběru investora</t>
  </si>
  <si>
    <t>611629365</t>
  </si>
  <si>
    <t>246</t>
  </si>
  <si>
    <t>"D11"</t>
  </si>
  <si>
    <t>-398356230</t>
  </si>
  <si>
    <t>Montáž dveřních křídel otvíravých 1křídlových š přes 0,8 m do ocelové zárubně</t>
  </si>
  <si>
    <t>766660002</t>
  </si>
  <si>
    <t>245</t>
  </si>
  <si>
    <t>"D16" 11</t>
  </si>
  <si>
    <t>1002278805</t>
  </si>
  <si>
    <t>dveře vnitřní hladké laminované sklo 2/3 1křídlé 80x197 cm - dle výběru investora</t>
  </si>
  <si>
    <t>611629600</t>
  </si>
  <si>
    <t>244</t>
  </si>
  <si>
    <t>"D13" 2</t>
  </si>
  <si>
    <t>"D12" 1</t>
  </si>
  <si>
    <t>"D09" 2</t>
  </si>
  <si>
    <t>"D08" 9</t>
  </si>
  <si>
    <t>-804962131</t>
  </si>
  <si>
    <t>dveře vnitřní hladké laminované plné 1křídlé 80x197 cm - dle výběru investora</t>
  </si>
  <si>
    <t>611629340</t>
  </si>
  <si>
    <t>243</t>
  </si>
  <si>
    <t>"D10" 10</t>
  </si>
  <si>
    <t>621980958</t>
  </si>
  <si>
    <t>dveře vnitřní hladké laminované plné 1křídlé 70x197 cm - dle výběru investora</t>
  </si>
  <si>
    <t>611629320</t>
  </si>
  <si>
    <t>242</t>
  </si>
  <si>
    <t>"D15" 11</t>
  </si>
  <si>
    <t>-1747853439</t>
  </si>
  <si>
    <t>dveře vnitřní hladké laminované plné 1křídlé 60x197 cm - dle výběru investora</t>
  </si>
  <si>
    <t>611629300</t>
  </si>
  <si>
    <t>241</t>
  </si>
  <si>
    <t>467814894</t>
  </si>
  <si>
    <t>Montáž dveřních křídel otvíravých 1křídlových š do 0,8 m do ocelové zárubně</t>
  </si>
  <si>
    <t>766660001</t>
  </si>
  <si>
    <t>240</t>
  </si>
  <si>
    <t>"D05" (1,5+2*2,4)*6*0,155</t>
  </si>
  <si>
    <t>"D04" (1,5+2*2,4)*1*0,155</t>
  </si>
  <si>
    <t>"O06" (0,75+2*1,5)*12*0,155</t>
  </si>
  <si>
    <t>"O05" (1,5+2*1,5)*9*0,155</t>
  </si>
  <si>
    <t>"O05" -1,5*1,5*9</t>
  </si>
  <si>
    <t>21,597*2+100,085*2</t>
  </si>
  <si>
    <t>"měřeno graficky"</t>
  </si>
  <si>
    <t>544598364</t>
  </si>
  <si>
    <t>Dodávka a montáž obložení stěn plochy přes 1 m2 palubkami modřínovými š do 80 mm vč. podkladního roštu, UV stabilní difuzní fólie, impregnace, obložení špalet a spojovacího materiálu</t>
  </si>
  <si>
    <t>7664122R1</t>
  </si>
  <si>
    <t>239</t>
  </si>
  <si>
    <t>-1588096833</t>
  </si>
  <si>
    <t>schody stahovací - plech s vnitřní protipožární,protihlukovou a zateplovací vložkozu</t>
  </si>
  <si>
    <t>612331720</t>
  </si>
  <si>
    <t>238</t>
  </si>
  <si>
    <t>-1602645196</t>
  </si>
  <si>
    <t>Montáž sklápěcích půdních schodů</t>
  </si>
  <si>
    <t>766231113</t>
  </si>
  <si>
    <t>237</t>
  </si>
  <si>
    <t>927438724</t>
  </si>
  <si>
    <t>Dodávka a montáž plastových dveří - dle výpisu prvků D02, D03, D05</t>
  </si>
  <si>
    <t>766-02</t>
  </si>
  <si>
    <t>236</t>
  </si>
  <si>
    <t>1083355373</t>
  </si>
  <si>
    <t>Dodávka a montáž plastových oken s izolačním trojsklem - dle výpisu prvků O01, O03 - O06</t>
  </si>
  <si>
    <t>766-01</t>
  </si>
  <si>
    <t>235</t>
  </si>
  <si>
    <t xml:space="preserve">    766 - Konstrukce truhlářské</t>
  </si>
  <si>
    <t>-583392607</t>
  </si>
  <si>
    <t>Přesun hmot procentní pro krytiny skládané v objektech v do 12 m</t>
  </si>
  <si>
    <t>998765202</t>
  </si>
  <si>
    <t>234</t>
  </si>
  <si>
    <t>258475982</t>
  </si>
  <si>
    <t>283292950</t>
  </si>
  <si>
    <t>233</t>
  </si>
  <si>
    <t>28,85*2,714*2</t>
  </si>
  <si>
    <t>6,517*4,675*4</t>
  </si>
  <si>
    <t>"keramika"</t>
  </si>
  <si>
    <t>2,984*28,85*2</t>
  </si>
  <si>
    <t>"plech"</t>
  </si>
  <si>
    <t>40532275</t>
  </si>
  <si>
    <t>Montáž pojistné hydroizolační fólie kladené ve sklonu přes 20° s lepenými spoji na krokve</t>
  </si>
  <si>
    <t>765191021</t>
  </si>
  <si>
    <t>232</t>
  </si>
  <si>
    <t>-75690334</t>
  </si>
  <si>
    <t>283292880</t>
  </si>
  <si>
    <t>231</t>
  </si>
  <si>
    <t>616400738</t>
  </si>
  <si>
    <t>Montáž pojistné hydroizolační fólie kladené přes 20° volně na bednění nebo tepelnou izolaci</t>
  </si>
  <si>
    <t>765191013</t>
  </si>
  <si>
    <t>230</t>
  </si>
  <si>
    <t>-1696513312</t>
  </si>
  <si>
    <t>hák protisněhový C-380 (Bobrovka)</t>
  </si>
  <si>
    <t>596602410</t>
  </si>
  <si>
    <t>229</t>
  </si>
  <si>
    <t>28,85*2,714*2*1,8</t>
  </si>
  <si>
    <t>6,517*4,675*4*1,8</t>
  </si>
  <si>
    <t>-1114062237</t>
  </si>
  <si>
    <t>Montáž protisněhového háku pro keramickou krytinu</t>
  </si>
  <si>
    <t>765115401</t>
  </si>
  <si>
    <t>228</t>
  </si>
  <si>
    <t>620523247</t>
  </si>
  <si>
    <t>stoupací komplet univerzální - krátký,držák rovný, rošt 40/25 cm vč. spojovacího materiálu, v barvě</t>
  </si>
  <si>
    <t>596602090</t>
  </si>
  <si>
    <t>227</t>
  </si>
  <si>
    <t>"předpoklad"</t>
  </si>
  <si>
    <t>1342432526</t>
  </si>
  <si>
    <t>Montáž střešní stoupací plošiny délky do 400 mm pro keramickou krytinu</t>
  </si>
  <si>
    <t>765115351</t>
  </si>
  <si>
    <t>226</t>
  </si>
  <si>
    <t>218104474</t>
  </si>
  <si>
    <t>střešní výlez univerzální 45x73 cm</t>
  </si>
  <si>
    <t>596602230</t>
  </si>
  <si>
    <t>225</t>
  </si>
  <si>
    <t>-1864256834</t>
  </si>
  <si>
    <t>Montáž střešního výlezu plochy jednotlivě přes 0,25 m2 pro keramickou krytinu vč. oplechování</t>
  </si>
  <si>
    <t>765115302</t>
  </si>
  <si>
    <t>224</t>
  </si>
  <si>
    <t>38,2</t>
  </si>
  <si>
    <t>144371545</t>
  </si>
  <si>
    <t>Krytina keramická bobrovka hřeben z hřebenáčů režných na sucho s větracím pásem kovovým</t>
  </si>
  <si>
    <t>765114311</t>
  </si>
  <si>
    <t>223</t>
  </si>
  <si>
    <t>-407857847</t>
  </si>
  <si>
    <t>Příplatek k montáži krytiny keramické za připevňovací prostředky za sklon přes 30° do 40°</t>
  </si>
  <si>
    <t>765111503</t>
  </si>
  <si>
    <t>222</t>
  </si>
  <si>
    <t>1849076975</t>
  </si>
  <si>
    <t>Krytina keramická bobrovka engobovaná korunové krytí sklonu do 30° na sucho vč. systémových detailů</t>
  </si>
  <si>
    <t>765114012</t>
  </si>
  <si>
    <t>221</t>
  </si>
  <si>
    <t>-390407187</t>
  </si>
  <si>
    <t>mřížka ochranná větrací jednoduchá 100/5,5 cm (černá)</t>
  </si>
  <si>
    <t>596602020</t>
  </si>
  <si>
    <t>220</t>
  </si>
  <si>
    <t>-1612809590</t>
  </si>
  <si>
    <t>Montáž krycího protihmyzového pletiva mezi stěnou a dřevěným obkladem</t>
  </si>
  <si>
    <t>765111203</t>
  </si>
  <si>
    <t>219</t>
  </si>
  <si>
    <t>-1224757395</t>
  </si>
  <si>
    <t>pás větrací 100/18-kartáč 7 cm (v barvě)</t>
  </si>
  <si>
    <t>596601910</t>
  </si>
  <si>
    <t>218</t>
  </si>
  <si>
    <t>967520511</t>
  </si>
  <si>
    <t>Montáž krytiny keramické okapní větrací pás - protihmyzový pás</t>
  </si>
  <si>
    <t>765111201</t>
  </si>
  <si>
    <t>217</t>
  </si>
  <si>
    <t xml:space="preserve">    765 - Krytina skládaná</t>
  </si>
  <si>
    <t>1584049965</t>
  </si>
  <si>
    <t>Přesun hmot procentní pro konstrukce klempířské v objektech v do 12 m</t>
  </si>
  <si>
    <t>998764202</t>
  </si>
  <si>
    <t>216</t>
  </si>
  <si>
    <t>7,5*4</t>
  </si>
  <si>
    <t>-988299743</t>
  </si>
  <si>
    <t>Svody kruhové včetně objímek, kolen, odskoků z TiZn předzvětralého plechu průměru 125 mm</t>
  </si>
  <si>
    <t>764548424</t>
  </si>
  <si>
    <t>215</t>
  </si>
  <si>
    <t>2*4</t>
  </si>
  <si>
    <t>-1438612364</t>
  </si>
  <si>
    <t>Kotlík oválný (trychtýřový) pro podokapní žlaby z TiZn předzvětralého plechu 330/120 mm</t>
  </si>
  <si>
    <t>764541447</t>
  </si>
  <si>
    <t>214</t>
  </si>
  <si>
    <t>-1461037101</t>
  </si>
  <si>
    <t>Žlab podokapní půlkruhový z TiZn předzvětralého plechu rš 330 mm</t>
  </si>
  <si>
    <t>764541405</t>
  </si>
  <si>
    <t>213</t>
  </si>
  <si>
    <t>47855205</t>
  </si>
  <si>
    <t>Lemování trub, konzol, držáků z TiZn předzvětralého plechu s krytinou prejzovou, vlnitou D do 300 mm</t>
  </si>
  <si>
    <t>764345405</t>
  </si>
  <si>
    <t>212</t>
  </si>
  <si>
    <t>3+1</t>
  </si>
  <si>
    <t>1013538799</t>
  </si>
  <si>
    <t>Oplechování parapetů rovných celoplošně lepené z nerezového plechu rš 550 a 560 mm</t>
  </si>
  <si>
    <t>764256446</t>
  </si>
  <si>
    <t>211</t>
  </si>
  <si>
    <t>"D05" 1,5*6</t>
  </si>
  <si>
    <t>"O06" 0,75*12</t>
  </si>
  <si>
    <t>"O05" 1,5*11</t>
  </si>
  <si>
    <t>"O04" 2,25*1</t>
  </si>
  <si>
    <t>"O03" 2,25*1</t>
  </si>
  <si>
    <t>"O01" 2*7</t>
  </si>
  <si>
    <t>942903152</t>
  </si>
  <si>
    <t>Oplechování parapetů rovných celoplošně lepené z TiZn předzvětralého plechu rš 350 mm</t>
  </si>
  <si>
    <t>764246444</t>
  </si>
  <si>
    <t>210</t>
  </si>
  <si>
    <t>28,8*2</t>
  </si>
  <si>
    <t>1252570379</t>
  </si>
  <si>
    <t>Sněhový zachytávač krytiny z TiZn předzvětralého plechu průběžný jednotrubkový</t>
  </si>
  <si>
    <t>764243455</t>
  </si>
  <si>
    <t>209</t>
  </si>
  <si>
    <t>1725024485</t>
  </si>
  <si>
    <t>Oplechování štítu závětrnou lištou z TiZn předzvětralého plechu rš 250 mm</t>
  </si>
  <si>
    <t>764242403</t>
  </si>
  <si>
    <t>208</t>
  </si>
  <si>
    <t>-916481160</t>
  </si>
  <si>
    <t>Oplechování rovné okapové hrany z TiZn předzvětralého plechu rš 200 mm</t>
  </si>
  <si>
    <t>764242432</t>
  </si>
  <si>
    <t>207</t>
  </si>
  <si>
    <t>"boky vikýřů"</t>
  </si>
  <si>
    <t>"střecha"</t>
  </si>
  <si>
    <t>673392212</t>
  </si>
  <si>
    <t>Krytina střechy rovné drážkováním z tabulí z TiZn předzvětralého plechu sklonu do 30° vč. detailů</t>
  </si>
  <si>
    <t>764141431</t>
  </si>
  <si>
    <t>206</t>
  </si>
  <si>
    <t>1723405659</t>
  </si>
  <si>
    <t>Strukturovaná oddělovací vrstva s integrovanou pojistnou hydroizolací rš přes 800 mm do 1000 mm</t>
  </si>
  <si>
    <t>764042417</t>
  </si>
  <si>
    <t>205</t>
  </si>
  <si>
    <t xml:space="preserve">    764 - Konstrukce klempířské</t>
  </si>
  <si>
    <t>-563126252</t>
  </si>
  <si>
    <t>Přesun hmot procentní pro sádrokartonové konstrukce v objektech v do 12 m</t>
  </si>
  <si>
    <t>998763402</t>
  </si>
  <si>
    <t>204</t>
  </si>
  <si>
    <t>-35761003</t>
  </si>
  <si>
    <t>zárubeň ocelová pro sádrokarton s drážkou S 150 DV 1400 dvoukřídlá</t>
  </si>
  <si>
    <t>553313320</t>
  </si>
  <si>
    <t>203</t>
  </si>
  <si>
    <t>680092668</t>
  </si>
  <si>
    <t>zárubeň ocelová pro sádrokarton S 150 1400 dvoukřídlá</t>
  </si>
  <si>
    <t>553315450</t>
  </si>
  <si>
    <t>202</t>
  </si>
  <si>
    <t>-890191359</t>
  </si>
  <si>
    <t>Montáž dvoukřídlové kovové zárubně v do 2,75 m SDK příčka</t>
  </si>
  <si>
    <t>763181312</t>
  </si>
  <si>
    <t>201</t>
  </si>
  <si>
    <t>612106491</t>
  </si>
  <si>
    <t>zárubeň ocelová pro sádrokarton s drážkou S 100 DV 600 L/P</t>
  </si>
  <si>
    <t>553312990</t>
  </si>
  <si>
    <t>200</t>
  </si>
  <si>
    <t>1885390323</t>
  </si>
  <si>
    <t>zárubeň ocelová pro sádrokarton s drážkou S 150 DV 800 L/P</t>
  </si>
  <si>
    <t>553313260</t>
  </si>
  <si>
    <t>199</t>
  </si>
  <si>
    <t>2+11</t>
  </si>
  <si>
    <t>761736270</t>
  </si>
  <si>
    <t>zárubeň ocelová pro sádrokarton S 100 800 L/P</t>
  </si>
  <si>
    <t>553315220</t>
  </si>
  <si>
    <t>198</t>
  </si>
  <si>
    <t>-95933600</t>
  </si>
  <si>
    <t>zárubeň ocelová pro sádrokarton S 150 1000 L/P</t>
  </si>
  <si>
    <t>553315435</t>
  </si>
  <si>
    <t>197</t>
  </si>
  <si>
    <t>-488115019</t>
  </si>
  <si>
    <t>zárubeň ocelová pro sádrokarton S 100 700 L/P</t>
  </si>
  <si>
    <t>553315210</t>
  </si>
  <si>
    <t>196</t>
  </si>
  <si>
    <t>9+1</t>
  </si>
  <si>
    <t>-7291129</t>
  </si>
  <si>
    <t>zárubeň ocelová pro sádrokarton S 150 800 L/P</t>
  </si>
  <si>
    <t>553315420</t>
  </si>
  <si>
    <t>195</t>
  </si>
  <si>
    <t>-1447569007</t>
  </si>
  <si>
    <t>Montáž jednokřídlové kovové zárubně v do 2,75 m SDK příčka</t>
  </si>
  <si>
    <t>763181311</t>
  </si>
  <si>
    <t>194</t>
  </si>
  <si>
    <t>1276882351</t>
  </si>
  <si>
    <t>590301550</t>
  </si>
  <si>
    <t>193</t>
  </si>
  <si>
    <t>"O5"</t>
  </si>
  <si>
    <t>-653897542</t>
  </si>
  <si>
    <t>Montáž revizních klapek SDK kcí vel. do 0,5 m2 pro podhledy</t>
  </si>
  <si>
    <t>763171213</t>
  </si>
  <si>
    <t>192</t>
  </si>
  <si>
    <t>-888258524</t>
  </si>
  <si>
    <t>Příplatek k cenám podkroví za dalších 10 mm tepelné izolace</t>
  </si>
  <si>
    <t>763161791</t>
  </si>
  <si>
    <t>191</t>
  </si>
  <si>
    <t>28,85*8,75</t>
  </si>
  <si>
    <t>(0,095*2+1,17*2+6,75)*(3,475*2)</t>
  </si>
  <si>
    <t>-1041609166</t>
  </si>
  <si>
    <t>SDK podkroví deska 1xDF 12,5 TI 200 mm dvouvrstvá spodní kce profil CD+UD</t>
  </si>
  <si>
    <t>763161720</t>
  </si>
  <si>
    <t>190</t>
  </si>
  <si>
    <t>2,6*(1,675*20+2,475*20+1,875*2+2,175*2+2,91*2+3,625*2)</t>
  </si>
  <si>
    <t>4,1*10+4+10,1</t>
  </si>
  <si>
    <t>-0,7*1,97*1</t>
  </si>
  <si>
    <t>-0,8*1,97*2</t>
  </si>
  <si>
    <t>3*(3,475+1,85+0,9+1,825*2+1,7+2,475*2+3,475+1,625+1,925+1,625)</t>
  </si>
  <si>
    <t>54,7+0,9*1,825+4,5+5,9+3,1</t>
  </si>
  <si>
    <t>1632081269</t>
  </si>
  <si>
    <t>Příplatek k SDK podhledu a stěnám za použití vodovzdorné desky v prostorách s mokrým provozem</t>
  </si>
  <si>
    <t>763131761</t>
  </si>
  <si>
    <t>189</t>
  </si>
  <si>
    <t>-208048413</t>
  </si>
  <si>
    <t>631509620</t>
  </si>
  <si>
    <t>188</t>
  </si>
  <si>
    <t>54,7+5,9+3,1</t>
  </si>
  <si>
    <t>-1432754715</t>
  </si>
  <si>
    <t>Montáž jedné vrstvy tepelné izolace do SDK podhledu</t>
  </si>
  <si>
    <t>763131752</t>
  </si>
  <si>
    <t>187</t>
  </si>
  <si>
    <t>575665714</t>
  </si>
  <si>
    <t>283292100</t>
  </si>
  <si>
    <t>186</t>
  </si>
  <si>
    <t>2007622049</t>
  </si>
  <si>
    <t>Montáž parotěsné zábrany do SDK podhledu a podkroví</t>
  </si>
  <si>
    <t>763131751</t>
  </si>
  <si>
    <t>185</t>
  </si>
  <si>
    <t>1,65*(9,875+7,65+3,4+3,45)</t>
  </si>
  <si>
    <t>4,3+10,5+2,3+1,5+9,3+54,7+11,8+8,9+2,2+17,9+5,9+3,1</t>
  </si>
  <si>
    <t>-1430820275</t>
  </si>
  <si>
    <t>SDK podhled desky 1xA 12,5 bez TI dvouvrstvá spodní kce profil CD+UD</t>
  </si>
  <si>
    <t>763131411</t>
  </si>
  <si>
    <t>184</t>
  </si>
  <si>
    <t>3*(1,075+0,9*5)</t>
  </si>
  <si>
    <t>1719543912</t>
  </si>
  <si>
    <t>SDK stěna předsazená tl 125 mm profil CW+UW 100 desky 2xDF 12,5 TI 50 mm EI 45</t>
  </si>
  <si>
    <t>763121455</t>
  </si>
  <si>
    <t>183</t>
  </si>
  <si>
    <t>2,6*(1,675*4)</t>
  </si>
  <si>
    <t>1121511230</t>
  </si>
  <si>
    <t>SDK příčka instalační tl 270 mm zdvojený profil CW+UW 75 desky 2xA 12,5 TI 60 mm EI 60 Rw 54 dB</t>
  </si>
  <si>
    <t>763113317</t>
  </si>
  <si>
    <t>182</t>
  </si>
  <si>
    <t>2,6*(1,675*2+1,375)</t>
  </si>
  <si>
    <t>-616944100</t>
  </si>
  <si>
    <t>SDK příčka instalační tl 220 mm zdvojený profil CW+UW 50 desky 2xA 12,5 TI 40 mm EI 60 Rw 52 dB</t>
  </si>
  <si>
    <t>763113315</t>
  </si>
  <si>
    <t>181</t>
  </si>
  <si>
    <t>2,6*(16,445+3,475*2+35,8+0,15*4+0,82+0,15*2+0,385+0,1+3,475*2+3,475*8+1+16,445+0,3+0,2-1,675*4)</t>
  </si>
  <si>
    <t>-0,8*1,97*10</t>
  </si>
  <si>
    <t>3*(10,8+1+10,625+0,4+3,475+1,15+1,125+2,625+7,65+3,475+1,5)</t>
  </si>
  <si>
    <t>1773201289</t>
  </si>
  <si>
    <t>SDK příčka tl 150 mm profil CW+UW 100 desky 2xA 12,5 TI 100 mm EI 60 Rw 55 DB</t>
  </si>
  <si>
    <t>763111417</t>
  </si>
  <si>
    <t>180</t>
  </si>
  <si>
    <t>-0,8*1,97*11</t>
  </si>
  <si>
    <t>2,6*(3,475*12+1,675*10+1,92+1,875)</t>
  </si>
  <si>
    <t>-0,9*2,1</t>
  </si>
  <si>
    <t>-0,7*1,97*12</t>
  </si>
  <si>
    <t>3*(3,4+1,825*2+3,475+2,475+3,475+0,35+1,625+3,475+0,325+0,075*2+0,175+1,45+1,85+7,65+1,7*6+1,525*2+0,125)</t>
  </si>
  <si>
    <t>2012261650</t>
  </si>
  <si>
    <t>SDK příčka tl 100 mm profil CW+UW 50 desky 2xA 12,5 TI 50 mm EI 60 Rw 50 dB</t>
  </si>
  <si>
    <t>763111411</t>
  </si>
  <si>
    <t>179</t>
  </si>
  <si>
    <t xml:space="preserve">    763 - Konstrukce suché výstavby</t>
  </si>
  <si>
    <t>1287470908</t>
  </si>
  <si>
    <t>Přesun hmot procentní pro kce tesařské v objektech v do 12 m</t>
  </si>
  <si>
    <t>998762202</t>
  </si>
  <si>
    <t>178</t>
  </si>
  <si>
    <t>308107632</t>
  </si>
  <si>
    <t>Spojovací prostředky pro montáž záklopu, stropnice a podbíjení</t>
  </si>
  <si>
    <t>762895000</t>
  </si>
  <si>
    <t>177</t>
  </si>
  <si>
    <t>2104867890</t>
  </si>
  <si>
    <t>palubky obkladové modřín profil klasický 19 x 116 mm A/B</t>
  </si>
  <si>
    <t>611911570</t>
  </si>
  <si>
    <t>176</t>
  </si>
  <si>
    <t>38,2*2</t>
  </si>
  <si>
    <t>941904180</t>
  </si>
  <si>
    <t>Montáž podbíjení střech šikmých vnějšího přesahu š do 0,8 m z palubek</t>
  </si>
  <si>
    <t>762842131</t>
  </si>
  <si>
    <t>175</t>
  </si>
  <si>
    <t>1547308305</t>
  </si>
  <si>
    <t>Spojovací prostředky pro položení dřevěných podlah a zakrytí kanálů</t>
  </si>
  <si>
    <t>762595001</t>
  </si>
  <si>
    <t>174</t>
  </si>
  <si>
    <t>35,8*0,025</t>
  </si>
  <si>
    <t>98052689</t>
  </si>
  <si>
    <t>řezivo jehličnaté hoblované prkno jakost I. tl. 2 - 3 cm</t>
  </si>
  <si>
    <t>605151115</t>
  </si>
  <si>
    <t>173</t>
  </si>
  <si>
    <t>1*35,8</t>
  </si>
  <si>
    <t>"revizní lávka"</t>
  </si>
  <si>
    <t>-1826438007</t>
  </si>
  <si>
    <t>Položení podlahy z hoblovaných prken na sraz</t>
  </si>
  <si>
    <t>762523104</t>
  </si>
  <si>
    <t>172</t>
  </si>
  <si>
    <t>-850381603</t>
  </si>
  <si>
    <t>Spojovací prostředky pro montáž krovu, bednění, laťování, světlíky, klíny</t>
  </si>
  <si>
    <t>762395000</t>
  </si>
  <si>
    <t>171</t>
  </si>
  <si>
    <t>190,976*0,05*0,05</t>
  </si>
  <si>
    <t>-181673496</t>
  </si>
  <si>
    <t>řezivo jehličnaté,střešní latě impregnované dl 2 - 3,5 m</t>
  </si>
  <si>
    <t>605141130</t>
  </si>
  <si>
    <t>170</t>
  </si>
  <si>
    <t>2,984*32*2</t>
  </si>
  <si>
    <t>"pod bednění"</t>
  </si>
  <si>
    <t>1069362300</t>
  </si>
  <si>
    <t>Montáž kontralatí na střechách sklonu do 60°</t>
  </si>
  <si>
    <t>762342441</t>
  </si>
  <si>
    <t>169</t>
  </si>
  <si>
    <t>-1886349776</t>
  </si>
  <si>
    <t>Montáž a dodávka laťování + kontralatí na střechách složitých sklonu do 60° osové vzdálenosti do 150 mm</t>
  </si>
  <si>
    <t>762342319</t>
  </si>
  <si>
    <t>168</t>
  </si>
  <si>
    <t>184,177*0,03</t>
  </si>
  <si>
    <t>-579509389</t>
  </si>
  <si>
    <t>řezivo smrkové sušené tl. 30mm</t>
  </si>
  <si>
    <t>605161000</t>
  </si>
  <si>
    <t>167</t>
  </si>
  <si>
    <t>286841053</t>
  </si>
  <si>
    <t>Montáž bednění střech rovných a šikmých sklonu do 60° z hrubých prken na sraz</t>
  </si>
  <si>
    <t>762341210</t>
  </si>
  <si>
    <t>166</t>
  </si>
  <si>
    <t>38,2*2*0,16*0,2</t>
  </si>
  <si>
    <t>"vaznice 160/200"</t>
  </si>
  <si>
    <t>4,675*4*0,18*0,18</t>
  </si>
  <si>
    <t>"pozednice 180/180"</t>
  </si>
  <si>
    <t>-1694192822</t>
  </si>
  <si>
    <t>řezivo jehličnaté hranol jakost I nad 120 cm2 - suché řezivo v kvalitě S1</t>
  </si>
  <si>
    <t>605120115</t>
  </si>
  <si>
    <t>165</t>
  </si>
  <si>
    <t>4,675*4</t>
  </si>
  <si>
    <t>-1362166138</t>
  </si>
  <si>
    <t>Montáž vázaných kcí krovů pravidelných z řeziva hoblovaného plochy do 450 cm2 s ocelovými spojkami</t>
  </si>
  <si>
    <t>762332544</t>
  </si>
  <si>
    <t>164</t>
  </si>
  <si>
    <t>28,85*2*0,18*0,1</t>
  </si>
  <si>
    <t>"pozednice 180/100"</t>
  </si>
  <si>
    <t>6,407*24*0,1*0,18</t>
  </si>
  <si>
    <t>(3,45+2,664)*64*0,1*0,18</t>
  </si>
  <si>
    <t>"krokve 100/180"</t>
  </si>
  <si>
    <t>4,858*16*0,08*0,16</t>
  </si>
  <si>
    <t>5,107*64*0,08*0,16</t>
  </si>
  <si>
    <t>"kleštiny 80/160"</t>
  </si>
  <si>
    <t>1207619489</t>
  </si>
  <si>
    <t>163</t>
  </si>
  <si>
    <t>28,85*2</t>
  </si>
  <si>
    <t>6,407*24</t>
  </si>
  <si>
    <t>(3,45+2,664)*64</t>
  </si>
  <si>
    <t>4,858*16</t>
  </si>
  <si>
    <t>5,107*64</t>
  </si>
  <si>
    <t>1527090368</t>
  </si>
  <si>
    <t>Montáž vázaných kcí krovů pravidelných z řeziva hoblovaného plochy do 224 cm2 s ocelovými spojkami</t>
  </si>
  <si>
    <t>762332542</t>
  </si>
  <si>
    <t>162</t>
  </si>
  <si>
    <t>15,758+3,112+5,268+0,487+0,913</t>
  </si>
  <si>
    <t>-106438062</t>
  </si>
  <si>
    <t>Impregnace řeziva proti dřevokaznému hmyzu, houbám a plísním máčením třída ohrožení 1 a 2</t>
  </si>
  <si>
    <t>762083121</t>
  </si>
  <si>
    <t>161</t>
  </si>
  <si>
    <t>44*2</t>
  </si>
  <si>
    <t>"profilace krokví"</t>
  </si>
  <si>
    <t>-1677267587</t>
  </si>
  <si>
    <t>Provedení tesařského profilování zhlaví trámu jednoduchý vnitřní jeden a půloblouk plochy do 320 cm2</t>
  </si>
  <si>
    <t>762082530</t>
  </si>
  <si>
    <t>160</t>
  </si>
  <si>
    <t xml:space="preserve">    762 - Konstrukce tesařské</t>
  </si>
  <si>
    <t>1626190110</t>
  </si>
  <si>
    <t>Přesun hmot procentní pro izolace tepelné v objektech v do 12 m</t>
  </si>
  <si>
    <t>998713202</t>
  </si>
  <si>
    <t>159</t>
  </si>
  <si>
    <t>-24732127</t>
  </si>
  <si>
    <t>634822625</t>
  </si>
  <si>
    <t>158</t>
  </si>
  <si>
    <t>0,35*(3,75+3,475*2)</t>
  </si>
  <si>
    <t>1513950179</t>
  </si>
  <si>
    <t>Montáž izolace tepelné stěn a základů volně vloženými rohožemi, pásy, dílci, deskami 1 vrstva</t>
  </si>
  <si>
    <t>713131151</t>
  </si>
  <si>
    <t>157</t>
  </si>
  <si>
    <t>-46,7</t>
  </si>
  <si>
    <t>8,75*35,8</t>
  </si>
  <si>
    <t>1063307443</t>
  </si>
  <si>
    <t>631514820</t>
  </si>
  <si>
    <t>156</t>
  </si>
  <si>
    <t>1,7+4,1+4,1+4,1+4,1+4,1+4+4,1+4,1+4,1+4,1+4,1</t>
  </si>
  <si>
    <t>779631230</t>
  </si>
  <si>
    <t>631514810</t>
  </si>
  <si>
    <t>155</t>
  </si>
  <si>
    <t>8,75*35,8*0,15</t>
  </si>
  <si>
    <t>487408417</t>
  </si>
  <si>
    <t>283763840</t>
  </si>
  <si>
    <t>154</t>
  </si>
  <si>
    <t>-2060121380</t>
  </si>
  <si>
    <t>Montáž izolace tepelné podlah volně kladenými rohožemi, pásy, dílci, deskami 1 vrstva</t>
  </si>
  <si>
    <t>713121111</t>
  </si>
  <si>
    <t>153</t>
  </si>
  <si>
    <t>-551294295</t>
  </si>
  <si>
    <t>Přesun hmot procentní pro izolace proti vodě, vlhkosti a plynům v objektech v do 12 m</t>
  </si>
  <si>
    <t>998711202</t>
  </si>
  <si>
    <t>152</t>
  </si>
  <si>
    <t>-2*(0,6*11+1,4)</t>
  </si>
  <si>
    <t>2*(1,675*18+2,475*18+1,675*2+2,475*2+2,91*2+3,625*2+1,8*2+2,175*2+1,8*2)</t>
  </si>
  <si>
    <t>0,8*0,8*7</t>
  </si>
  <si>
    <t>-2*(1+0,9+0,9+1+0,9+1)</t>
  </si>
  <si>
    <t>2*(8,75+8,825*2+3,475+0,15+3,475+0,15+0,9+1*2+1,7*2+2,475*2+1,625*2+1,925*2)</t>
  </si>
  <si>
    <t>-1725416124</t>
  </si>
  <si>
    <t>Izolace proti vodě za studena svislé těsnicí hmotou</t>
  </si>
  <si>
    <t>711413121</t>
  </si>
  <si>
    <t>151</t>
  </si>
  <si>
    <t>54,7+8,9+4,5+5,9+3,1</t>
  </si>
  <si>
    <t>-1768260896</t>
  </si>
  <si>
    <t>Izolace proti vodě za studena vodorovné těsnicí hmotou</t>
  </si>
  <si>
    <t>711413111</t>
  </si>
  <si>
    <t>150</t>
  </si>
  <si>
    <t>96162738</t>
  </si>
  <si>
    <t>penetrace podkladů</t>
  </si>
  <si>
    <t>245525770</t>
  </si>
  <si>
    <t>149</t>
  </si>
  <si>
    <t>110962279</t>
  </si>
  <si>
    <t>Provedení izolace proti povrchové vodě svislé za studena nátěrem penetračním</t>
  </si>
  <si>
    <t>711412001</t>
  </si>
  <si>
    <t>148</t>
  </si>
  <si>
    <t>-1132411393</t>
  </si>
  <si>
    <t>147</t>
  </si>
  <si>
    <t>-1898531440</t>
  </si>
  <si>
    <t>Provedení izolace proti povrchové vodě vodorovné za studena nátěrem penetračním</t>
  </si>
  <si>
    <t>711411001</t>
  </si>
  <si>
    <t>146</t>
  </si>
  <si>
    <t>(2*36,56+2*9,51)</t>
  </si>
  <si>
    <t>-1602165246</t>
  </si>
  <si>
    <t>Izolace proti zemní vlhkosti foliemi nopovými ukončené horní provětrávací lištou</t>
  </si>
  <si>
    <t>711161382</t>
  </si>
  <si>
    <t>145</t>
  </si>
  <si>
    <t>(2*36,56+2*9,51)*0,9</t>
  </si>
  <si>
    <t>-1223558938</t>
  </si>
  <si>
    <t>Izolace proti zemní vlhkosti stěn foliemi nopovými pro běžné podmínky tl. 0,4 mm šířky 1,0 m</t>
  </si>
  <si>
    <t>711161302</t>
  </si>
  <si>
    <t>144</t>
  </si>
  <si>
    <t>-660385268</t>
  </si>
  <si>
    <t>628560000</t>
  </si>
  <si>
    <t>143</t>
  </si>
  <si>
    <t>(2*36,56+2*9,51)*1,15*2</t>
  </si>
  <si>
    <t>-223904124</t>
  </si>
  <si>
    <t>Provedení izolace proti zemní vlhkosti pásy přitavením svislé NAIP</t>
  </si>
  <si>
    <t>711142559</t>
  </si>
  <si>
    <t>142</t>
  </si>
  <si>
    <t>-240783062</t>
  </si>
  <si>
    <t>141</t>
  </si>
  <si>
    <t>36,56*9,51*2</t>
  </si>
  <si>
    <t>-1404415093</t>
  </si>
  <si>
    <t>Provedení izolace proti zemní vlhkosti pásy přitavením vodorovné NAIP</t>
  </si>
  <si>
    <t>711141559</t>
  </si>
  <si>
    <t>140</t>
  </si>
  <si>
    <t>-326422741</t>
  </si>
  <si>
    <t>111631500</t>
  </si>
  <si>
    <t>139</t>
  </si>
  <si>
    <t>(2*36,56+2*9,51)*1,15</t>
  </si>
  <si>
    <t>1352771683</t>
  </si>
  <si>
    <t>Provedení izolace proti zemní vlhkosti svislé za studena lakem asfaltovým</t>
  </si>
  <si>
    <t>711112002</t>
  </si>
  <si>
    <t>-622826247</t>
  </si>
  <si>
    <t>36,56*9,51</t>
  </si>
  <si>
    <t>1196460004</t>
  </si>
  <si>
    <t>Provedení izolace proti zemní vlhkosti vodorovné za studena lakem asfaltovým</t>
  </si>
  <si>
    <t>711111002</t>
  </si>
  <si>
    <t xml:space="preserve">    711 - Izolace proti vodě, vlhkosti a plynům</t>
  </si>
  <si>
    <t>PSV - Práce a dodávky PSV</t>
  </si>
  <si>
    <t>-651798716</t>
  </si>
  <si>
    <t>Přesun hmot pro budovy zděné v do 12 m</t>
  </si>
  <si>
    <t>998011002</t>
  </si>
  <si>
    <t xml:space="preserve">    998 - Přesun hmot</t>
  </si>
  <si>
    <t>229221186</t>
  </si>
  <si>
    <t>Poplatek za uložení stavebního směsného odpadu na skládce (skládkovné)</t>
  </si>
  <si>
    <t>997013831</t>
  </si>
  <si>
    <t>-50849556</t>
  </si>
  <si>
    <t>Poplatek za uložení stavebního odpadu z keramických materiálů na skládce (skládkovné)</t>
  </si>
  <si>
    <t>997013803</t>
  </si>
  <si>
    <t>1429614976</t>
  </si>
  <si>
    <t>Příplatek k odvozu suti a vybouraných hmot na skládku ZKD 1 km přes 1 km</t>
  </si>
  <si>
    <t>997013509</t>
  </si>
  <si>
    <t>1554356526</t>
  </si>
  <si>
    <t>Odvoz suti a vybouraných hmot na skládku nebo meziskládku do 1 km se složením</t>
  </si>
  <si>
    <t>997013501</t>
  </si>
  <si>
    <t>-777066068</t>
  </si>
  <si>
    <t>Vnitrostaveništní doprava suti a vybouraných hmot pro budovy v do 9 m s použitím mechanizace</t>
  </si>
  <si>
    <t>997013112</t>
  </si>
  <si>
    <t xml:space="preserve">    997 - Přesun sutě</t>
  </si>
  <si>
    <t>32*0,5</t>
  </si>
  <si>
    <t>"O8"</t>
  </si>
  <si>
    <t>-164212480</t>
  </si>
  <si>
    <t>Jádrové vrty diamantovými korunkami do D 200 mm do stavebních materiálů</t>
  </si>
  <si>
    <t>977151125</t>
  </si>
  <si>
    <t>0,67*3*1,7</t>
  </si>
  <si>
    <t>-1616716693</t>
  </si>
  <si>
    <t>Bourání zdiva nadzákladového kamenného na MV nebo MVC přes 1 m3 vč. dovázání a začištění stěny po vybourání</t>
  </si>
  <si>
    <t>962022391</t>
  </si>
  <si>
    <t>1199172994</t>
  </si>
  <si>
    <t>Vyčištění budov bytové a občanské výstavby při výšce podlaží do 4 m</t>
  </si>
  <si>
    <t>952901111</t>
  </si>
  <si>
    <t>-696721918</t>
  </si>
  <si>
    <t>Lešení pomocné pro objekty pozemních staveb s lešeňovou podlahou v do 1,9 m zatížení do 150 kg/m2</t>
  </si>
  <si>
    <t>949101111</t>
  </si>
  <si>
    <t>-6070037</t>
  </si>
  <si>
    <t>Demontáž ochranné sítě z textilie z umělých vláken</t>
  </si>
  <si>
    <t>944511811</t>
  </si>
  <si>
    <t>-90701075</t>
  </si>
  <si>
    <t>Příplatek k ochranné síti za první a ZKD den použití</t>
  </si>
  <si>
    <t>944511211</t>
  </si>
  <si>
    <t>-1333590173</t>
  </si>
  <si>
    <t>Montáž ochranné sítě z textilie z umělých vláken</t>
  </si>
  <si>
    <t>944511111</t>
  </si>
  <si>
    <t>428886534</t>
  </si>
  <si>
    <t>Demontáž lešení řadového trubkového lehkého s podlahami zatížení do 200 kg/m2 š do 0,9 m v do 10 m</t>
  </si>
  <si>
    <t>941111811</t>
  </si>
  <si>
    <t>534856761</t>
  </si>
  <si>
    <t>Příplatek k lešení řadovému trubkovému lehkému s podlahami š 0,9 m v 10 m za první a ZKD den použití</t>
  </si>
  <si>
    <t>941111211</t>
  </si>
  <si>
    <t>8*(10,65*2)</t>
  </si>
  <si>
    <t>6,5*(37,7*2)</t>
  </si>
  <si>
    <t>2040969058</t>
  </si>
  <si>
    <t>Montáž lešení řadového trubkového lehkého s podlahami zatížení do 200 kg/m2 š do 0,9 m v do 10 m</t>
  </si>
  <si>
    <t>941111111</t>
  </si>
  <si>
    <t>6,06/0,21</t>
  </si>
  <si>
    <t>254305390</t>
  </si>
  <si>
    <t>tvárnice betonová příkopová 250/100 mm</t>
  </si>
  <si>
    <t>592275220</t>
  </si>
  <si>
    <t>6,06</t>
  </si>
  <si>
    <t>-1111673093</t>
  </si>
  <si>
    <t>Osazení příkopového žlabu do betonu tl 100 mm z betonových tvárnic š do 500 mm</t>
  </si>
  <si>
    <t>935112111</t>
  </si>
  <si>
    <t>1247182506</t>
  </si>
  <si>
    <t>592174140</t>
  </si>
  <si>
    <t>3,05+13,93+8,55+3,5*2+11,6+2,85*2+9,3*2</t>
  </si>
  <si>
    <t>806711299</t>
  </si>
  <si>
    <t>Osazení chodníkového obrubníku betonového stojatého s boční opěrou do lože z betonu prostého</t>
  </si>
  <si>
    <t>916231213</t>
  </si>
  <si>
    <t>-27918369</t>
  </si>
  <si>
    <t>592174640</t>
  </si>
  <si>
    <t>5,61+8,49</t>
  </si>
  <si>
    <t>1887353343</t>
  </si>
  <si>
    <t>Osazení silničního obrubníku betonového stojatého s boční opěrou do lože z betonu prostého</t>
  </si>
  <si>
    <t>916131213</t>
  </si>
  <si>
    <t xml:space="preserve">    9 - Ostatní konstrukce a práce, bourání</t>
  </si>
  <si>
    <t>255792775</t>
  </si>
  <si>
    <t>zárubeň ocelová pro běžné zdění H 145 800 L/P</t>
  </si>
  <si>
    <t>553311430</t>
  </si>
  <si>
    <t>-871281769</t>
  </si>
  <si>
    <t>Osazování zárubní nebo rámů dveřních kovových do 2,5 m2 na MC</t>
  </si>
  <si>
    <t>642942111</t>
  </si>
  <si>
    <t>(3,95+4+8,55+9,65+37,7+3,775)*0,5</t>
  </si>
  <si>
    <t>-1929985306</t>
  </si>
  <si>
    <t>Okapový chodník z betonových dlaždic tl 60 mm kladených do písku se zalitím spár MC</t>
  </si>
  <si>
    <t>637211122</t>
  </si>
  <si>
    <t>8,75*5+17,775*2</t>
  </si>
  <si>
    <t>8,75*4+17,775*2</t>
  </si>
  <si>
    <t>2030667133</t>
  </si>
  <si>
    <t>Výplň dilatačních spar šířky do 5 mm v mazaninách silikonovým tmelem</t>
  </si>
  <si>
    <t>634661111</t>
  </si>
  <si>
    <t>-637409266</t>
  </si>
  <si>
    <t>Řezání dilatačních spár š 5 mm hl do 50 mm v čerstvé betonové mazanině</t>
  </si>
  <si>
    <t>634911113</t>
  </si>
  <si>
    <t>3,625*4</t>
  </si>
  <si>
    <t>3,475*2+0,25*4+2,15*2</t>
  </si>
  <si>
    <t>2*35,8+4*8,75</t>
  </si>
  <si>
    <t>-688002494</t>
  </si>
  <si>
    <t>Obvodová dilatace pružnou těsnicí páskou v 100 mm mezi stěnou a mazaninou</t>
  </si>
  <si>
    <t>634111114</t>
  </si>
  <si>
    <t>2*35,8+2*8,75</t>
  </si>
  <si>
    <t>-869796573</t>
  </si>
  <si>
    <t>Obvodová dilatace pružnou těsnicí páskou v 80 mm mezi stěnou a mazaninou</t>
  </si>
  <si>
    <t>634111113</t>
  </si>
  <si>
    <t>35,8*8,75</t>
  </si>
  <si>
    <t>1187645221</t>
  </si>
  <si>
    <t>Separační vrstva z PE fólie</t>
  </si>
  <si>
    <t>632481213</t>
  </si>
  <si>
    <t>8,75*35,8*4,2/1000</t>
  </si>
  <si>
    <t>264318342</t>
  </si>
  <si>
    <t>Výztuž mazanin svařovanými sítěmi Kari</t>
  </si>
  <si>
    <t>631362021</t>
  </si>
  <si>
    <t>-985004543</t>
  </si>
  <si>
    <t>Příplatek k mazanině tl do 120 mm za stržení povrchu spodní vrstvy před vložením výztuže</t>
  </si>
  <si>
    <t>631319173</t>
  </si>
  <si>
    <t>1486448174</t>
  </si>
  <si>
    <t>Příplatek k mazanině tl do 80 mm za stržení povrchu spodní vrstvy před vložením výztuže</t>
  </si>
  <si>
    <t>631319171</t>
  </si>
  <si>
    <t>-1751671387</t>
  </si>
  <si>
    <t>Příplatek k mazanině tl do 120 mm za přehlazení povrchu</t>
  </si>
  <si>
    <t>631319012</t>
  </si>
  <si>
    <t>1715474281</t>
  </si>
  <si>
    <t>Příplatek k mazanině tl do 80 mm za přehlazení povrchu</t>
  </si>
  <si>
    <t>631319011</t>
  </si>
  <si>
    <t>8,75*35,8*0,09</t>
  </si>
  <si>
    <t>2341180</t>
  </si>
  <si>
    <t>Mazanina tl do 120 mm z betonu prostého bez zvýšených nároků na prostředí tř. C 30/37</t>
  </si>
  <si>
    <t>631311127</t>
  </si>
  <si>
    <t>8,75*35,8*0,053</t>
  </si>
  <si>
    <t>2050719673</t>
  </si>
  <si>
    <t>Mazanina tl do 80 mm z betonu prostého bez zvýšených nároků na prostředí tř. C 30/37</t>
  </si>
  <si>
    <t>631311117</t>
  </si>
  <si>
    <t>1664392494</t>
  </si>
  <si>
    <t>Zakrytí výplní otvorů a svislých ploch fólií přilepenou lepící páskou</t>
  </si>
  <si>
    <t>629991011</t>
  </si>
  <si>
    <t>"D05" (1,5+2*2,4)*6*0,1</t>
  </si>
  <si>
    <t>"D04" (1,5+2*2,4)*1*0,1</t>
  </si>
  <si>
    <t>"D03" (1,5+2*2,5)*1*0,1</t>
  </si>
  <si>
    <t>"D02" (1+2*2,5)*2*0,1</t>
  </si>
  <si>
    <t>"D01" (2+2*2,5)*1*0,1</t>
  </si>
  <si>
    <t>"O06" (0,75+2*1,5)*12*0,1</t>
  </si>
  <si>
    <t>"O05" (1,5+2*1,5)*11*0,1</t>
  </si>
  <si>
    <t>"O04" (2,25+2*1,5)*1*0,1</t>
  </si>
  <si>
    <t>"O03" (2,25+2*1,5)*1*0,1</t>
  </si>
  <si>
    <t>"O02" (2+2*1,5)*2*0,1</t>
  </si>
  <si>
    <t>"O01" (2+2*1,5)*7*0,1</t>
  </si>
  <si>
    <t>210,242*2</t>
  </si>
  <si>
    <t>62,312*2</t>
  </si>
  <si>
    <t>"plocha graficky"</t>
  </si>
  <si>
    <t>332947727</t>
  </si>
  <si>
    <t>Tepelně izolační jednovrstvá omítka vnějších stěn tloušťky do 30 mm</t>
  </si>
  <si>
    <t>622811002</t>
  </si>
  <si>
    <t>"D03" (1,5+2*2,25)*1*0,1</t>
  </si>
  <si>
    <t>"D02" (1+2*2,25)*2*0,1</t>
  </si>
  <si>
    <t>"D01" (2+2*2,25)*1*0,1</t>
  </si>
  <si>
    <t>"O05" (1,5+2*1,5)*2*0,1</t>
  </si>
  <si>
    <t>"O05" -1,5*1,5*2</t>
  </si>
  <si>
    <t>107,02+111,52+29,915+26,54</t>
  </si>
  <si>
    <t>0,3*(36,7*2+9,65*2)</t>
  </si>
  <si>
    <t>510874467</t>
  </si>
  <si>
    <t>Tenkovrstvá akrylátová mozaiková střednězrnná omítka včetně penetrace vnějších stěn</t>
  </si>
  <si>
    <t>622511111</t>
  </si>
  <si>
    <t>-287926144</t>
  </si>
  <si>
    <t>283764240</t>
  </si>
  <si>
    <t>(36,7*2+9,65*2)*(0,5+0,25+0,25+0,25)</t>
  </si>
  <si>
    <t>"zateplení ŽB nadpraží a věnců"</t>
  </si>
  <si>
    <t>62789610</t>
  </si>
  <si>
    <t>Montáž kontaktního zateplení vnějších stěn z polystyrénových desek tl do 160 mm</t>
  </si>
  <si>
    <t>622211031</t>
  </si>
  <si>
    <t>"perimetr 80" (36,7*2+9,65*2)*0,75</t>
  </si>
  <si>
    <t>-827189350</t>
  </si>
  <si>
    <t>283763560</t>
  </si>
  <si>
    <t>"perimetr 50" (36,7*2+9,65*2)*0,4</t>
  </si>
  <si>
    <t>-666814760</t>
  </si>
  <si>
    <t>283763520</t>
  </si>
  <si>
    <t>"základy"</t>
  </si>
  <si>
    <t>-2022941465</t>
  </si>
  <si>
    <t>Montáž kontaktního zateplení vnějších stěn z polystyrénových desek tl do 80 mm</t>
  </si>
  <si>
    <t>622211011</t>
  </si>
  <si>
    <t>1082192203</t>
  </si>
  <si>
    <t>590514760</t>
  </si>
  <si>
    <t>"D05" (1,5+2*2,4)*6</t>
  </si>
  <si>
    <t>"D04" (1,5+2*2,4)*1</t>
  </si>
  <si>
    <t>"D03" (1,5+2*2,5)*1</t>
  </si>
  <si>
    <t>"D02" (1+2*2,5)*2</t>
  </si>
  <si>
    <t>"D01" (2+2*2,5)*1</t>
  </si>
  <si>
    <t>"O06" (0,75+2*1,5)*12</t>
  </si>
  <si>
    <t>"O05" (1,5+2*1,5)*11</t>
  </si>
  <si>
    <t>"O04" (2,25+2*1,5)*1</t>
  </si>
  <si>
    <t>"O03" (2,25+2*1,5)*1</t>
  </si>
  <si>
    <t>"O02" (2+2*1,5)*2</t>
  </si>
  <si>
    <t>"O01" (2+2*1,5)*7</t>
  </si>
  <si>
    <t>229479136</t>
  </si>
  <si>
    <t>Montáž omítkových samolepících začišťovacích profilů (APU lišt)</t>
  </si>
  <si>
    <t>622143004</t>
  </si>
  <si>
    <t>42747427</t>
  </si>
  <si>
    <t>lišta rohová Al 22 / 22 mm perforovaná</t>
  </si>
  <si>
    <t>590514700</t>
  </si>
  <si>
    <t>1,12*4</t>
  </si>
  <si>
    <t>5,55*4</t>
  </si>
  <si>
    <t>-906260423</t>
  </si>
  <si>
    <t>Montáž omítkových plastových nebo pozinkovaných rohových profilů</t>
  </si>
  <si>
    <t>622143003</t>
  </si>
  <si>
    <t>1224951839</t>
  </si>
  <si>
    <t>Potažení vnějších stěn sklovláknitým pletivem vtlačeným do tenkovrstvé hmoty</t>
  </si>
  <si>
    <t>622142001</t>
  </si>
  <si>
    <t>235061600</t>
  </si>
  <si>
    <t>Cementový postřik vnějších stěn nanášený celoplošně ručně</t>
  </si>
  <si>
    <t>622131101</t>
  </si>
  <si>
    <t>-1352494713</t>
  </si>
  <si>
    <t>Obalení konstrukcí a prvků fólií přilepenou lepící páskou - vnitřní plocha oken a dveří</t>
  </si>
  <si>
    <t>619991011</t>
  </si>
  <si>
    <t>-122188419</t>
  </si>
  <si>
    <t>Příplatek k sádrové omítce vnitřních stěn za každých dalších 5 mm tloušťky ručně</t>
  </si>
  <si>
    <t>612341191</t>
  </si>
  <si>
    <t>-1586447146</t>
  </si>
  <si>
    <t>Sádrová nebo vápenosádrová omítka hladká jednovrstvá vnitřních stěn nanášená ručně</t>
  </si>
  <si>
    <t>612341121</t>
  </si>
  <si>
    <t>-590198735</t>
  </si>
  <si>
    <t>590514750</t>
  </si>
  <si>
    <t>1131120210</t>
  </si>
  <si>
    <t>Montáž vnitřních omítkových samolepících začišťovacích profilů (APU lišt)</t>
  </si>
  <si>
    <t>612143004</t>
  </si>
  <si>
    <t>2110717360</t>
  </si>
  <si>
    <t>3,1*5</t>
  </si>
  <si>
    <t>(2,1*2+1)*2</t>
  </si>
  <si>
    <t>3+1,6*2+1+1,6*2</t>
  </si>
  <si>
    <t>-92040733</t>
  </si>
  <si>
    <t>Montáž vnitřních omítkových pozinkovaných rohových profilů</t>
  </si>
  <si>
    <t>612143003</t>
  </si>
  <si>
    <t>349783328</t>
  </si>
  <si>
    <t>Penetrace vnitřních stěn nanášená ručně - pod sádrovou omítku</t>
  </si>
  <si>
    <t>612131121</t>
  </si>
  <si>
    <t>-1427926438</t>
  </si>
  <si>
    <t>Příplatek k sádrové omítce vnitřních stropů za každých dalších 5 mm tloušťky ručně</t>
  </si>
  <si>
    <t>611341191</t>
  </si>
  <si>
    <t>1917226234</t>
  </si>
  <si>
    <t>Sádrová nebo vápenosádrová omítka hladká jednovrstvá vnitřních stropů rovných nanášená ručně</t>
  </si>
  <si>
    <t>611341121</t>
  </si>
  <si>
    <t>1313928070</t>
  </si>
  <si>
    <t>Penetrace vnitřních stropů nanášená ručně - pod sádrovou omítku</t>
  </si>
  <si>
    <t>611131121</t>
  </si>
  <si>
    <t xml:space="preserve">    6 - Úpravy povrchů, podlahy a osazování výplní</t>
  </si>
  <si>
    <t>1945303567</t>
  </si>
  <si>
    <t>592450070</t>
  </si>
  <si>
    <t>55,12</t>
  </si>
  <si>
    <t>3,5*11,6</t>
  </si>
  <si>
    <t>3,05*13,93</t>
  </si>
  <si>
    <t>"zpevněné plochy"</t>
  </si>
  <si>
    <t>-1638730740</t>
  </si>
  <si>
    <t>596212232</t>
  </si>
  <si>
    <t>-1169066935</t>
  </si>
  <si>
    <t>Podklad ze směsi stmelené cementem SC C 8/10 (KSC I) tl 150 mm</t>
  </si>
  <si>
    <t>567122114</t>
  </si>
  <si>
    <t>"okapový chodník"</t>
  </si>
  <si>
    <t>285379393</t>
  </si>
  <si>
    <t>Podklad ze štěrkodrtě ŠD tl 150 mm</t>
  </si>
  <si>
    <t>564851111</t>
  </si>
  <si>
    <t>172877839</t>
  </si>
  <si>
    <t>Podklad nebo podsyp ze štěrkopísku ŠP tl 300 mm</t>
  </si>
  <si>
    <t>564281111</t>
  </si>
  <si>
    <t>1464627406</t>
  </si>
  <si>
    <t>Podklad nebo podsyp ze štěrkopísku ŠP tl 200 mm</t>
  </si>
  <si>
    <t>564261111</t>
  </si>
  <si>
    <t xml:space="preserve">    5 - Komunikace pozemní</t>
  </si>
  <si>
    <t>1,415</t>
  </si>
  <si>
    <t>-290528206</t>
  </si>
  <si>
    <t>Výztuž ztužujících pásů a věnců betonářskou ocelí 10 505</t>
  </si>
  <si>
    <t>417361821</t>
  </si>
  <si>
    <t>-241532255</t>
  </si>
  <si>
    <t>Odstranění bednění ztužujících věnců</t>
  </si>
  <si>
    <t>417351116</t>
  </si>
  <si>
    <t>0,25*2*(9,65*2+36,7*2)</t>
  </si>
  <si>
    <t>1036720259</t>
  </si>
  <si>
    <t>Zřízení bednění ztužujících věnců</t>
  </si>
  <si>
    <t>417351115</t>
  </si>
  <si>
    <t>0,25*0,3*(9,65*2+36,7*2)</t>
  </si>
  <si>
    <t>-1994120772</t>
  </si>
  <si>
    <t>Ztužující pásy a věnce ze ŽB tř. C 20/25</t>
  </si>
  <si>
    <t>417321414</t>
  </si>
  <si>
    <t>0,25*0,15*(9*5)</t>
  </si>
  <si>
    <t>419236185</t>
  </si>
  <si>
    <t>Dobetonávka C 20/25 mezi storpní panely</t>
  </si>
  <si>
    <t>4119R0001</t>
  </si>
  <si>
    <t>9,05*36,1</t>
  </si>
  <si>
    <t>812870152</t>
  </si>
  <si>
    <t>Montáž a dodávka prefabrikovaných ŽB stropů ze stropních panelů tl. 250 mm</t>
  </si>
  <si>
    <t>411121149</t>
  </si>
  <si>
    <t>3,25*2</t>
  </si>
  <si>
    <t>1623338895</t>
  </si>
  <si>
    <t>Ukotvení příček k cihelným konstrukcím plochými kotvami</t>
  </si>
  <si>
    <t>342291121</t>
  </si>
  <si>
    <t>(3,625*2+3,45)</t>
  </si>
  <si>
    <t>870399176</t>
  </si>
  <si>
    <t>Ukotvení příček montážní polyuretanovou pěnou tl příčky přes 100 mm</t>
  </si>
  <si>
    <t>342291112</t>
  </si>
  <si>
    <t>3,25*(3,625*2+3,45)</t>
  </si>
  <si>
    <t>1569682738</t>
  </si>
  <si>
    <t>342248113</t>
  </si>
  <si>
    <t>2,113</t>
  </si>
  <si>
    <t>873427117</t>
  </si>
  <si>
    <t>Výztuž překladů a říms a probetonávek panelů z betonářské oceli 10 505</t>
  </si>
  <si>
    <t>317361821</t>
  </si>
  <si>
    <t>881413513</t>
  </si>
  <si>
    <t>Odstranění bednění v do 4 m překladů</t>
  </si>
  <si>
    <t>317351102</t>
  </si>
  <si>
    <t>2*0,25*(36,7*2)</t>
  </si>
  <si>
    <t>2*0,5*(36,7*2)</t>
  </si>
  <si>
    <t>531193129</t>
  </si>
  <si>
    <t>Zřízení bednění v do 4 m překladů</t>
  </si>
  <si>
    <t>317351101</t>
  </si>
  <si>
    <t>0,31*0,25*(36,7*2)</t>
  </si>
  <si>
    <t>0,31*0,5*(36,7*2)</t>
  </si>
  <si>
    <t>1640133158</t>
  </si>
  <si>
    <t>Překlad ze ŽB tř. C 20/25 - průběžné monolitické nadpraží</t>
  </si>
  <si>
    <t>317321511</t>
  </si>
  <si>
    <t>137998358</t>
  </si>
  <si>
    <t>Překlad keramický vysoký v 23,8 cm dl 350 cm</t>
  </si>
  <si>
    <t>317168170</t>
  </si>
  <si>
    <t>5*2</t>
  </si>
  <si>
    <t>1256438385</t>
  </si>
  <si>
    <t>Překlad keramický vysoký v 23,8 cm dl 275 cm</t>
  </si>
  <si>
    <t>317168137</t>
  </si>
  <si>
    <t>5*6</t>
  </si>
  <si>
    <t>5*3</t>
  </si>
  <si>
    <t>-608200897</t>
  </si>
  <si>
    <t>Překlad keramický vysoký v 23,8 cm dl 175 cm</t>
  </si>
  <si>
    <t>317168133</t>
  </si>
  <si>
    <t>3*3</t>
  </si>
  <si>
    <t>-905011520</t>
  </si>
  <si>
    <t>Překlad keramický vysoký v 23,8 cm dl 125 cm</t>
  </si>
  <si>
    <t>317168131</t>
  </si>
  <si>
    <t>2,5*(28,85*2)</t>
  </si>
  <si>
    <t>1,75*(3,475*4)</t>
  </si>
  <si>
    <t>33,371*2</t>
  </si>
  <si>
    <t>"odpočet 2x řádek tl. 380 mm" -45,45</t>
  </si>
  <si>
    <t>3*(8,75*2)</t>
  </si>
  <si>
    <t>2,75*(36,7*2)</t>
  </si>
  <si>
    <t>363180222</t>
  </si>
  <si>
    <t>311238654</t>
  </si>
  <si>
    <t>0,5*(8,75*2)</t>
  </si>
  <si>
    <t>0,5*(36,7*2)</t>
  </si>
  <si>
    <t>-591839017</t>
  </si>
  <si>
    <t>311238652</t>
  </si>
  <si>
    <t>-1*1,6</t>
  </si>
  <si>
    <t>-3*1,6</t>
  </si>
  <si>
    <t>3,25*(2,15+3,475+8,75*2-1,5)</t>
  </si>
  <si>
    <t>-1408581141</t>
  </si>
  <si>
    <t>311238131</t>
  </si>
  <si>
    <t xml:space="preserve">    3 - Svislé a kompletní konstrukce</t>
  </si>
  <si>
    <t>1060602233</t>
  </si>
  <si>
    <t>Odstranění bednění základových zdí oboustranné</t>
  </si>
  <si>
    <t>279351106</t>
  </si>
  <si>
    <t>(2*1,6+2*1,6)*1</t>
  </si>
  <si>
    <t>(2*1,6+2*1,8)*1,25</t>
  </si>
  <si>
    <t>208498297</t>
  </si>
  <si>
    <t>Zřízení bednění základových zdí oboustranné</t>
  </si>
  <si>
    <t>279351105</t>
  </si>
  <si>
    <t>(1,6*2+1,1*2)*0,5*0,85</t>
  </si>
  <si>
    <t>(1,6*2+1,3*2)*0,5*0,85</t>
  </si>
  <si>
    <t>1,6*1,6*0,5</t>
  </si>
  <si>
    <t>1,6*1,8*0,5</t>
  </si>
  <si>
    <t>"šachty"</t>
  </si>
  <si>
    <t>-185568008</t>
  </si>
  <si>
    <t>Základová zeď ze ŽB tř. C 20/25 bez výztuže</t>
  </si>
  <si>
    <t>279321346</t>
  </si>
  <si>
    <t>8,71*0,5*2</t>
  </si>
  <si>
    <t>36,56*0,5*2</t>
  </si>
  <si>
    <t>883305810</t>
  </si>
  <si>
    <t>Základová zeď tl do 400 mm z tvárnic ztraceného bednění včetně výplně z betonu tř. C 16/20</t>
  </si>
  <si>
    <t>279113135</t>
  </si>
  <si>
    <t>(4*2+0,6*2)*1</t>
  </si>
  <si>
    <t>8,71*0,5*3</t>
  </si>
  <si>
    <t>619473967</t>
  </si>
  <si>
    <t>Základová zeď tl do 300 mm z tvárnic ztraceného bednění včetně výplně z betonu tř. C 16/20</t>
  </si>
  <si>
    <t>279113134</t>
  </si>
  <si>
    <t>823493340</t>
  </si>
  <si>
    <t>Odstranění bednění stěn základových patek</t>
  </si>
  <si>
    <t>275351216</t>
  </si>
  <si>
    <t>0,8*4*1,15*4</t>
  </si>
  <si>
    <t>314887017</t>
  </si>
  <si>
    <t>Zřízení bednění stěn základových patek</t>
  </si>
  <si>
    <t>275351215</t>
  </si>
  <si>
    <t>0,8*0,8*1,15*4</t>
  </si>
  <si>
    <t>-2087473817</t>
  </si>
  <si>
    <t>Základové patky ze ŽB bez zvýšených nároků na prostředí tř. C 16/20</t>
  </si>
  <si>
    <t>275321311</t>
  </si>
  <si>
    <t>4,569</t>
  </si>
  <si>
    <t>-2112430324</t>
  </si>
  <si>
    <t>Výztuž základových pásů, patek, zdí a šachet betonářskou ocelí 10 505 (R)</t>
  </si>
  <si>
    <t>274361821</t>
  </si>
  <si>
    <t>-508425448</t>
  </si>
  <si>
    <t>Odstranění bednění stěn základových pasů</t>
  </si>
  <si>
    <t>274351216</t>
  </si>
  <si>
    <t>(6,69+10,2+9,525+7,365)*2*0,5</t>
  </si>
  <si>
    <t>8,13*8*0,5</t>
  </si>
  <si>
    <t>(36,78*2+10,13*2)*0,5</t>
  </si>
  <si>
    <t>945134973</t>
  </si>
  <si>
    <t>Zřízení bednění stěn základových pasů</t>
  </si>
  <si>
    <t>274351215</t>
  </si>
  <si>
    <t>(3,015*2+4,05)*0,45*0,15</t>
  </si>
  <si>
    <t>8,13*0,6*0,5*5</t>
  </si>
  <si>
    <t>(36,56+0,11*2)*1*0,5*2</t>
  </si>
  <si>
    <t>1363035332</t>
  </si>
  <si>
    <t>Základové pasy ze ŽB bez zvýšených nároků na prostředí tř. C 16/20</t>
  </si>
  <si>
    <t>274321311</t>
  </si>
  <si>
    <t>3,41</t>
  </si>
  <si>
    <t>283745082</t>
  </si>
  <si>
    <t>Výztuž základových desek svařovanými sítěmi Kari</t>
  </si>
  <si>
    <t>273362021</t>
  </si>
  <si>
    <t>-975266695</t>
  </si>
  <si>
    <t>Odstranění bednění stěn základových desek</t>
  </si>
  <si>
    <t>273351216</t>
  </si>
  <si>
    <t>(2*4+2*1,2)*0,3</t>
  </si>
  <si>
    <t>(2*36,56+2*9,51)*0,15</t>
  </si>
  <si>
    <t>774244138</t>
  </si>
  <si>
    <t>Zřízení bednění stěn základových desek</t>
  </si>
  <si>
    <t>273351215</t>
  </si>
  <si>
    <t>4*1,2*0,2</t>
  </si>
  <si>
    <t>36,56*9,51*0,15</t>
  </si>
  <si>
    <t>-1383898927</t>
  </si>
  <si>
    <t>Základové desky ze ŽB bez zvýšených nároků na prostředí tř. C 20/25 - podkladní betonová deska</t>
  </si>
  <si>
    <t>273321411</t>
  </si>
  <si>
    <t>3,4*0,6*1</t>
  </si>
  <si>
    <t>"VZD"</t>
  </si>
  <si>
    <t>8,71*(6,93+10,5+9,825+7,605)*0,5</t>
  </si>
  <si>
    <t>"pod desku"</t>
  </si>
  <si>
    <t>1*1*0,3*4</t>
  </si>
  <si>
    <t>8,13*0,8*0,3*5</t>
  </si>
  <si>
    <t>(36,56+0,11*2+0,1*2)*1,2*0,3*2</t>
  </si>
  <si>
    <t>"pod pasy a patky"</t>
  </si>
  <si>
    <t>-895246911</t>
  </si>
  <si>
    <t>Podsyp pod základové konstrukce se zhutněním z netříděného štěrkopísku</t>
  </si>
  <si>
    <t>271572211</t>
  </si>
  <si>
    <t>-393,75</t>
  </si>
  <si>
    <t>1559,833</t>
  </si>
  <si>
    <t>"parcela"</t>
  </si>
  <si>
    <t>10,5*37,5</t>
  </si>
  <si>
    <t>"objekt"</t>
  </si>
  <si>
    <t>-1485683990</t>
  </si>
  <si>
    <t>Zhutnění podloží z hornin soudržných do 92% PS nebo nesoudržných sypkých I(d) do 0,8</t>
  </si>
  <si>
    <t>215901101</t>
  </si>
  <si>
    <t xml:space="preserve">    2 - Zakládání</t>
  </si>
  <si>
    <t>-55,12</t>
  </si>
  <si>
    <t>-3,5*11,6</t>
  </si>
  <si>
    <t>-3,05*13,93</t>
  </si>
  <si>
    <t>-(3,95+4+8,55+9,65+37,7+3,775)*0,5</t>
  </si>
  <si>
    <t>-2207879</t>
  </si>
  <si>
    <t>Ošetření trávníku shrabáním v rovině a svahu do 1:5</t>
  </si>
  <si>
    <t>185803111</t>
  </si>
  <si>
    <t>-92813954</t>
  </si>
  <si>
    <t>Chemické odplevelení před založením kultury nad 20 m2 postřikem na široko v rovině a svahu do 1:5</t>
  </si>
  <si>
    <t>184802111</t>
  </si>
  <si>
    <t>1519782535</t>
  </si>
  <si>
    <t>Úprava pláně v hornině tř. 1 až 4 se zhutněním</t>
  </si>
  <si>
    <t>181951102</t>
  </si>
  <si>
    <t>-984492179</t>
  </si>
  <si>
    <t>osivo směs travní parková</t>
  </si>
  <si>
    <t>005724100</t>
  </si>
  <si>
    <t>1434172554</t>
  </si>
  <si>
    <t>Založení parkového trávníku výsevem plochy do 1000 m2 v rovině a ve svahu do 1:5</t>
  </si>
  <si>
    <t>181411131</t>
  </si>
  <si>
    <t>-682485553</t>
  </si>
  <si>
    <t>Rozprostření ornice tl vrstvy do 200 mm pl přes 500 m2 v rovině nebo ve svahu do 1:5</t>
  </si>
  <si>
    <t>181301113</t>
  </si>
  <si>
    <t>405707708</t>
  </si>
  <si>
    <t>-908917827</t>
  </si>
  <si>
    <t>222,94</t>
  </si>
  <si>
    <t>"odvoz na skládku"</t>
  </si>
  <si>
    <t>155,983+78,965</t>
  </si>
  <si>
    <t>"zpětný zásyp, obsyp"</t>
  </si>
  <si>
    <t>-1214731502</t>
  </si>
  <si>
    <t>Nakládání výkopku z hornin tř. 1 až 4 přes 100 m3</t>
  </si>
  <si>
    <t>167101102</t>
  </si>
  <si>
    <t>-114802876</t>
  </si>
  <si>
    <t>Příplatek k vodorovnému přemístění výkopku/sypaniny z horniny tř. 1 až 4 ZKD 1000 m přes 10000 m</t>
  </si>
  <si>
    <t>162701109</t>
  </si>
  <si>
    <t>-155,983-78,965</t>
  </si>
  <si>
    <t>512024225</t>
  </si>
  <si>
    <t>"do násypu"</t>
  </si>
  <si>
    <t>-2048636419</t>
  </si>
  <si>
    <t>Vodorovné přemístění do 50 m výkopku/sypaniny z horniny tř. 1 až 4</t>
  </si>
  <si>
    <t>162201102</t>
  </si>
  <si>
    <t>186854217</t>
  </si>
  <si>
    <t>Příplatek za lepivost u hloubení šachet v hornině tř. 3</t>
  </si>
  <si>
    <t>133201109</t>
  </si>
  <si>
    <t>1,6*1,6*0,4</t>
  </si>
  <si>
    <t>1,6*1,8*0,65</t>
  </si>
  <si>
    <t>-558545245</t>
  </si>
  <si>
    <t>Hloubení šachet v hornině tř. 3 objemu do 100 m3</t>
  </si>
  <si>
    <t>133201101</t>
  </si>
  <si>
    <t>-496150005</t>
  </si>
  <si>
    <t>8,13*0,8*0,8*5</t>
  </si>
  <si>
    <t>1290540890</t>
  </si>
  <si>
    <t>-1679769316</t>
  </si>
  <si>
    <t>Příplatek za lepivost u hloubení jam zapažených v hornině tř. 3</t>
  </si>
  <si>
    <t>131201209</t>
  </si>
  <si>
    <t>1*1*0,9</t>
  </si>
  <si>
    <t>"hydrant"</t>
  </si>
  <si>
    <t>1*1*0,8*4</t>
  </si>
  <si>
    <t>"patky"</t>
  </si>
  <si>
    <t>4*1,2*0,98</t>
  </si>
  <si>
    <t>"pod VZD"</t>
  </si>
  <si>
    <t>1798227725</t>
  </si>
  <si>
    <t>Hloubení jam zapažených v hornině tř. 3 objemu do 100 m3</t>
  </si>
  <si>
    <t>131201201</t>
  </si>
  <si>
    <t>-1241996798</t>
  </si>
  <si>
    <t>Příplatek za lepivost u odkopávek v hornině tř. 1 až 3</t>
  </si>
  <si>
    <t>122201109</t>
  </si>
  <si>
    <t>55,12*0,8</t>
  </si>
  <si>
    <t>3,5*11,6*0,8</t>
  </si>
  <si>
    <t>3,05*13,93*0,8</t>
  </si>
  <si>
    <t>"pod zpevněné plochy"</t>
  </si>
  <si>
    <t>384259916</t>
  </si>
  <si>
    <t>Odkopávky a prokopávky nezapažené v hornině tř. 3 objem do 1000 m3</t>
  </si>
  <si>
    <t>122201102</t>
  </si>
  <si>
    <t>1559,833*0,1</t>
  </si>
  <si>
    <t>1274641865</t>
  </si>
  <si>
    <t>Sejmutí ornice s přemístěním na vzdálenost do 50 m</t>
  </si>
  <si>
    <t>121101101</t>
  </si>
  <si>
    <t>-1544063690</t>
  </si>
  <si>
    <t>den</t>
  </si>
  <si>
    <t>Pohotovost čerpací soupravy pro dopravní výšku do 10 m přítok do 500 l/min</t>
  </si>
  <si>
    <t>115101301</t>
  </si>
  <si>
    <t>24*7</t>
  </si>
  <si>
    <t>-605203347</t>
  </si>
  <si>
    <t>Čerpání vody na dopravní výšku do 10 m průměrný přítok do 500 l/min</t>
  </si>
  <si>
    <t>115101201</t>
  </si>
  <si>
    <t>1240265995</t>
  </si>
  <si>
    <t>Odstranění pařezů D do 0,5 m v rovině a svahu 1:5 s odklizením do 20 m a zasypáním jámy</t>
  </si>
  <si>
    <t>112201114</t>
  </si>
  <si>
    <t>1568056806</t>
  </si>
  <si>
    <t>Odstranění pařezů D do 0,2 m v rovině a svahu 1:5 s odklizením do 20 m a zasypáním jámy</t>
  </si>
  <si>
    <t>112201111</t>
  </si>
  <si>
    <t>-1219128500</t>
  </si>
  <si>
    <t>Směrové kácení stromů s rozřezáním a odvětvením D kmene do 500 mm</t>
  </si>
  <si>
    <t>112151114</t>
  </si>
  <si>
    <t>845513375</t>
  </si>
  <si>
    <t>Směrové kácení stromů s rozřezáním a odvětvením D kmene do 200 mm</t>
  </si>
  <si>
    <t>112151111</t>
  </si>
  <si>
    <t>-1106048636</t>
  </si>
  <si>
    <t>Odstranění ruderálního porostu přes 500 m2 naložení a odvoz do 20 km v rovině nebo svahu do 1:5</t>
  </si>
  <si>
    <t>111111331</t>
  </si>
  <si>
    <t>HSV - Práce a dodávky HSV</t>
  </si>
  <si>
    <t>Náklady z rozpočtu</t>
  </si>
  <si>
    <t>Zpracovatel:</t>
  </si>
  <si>
    <t>Zhotovitel:</t>
  </si>
  <si>
    <t>Objekt:</t>
  </si>
  <si>
    <t>ROZPOČET</t>
  </si>
  <si>
    <t>Celkové náklady za stavbu 1) + 2)</t>
  </si>
  <si>
    <t>2) Ostatní náklady</t>
  </si>
  <si>
    <t>1) Náklady z rozpočtu</t>
  </si>
  <si>
    <t>Kód - Popis</t>
  </si>
  <si>
    <t>REKAPITULACE ROZPOČTU</t>
  </si>
  <si>
    <t>Razítko</t>
  </si>
  <si>
    <t>Datum a podpis:</t>
  </si>
  <si>
    <t>Zhotovitel</t>
  </si>
  <si>
    <t>Objednavatel</t>
  </si>
  <si>
    <t>ze</t>
  </si>
  <si>
    <t>JKSO:</t>
  </si>
  <si>
    <t>KRYCÍ LIST ROZPOČTU</t>
  </si>
  <si>
    <t>optimalizováno pro tisk sestav ve formátu A4 - na výšku</t>
  </si>
  <si>
    <t>3) Rozpočet</t>
  </si>
  <si>
    <t>2) Rekapitulace rozpočtu</t>
  </si>
  <si>
    <t>1) Krycí list rozpočtu</t>
  </si>
  <si>
    <t>274662617</t>
  </si>
  <si>
    <t>Krytí kabelů výstražnou fólií šířky 25 cm</t>
  </si>
  <si>
    <t>460490012</t>
  </si>
  <si>
    <t xml:space="preserve">    46-M - Zemní práce při extr.mont.pracích</t>
  </si>
  <si>
    <t>-1951079115</t>
  </si>
  <si>
    <t xml:space="preserve">vodič AY 10 </t>
  </si>
  <si>
    <t>341765130</t>
  </si>
  <si>
    <t>1388543516</t>
  </si>
  <si>
    <t>Montáž vodičů AY volně uložených</t>
  </si>
  <si>
    <t>210900524</t>
  </si>
  <si>
    <t xml:space="preserve">    21-M - Elektromontáže</t>
  </si>
  <si>
    <t>M - Práce a dodávky M</t>
  </si>
  <si>
    <t>-1951382972</t>
  </si>
  <si>
    <t>1186563516</t>
  </si>
  <si>
    <t>Poplatek za uložení odpadu na skládce (skládkovné)</t>
  </si>
  <si>
    <t>997221845</t>
  </si>
  <si>
    <t>-109060864</t>
  </si>
  <si>
    <t>Nakládání suti na dopravní prostředky pro vodorovnou dopravu</t>
  </si>
  <si>
    <t>997221611</t>
  </si>
  <si>
    <t>1429386443</t>
  </si>
  <si>
    <t>Příplatek ZKD 1 km u vodorovné dopravy suti ze sypkých materiálů</t>
  </si>
  <si>
    <t>997221559</t>
  </si>
  <si>
    <t>1701936373</t>
  </si>
  <si>
    <t>Vodorovná doprava suti ze sypkých materiálů do 1 km</t>
  </si>
  <si>
    <t>997221551</t>
  </si>
  <si>
    <t xml:space="preserve">      99 - Přesun hmot</t>
  </si>
  <si>
    <t>-1754442694</t>
  </si>
  <si>
    <t>Očištění vybouraných zámkových dlaždic s původním spárováním z kameniva těženého</t>
  </si>
  <si>
    <t>979054451</t>
  </si>
  <si>
    <t>-1637647378</t>
  </si>
  <si>
    <t>Řezání stávajícího živičného krytu hl do 50 mm</t>
  </si>
  <si>
    <t>919735111</t>
  </si>
  <si>
    <t xml:space="preserve">    9 - Ostatní konstrukce a práce-bourání</t>
  </si>
  <si>
    <t>661771952</t>
  </si>
  <si>
    <t>Propojení se stávající řad a další práce a materiál ve výkaze výměr neuvedený avšak nezbytně nutný k řádnému zkompletování díla</t>
  </si>
  <si>
    <t>R.271</t>
  </si>
  <si>
    <t>1852390726</t>
  </si>
  <si>
    <t>Uzavírací manžeta chráničky potrubí DN 80 x 150</t>
  </si>
  <si>
    <t>899913133</t>
  </si>
  <si>
    <t>-1551546853</t>
  </si>
  <si>
    <t>Kluzná objímka výšky 25 mm vnějšího průměru potrubí do 183 mm</t>
  </si>
  <si>
    <t>899911101</t>
  </si>
  <si>
    <t>-1207346865</t>
  </si>
  <si>
    <t>Montáž a dodávka ocelového chránicího potrubí D 159x4,5 mm</t>
  </si>
  <si>
    <t>899901001</t>
  </si>
  <si>
    <t>-1385042824</t>
  </si>
  <si>
    <t>poklop litinový šoupátkový</t>
  </si>
  <si>
    <t>422913525</t>
  </si>
  <si>
    <t>-608364611</t>
  </si>
  <si>
    <t>Osazení poklopů litinových šoupátkových</t>
  </si>
  <si>
    <t>899401112</t>
  </si>
  <si>
    <t>1821856092</t>
  </si>
  <si>
    <t>Proplach a desinfekce vodovodního potrubí DN od 80 do 125</t>
  </si>
  <si>
    <t>892273121</t>
  </si>
  <si>
    <t>-323017390</t>
  </si>
  <si>
    <t>Tlaková zkouška vodou potrubí do 80</t>
  </si>
  <si>
    <t>892241111</t>
  </si>
  <si>
    <t>1003665026</t>
  </si>
  <si>
    <t>souprava zemní pro šoupátka 1,3 - 1,8</t>
  </si>
  <si>
    <t>422910635</t>
  </si>
  <si>
    <t>1841461642</t>
  </si>
  <si>
    <t>šoupátko s přírubami, voda, DN 80 mm PN 16</t>
  </si>
  <si>
    <t>422211060</t>
  </si>
  <si>
    <t>-1931793481</t>
  </si>
  <si>
    <t>Montáž vodovodních šoupátek otevřený výkop DN 80</t>
  </si>
  <si>
    <t>891241111</t>
  </si>
  <si>
    <t>718401554</t>
  </si>
  <si>
    <t>potrubí vodovodní PE100 PN10 SDR17 6 m, 12 m,100 m, 90 x 5,4 mm</t>
  </si>
  <si>
    <t>286131290</t>
  </si>
  <si>
    <t>192523217</t>
  </si>
  <si>
    <t>Montáž potrubí z trubek z tlakového polyetylénu otevřený výkop svařovaných vnější průměr 90 mm</t>
  </si>
  <si>
    <t>871241121</t>
  </si>
  <si>
    <t>-1705877948</t>
  </si>
  <si>
    <t>Kladení zámkové dlažby komunikací pro pěší tl 60 mm skupiny A pl do 50 m2</t>
  </si>
  <si>
    <t>596211110</t>
  </si>
  <si>
    <t>1019364851</t>
  </si>
  <si>
    <t>Asfaltový beton vrstva obrusná ACO 11 (ABS) tř. I tl 40 mm š do 3 m z nemodifikovaného asfaltu</t>
  </si>
  <si>
    <t>577134111</t>
  </si>
  <si>
    <t>361318789</t>
  </si>
  <si>
    <t>Postřik živičný spojovací z asfaltu v množství do 0,70 kg/m2</t>
  </si>
  <si>
    <t>573211111</t>
  </si>
  <si>
    <t>-1350218506</t>
  </si>
  <si>
    <t>Asfaltový beton vrstva podkladní ACP 16 (obalované kamenivo OKS) tl 70 mm š do 3 m</t>
  </si>
  <si>
    <t>565155111</t>
  </si>
  <si>
    <t>2106735938</t>
  </si>
  <si>
    <t>Podklad ze štěrkodrtě ŠD tl 200 mm</t>
  </si>
  <si>
    <t>564861111</t>
  </si>
  <si>
    <t>321161765</t>
  </si>
  <si>
    <t>121689521</t>
  </si>
  <si>
    <t>Podklad nebo podsyp ze štěrkopísku ŠP tl 150 mm</t>
  </si>
  <si>
    <t>564251111</t>
  </si>
  <si>
    <t xml:space="preserve">    5 - Komunikace</t>
  </si>
  <si>
    <t>1946822477</t>
  </si>
  <si>
    <t>-61327901</t>
  </si>
  <si>
    <t>Rozprostření ornice tl vrstvy do 150 mm pl do 500 m2 v rovině nebo ve svahu do 1:5</t>
  </si>
  <si>
    <t>181301102</t>
  </si>
  <si>
    <t>396243742</t>
  </si>
  <si>
    <t>osivo směs travní parková rekreační</t>
  </si>
  <si>
    <t>130331150</t>
  </si>
  <si>
    <t>Založení parkového trávníku výsevem v rovině a ve svahu do 1:5</t>
  </si>
  <si>
    <t>180402111</t>
  </si>
  <si>
    <t>1087358404</t>
  </si>
  <si>
    <t>štěrkopísek frakce 0-16</t>
  </si>
  <si>
    <t>583373020</t>
  </si>
  <si>
    <t>1303423114</t>
  </si>
  <si>
    <t>Obsypání potrubí bez prohození sypaniny z hornin tř. 1 až 4 uloženým do 3 m od kraje výkopu</t>
  </si>
  <si>
    <t>175101101</t>
  </si>
  <si>
    <t>-960207582</t>
  </si>
  <si>
    <t>-413649171</t>
  </si>
  <si>
    <t>-1541411165</t>
  </si>
  <si>
    <t>537055580</t>
  </si>
  <si>
    <t>1330201943</t>
  </si>
  <si>
    <t>1179026769</t>
  </si>
  <si>
    <t>Odstranění příložného pažení a rozepření stěn rýh hl do 2 m</t>
  </si>
  <si>
    <t>151101111</t>
  </si>
  <si>
    <t>1472088680</t>
  </si>
  <si>
    <t>Zřízení příložného pažení a rozepření stěn rýh hl do 2 m</t>
  </si>
  <si>
    <t>151101101</t>
  </si>
  <si>
    <t>-373158553</t>
  </si>
  <si>
    <t>Příplatek za lepivost k hloubení rýh š do 2000 mm v hornině tř. 4</t>
  </si>
  <si>
    <t>132301209</t>
  </si>
  <si>
    <t>-1667121152</t>
  </si>
  <si>
    <t>Hloubení rýh š do 2000 mm v hornině tř. 4 objemu do 1000 m3</t>
  </si>
  <si>
    <t>132301202</t>
  </si>
  <si>
    <t>594179156</t>
  </si>
  <si>
    <t>904719346</t>
  </si>
  <si>
    <t>Hloubení rýh š do 2000 mm v hornině tř. 3 objemu do 1000 m3</t>
  </si>
  <si>
    <t>132201202</t>
  </si>
  <si>
    <t>-845832742</t>
  </si>
  <si>
    <t>502424756</t>
  </si>
  <si>
    <t>Odstranění podkladu pl do 50 m2 živičných tl 50 mm</t>
  </si>
  <si>
    <t>113107141</t>
  </si>
  <si>
    <t>-1052594485</t>
  </si>
  <si>
    <t>Odstranění podkladu pl do 50 m2 z kameniva drceného tl 200 mm</t>
  </si>
  <si>
    <t>113107122</t>
  </si>
  <si>
    <t>-481462549</t>
  </si>
  <si>
    <t>Odstranění podkladu pl do 50 m2 z kameniva těženého tl 200 mm</t>
  </si>
  <si>
    <t>113107112</t>
  </si>
  <si>
    <t>1456636121</t>
  </si>
  <si>
    <t>Rozebrání dlažeb nebo dílců komunikací pro pěší z betonových nebo kamenných dlaždic</t>
  </si>
  <si>
    <t>113106121</t>
  </si>
  <si>
    <t>Hmotnost
celkem [t]</t>
  </si>
  <si>
    <t>J. hmotnost
[t]</t>
  </si>
  <si>
    <t>Cena celkem
[CZK]</t>
  </si>
  <si>
    <t>Objednavatel:</t>
  </si>
  <si>
    <t>ing. Josef Javůrek</t>
  </si>
  <si>
    <t xml:space="preserve">F21 - Přípojka vody                                       </t>
  </si>
  <si>
    <t>{B121B260-8BE7-4E1A-893B-2D71C1C353F2}</t>
  </si>
  <si>
    <t>957827184</t>
  </si>
  <si>
    <t>1093573823</t>
  </si>
  <si>
    <t>Revizní a čistící šachta z PP DN 600/250, montáž a dodávka</t>
  </si>
  <si>
    <t>89481R232</t>
  </si>
  <si>
    <t>2113363734</t>
  </si>
  <si>
    <t>revizní šachta z betonových prefabikovaných dílců včetně poklopu</t>
  </si>
  <si>
    <t>592EX2000</t>
  </si>
  <si>
    <t>1312096461</t>
  </si>
  <si>
    <t>Zřízení šachet kanalizačních z betonových dílců na potrubí DN nad 200 do 300 dno beton tř. C 25/30</t>
  </si>
  <si>
    <t>894411121</t>
  </si>
  <si>
    <t>1367801811</t>
  </si>
  <si>
    <t>Zkouška těsnosti potrubí kanalizace vodou DN 250, DN 300 nebo 350</t>
  </si>
  <si>
    <t>892381111</t>
  </si>
  <si>
    <t>1363560754</t>
  </si>
  <si>
    <t>Tlaková zkouška vodou potrubí DN 150 nebo 200</t>
  </si>
  <si>
    <t>892351111</t>
  </si>
  <si>
    <t>1109550950</t>
  </si>
  <si>
    <t>odbočka ULTRA RIB UR-2 DIN 45° 250/150 mm</t>
  </si>
  <si>
    <t>286154660</t>
  </si>
  <si>
    <t>-1155345689</t>
  </si>
  <si>
    <t>Montáž odboček na potrubí z PP trub hladkých plnostěnných DN 250</t>
  </si>
  <si>
    <t>877360320</t>
  </si>
  <si>
    <t>-1893181781</t>
  </si>
  <si>
    <t>562311600</t>
  </si>
  <si>
    <t>973691732</t>
  </si>
  <si>
    <t>877265271</t>
  </si>
  <si>
    <t>-305858965</t>
  </si>
  <si>
    <t>trubka kanalizační ULTRA RIB UR-2 DIN 250 mm/ 5 m</t>
  </si>
  <si>
    <t>286152160</t>
  </si>
  <si>
    <t>-880271967</t>
  </si>
  <si>
    <t>Montáž potrubí z kanalizačních trub z PVC otevřený výkop sklon do 20 % DN 300</t>
  </si>
  <si>
    <t>871373121</t>
  </si>
  <si>
    <t>1889516892</t>
  </si>
  <si>
    <t>trubka kanalizační ULTRA RIB SN10 UR-2 DN 150 mm/ 5 m</t>
  </si>
  <si>
    <t>286152040</t>
  </si>
  <si>
    <t>-1733879914</t>
  </si>
  <si>
    <t>Montáž kanalizačního potrubí z PVC těsněné gumovým kroužkem otevřený výkop sklon do 20 % DN 150</t>
  </si>
  <si>
    <t>871313121</t>
  </si>
  <si>
    <t>719573309</t>
  </si>
  <si>
    <t>-434120955</t>
  </si>
  <si>
    <t>-1383663656</t>
  </si>
  <si>
    <t>899496994</t>
  </si>
  <si>
    <t>-2091997929</t>
  </si>
  <si>
    <t>1217322051</t>
  </si>
  <si>
    <t>558740732</t>
  </si>
  <si>
    <t>-689134927</t>
  </si>
  <si>
    <t>-2052547547</t>
  </si>
  <si>
    <t>-1303075936</t>
  </si>
  <si>
    <t>1203637944</t>
  </si>
  <si>
    <t>-1529453791</t>
  </si>
  <si>
    <t>-158263105</t>
  </si>
  <si>
    <t>24823911</t>
  </si>
  <si>
    <t>-378056564</t>
  </si>
  <si>
    <t>Hloubení rýh š do 2000 mm v hornině tř. 4 objemu do 100 m3</t>
  </si>
  <si>
    <t>132301201</t>
  </si>
  <si>
    <t>-1982692467</t>
  </si>
  <si>
    <t>1698173565</t>
  </si>
  <si>
    <t>660492481</t>
  </si>
  <si>
    <t>Příplatek za ztížení vykopávky v blízkosti pozemního vedení</t>
  </si>
  <si>
    <t>130001101</t>
  </si>
  <si>
    <t>-1166173245</t>
  </si>
  <si>
    <t>611995762</t>
  </si>
  <si>
    <t>Dočasné zajištění kabelů a kabelových tratí ze 3 volně ložených kabelů</t>
  </si>
  <si>
    <t>119001421</t>
  </si>
  <si>
    <t>1923939670</t>
  </si>
  <si>
    <t>Dočasné zajištění potrubí ocelového nebo litinového DN do 200</t>
  </si>
  <si>
    <t>119001401</t>
  </si>
  <si>
    <t xml:space="preserve">F23 - Přípojka dešťové kanalizace             </t>
  </si>
  <si>
    <t>{EADEBB24-77AB-47A6-82D3-BBD8EE3116DA}</t>
  </si>
  <si>
    <t>290416988</t>
  </si>
  <si>
    <t>538694648</t>
  </si>
  <si>
    <t>-867650823</t>
  </si>
  <si>
    <t>1928204161</t>
  </si>
  <si>
    <t>1231950738</t>
  </si>
  <si>
    <t>345078025</t>
  </si>
  <si>
    <t>-1087700112</t>
  </si>
  <si>
    <t>2111607953</t>
  </si>
  <si>
    <t>-1601424904</t>
  </si>
  <si>
    <t>-1638972440</t>
  </si>
  <si>
    <t>-1778004802</t>
  </si>
  <si>
    <t>Propojení se stávající rozvod a další práce a materiál ve výkaze výměr neuvedený avšak nezbytně nutný k řádnému zkompletování díla</t>
  </si>
  <si>
    <t>423805027</t>
  </si>
  <si>
    <t>1171897865</t>
  </si>
  <si>
    <t>2044282009</t>
  </si>
  <si>
    <t>662471450</t>
  </si>
  <si>
    <t>294764758</t>
  </si>
  <si>
    <t>-941637770</t>
  </si>
  <si>
    <t>Zkouška těsnosti potrubí kanalizace vodou DN 150 nebo 200</t>
  </si>
  <si>
    <t>1733271061</t>
  </si>
  <si>
    <t>Zkouška těsnosti potrubí kanalizace vodou do 80</t>
  </si>
  <si>
    <t>1447603068</t>
  </si>
  <si>
    <t>trubka kanalizační ULTRA RIB UR-2 DIN 200 mm/ 5 m</t>
  </si>
  <si>
    <t>286152100</t>
  </si>
  <si>
    <t>84004777</t>
  </si>
  <si>
    <t>Montáž potrubí z kanalizačních trub z PVC otevřený výkop sklon do 20 % DN 200</t>
  </si>
  <si>
    <t>871353121</t>
  </si>
  <si>
    <t>-428773892</t>
  </si>
  <si>
    <t>trubka kanalizační ULTRA RIB UR-2 DIN 150 mm/ 5 m</t>
  </si>
  <si>
    <t>1472267706</t>
  </si>
  <si>
    <t>Montáž potrubí z kanalizačních trub z PVC otevřený výkop sklon do 20 % DN 150</t>
  </si>
  <si>
    <t>688730551</t>
  </si>
  <si>
    <t>potrubí kanalizační tlakové PE100 SDR 11  63 x 5,8 mm</t>
  </si>
  <si>
    <t>286136840</t>
  </si>
  <si>
    <t>753586803</t>
  </si>
  <si>
    <t>Montáž potrubí z trubek z tlakového polyetylénu otevřený výkop svařovaných vnější průměr 63 mm</t>
  </si>
  <si>
    <t>871211121</t>
  </si>
  <si>
    <t>64406461</t>
  </si>
  <si>
    <t>1786226804</t>
  </si>
  <si>
    <t>-582190962</t>
  </si>
  <si>
    <t>-1451517071</t>
  </si>
  <si>
    <t>235470619</t>
  </si>
  <si>
    <t>-868709049</t>
  </si>
  <si>
    <t>573512211</t>
  </si>
  <si>
    <t>Bednění podkladních desek nebo bloků nebo sedlového lože otevřený výkop</t>
  </si>
  <si>
    <t>452351101</t>
  </si>
  <si>
    <t>1141696229</t>
  </si>
  <si>
    <t>Podkladní desky z betonu prostého tř. C 16/20 otevřený výkop</t>
  </si>
  <si>
    <t>452311141</t>
  </si>
  <si>
    <t>-1579452161</t>
  </si>
  <si>
    <t>-1961495941</t>
  </si>
  <si>
    <t>Montáž a dodávka  odlučovače tuků dvouplášťový OT 1/2-KDP</t>
  </si>
  <si>
    <t>386942111</t>
  </si>
  <si>
    <t>-756725864</t>
  </si>
  <si>
    <t xml:space="preserve">Montáž a dodávka šachta + Parshallův žlab + řídící jednotka </t>
  </si>
  <si>
    <t>386.R02</t>
  </si>
  <si>
    <t>1071425692</t>
  </si>
  <si>
    <t xml:space="preserve">Montáž a dodávka čerpací šachta 2HCP-32GF-22.2-d2, v=2,0mKDP, dvouplášťová prům 2m v=2m, vnější plášť 2,2m v=1,5m komplet včetně vystrojení, revize a dopravy </t>
  </si>
  <si>
    <t>386.R01</t>
  </si>
  <si>
    <t>-1822376056</t>
  </si>
  <si>
    <t>Kompletní konstrukce nádrží, vodojemů nebo kanálů z betonu prostého tř. C 16/20 tl 300 mm</t>
  </si>
  <si>
    <t>380311642</t>
  </si>
  <si>
    <t>1489588809</t>
  </si>
  <si>
    <t>Kompletní konstrukce nádrží, vodojemů nebo kanálů z betonu prostého tř. C 16/20 tl 150 mm</t>
  </si>
  <si>
    <t>380311641</t>
  </si>
  <si>
    <t>-40496953</t>
  </si>
  <si>
    <t>424502614</t>
  </si>
  <si>
    <t>1464161246</t>
  </si>
  <si>
    <t>273309336</t>
  </si>
  <si>
    <t>-851723474</t>
  </si>
  <si>
    <t>166994957</t>
  </si>
  <si>
    <t>1955034182</t>
  </si>
  <si>
    <t>-215706918</t>
  </si>
  <si>
    <t>-620184961</t>
  </si>
  <si>
    <t>1422714812</t>
  </si>
  <si>
    <t>1216797952</t>
  </si>
  <si>
    <t>-1665941882</t>
  </si>
  <si>
    <t>240525681</t>
  </si>
  <si>
    <t>-976462342</t>
  </si>
  <si>
    <t>Příplatek za lepivost u hloubení šachet v hornině tř. 4</t>
  </si>
  <si>
    <t>133301109</t>
  </si>
  <si>
    <t>1545233840</t>
  </si>
  <si>
    <t>Hloubení šachet v hornině tř. 4 objemu do 100 m3</t>
  </si>
  <si>
    <t>133301101</t>
  </si>
  <si>
    <t>440571608</t>
  </si>
  <si>
    <t>-462966401</t>
  </si>
  <si>
    <t>1386876934</t>
  </si>
  <si>
    <t>-1329984619</t>
  </si>
  <si>
    <t>-1380977984</t>
  </si>
  <si>
    <t>-689948696</t>
  </si>
  <si>
    <t>-737451334</t>
  </si>
  <si>
    <t>1957587205</t>
  </si>
  <si>
    <t>-1352036372</t>
  </si>
  <si>
    <t>-580769799</t>
  </si>
  <si>
    <t>-1347772411</t>
  </si>
  <si>
    <t>F24 - Přípojka splaškové kanalizace</t>
  </si>
  <si>
    <t>{66449CF5-01A8-4CB1-9F2A-11A23216E82C}</t>
  </si>
  <si>
    <t>SO 01 Provozně stravovací objekt - stavební část</t>
  </si>
  <si>
    <t>P</t>
  </si>
  <si>
    <t>-408726650</t>
  </si>
  <si>
    <t>262144</t>
  </si>
  <si>
    <t>Kč</t>
  </si>
  <si>
    <t>Zajištění nezbytných průzkumů</t>
  </si>
  <si>
    <t>301109R03</t>
  </si>
  <si>
    <t>Poznámka k položce:
Náklady spojené s se zajištěním bankovní záruky po dobu záruční lhůty v rozsahu obchodních podmínek.</t>
  </si>
  <si>
    <t>-413580209</t>
  </si>
  <si>
    <t>Bankovní záruka po dobu záruční lhůty</t>
  </si>
  <si>
    <t>050302R00</t>
  </si>
  <si>
    <t>Poznámka k položce:
Náklady spojené s se zajištěním bankovní záruky po dobu realizace díla v rozsahu obchodních podmínek.</t>
  </si>
  <si>
    <t>284703922</t>
  </si>
  <si>
    <t>Bankovní záruka po dobu realizace díla</t>
  </si>
  <si>
    <t>050301R00</t>
  </si>
  <si>
    <t xml:space="preserve">Poznámka k položce:
Náklady na zajištění a dodržení splnění všech požadavků a podmínek uvedených ve vyjádřeních vyplývajících ze stanovisek orgánů státní správy; zajištění oznámení zahájení stavebních prací v souladu s pravomocnými rozhodnutími a vyjádřeními například správců sítí; poskytnutí součinnosti při tvorbě povinných monitorovacích zpráv projektu; zajištění koordinační činnosti subdodavatelů zhotovitele; zajištění a provedení všech nezbytných opatření organizačního a stavebně technologického charakteru k řádnému provedení předmětu díla; předání všech dokladů o dokončené stavbě. </t>
  </si>
  <si>
    <t>1390071720</t>
  </si>
  <si>
    <t>Koordinační a kompletační  činnosti</t>
  </si>
  <si>
    <t>045002R00</t>
  </si>
  <si>
    <t>Poznámka k položce:
Náklady na zajištění průběžné fotodokumentace provádění díla - zhotovitel zajistí a předá objednateli průběžnou fotodokumentaci realizace díla v 1 digitálním vyhotovení. Fotodokumentace bude dokladovat průběh díla a bude zejména dokumentovat části stavby a konstrukce před jejich zakrytím.</t>
  </si>
  <si>
    <t>1575187776</t>
  </si>
  <si>
    <t>Fotodokumentace prováděného díla (fotodokumentace v průbehu stavby, zejména zakrývaných konstrukcí)</t>
  </si>
  <si>
    <t>043194R00</t>
  </si>
  <si>
    <t>Poznámka k položce:
Náklady na zajištění všech nezbytných zkoušek a atestů podle ČSN a případných jiných právních nebo technických předpisů platných v době provádění a předání díla, kterými bude prokázáno dosažení předepsané kvality a předepsaných technických parametrů díla.</t>
  </si>
  <si>
    <t>1492409785</t>
  </si>
  <si>
    <t>Zkoušky, atesty a revize</t>
  </si>
  <si>
    <t>043103R00</t>
  </si>
  <si>
    <t>Poznámka k položce:
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t>
  </si>
  <si>
    <t>2001632331</t>
  </si>
  <si>
    <t xml:space="preserve">Dočasná dopravní zařízení </t>
  </si>
  <si>
    <t>034403R00</t>
  </si>
  <si>
    <t>-627347497</t>
  </si>
  <si>
    <t xml:space="preserve">Výrobní a dílenská dokumentace </t>
  </si>
  <si>
    <t>013264R10</t>
  </si>
  <si>
    <t xml:space="preserve">Poznámka k položce:
Náklady na vyhotovení dokumentace skutečného provedení stavby a její předání objednateli v požadované formě a požadovaném počtu (2x tištěná a 1x elektronická verze).				
</t>
  </si>
  <si>
    <t>175954377</t>
  </si>
  <si>
    <t>Dokumentace skutečného provedení stavby (předáno ve třech vyhotoveních v tištěné formě a 2x na CD v digitální formě - 1x v PDF, 1x v otevřeném formátu)</t>
  </si>
  <si>
    <t>013254R00</t>
  </si>
  <si>
    <t>790280814</t>
  </si>
  <si>
    <t>Zpracování výškopisu a polohopisu včetně vytyčení základních výškových a směrových bodů stavby</t>
  </si>
  <si>
    <t>012103R00</t>
  </si>
  <si>
    <t>1644310749</t>
  </si>
  <si>
    <t>Geodetické zaměření skutečného provedení stavby (předáno v 6-ti vyhotovení v tištěné formě a 2x v digitální formě na CD - 1x v PDF, 1 x v otevřeném formátu)</t>
  </si>
  <si>
    <t>012103R01</t>
  </si>
  <si>
    <t>Poznámka k položce:
v případě existence staveb technické infrastruktury v místě stavby provést vytyčení tras technické infrastrukrury v místě jejich střetu se stavbou</t>
  </si>
  <si>
    <t>1152906324</t>
  </si>
  <si>
    <t>Vytyčení tras technické infrastruktury</t>
  </si>
  <si>
    <t>301109R02</t>
  </si>
  <si>
    <t>Poznámka k položce:
Obsažených v dokladové části. Např. kácení zeleně, dopravní trasy, zvláštní užívání komunikací, správní poplatky, ohlášení stavby.</t>
  </si>
  <si>
    <t>1692868504</t>
  </si>
  <si>
    <t>Náklady spojené s vyřízením požadavků orgánů a organizací nutných před započetím výstavby</t>
  </si>
  <si>
    <t>301109R01</t>
  </si>
  <si>
    <t>Poznámka k položce:
Sledování vlivů stavby na okolní objekty.</t>
  </si>
  <si>
    <t>712211240</t>
  </si>
  <si>
    <t>Činnost statika ve výstavbě</t>
  </si>
  <si>
    <t>301105R01</t>
  </si>
  <si>
    <t xml:space="preserve"> Ostatní náklady</t>
  </si>
  <si>
    <t>O02</t>
  </si>
  <si>
    <t>Poznámka k položce:
Provoz investora a třetích osob během výstavby.</t>
  </si>
  <si>
    <t>31603785</t>
  </si>
  <si>
    <t>1024</t>
  </si>
  <si>
    <t>Provozní a územní vlivy</t>
  </si>
  <si>
    <t>071103R00</t>
  </si>
  <si>
    <t>Poznámka k položce:
Úklid staveniště před protokolárním přadáním a převzetím díla</t>
  </si>
  <si>
    <t>-849362250</t>
  </si>
  <si>
    <t>Úklid staveniště před protokolárním přadáním a převzetím díla</t>
  </si>
  <si>
    <t>031103R002</t>
  </si>
  <si>
    <t>Poznámka k položce:
Uvedení všech povrchů dotčených stavbou do původního stavu (komunikace, chodníky, zeleň, příkopy a propustky)</t>
  </si>
  <si>
    <t>1997558920</t>
  </si>
  <si>
    <t>Uvedení povrchů dotčených stavbou do původního stavu</t>
  </si>
  <si>
    <t>031103R001</t>
  </si>
  <si>
    <t>Poznámka k položce:
Náklady spojené s případným vypracováním projektové dokumentace zařízení staveniště, zřízením přípojek energií k objektům zařízení staveniště, vybudování případných měřících odběrných míst a zřízení, případná příprava území pro objekty zařízení staveniště a vlastní vybudování objektů zařízení staveniště.
Náklady na vybavení objektů zařízení staveniště , náklady na energie spotřebované dodavatelem v rámci provozu zařízení staveniště, náklady na potřebný úklid v prostorách zařízení staveniště, náklady na nutnou údržbu a opravy na objektech zařízení staveniště a na přípojkách energií.
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</si>
  <si>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-2040633941</t>
  </si>
  <si>
    <t xml:space="preserve">Vybudování, provoz, údržba a odstranění zařízení staveniště </t>
  </si>
  <si>
    <t>031103R00</t>
  </si>
  <si>
    <t xml:space="preserve"> Vedlejší rozpočtové náklady</t>
  </si>
  <si>
    <t>"bude čerpáno na základě skutečnosti pod dozorem zástupce investora"</t>
  </si>
  <si>
    <t>-1763909559</t>
  </si>
  <si>
    <t>HZS423R1</t>
  </si>
  <si>
    <t>Hodinové zúčtovací sazby</t>
  </si>
  <si>
    <t xml:space="preserve">    O02 -  Ostatní náklady</t>
  </si>
  <si>
    <t xml:space="preserve">    0 -  Vedlejší rozpočtové náklady</t>
  </si>
  <si>
    <t>OST - Vedlejší a ostatní náklady</t>
  </si>
  <si>
    <t>HZS - Hodinové zúčtovací sazby</t>
  </si>
  <si>
    <t>Soupis prací a dodávek je sestaven za využití položek Cenové soustavy ÚRS. Cenové a technické podmínky položek Cenové soustavy ÚRS, které nejsou uvedeny v soupisu prací ( tzn. úvodní části katalogů ) jsou neomezeně dálkově k dispozici na www.cs-urs.cz. Položky soupisu prací, které nemají ve sloupci "Cenová soustava" uveden žádný údaj, nepochází z Cenové soustavy ÚRS._x000D_
Předmětem zakázky je stavba podrobně popsaná v projektové dokumentaci a vyjádřená soupisem prací a dodávek. Podrobnosti o předmětu stavby a jejích technických podmínkách, zejména materiálových a kvalitativních požadavcích, jednotlivých výrobcích a konstrukcích, způsobu provádění stavby a další informace nutné pro realizaci stavby jsou součástí projektové dokumentace. Tato dokumentace je nedílnou součástí při ocenění soupisu prací a dodávek. Text jednotlivých položek soupisu prací a dodávek nedokáže díky svému omezenému rozsahu a pouze textové podobě vyjádřit popisovanou položku vyčerpávajícím způsobem. K úplnému popisu požadovaných prací slouží projektová dokumentace.</t>
  </si>
  <si>
    <t>PRODIN, a.s., Pardubice</t>
  </si>
  <si>
    <t>dle výběrového řízeí</t>
  </si>
  <si>
    <t>OST - Vedlejší a ostatní náklady stavby</t>
  </si>
  <si>
    <t>{3d363c15-7f7f-49f1-b473-011d1efebf9d}</t>
  </si>
  <si>
    <t>Provozně stravovací objekt</t>
  </si>
  <si>
    <t>Kladruby nad Labem</t>
  </si>
  <si>
    <t>001</t>
  </si>
  <si>
    <t>Vzorkování materiálů a výrobků</t>
  </si>
  <si>
    <t>Poznámka k položce:
Vzorkování materiálů a výrobků na stavbě</t>
  </si>
  <si>
    <t>Kladruby - provozně stravovací objekt DPS</t>
  </si>
  <si>
    <t>358</t>
  </si>
  <si>
    <t>357</t>
  </si>
  <si>
    <t>356</t>
  </si>
  <si>
    <t>355</t>
  </si>
  <si>
    <t>354</t>
  </si>
  <si>
    <t>353</t>
  </si>
  <si>
    <t>352</t>
  </si>
  <si>
    <t>351</t>
  </si>
  <si>
    <t>350</t>
  </si>
  <si>
    <t>349</t>
  </si>
  <si>
    <t>Dokončovací práce - čalounické úpravy</t>
  </si>
  <si>
    <t>786</t>
  </si>
  <si>
    <t>fólie pro malířské potřeby zakrývací, 25µ,  4 x 5 m</t>
  </si>
  <si>
    <t>Dokončovací práce - malby a tapety</t>
  </si>
  <si>
    <t>784</t>
  </si>
  <si>
    <t>535,036*1,1 'Přepočtené koeficientem množství</t>
  </si>
  <si>
    <t>Dokončovací práce - obklady</t>
  </si>
  <si>
    <t>781</t>
  </si>
  <si>
    <t>275,5*1,1 'Přepočtené koeficientem množství</t>
  </si>
  <si>
    <t>Poznámka k položce:
nášlapná vrstva 0,67 mm, zátěž 34/42, otlak do 0,09 mm, útlum 17 dB, hořlavost Bfl S1</t>
  </si>
  <si>
    <t>Podlahy povlakové</t>
  </si>
  <si>
    <t>776</t>
  </si>
  <si>
    <t>48,6*1,1 'Přepočtené koeficientem množství</t>
  </si>
  <si>
    <t>Poznámka k položce:
Profil s pohyblivým prechodovým ramenem pro plynulé napojení ruzne vysokých podlahových krytin. Vymezovacem spáry je definována šírka spáry k navazující dlaždici.</t>
  </si>
  <si>
    <t>318,798*1,1 'Přepočtené koeficientem množství</t>
  </si>
  <si>
    <t>Podlahy z dlaždic</t>
  </si>
  <si>
    <t>771</t>
  </si>
  <si>
    <t>rohož vstupní provedení hliník nebo mosaz/gumové vlnovky/ - vnější zóna</t>
  </si>
  <si>
    <t>rohož vstupní provedení rýhované hliníkové profily - vnitřní zóna</t>
  </si>
  <si>
    <t>Konstrukce zámečnické</t>
  </si>
  <si>
    <t>767</t>
  </si>
  <si>
    <t>parapet plastový vnitřní - 30,5 x 2 x 100 cm</t>
  </si>
  <si>
    <t>Poznámka k položce:
č.zboží ACE00086 cena zahrnuje kování včetně rozet a montážního materiálu.</t>
  </si>
  <si>
    <t>Konstrukce truhlářské</t>
  </si>
  <si>
    <t>766</t>
  </si>
  <si>
    <t>"zaokrouhlení" 0,8</t>
  </si>
  <si>
    <t>38,2*4*1,5</t>
  </si>
  <si>
    <t>2138845745</t>
  </si>
  <si>
    <t>Dodávka a montáž větrací vsuvky pro odvětrání podstřešního prostoru</t>
  </si>
  <si>
    <t>7659R0001</t>
  </si>
  <si>
    <t>membrána podstřešní s aplikovanou spojovací páskou</t>
  </si>
  <si>
    <t>folie podstřešní pojistná</t>
  </si>
  <si>
    <t>Krytina skládaná</t>
  </si>
  <si>
    <t>765</t>
  </si>
  <si>
    <t>Konstrukce klempířské</t>
  </si>
  <si>
    <t>764</t>
  </si>
  <si>
    <t>klapka revizní EI 30 protipožární pro podhledy, 12,5 mm 60x60 cm</t>
  </si>
  <si>
    <t>316,934*10 'Přepočtené koeficientem množství</t>
  </si>
  <si>
    <t>plsť příčková tl. 40 mm 15000x625 mm</t>
  </si>
  <si>
    <t>Poznámka k položce:
Parotěsná zábrana zpevněná mřížkou s hlavní funkcí jako větrotěsná zábrana..</t>
  </si>
  <si>
    <t>zábrana parotěsná</t>
  </si>
  <si>
    <t>Konstrukce suché výstavby</t>
  </si>
  <si>
    <t>763</t>
  </si>
  <si>
    <t>Konstrukce tesařské</t>
  </si>
  <si>
    <t>762</t>
  </si>
  <si>
    <t>sklo izolační pěnové 45 x 60 x 15 cm</t>
  </si>
  <si>
    <t>deska minerální izolační tuhá tl. 40 mm</t>
  </si>
  <si>
    <t>deska minerální izolační tuhá tl. 30 mm</t>
  </si>
  <si>
    <t>Poznámka k položce:
lambda=0,036 [W / m K]</t>
  </si>
  <si>
    <t>polystyren extrudovaný</t>
  </si>
  <si>
    <t>296,32*0,00035 'Přepočtené koeficientem množství</t>
  </si>
  <si>
    <t>123,8*0,00035 'Přepočtené koeficientem množství</t>
  </si>
  <si>
    <t>211,922*1,2 'Přepočtené koeficientem množství</t>
  </si>
  <si>
    <t>pás asfaltovaný modifikovaný SBS</t>
  </si>
  <si>
    <t>695,371*1,15 'Přepočtené koeficientem množství</t>
  </si>
  <si>
    <t>105,961*0,00045 'Přepočtené koeficientem množství</t>
  </si>
  <si>
    <t>Poznámka k položce:
Spotřeba 0,3-0,4kg/m2 dle povrchu, ředidlo technický benzín</t>
  </si>
  <si>
    <t>lak asfaltový</t>
  </si>
  <si>
    <t>347,686*0,00035 'Přepočtené koeficientem množství</t>
  </si>
  <si>
    <t>Izolace proti vodě, vlhkosti a plynům</t>
  </si>
  <si>
    <t>711</t>
  </si>
  <si>
    <t>Práce a dodávky PSV</t>
  </si>
  <si>
    <t>998</t>
  </si>
  <si>
    <t>10,559*24 'Přepočtené koeficientem množství</t>
  </si>
  <si>
    <t>Přesun sutě</t>
  </si>
  <si>
    <t>997</t>
  </si>
  <si>
    <t>660,5*60 'Přepočtené koeficientem množství</t>
  </si>
  <si>
    <t>obrubník betonový chodníkový 50x10x25 cm</t>
  </si>
  <si>
    <t>obrubník betonový silniční 50x15x25 cm</t>
  </si>
  <si>
    <t>Ostatní konstrukce a práce, bourání</t>
  </si>
  <si>
    <t>-401181377</t>
  </si>
  <si>
    <t>Tenkovrstvá silikonová zrnitá omítka tl. 2,0 mm včetně penetrace vnějších stěn</t>
  </si>
  <si>
    <t>622531021</t>
  </si>
  <si>
    <t>deska z extrudovaného polystyrénu XPS 300 SF 140 mm</t>
  </si>
  <si>
    <t>Poznámka k položce:
lambda=0,034 [W / m K]</t>
  </si>
  <si>
    <t>deska fasádní polystyrénová izolační (EPS P) 1250 x 600 x 80 mm</t>
  </si>
  <si>
    <t>deska fasádní polystyrénová izolační (EPS P) 1250 x 600 x 50 mm</t>
  </si>
  <si>
    <t>219,6*1,05 'Přepočtené koeficientem množství</t>
  </si>
  <si>
    <t>Poznámka k položce:
délka 2,4 m, přesah tkaniny 100 mm</t>
  </si>
  <si>
    <t>profil okenní začišťovací s tkaninou 9 mm/2,4 m</t>
  </si>
  <si>
    <t>246,28*1,05 'Přepočtené koeficientem množství</t>
  </si>
  <si>
    <t>profil okenní začišťovací s tkaninou 6 mm/2,4 m</t>
  </si>
  <si>
    <t>255,9*1,05 'Přepočtené koeficientem množství</t>
  </si>
  <si>
    <t>Úpravy povrchů, podlahy a osazování výplní</t>
  </si>
  <si>
    <t>dlažba betonová 20x20x8 cm přírodní</t>
  </si>
  <si>
    <t>Kladení dlažby pozemních komunikací tl 80 mm pl do 300 m2</t>
  </si>
  <si>
    <t>Komunikace pozemní</t>
  </si>
  <si>
    <t>Příčky z cihel děrovaných tl 140 mm pevnosti P 10 na MVC</t>
  </si>
  <si>
    <t>Zdivo nosné TI z cihel broušených s vniřní izolací tl 440 mm U=0,16W/m2K na maltu</t>
  </si>
  <si>
    <t>Zdivo nosné TI z cihel broušených s vniřní izolací tl 380 mm U=0,19W/m2K na maltu</t>
  </si>
  <si>
    <t>Zdivo nosné vnitřní zvukově izolační tl 250 mm pevnosti P 15 na MVC</t>
  </si>
  <si>
    <t>Svislé a kompletní konstrukce</t>
  </si>
  <si>
    <t>Zakládání</t>
  </si>
  <si>
    <t>709477836</t>
  </si>
  <si>
    <t>Ošetřování vysazených dřevin soliterních v rovině a svahu do 1:5</t>
  </si>
  <si>
    <t>184801121</t>
  </si>
  <si>
    <t>12*2*0,08*0,08</t>
  </si>
  <si>
    <t>-682606946</t>
  </si>
  <si>
    <t>tyče dřevěné v kůře 6 m tl. 8 cm</t>
  </si>
  <si>
    <t>052171080</t>
  </si>
  <si>
    <t>536679659</t>
  </si>
  <si>
    <t>Ukotvení kmene dřevin jedním kůlem D do 0,1 m délky do 2 m</t>
  </si>
  <si>
    <t>184215112</t>
  </si>
  <si>
    <t>1992175211</t>
  </si>
  <si>
    <t>Dub zimní (Quercus petraea) 51 - 80 cm, PK</t>
  </si>
  <si>
    <t>026503670</t>
  </si>
  <si>
    <t>-1616767046</t>
  </si>
  <si>
    <t>Javor mléč /Acer platanoides/ 51 - 80 cm, PK</t>
  </si>
  <si>
    <t>026503020</t>
  </si>
  <si>
    <t>-1164823565</t>
  </si>
  <si>
    <t>Lípa velkolistá (Tilia platyphyllos) 80 - 120 cm, KK</t>
  </si>
  <si>
    <t>026505230</t>
  </si>
  <si>
    <t>-1727813490</t>
  </si>
  <si>
    <t>Lípa malolistá (Tilia cordata) 80 - 120 cm, KK</t>
  </si>
  <si>
    <t>026505130</t>
  </si>
  <si>
    <t>-2135938081</t>
  </si>
  <si>
    <t>Výsadba stromu bez balu do jamky výška kmene do 1,8 m v rovině a svahu do 1:5</t>
  </si>
  <si>
    <t>184201111</t>
  </si>
  <si>
    <t>185124485</t>
  </si>
  <si>
    <t>Hloubení jam pro výsadbu dřevin strojně v rovině nebo ve svahu do 1:5 objem jamky do 0,20 m3</t>
  </si>
  <si>
    <t>183151111</t>
  </si>
  <si>
    <t>994,063*0,015 'Přepočtené koeficientem množství</t>
  </si>
  <si>
    <t>2,896*0,5 'Přepočtené koeficientem množství</t>
  </si>
  <si>
    <t>8,804*0,5 'Přepočtené koeficientem množství</t>
  </si>
  <si>
    <t>Práce a dodávky HSV</t>
  </si>
  <si>
    <t>R01</t>
  </si>
  <si>
    <t>Archeologický dohled na stavbě dle ust. § 22 odst. 2 památkového zákona</t>
  </si>
  <si>
    <t>Poznámka k položce:
Archeologický dohled na stavbě dle ust. § 22 odst. 2 památkového zákon, odhad</t>
  </si>
  <si>
    <t>Poznámka k položce:
Zajištění nezbytných průzkumů nutných pro řádné provádění a dokončení díla</t>
  </si>
  <si>
    <t>Nespecifikované práce a dodávky - vliv koordinačních činností na stavbě a skutečně rozkrytého stavu zákl. poměrů</t>
  </si>
  <si>
    <t>Montáž lapače střešních splavenin z tvrdého PVC-systém KG DN 125</t>
  </si>
  <si>
    <t>lapač střešních splavenin se zápachovou klapkou a lapacím košem HL600 DN 125</t>
  </si>
  <si>
    <t>Stavební přípomoci pro ZTI</t>
  </si>
  <si>
    <t>40 hodin - odborný odhad</t>
  </si>
  <si>
    <t>Prodin a.s.</t>
  </si>
  <si>
    <t xml:space="preserve">66+143   </t>
  </si>
  <si>
    <t xml:space="preserve">55+77  </t>
  </si>
  <si>
    <t xml:space="preserve">55+110   </t>
  </si>
  <si>
    <t xml:space="preserve">209+132+165+84+18+9   </t>
  </si>
  <si>
    <t>360</t>
  </si>
  <si>
    <t>359</t>
  </si>
  <si>
    <t>131,65*1,1 'Přepočtené koeficientem množství</t>
  </si>
  <si>
    <t>589,3*1,1 'Přepočtené koeficientem množství</t>
  </si>
  <si>
    <t>261,725*1,05 'Přepočtené koeficientem množství</t>
  </si>
  <si>
    <t>450,643*1,15 'Přepočtené koeficientem množství</t>
  </si>
  <si>
    <t>"prořez a ztratné 10% z celkové plochy" 278,466*0,1</t>
  </si>
  <si>
    <t>101*1,1 'Přepočtené koeficientem množství</t>
  </si>
  <si>
    <t>85*1,1 'Přepočtené koeficientem množství</t>
  </si>
  <si>
    <t>63,7*1,05 'Přepočtené koeficientem množství</t>
  </si>
  <si>
    <t>380,634*1,15 'Přepočtené koeficientem množství</t>
  </si>
  <si>
    <t>33,166*0,019</t>
  </si>
  <si>
    <t>30,151*1,1 'Přepočtené koeficientem množství</t>
  </si>
  <si>
    <t>0,895*1,1 'Přepočtené koeficientem množství</t>
  </si>
  <si>
    <t>17,632+3,356+6,078+0,501</t>
  </si>
  <si>
    <t>0,477*1,05 'Přepočtené koeficientem množství</t>
  </si>
  <si>
    <t>5,525*1,1 'Přepočtené koeficientem množství</t>
  </si>
  <si>
    <t>3,051*1,1 'Přepočtené koeficientem množství</t>
  </si>
  <si>
    <t>16,029*1,1 'Přepočtené koeficientem množství</t>
  </si>
  <si>
    <t>3,745*1,05 'Přepočtené koeficientem množství</t>
  </si>
  <si>
    <t>266,55*1,05 'Přepočtené koeficientem množství</t>
  </si>
  <si>
    <t>46,7*1,05 'Přepočtené koeficientem množství</t>
  </si>
  <si>
    <t>46,988*1,05 'Přepočtené koeficientem množství</t>
  </si>
  <si>
    <t>28,857*1,1 'Přepočtené koeficientem množství</t>
  </si>
  <si>
    <t>68,43*2,2 'Přepočtené koeficientem množství</t>
  </si>
  <si>
    <t>14,1*2,2 'Přepočtené koeficientem množství</t>
  </si>
  <si>
    <t>115,875*1,05 'Přepočtené koeficientem množství</t>
  </si>
  <si>
    <t>69,525*1,05 'Přepočtené koeficientem množství</t>
  </si>
  <si>
    <t>37,08*1,05 'Přepočtené koeficientem množství</t>
  </si>
  <si>
    <t>693,491*2</t>
  </si>
  <si>
    <t>3,25*(35,8*2+8,75*2+2,15*2+0,25+3,475*2+0,25+8,75*2+3,475*3+3,45+3,625+3,75+3,625*4+0,25*2)</t>
  </si>
  <si>
    <t>138,207*1,1 'Přepočtené koeficientem množství</t>
  </si>
  <si>
    <t>Poznámka k položce:
spotřeba: 36 kus/m2</t>
  </si>
  <si>
    <t>693096675</t>
  </si>
  <si>
    <t>Zásyp jam, šachet rýh nebo kolem objektů sypaninou se zhutněním - použití vykopané zeminy</t>
  </si>
  <si>
    <t>234,724*1,8 'Přepočtené koeficientem množství</t>
  </si>
  <si>
    <t>155,983+204,165+8,804+97,824+2,896</t>
  </si>
  <si>
    <t>-203218266</t>
  </si>
  <si>
    <t>Uložení sypaniny z hornin soudržných do násypů zhutněných na 95 % PS</t>
  </si>
  <si>
    <t>171101101</t>
  </si>
  <si>
    <t>234,724*15 'Přepočtené koeficientem množství</t>
  </si>
  <si>
    <t>97,824*0,5 'Přepočtené koeficientem množství</t>
  </si>
  <si>
    <t>(36,98+0,11*2+0,1*2)*1,2*0,8*2</t>
  </si>
  <si>
    <t>204,165*0,5 'Přepočtené koeficientem množství</t>
  </si>
  <si>
    <t>12*39*0,2</t>
  </si>
  <si>
    <t>-46,8</t>
  </si>
  <si>
    <t>12*39*0,1</t>
  </si>
  <si>
    <t>{994fd786-fa88-46bd-9f4a-449bbde96715}</t>
  </si>
  <si>
    <t>(72h)</t>
  </si>
  <si>
    <t>(13h)</t>
  </si>
  <si>
    <t>(3h)</t>
  </si>
  <si>
    <t xml:space="preserve">Uchazeč je pro podání nabídky povinen vyplnit odemčená pole: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</si>
</sst>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#,##0.00%"/>
    <numFmt numFmtId="165" formatCode="dd\.mm\.yyyy"/>
    <numFmt numFmtId="166" formatCode="#,##0.00000"/>
    <numFmt numFmtId="167" formatCode="#,##0.000"/>
    <numFmt numFmtId="168" formatCode="#,##0&quot; Kč&quot;"/>
    <numFmt numFmtId="169" formatCode="#,##0.00;\-#,##0.00"/>
    <numFmt numFmtId="170" formatCode="#,##0.000;\-#,##0.000"/>
    <numFmt numFmtId="171" formatCode="#,##0;\-#,##0"/>
    <numFmt numFmtId="172" formatCode="0.0"/>
    <numFmt numFmtId="173" formatCode="_(#,##0_);[Red]\-\ #,##0_);&quot;–&quot;??;_(@_)"/>
    <numFmt numFmtId="174" formatCode="_(#,##0.0_);[Red]\-\ #,##0.0_);&quot;–&quot;??;_(@_)"/>
    <numFmt numFmtId="175" formatCode="_(#,##0.00000_);[Red]\-\ #,##0.00000_);&quot;–&quot;??;_(@_)"/>
    <numFmt numFmtId="176" formatCode="_(#,##0.00_);[Red]\-\ #,##0.00_);&quot;–&quot;??;_(@_)"/>
    <numFmt numFmtId="177" formatCode="_(#,##0.0??;\-\ #,##0.0??;&quot;–&quot;???;_(@_)"/>
    <numFmt numFmtId="178" formatCode="_(#,##0&quot;.&quot;_);;;_(@_)"/>
    <numFmt numFmtId="179" formatCode="#"/>
    <numFmt numFmtId="180" formatCode="#,##0.00\ &quot;Kč&quot;"/>
    <numFmt numFmtId="181" formatCode="#,##0.00000;\-#,##0.00000"/>
    <numFmt numFmtId="182" formatCode="0.00%;\-0.00%"/>
    <numFmt numFmtId="183" formatCode="#,##0\ &quot;Kč&quot;"/>
  </numFmts>
  <fonts count="161">
    <font>
      <sz val="8"/>
      <name val="Trebuchet MS"/>
      <family val="2"/>
    </font>
    <font>
      <sz val="11"/>
      <color theme="1"/>
      <name val="Calibri"/>
      <family val="2"/>
      <charset val="238"/>
      <scheme val="minor"/>
    </font>
    <font>
      <sz val="8"/>
      <color rgb="FF969696"/>
      <name val="Trebuchet MS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sz val="11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8"/>
      <color rgb="FF505050"/>
      <name val="Trebuchet MS"/>
      <family val="2"/>
      <charset val="238"/>
    </font>
    <font>
      <sz val="8"/>
      <color rgb="FFFF0000"/>
      <name val="Trebuchet MS"/>
      <family val="2"/>
      <charset val="238"/>
    </font>
    <font>
      <sz val="8"/>
      <color rgb="FF800080"/>
      <name val="Trebuchet MS"/>
      <family val="2"/>
      <charset val="238"/>
    </font>
    <font>
      <sz val="8"/>
      <color rgb="FF3366FF"/>
      <name val="Trebuchet MS"/>
      <family val="2"/>
      <charset val="238"/>
    </font>
    <font>
      <b/>
      <sz val="16"/>
      <name val="Trebuchet MS"/>
      <family val="2"/>
      <charset val="238"/>
    </font>
    <font>
      <sz val="9"/>
      <color rgb="FF969696"/>
      <name val="Trebuchet MS"/>
      <family val="2"/>
      <charset val="238"/>
    </font>
    <font>
      <b/>
      <sz val="10"/>
      <name val="Trebuchet MS"/>
      <family val="2"/>
      <charset val="238"/>
    </font>
    <font>
      <b/>
      <sz val="9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b/>
      <sz val="11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sz val="9"/>
      <color rgb="FF000000"/>
      <name val="Trebuchet MS"/>
      <family val="2"/>
      <charset val="238"/>
    </font>
    <font>
      <sz val="8"/>
      <color rgb="FF960000"/>
      <name val="Trebuchet MS"/>
      <family val="2"/>
      <charset val="238"/>
    </font>
    <font>
      <b/>
      <sz val="8"/>
      <name val="Trebuchet MS"/>
      <family val="2"/>
      <charset val="238"/>
    </font>
    <font>
      <sz val="7"/>
      <color rgb="FF969696"/>
      <name val="Trebuchet MS"/>
      <family val="2"/>
      <charset val="238"/>
    </font>
    <font>
      <sz val="8"/>
      <color rgb="FFFF0000"/>
      <name val="Trebuchet MS"/>
      <family val="2"/>
      <charset val="238"/>
    </font>
    <font>
      <i/>
      <sz val="8"/>
      <color rgb="FF0000FF"/>
      <name val="Trebuchet MS"/>
      <family val="2"/>
      <charset val="238"/>
    </font>
    <font>
      <sz val="8"/>
      <color rgb="FF800080"/>
      <name val="Trebuchet MS"/>
      <family val="2"/>
      <charset val="238"/>
    </font>
    <font>
      <u/>
      <sz val="8"/>
      <color theme="10"/>
      <name val="Trebuchet MS"/>
      <family val="2"/>
    </font>
    <font>
      <sz val="10"/>
      <color rgb="FF960000"/>
      <name val="Trebuchet MS"/>
      <family val="2"/>
    </font>
    <font>
      <sz val="10"/>
      <name val="Trebuchet MS"/>
      <family val="2"/>
    </font>
    <font>
      <u/>
      <sz val="10"/>
      <color theme="10"/>
      <name val="Trebuchet MS"/>
      <family val="2"/>
    </font>
    <font>
      <sz val="8"/>
      <name val="Trebuchet MS"/>
      <family val="2"/>
      <charset val="238"/>
    </font>
    <font>
      <i/>
      <sz val="9"/>
      <name val="Trebuchet MS"/>
      <family val="2"/>
      <charset val="238"/>
    </font>
    <font>
      <sz val="10"/>
      <name val="Trebuchet MS"/>
      <family val="2"/>
      <charset val="238"/>
    </font>
    <font>
      <sz val="8"/>
      <name val="Trebuchet MS"/>
      <family val="2"/>
    </font>
    <font>
      <b/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6"/>
      <color indexed="9"/>
      <name val="Arial CE"/>
      <family val="2"/>
      <charset val="238"/>
    </font>
    <font>
      <sz val="16"/>
      <color indexed="9"/>
      <name val="Arial CE"/>
      <family val="2"/>
      <charset val="238"/>
    </font>
    <font>
      <sz val="10"/>
      <color indexed="9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1"/>
    </font>
    <font>
      <b/>
      <sz val="12"/>
      <color indexed="9"/>
      <name val="Arial CE"/>
      <family val="2"/>
      <charset val="238"/>
    </font>
    <font>
      <sz val="9"/>
      <color indexed="9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8"/>
      <name val="MS Sans Serif"/>
      <charset val="1"/>
    </font>
    <font>
      <b/>
      <sz val="11"/>
      <name val="Arial CE"/>
      <charset val="238"/>
    </font>
    <font>
      <sz val="8"/>
      <name val="Arial CE"/>
      <charset val="238"/>
    </font>
    <font>
      <i/>
      <sz val="8"/>
      <color indexed="12"/>
      <name val="Arial CE"/>
      <charset val="238"/>
    </font>
    <font>
      <sz val="8"/>
      <color indexed="63"/>
      <name val="Arial CE"/>
      <charset val="238"/>
    </font>
    <font>
      <b/>
      <sz val="10"/>
      <color indexed="18"/>
      <name val="Arial CE"/>
      <charset val="238"/>
    </font>
    <font>
      <i/>
      <sz val="7"/>
      <name val="Arial CE"/>
      <charset val="238"/>
    </font>
    <font>
      <b/>
      <sz val="11"/>
      <color indexed="18"/>
      <name val="Arial CE"/>
      <charset val="238"/>
    </font>
    <font>
      <sz val="7"/>
      <name val="Arial CE"/>
      <charset val="238"/>
    </font>
    <font>
      <sz val="9"/>
      <name val="Arial CE"/>
      <charset val="238"/>
    </font>
    <font>
      <b/>
      <sz val="8"/>
      <name val="Arial CE"/>
      <charset val="238"/>
    </font>
    <font>
      <b/>
      <sz val="9"/>
      <name val="Arial CE"/>
      <charset val="238"/>
    </font>
    <font>
      <b/>
      <sz val="14"/>
      <name val="Arial CE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Arial CE"/>
      <charset val="238"/>
    </font>
    <font>
      <b/>
      <sz val="9"/>
      <color indexed="18"/>
      <name val="Arial"/>
      <family val="2"/>
      <charset val="238"/>
    </font>
    <font>
      <b/>
      <sz val="9"/>
      <color theme="0"/>
      <name val="Arial"/>
      <family val="2"/>
      <charset val="238"/>
    </font>
    <font>
      <b/>
      <i/>
      <sz val="1"/>
      <color theme="0"/>
      <name val="Calibri"/>
      <family val="2"/>
      <charset val="238"/>
      <scheme val="minor"/>
    </font>
    <font>
      <u/>
      <sz val="11"/>
      <color theme="10"/>
      <name val="Calibri"/>
      <family val="2"/>
    </font>
    <font>
      <u/>
      <sz val="9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6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2"/>
      <color indexed="25"/>
      <name val="Arial"/>
      <family val="2"/>
      <charset val="238"/>
    </font>
    <font>
      <sz val="8"/>
      <name val="Trebuchet MS"/>
      <charset val="238"/>
    </font>
    <font>
      <sz val="8"/>
      <color rgb="FFFF0000"/>
      <name val="Trebuchet MS"/>
    </font>
    <font>
      <sz val="7"/>
      <color rgb="FF969696"/>
      <name val="Trebuchet MS"/>
    </font>
    <font>
      <sz val="8"/>
      <color rgb="FF505050"/>
      <name val="Trebuchet MS"/>
    </font>
    <font>
      <sz val="8"/>
      <color rgb="FF969696"/>
      <name val="Trebuchet MS"/>
    </font>
    <font>
      <sz val="8"/>
      <color rgb="FF003366"/>
      <name val="Trebuchet MS"/>
    </font>
    <font>
      <sz val="10"/>
      <color rgb="FF003366"/>
      <name val="Trebuchet MS"/>
    </font>
    <font>
      <sz val="12"/>
      <color rgb="FF003366"/>
      <name val="Trebuchet MS"/>
    </font>
    <font>
      <i/>
      <sz val="8"/>
      <color rgb="FF0000FF"/>
      <name val="Trebuchet MS"/>
    </font>
    <font>
      <sz val="8"/>
      <color rgb="FF800080"/>
      <name val="Trebuchet MS"/>
    </font>
    <font>
      <sz val="8"/>
      <color rgb="FF0000A8"/>
      <name val="Trebuchet MS"/>
    </font>
    <font>
      <b/>
      <sz val="8"/>
      <name val="Trebuchet MS"/>
    </font>
    <font>
      <sz val="8"/>
      <color rgb="FF960000"/>
      <name val="Trebuchet MS"/>
    </font>
    <font>
      <b/>
      <sz val="12"/>
      <color rgb="FF960000"/>
      <name val="Trebuchet MS"/>
    </font>
    <font>
      <sz val="9"/>
      <color rgb="FF969696"/>
      <name val="Trebuchet MS"/>
    </font>
    <font>
      <sz val="9"/>
      <name val="Trebuchet MS"/>
    </font>
    <font>
      <sz val="9"/>
      <color rgb="FF000000"/>
      <name val="Trebuchet MS"/>
    </font>
    <font>
      <b/>
      <sz val="12"/>
      <name val="Trebuchet MS"/>
    </font>
    <font>
      <b/>
      <sz val="16"/>
      <name val="Trebuchet MS"/>
    </font>
    <font>
      <b/>
      <sz val="12"/>
      <color rgb="FF800000"/>
      <name val="Trebuchet MS"/>
    </font>
    <font>
      <b/>
      <sz val="10"/>
      <name val="Trebuchet MS"/>
    </font>
    <font>
      <sz val="8"/>
      <color rgb="FF3366FF"/>
      <name val="Trebuchet MS"/>
    </font>
    <font>
      <sz val="9"/>
      <color rgb="FF000000"/>
      <name val="敓潧⁥䥕ᬀ灲蕀ɦ☸+_x0008_"/>
      <charset val="238"/>
    </font>
    <font>
      <b/>
      <sz val="10"/>
      <color rgb="FF000000"/>
      <name val="敓潧⁥䥕ᬀ灲蕀ɦ☸+_x0008_"/>
      <charset val="238"/>
    </font>
    <font>
      <b/>
      <sz val="11"/>
      <color rgb="FF000000"/>
      <name val="敓潧⁥䥕ᬀ灲蕀ɦ☸+_x0008_"/>
      <charset val="238"/>
    </font>
    <font>
      <b/>
      <sz val="9"/>
      <color rgb="FF000000"/>
      <name val="敓潧⁥䥕ᬀ灲蕀ɦ☸+_x0008_"/>
      <charset val="238"/>
    </font>
    <font>
      <i/>
      <sz val="10"/>
      <color rgb="FF000000"/>
      <name val="敓潧⁥䥕ᬀ灲蕀ɦ☸+_x0008_"/>
      <charset val="238"/>
    </font>
    <font>
      <i/>
      <sz val="9"/>
      <color rgb="FF000000"/>
      <name val="敓潧⁥䥕ᬀ灲蕀ɦ☸+_x0008_"/>
      <charset val="238"/>
    </font>
    <font>
      <b/>
      <i/>
      <sz val="9"/>
      <color rgb="FF000000"/>
      <name val="敓潧⁥䥕ᬀ灲蕀ɦ☸+_x0008_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8"/>
      <color rgb="FF969696"/>
      <name val="Trebuchet MS"/>
      <family val="2"/>
    </font>
    <font>
      <sz val="8"/>
      <color rgb="FF003366"/>
      <name val="Trebuchet MS"/>
      <family val="2"/>
    </font>
    <font>
      <sz val="12"/>
      <color rgb="FF003366"/>
      <name val="Trebuchet MS"/>
      <family val="2"/>
    </font>
    <font>
      <i/>
      <sz val="8"/>
      <color rgb="FF0000FF"/>
      <name val="Trebuchet MS"/>
      <family val="2"/>
    </font>
    <font>
      <sz val="8"/>
      <color rgb="FFFF0000"/>
      <name val="Trebuchet MS"/>
      <family val="2"/>
    </font>
    <font>
      <sz val="8"/>
      <color rgb="FF505050"/>
      <name val="Trebuchet MS"/>
      <family val="2"/>
    </font>
    <font>
      <sz val="10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0000A8"/>
      <name val="Trebuchet MS"/>
      <family val="2"/>
    </font>
    <font>
      <b/>
      <sz val="8"/>
      <name val="Trebuchet MS"/>
      <family val="2"/>
    </font>
    <font>
      <sz val="8"/>
      <color rgb="FF960000"/>
      <name val="Trebuchet MS"/>
      <family val="2"/>
    </font>
    <font>
      <b/>
      <sz val="12"/>
      <name val="Trebuchet MS"/>
      <family val="2"/>
    </font>
    <font>
      <b/>
      <sz val="12"/>
      <color rgb="FF960000"/>
      <name val="Trebuchet MS"/>
      <family val="2"/>
    </font>
    <font>
      <sz val="9"/>
      <color rgb="FF969696"/>
      <name val="Trebuchet MS"/>
      <family val="2"/>
    </font>
    <font>
      <sz val="9"/>
      <name val="Trebuchet MS"/>
      <family val="2"/>
    </font>
    <font>
      <sz val="9"/>
      <color rgb="FF000000"/>
      <name val="Trebuchet MS"/>
      <family val="2"/>
    </font>
    <font>
      <b/>
      <sz val="16"/>
      <name val="Trebuchet MS"/>
      <family val="2"/>
    </font>
    <font>
      <b/>
      <sz val="12"/>
      <color rgb="FF800000"/>
      <name val="Trebuchet MS"/>
      <family val="2"/>
    </font>
    <font>
      <b/>
      <sz val="10"/>
      <name val="Trebuchet MS"/>
      <family val="2"/>
    </font>
    <font>
      <sz val="8"/>
      <color rgb="FF3366FF"/>
      <name val="Trebuchet MS"/>
      <family val="2"/>
    </font>
    <font>
      <u/>
      <sz val="10"/>
      <color theme="10"/>
      <name val="Trebuchet MS"/>
      <family val="2"/>
      <charset val="238"/>
    </font>
    <font>
      <sz val="10"/>
      <color rgb="FF960000"/>
      <name val="Trebuchet MS"/>
      <family val="2"/>
      <charset val="238"/>
    </font>
    <font>
      <sz val="8"/>
      <color indexed="55"/>
      <name val="Trebuchet MS"/>
      <charset val="238"/>
    </font>
    <font>
      <sz val="8"/>
      <color indexed="56"/>
      <name val="Trebuchet MS"/>
      <charset val="238"/>
    </font>
    <font>
      <sz val="10"/>
      <color indexed="56"/>
      <name val="Trebuchet MS"/>
      <charset val="238"/>
    </font>
    <font>
      <i/>
      <sz val="8"/>
      <color indexed="12"/>
      <name val="Trebuchet MS"/>
      <charset val="238"/>
    </font>
    <font>
      <sz val="12"/>
      <color indexed="56"/>
      <name val="Trebuchet MS"/>
      <charset val="238"/>
    </font>
    <font>
      <b/>
      <sz val="8"/>
      <name val="Trebuchet MS"/>
      <charset val="238"/>
    </font>
    <font>
      <sz val="8"/>
      <color indexed="16"/>
      <name val="Trebuchet MS"/>
      <charset val="238"/>
    </font>
    <font>
      <b/>
      <sz val="12"/>
      <color indexed="16"/>
      <name val="Trebuchet MS"/>
      <charset val="238"/>
    </font>
    <font>
      <sz val="9"/>
      <color indexed="55"/>
      <name val="Trebuchet MS"/>
      <charset val="238"/>
    </font>
    <font>
      <sz val="9"/>
      <name val="Trebuchet MS"/>
      <charset val="238"/>
    </font>
    <font>
      <b/>
      <sz val="12"/>
      <name val="Trebuchet MS"/>
      <charset val="238"/>
    </font>
    <font>
      <b/>
      <sz val="16"/>
      <name val="Trebuchet MS"/>
      <charset val="238"/>
    </font>
    <font>
      <sz val="10"/>
      <name val="Trebuchet MS"/>
      <charset val="238"/>
    </font>
    <font>
      <sz val="12"/>
      <name val="Trebuchet MS"/>
      <charset val="238"/>
    </font>
    <font>
      <sz val="10"/>
      <color indexed="55"/>
      <name val="Trebuchet MS"/>
      <charset val="238"/>
    </font>
    <font>
      <b/>
      <sz val="10"/>
      <color indexed="63"/>
      <name val="Trebuchet MS"/>
      <charset val="238"/>
    </font>
    <font>
      <b/>
      <sz val="10"/>
      <name val="Trebuchet MS"/>
      <charset val="238"/>
    </font>
    <font>
      <sz val="10"/>
      <color indexed="63"/>
      <name val="Trebuchet MS"/>
      <charset val="238"/>
    </font>
    <font>
      <sz val="8"/>
      <color indexed="48"/>
      <name val="Trebuchet MS"/>
      <charset val="238"/>
    </font>
    <font>
      <u/>
      <sz val="8"/>
      <color theme="10"/>
      <name val="Trebuchet MS"/>
      <charset val="238"/>
    </font>
    <font>
      <sz val="10"/>
      <color indexed="16"/>
      <name val="Trebuchet MS"/>
      <family val="2"/>
      <charset val="238"/>
    </font>
    <font>
      <sz val="11"/>
      <name val="Calibri"/>
      <family val="2"/>
    </font>
    <font>
      <i/>
      <sz val="7"/>
      <color rgb="FF969696"/>
      <name val="Trebuchet MS"/>
      <family val="2"/>
    </font>
    <font>
      <sz val="7"/>
      <color rgb="FF969696"/>
      <name val="Trebuchet MS"/>
      <family val="2"/>
    </font>
  </fonts>
  <fills count="21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D2D2D2"/>
      </patternFill>
    </fill>
    <fill>
      <patternFill patternType="solid">
        <fgColor indexed="56"/>
        <bgColor indexed="62"/>
      </patternFill>
    </fill>
    <fill>
      <patternFill patternType="solid">
        <fgColor indexed="21"/>
        <bgColor indexed="38"/>
      </patternFill>
    </fill>
    <fill>
      <patternFill patternType="solid">
        <fgColor indexed="9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1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rgb="FF969696"/>
      </right>
      <top/>
      <bottom style="dotted">
        <color rgb="FF969696"/>
      </bottom>
      <diagonal/>
    </border>
    <border>
      <left/>
      <right/>
      <top/>
      <bottom style="dotted">
        <color rgb="FF969696"/>
      </bottom>
      <diagonal/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  <diagonal/>
    </border>
    <border>
      <left/>
      <right style="dotted">
        <color rgb="FF969696"/>
      </right>
      <top/>
      <bottom/>
      <diagonal/>
    </border>
    <border>
      <left style="dotted">
        <color rgb="FF969696"/>
      </left>
      <right/>
      <top/>
      <bottom/>
      <diagonal/>
    </border>
    <border>
      <left/>
      <right/>
      <top style="dotted">
        <color rgb="FF969696"/>
      </top>
      <bottom style="dotted">
        <color rgb="FF969696"/>
      </bottom>
      <diagonal/>
    </border>
    <border>
      <left/>
      <right/>
      <top style="dotted">
        <color rgb="FF969696"/>
      </top>
      <bottom/>
      <diagonal/>
    </border>
    <border>
      <left/>
      <right style="dotted">
        <color rgb="FF969696"/>
      </right>
      <top style="dotted">
        <color rgb="FF969696"/>
      </top>
      <bottom/>
      <diagonal/>
    </border>
    <border>
      <left style="dotted">
        <color rgb="FF969696"/>
      </left>
      <right/>
      <top style="dotted">
        <color rgb="FF969696"/>
      </top>
      <bottom/>
      <diagonal/>
    </border>
    <border>
      <left/>
      <right style="dotted">
        <color rgb="FF969696"/>
      </right>
      <top style="dotted">
        <color rgb="FF969696"/>
      </top>
      <bottom style="dotted">
        <color rgb="FF969696"/>
      </bottom>
      <diagonal/>
    </border>
    <border>
      <left style="dotted">
        <color rgb="FF969696"/>
      </left>
      <right/>
      <top style="dotted">
        <color rgb="FF969696"/>
      </top>
      <bottom style="dotted">
        <color rgb="FF969696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/>
      <right/>
      <top style="hair">
        <color indexed="55"/>
      </top>
      <bottom/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969696"/>
      </top>
      <bottom/>
      <diagonal/>
    </border>
  </borders>
  <cellStyleXfs count="15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31" fillId="0" borderId="0" applyAlignment="0">
      <alignment vertical="top" wrapText="1"/>
      <protection locked="0"/>
    </xf>
    <xf numFmtId="0" fontId="36" fillId="0" borderId="0"/>
    <xf numFmtId="0" fontId="46" fillId="0" borderId="0" applyAlignment="0">
      <alignment vertical="top"/>
      <protection locked="0"/>
    </xf>
    <xf numFmtId="0" fontId="59" fillId="0" borderId="0"/>
    <xf numFmtId="0" fontId="67" fillId="0" borderId="0" applyNumberFormat="0" applyFill="0" applyBorder="0" applyAlignment="0" applyProtection="0"/>
    <xf numFmtId="0" fontId="75" fillId="0" borderId="0" applyAlignment="0">
      <alignment vertical="top" wrapText="1"/>
      <protection locked="0"/>
    </xf>
    <xf numFmtId="0" fontId="1" fillId="0" borderId="0"/>
    <xf numFmtId="0" fontId="104" fillId="0" borderId="0"/>
    <xf numFmtId="4" fontId="61" fillId="0" borderId="0" applyFont="0" applyFill="0" applyBorder="0" applyAlignment="0" applyProtection="0"/>
    <xf numFmtId="0" fontId="61" fillId="0" borderId="0"/>
    <xf numFmtId="0" fontId="75" fillId="0" borderId="0" applyAlignment="0">
      <alignment vertical="top" wrapText="1"/>
      <protection locked="0"/>
    </xf>
    <xf numFmtId="0" fontId="156" fillId="0" borderId="0" applyNumberFormat="0" applyFill="0" applyBorder="0" applyAlignment="0" applyProtection="0">
      <alignment vertical="top" wrapText="1"/>
      <protection locked="0"/>
    </xf>
    <xf numFmtId="0" fontId="158" fillId="0" borderId="0"/>
  </cellStyleXfs>
  <cellXfs count="1229">
    <xf numFmtId="0" fontId="0" fillId="0" borderId="0" xfId="0"/>
    <xf numFmtId="167" fontId="0" fillId="0" borderId="24" xfId="0" applyNumberFormat="1" applyFont="1" applyBorder="1" applyAlignment="1" applyProtection="1">
      <alignment vertical="center"/>
      <protection locked="0"/>
    </xf>
    <xf numFmtId="167" fontId="25" fillId="0" borderId="24" xfId="0" applyNumberFormat="1" applyFont="1" applyBorder="1" applyAlignment="1" applyProtection="1">
      <alignment vertical="center"/>
      <protection locked="0"/>
    </xf>
    <xf numFmtId="0" fontId="27" fillId="2" borderId="0" xfId="1" applyFill="1" applyAlignment="1" applyProtection="1"/>
    <xf numFmtId="0" fontId="29" fillId="2" borderId="0" xfId="0" applyFont="1" applyFill="1" applyAlignment="1" applyProtection="1">
      <alignment vertical="center"/>
    </xf>
    <xf numFmtId="0" fontId="28" fillId="2" borderId="0" xfId="0" applyFont="1" applyFill="1" applyAlignment="1" applyProtection="1">
      <alignment horizontal="left" vertical="center"/>
    </xf>
    <xf numFmtId="0" fontId="0" fillId="2" borderId="0" xfId="0" applyFill="1" applyProtection="1"/>
    <xf numFmtId="0" fontId="36" fillId="0" borderId="0" xfId="3"/>
    <xf numFmtId="168" fontId="37" fillId="5" borderId="0" xfId="3" applyNumberFormat="1" applyFont="1" applyFill="1" applyBorder="1"/>
    <xf numFmtId="168" fontId="40" fillId="0" borderId="0" xfId="3" applyNumberFormat="1" applyFont="1"/>
    <xf numFmtId="2" fontId="40" fillId="0" borderId="0" xfId="3" applyNumberFormat="1" applyFont="1"/>
    <xf numFmtId="0" fontId="40" fillId="0" borderId="0" xfId="3" applyFont="1"/>
    <xf numFmtId="168" fontId="40" fillId="0" borderId="0" xfId="3" applyNumberFormat="1" applyFont="1" applyBorder="1"/>
    <xf numFmtId="2" fontId="40" fillId="0" borderId="0" xfId="3" applyNumberFormat="1" applyFont="1" applyFill="1" applyBorder="1"/>
    <xf numFmtId="0" fontId="40" fillId="0" borderId="0" xfId="3" applyFont="1" applyBorder="1"/>
    <xf numFmtId="0" fontId="41" fillId="0" borderId="0" xfId="3" applyFont="1" applyBorder="1"/>
    <xf numFmtId="168" fontId="42" fillId="6" borderId="0" xfId="3" applyNumberFormat="1" applyFont="1" applyFill="1"/>
    <xf numFmtId="168" fontId="43" fillId="6" borderId="0" xfId="3" applyNumberFormat="1" applyFont="1" applyFill="1"/>
    <xf numFmtId="1" fontId="43" fillId="6" borderId="0" xfId="3" applyNumberFormat="1" applyFont="1" applyFill="1"/>
    <xf numFmtId="0" fontId="43" fillId="6" borderId="0" xfId="3" applyFont="1" applyFill="1"/>
    <xf numFmtId="0" fontId="42" fillId="6" borderId="0" xfId="3" applyFont="1" applyFill="1"/>
    <xf numFmtId="2" fontId="40" fillId="0" borderId="0" xfId="3" applyNumberFormat="1" applyFont="1" applyBorder="1"/>
    <xf numFmtId="168" fontId="44" fillId="0" borderId="0" xfId="3" applyNumberFormat="1" applyFont="1"/>
    <xf numFmtId="1" fontId="44" fillId="0" borderId="0" xfId="3" applyNumberFormat="1" applyFont="1"/>
    <xf numFmtId="0" fontId="44" fillId="0" borderId="0" xfId="3" applyFont="1"/>
    <xf numFmtId="0" fontId="36" fillId="0" borderId="0" xfId="3" applyFill="1"/>
    <xf numFmtId="168" fontId="45" fillId="0" borderId="0" xfId="3" applyNumberFormat="1" applyFont="1" applyFill="1" applyBorder="1"/>
    <xf numFmtId="0" fontId="44" fillId="0" borderId="0" xfId="3" applyFont="1" applyFill="1" applyBorder="1"/>
    <xf numFmtId="3" fontId="44" fillId="0" borderId="0" xfId="3" applyNumberFormat="1" applyFont="1" applyFill="1" applyBorder="1"/>
    <xf numFmtId="0" fontId="45" fillId="0" borderId="0" xfId="3" applyFont="1" applyFill="1" applyBorder="1"/>
    <xf numFmtId="168" fontId="40" fillId="0" borderId="0" xfId="3" applyNumberFormat="1" applyFont="1" applyFill="1"/>
    <xf numFmtId="3" fontId="40" fillId="0" borderId="0" xfId="3" applyNumberFormat="1" applyFont="1" applyFill="1"/>
    <xf numFmtId="0" fontId="40" fillId="0" borderId="0" xfId="3" applyFont="1" applyFill="1"/>
    <xf numFmtId="168" fontId="45" fillId="0" borderId="33" xfId="3" applyNumberFormat="1" applyFont="1" applyFill="1" applyBorder="1"/>
    <xf numFmtId="0" fontId="44" fillId="0" borderId="33" xfId="3" applyFont="1" applyFill="1" applyBorder="1"/>
    <xf numFmtId="3" fontId="44" fillId="0" borderId="33" xfId="3" applyNumberFormat="1" applyFont="1" applyFill="1" applyBorder="1"/>
    <xf numFmtId="0" fontId="45" fillId="0" borderId="33" xfId="3" applyFont="1" applyFill="1" applyBorder="1"/>
    <xf numFmtId="168" fontId="42" fillId="6" borderId="0" xfId="3" applyNumberFormat="1" applyFont="1" applyFill="1" applyAlignment="1">
      <alignment horizontal="right"/>
    </xf>
    <xf numFmtId="0" fontId="43" fillId="6" borderId="0" xfId="3" applyFont="1" applyFill="1" applyAlignment="1">
      <alignment horizontal="center"/>
    </xf>
    <xf numFmtId="0" fontId="42" fillId="6" borderId="0" xfId="3" applyFont="1" applyFill="1" applyAlignment="1">
      <alignment horizontal="left"/>
    </xf>
    <xf numFmtId="0" fontId="44" fillId="0" borderId="0" xfId="3" applyFont="1" applyAlignment="1">
      <alignment horizontal="center"/>
    </xf>
    <xf numFmtId="0" fontId="54" fillId="0" borderId="0" xfId="4" applyFont="1" applyAlignment="1" applyProtection="1">
      <alignment horizontal="left"/>
    </xf>
    <xf numFmtId="0" fontId="48" fillId="7" borderId="35" xfId="4" applyFont="1" applyFill="1" applyBorder="1" applyAlignment="1" applyProtection="1">
      <alignment horizontal="center" vertical="center" wrapText="1"/>
    </xf>
    <xf numFmtId="169" fontId="55" fillId="0" borderId="0" xfId="4" applyNumberFormat="1" applyFont="1" applyAlignment="1" applyProtection="1">
      <alignment horizontal="right" vertical="top"/>
    </xf>
    <xf numFmtId="0" fontId="55" fillId="0" borderId="0" xfId="4" applyFont="1" applyAlignment="1" applyProtection="1">
      <alignment horizontal="left"/>
    </xf>
    <xf numFmtId="170" fontId="55" fillId="0" borderId="0" xfId="4" applyNumberFormat="1" applyFont="1" applyAlignment="1" applyProtection="1">
      <alignment horizontal="right" vertical="top"/>
    </xf>
    <xf numFmtId="0" fontId="55" fillId="0" borderId="0" xfId="4" applyFont="1" applyAlignment="1" applyProtection="1">
      <alignment horizontal="left" vertical="top" wrapText="1"/>
    </xf>
    <xf numFmtId="169" fontId="54" fillId="0" borderId="0" xfId="4" applyNumberFormat="1" applyFont="1" applyAlignment="1" applyProtection="1">
      <alignment horizontal="right" vertical="top"/>
    </xf>
    <xf numFmtId="170" fontId="48" fillId="0" borderId="0" xfId="4" applyNumberFormat="1" applyFont="1" applyAlignment="1" applyProtection="1">
      <alignment horizontal="right" vertical="top"/>
    </xf>
    <xf numFmtId="0" fontId="48" fillId="0" borderId="0" xfId="4" applyFont="1" applyAlignment="1" applyProtection="1">
      <alignment horizontal="left" vertical="top" wrapText="1"/>
    </xf>
    <xf numFmtId="0" fontId="56" fillId="0" borderId="0" xfId="4" applyFont="1" applyAlignment="1" applyProtection="1">
      <alignment horizontal="left" vertical="top" wrapText="1"/>
    </xf>
    <xf numFmtId="171" fontId="56" fillId="0" borderId="0" xfId="4" applyNumberFormat="1" applyFont="1" applyAlignment="1" applyProtection="1">
      <alignment horizontal="right" vertical="top"/>
    </xf>
    <xf numFmtId="0" fontId="57" fillId="0" borderId="0" xfId="4" applyFont="1" applyAlignment="1" applyProtection="1">
      <alignment horizontal="left"/>
    </xf>
    <xf numFmtId="0" fontId="57" fillId="0" borderId="0" xfId="4" applyFont="1" applyAlignment="1" applyProtection="1">
      <alignment horizontal="left" vertical="center"/>
    </xf>
    <xf numFmtId="0" fontId="59" fillId="0" borderId="0" xfId="5"/>
    <xf numFmtId="172" fontId="60" fillId="8" borderId="0" xfId="5" applyNumberFormat="1" applyFont="1" applyFill="1"/>
    <xf numFmtId="0" fontId="60" fillId="0" borderId="0" xfId="5" applyFont="1"/>
    <xf numFmtId="172" fontId="59" fillId="9" borderId="0" xfId="5" applyNumberFormat="1" applyFill="1"/>
    <xf numFmtId="0" fontId="59" fillId="9" borderId="0" xfId="5" applyFill="1"/>
    <xf numFmtId="0" fontId="60" fillId="8" borderId="0" xfId="5" applyFont="1" applyFill="1"/>
    <xf numFmtId="0" fontId="59" fillId="0" borderId="0" xfId="5" applyAlignment="1">
      <alignment horizontal="center"/>
    </xf>
    <xf numFmtId="172" fontId="59" fillId="0" borderId="0" xfId="5" applyNumberFormat="1" applyFill="1"/>
    <xf numFmtId="0" fontId="59" fillId="0" borderId="0" xfId="5" applyFill="1"/>
    <xf numFmtId="2" fontId="69" fillId="0" borderId="39" xfId="0" applyNumberFormat="1" applyFont="1" applyFill="1" applyBorder="1" applyAlignment="1" applyProtection="1">
      <protection locked="0"/>
    </xf>
    <xf numFmtId="0" fontId="75" fillId="0" borderId="0" xfId="7" applyAlignment="1">
      <alignment vertical="top"/>
      <protection locked="0"/>
    </xf>
    <xf numFmtId="0" fontId="31" fillId="0" borderId="32" xfId="7" applyFont="1" applyBorder="1" applyAlignment="1">
      <alignment vertical="top"/>
      <protection locked="0"/>
    </xf>
    <xf numFmtId="0" fontId="31" fillId="0" borderId="30" xfId="7" applyFont="1" applyBorder="1" applyAlignment="1">
      <alignment vertical="top"/>
      <protection locked="0"/>
    </xf>
    <xf numFmtId="0" fontId="31" fillId="0" borderId="31" xfId="7" applyFont="1" applyBorder="1" applyAlignment="1">
      <alignment vertical="top"/>
      <protection locked="0"/>
    </xf>
    <xf numFmtId="0" fontId="31" fillId="0" borderId="29" xfId="7" applyFont="1" applyBorder="1" applyAlignment="1">
      <alignment vertical="top"/>
      <protection locked="0"/>
    </xf>
    <xf numFmtId="0" fontId="31" fillId="0" borderId="0" xfId="7" applyFont="1" applyBorder="1" applyAlignment="1">
      <alignment vertical="top"/>
      <protection locked="0"/>
    </xf>
    <xf numFmtId="0" fontId="3" fillId="0" borderId="0" xfId="7" applyFont="1" applyBorder="1" applyAlignment="1">
      <alignment horizontal="center" vertical="center"/>
      <protection locked="0"/>
    </xf>
    <xf numFmtId="0" fontId="31" fillId="0" borderId="0" xfId="7" applyFont="1" applyBorder="1" applyAlignment="1">
      <alignment horizontal="left" vertical="center"/>
      <protection locked="0"/>
    </xf>
    <xf numFmtId="0" fontId="31" fillId="0" borderId="28" xfId="7" applyFont="1" applyBorder="1" applyAlignment="1">
      <alignment vertical="top"/>
      <protection locked="0"/>
    </xf>
    <xf numFmtId="0" fontId="3" fillId="0" borderId="0" xfId="7" applyFont="1" applyBorder="1" applyAlignment="1">
      <alignment horizontal="left" vertical="center"/>
      <protection locked="0"/>
    </xf>
    <xf numFmtId="0" fontId="31" fillId="0" borderId="0" xfId="7" applyFont="1" applyBorder="1" applyAlignment="1">
      <alignment horizontal="left" vertical="top"/>
      <protection locked="0"/>
    </xf>
    <xf numFmtId="0" fontId="31" fillId="0" borderId="0" xfId="7" applyFont="1" applyBorder="1" applyAlignment="1">
      <alignment horizontal="center" vertical="center"/>
      <protection locked="0"/>
    </xf>
    <xf numFmtId="0" fontId="3" fillId="0" borderId="29" xfId="7" applyFont="1" applyBorder="1" applyAlignment="1">
      <alignment horizontal="left" vertical="center"/>
      <protection locked="0"/>
    </xf>
    <xf numFmtId="0" fontId="3" fillId="0" borderId="28" xfId="7" applyFont="1" applyBorder="1" applyAlignment="1">
      <alignment horizontal="left" vertical="center"/>
      <protection locked="0"/>
    </xf>
    <xf numFmtId="0" fontId="16" fillId="0" borderId="0" xfId="7" applyFont="1" applyBorder="1" applyAlignment="1">
      <alignment horizontal="left" vertical="center"/>
      <protection locked="0"/>
    </xf>
    <xf numFmtId="0" fontId="31" fillId="0" borderId="29" xfId="7" applyFont="1" applyBorder="1" applyAlignment="1">
      <alignment horizontal="center" vertical="center" wrapText="1"/>
      <protection locked="0"/>
    </xf>
    <xf numFmtId="0" fontId="5" fillId="0" borderId="30" xfId="7" applyFont="1" applyBorder="1" applyAlignment="1">
      <protection locked="0"/>
    </xf>
    <xf numFmtId="0" fontId="18" fillId="0" borderId="30" xfId="7" applyFont="1" applyBorder="1" applyAlignment="1">
      <alignment horizontal="left"/>
      <protection locked="0"/>
    </xf>
    <xf numFmtId="0" fontId="31" fillId="0" borderId="28" xfId="7" applyFont="1" applyBorder="1" applyAlignment="1">
      <alignment horizontal="center" vertical="center" wrapText="1"/>
      <protection locked="0"/>
    </xf>
    <xf numFmtId="0" fontId="31" fillId="0" borderId="27" xfId="7" applyFont="1" applyBorder="1" applyAlignment="1">
      <alignment vertical="center" wrapText="1"/>
      <protection locked="0"/>
    </xf>
    <xf numFmtId="0" fontId="31" fillId="0" borderId="26" xfId="7" applyFont="1" applyBorder="1" applyAlignment="1">
      <alignment vertical="center" wrapText="1"/>
      <protection locked="0"/>
    </xf>
    <xf numFmtId="0" fontId="31" fillId="0" borderId="25" xfId="7" applyFont="1" applyBorder="1" applyAlignment="1">
      <alignment vertical="center" wrapText="1"/>
      <protection locked="0"/>
    </xf>
    <xf numFmtId="0" fontId="31" fillId="0" borderId="0" xfId="7" applyFont="1" applyAlignment="1">
      <alignment vertical="top"/>
      <protection locked="0"/>
    </xf>
    <xf numFmtId="0" fontId="3" fillId="0" borderId="0" xfId="7" applyFont="1" applyBorder="1" applyAlignment="1">
      <alignment horizontal="left" vertical="center" wrapText="1"/>
      <protection locked="0"/>
    </xf>
    <xf numFmtId="0" fontId="3" fillId="0" borderId="26" xfId="7" applyFont="1" applyBorder="1" applyAlignment="1">
      <alignment horizontal="center" vertical="center"/>
      <protection locked="0"/>
    </xf>
    <xf numFmtId="0" fontId="3" fillId="0" borderId="26" xfId="7" applyFont="1" applyBorder="1" applyAlignment="1">
      <alignment horizontal="left" vertical="center"/>
      <protection locked="0"/>
    </xf>
    <xf numFmtId="0" fontId="3" fillId="0" borderId="26" xfId="7" applyFont="1" applyBorder="1" applyAlignment="1">
      <alignment horizontal="left" vertical="center" wrapText="1"/>
      <protection locked="0"/>
    </xf>
    <xf numFmtId="0" fontId="3" fillId="0" borderId="32" xfId="7" applyFont="1" applyBorder="1" applyAlignment="1">
      <alignment horizontal="left" vertical="center"/>
      <protection locked="0"/>
    </xf>
    <xf numFmtId="0" fontId="3" fillId="0" borderId="30" xfId="7" applyFont="1" applyBorder="1" applyAlignment="1">
      <alignment horizontal="left" vertical="center"/>
      <protection locked="0"/>
    </xf>
    <xf numFmtId="0" fontId="75" fillId="0" borderId="30" xfId="7" applyBorder="1" applyAlignment="1">
      <alignment vertical="top"/>
      <protection locked="0"/>
    </xf>
    <xf numFmtId="0" fontId="3" fillId="0" borderId="31" xfId="7" applyFont="1" applyBorder="1" applyAlignment="1">
      <alignment horizontal="left" vertical="center"/>
      <protection locked="0"/>
    </xf>
    <xf numFmtId="49" fontId="3" fillId="0" borderId="0" xfId="7" applyNumberFormat="1" applyFont="1" applyBorder="1" applyAlignment="1">
      <alignment horizontal="left" vertical="center"/>
      <protection locked="0"/>
    </xf>
    <xf numFmtId="0" fontId="75" fillId="0" borderId="0" xfId="7" applyBorder="1" applyAlignment="1">
      <alignment vertical="top"/>
      <protection locked="0"/>
    </xf>
    <xf numFmtId="0" fontId="3" fillId="0" borderId="0" xfId="7" applyFont="1" applyAlignment="1">
      <alignment horizontal="left" vertical="center"/>
      <protection locked="0"/>
    </xf>
    <xf numFmtId="0" fontId="31" fillId="0" borderId="29" xfId="7" applyFont="1" applyBorder="1" applyAlignment="1">
      <alignment vertical="center" wrapText="1"/>
      <protection locked="0"/>
    </xf>
    <xf numFmtId="0" fontId="18" fillId="0" borderId="30" xfId="7" applyFont="1" applyBorder="1" applyAlignment="1">
      <alignment horizontal="left" vertical="center"/>
      <protection locked="0"/>
    </xf>
    <xf numFmtId="0" fontId="18" fillId="0" borderId="30" xfId="7" applyFont="1" applyBorder="1" applyAlignment="1">
      <alignment vertical="center"/>
      <protection locked="0"/>
    </xf>
    <xf numFmtId="0" fontId="5" fillId="0" borderId="30" xfId="7" applyFont="1" applyBorder="1" applyAlignment="1">
      <alignment vertical="center"/>
      <protection locked="0"/>
    </xf>
    <xf numFmtId="0" fontId="18" fillId="0" borderId="30" xfId="7" applyFont="1" applyBorder="1" applyAlignment="1">
      <alignment horizontal="center" vertical="center"/>
      <protection locked="0"/>
    </xf>
    <xf numFmtId="0" fontId="31" fillId="0" borderId="28" xfId="7" applyFont="1" applyBorder="1" applyAlignment="1">
      <alignment vertical="center" wrapText="1"/>
      <protection locked="0"/>
    </xf>
    <xf numFmtId="0" fontId="18" fillId="0" borderId="0" xfId="7" applyFont="1" applyBorder="1" applyAlignment="1">
      <alignment horizontal="left" vertical="center"/>
      <protection locked="0"/>
    </xf>
    <xf numFmtId="0" fontId="18" fillId="0" borderId="0" xfId="7" applyFont="1" applyBorder="1" applyAlignment="1">
      <alignment vertical="center"/>
      <protection locked="0"/>
    </xf>
    <xf numFmtId="0" fontId="5" fillId="0" borderId="0" xfId="7" applyFont="1" applyAlignment="1">
      <alignment vertical="center"/>
      <protection locked="0"/>
    </xf>
    <xf numFmtId="0" fontId="3" fillId="0" borderId="0" xfId="7" applyFont="1" applyBorder="1" applyAlignment="1">
      <alignment horizontal="left" vertical="top"/>
      <protection locked="0"/>
    </xf>
    <xf numFmtId="0" fontId="3" fillId="0" borderId="0" xfId="7" applyFont="1" applyBorder="1" applyAlignment="1">
      <alignment horizontal="center" vertical="top"/>
      <protection locked="0"/>
    </xf>
    <xf numFmtId="0" fontId="31" fillId="0" borderId="29" xfId="7" applyFont="1" applyBorder="1" applyAlignment="1">
      <alignment horizontal="left" vertical="center"/>
      <protection locked="0"/>
    </xf>
    <xf numFmtId="0" fontId="5" fillId="0" borderId="30" xfId="7" applyFont="1" applyBorder="1" applyAlignment="1">
      <alignment horizontal="left" vertical="center"/>
      <protection locked="0"/>
    </xf>
    <xf numFmtId="0" fontId="31" fillId="0" borderId="28" xfId="7" applyFont="1" applyBorder="1" applyAlignment="1">
      <alignment horizontal="left" vertical="center"/>
      <protection locked="0"/>
    </xf>
    <xf numFmtId="0" fontId="5" fillId="0" borderId="0" xfId="7" applyFont="1" applyAlignment="1">
      <alignment horizontal="left" vertical="center"/>
      <protection locked="0"/>
    </xf>
    <xf numFmtId="0" fontId="31" fillId="0" borderId="27" xfId="7" applyFont="1" applyBorder="1" applyAlignment="1">
      <alignment horizontal="left" vertical="center"/>
      <protection locked="0"/>
    </xf>
    <xf numFmtId="0" fontId="31" fillId="0" borderId="26" xfId="7" applyFont="1" applyBorder="1" applyAlignment="1">
      <alignment horizontal="left" vertical="center"/>
      <protection locked="0"/>
    </xf>
    <xf numFmtId="0" fontId="31" fillId="0" borderId="25" xfId="7" applyFont="1" applyBorder="1" applyAlignment="1">
      <alignment horizontal="left" vertical="center"/>
      <protection locked="0"/>
    </xf>
    <xf numFmtId="0" fontId="3" fillId="0" borderId="0" xfId="7" applyFont="1" applyBorder="1" applyAlignment="1">
      <alignment horizontal="center" vertical="center" wrapText="1"/>
      <protection locked="0"/>
    </xf>
    <xf numFmtId="0" fontId="3" fillId="0" borderId="32" xfId="7" applyFont="1" applyBorder="1" applyAlignment="1">
      <alignment horizontal="left" vertical="center" wrapText="1"/>
      <protection locked="0"/>
    </xf>
    <xf numFmtId="0" fontId="3" fillId="0" borderId="30" xfId="7" applyFont="1" applyBorder="1" applyAlignment="1">
      <alignment horizontal="left" vertical="center" wrapText="1"/>
      <protection locked="0"/>
    </xf>
    <xf numFmtId="0" fontId="3" fillId="0" borderId="31" xfId="7" applyFont="1" applyBorder="1" applyAlignment="1">
      <alignment horizontal="left" vertical="center" wrapText="1"/>
      <protection locked="0"/>
    </xf>
    <xf numFmtId="0" fontId="3" fillId="0" borderId="28" xfId="7" applyFont="1" applyBorder="1" applyAlignment="1">
      <alignment horizontal="left" vertical="center" wrapText="1"/>
      <protection locked="0"/>
    </xf>
    <xf numFmtId="0" fontId="3" fillId="0" borderId="0" xfId="7" applyFont="1" applyFill="1" applyBorder="1" applyAlignment="1">
      <alignment horizontal="left" vertical="center"/>
      <protection locked="0"/>
    </xf>
    <xf numFmtId="0" fontId="3" fillId="0" borderId="0" xfId="7" applyFont="1" applyFill="1" applyBorder="1" applyAlignment="1">
      <alignment horizontal="center" vertical="center"/>
      <protection locked="0"/>
    </xf>
    <xf numFmtId="0" fontId="3" fillId="0" borderId="29" xfId="7" applyFont="1" applyBorder="1" applyAlignment="1">
      <alignment horizontal="left" vertical="center" wrapText="1"/>
      <protection locked="0"/>
    </xf>
    <xf numFmtId="0" fontId="5" fillId="0" borderId="29" xfId="7" applyFont="1" applyBorder="1" applyAlignment="1">
      <alignment horizontal="left" vertical="center" wrapText="1"/>
      <protection locked="0"/>
    </xf>
    <xf numFmtId="0" fontId="5" fillId="0" borderId="28" xfId="7" applyFont="1" applyBorder="1" applyAlignment="1">
      <alignment horizontal="left" vertical="center" wrapText="1"/>
      <protection locked="0"/>
    </xf>
    <xf numFmtId="0" fontId="31" fillId="0" borderId="29" xfId="7" applyFont="1" applyBorder="1" applyAlignment="1">
      <alignment horizontal="left" vertical="center" wrapText="1"/>
      <protection locked="0"/>
    </xf>
    <xf numFmtId="0" fontId="31" fillId="0" borderId="28" xfId="7" applyFont="1" applyBorder="1" applyAlignment="1">
      <alignment horizontal="left" vertical="center" wrapText="1"/>
      <protection locked="0"/>
    </xf>
    <xf numFmtId="0" fontId="31" fillId="0" borderId="27" xfId="7" applyFont="1" applyBorder="1" applyAlignment="1">
      <alignment horizontal="left" vertical="center" wrapText="1"/>
      <protection locked="0"/>
    </xf>
    <xf numFmtId="0" fontId="31" fillId="0" borderId="26" xfId="7" applyFont="1" applyBorder="1" applyAlignment="1">
      <alignment horizontal="left" vertical="center" wrapText="1"/>
      <protection locked="0"/>
    </xf>
    <xf numFmtId="0" fontId="31" fillId="0" borderId="25" xfId="7" applyFont="1" applyBorder="1" applyAlignment="1">
      <alignment horizontal="left" vertical="center" wrapText="1"/>
      <protection locked="0"/>
    </xf>
    <xf numFmtId="0" fontId="31" fillId="0" borderId="0" xfId="7" applyFont="1" applyBorder="1" applyAlignment="1">
      <alignment horizontal="left" vertical="center" wrapText="1"/>
      <protection locked="0"/>
    </xf>
    <xf numFmtId="0" fontId="31" fillId="0" borderId="32" xfId="7" applyFont="1" applyBorder="1" applyAlignment="1">
      <alignment horizontal="left" vertical="center"/>
      <protection locked="0"/>
    </xf>
    <xf numFmtId="0" fontId="31" fillId="0" borderId="31" xfId="7" applyFont="1" applyBorder="1" applyAlignment="1">
      <alignment horizontal="left" vertical="center"/>
      <protection locked="0"/>
    </xf>
    <xf numFmtId="0" fontId="5" fillId="0" borderId="0" xfId="7" applyFont="1" applyBorder="1" applyAlignment="1">
      <alignment horizontal="left" vertical="center"/>
      <protection locked="0"/>
    </xf>
    <xf numFmtId="0" fontId="33" fillId="0" borderId="0" xfId="7" applyFont="1" applyBorder="1" applyAlignment="1">
      <alignment horizontal="left" vertical="center"/>
      <protection locked="0"/>
    </xf>
    <xf numFmtId="0" fontId="33" fillId="0" borderId="30" xfId="7" applyFont="1" applyBorder="1" applyAlignment="1">
      <alignment horizontal="left" vertical="center"/>
      <protection locked="0"/>
    </xf>
    <xf numFmtId="0" fontId="31" fillId="0" borderId="32" xfId="7" applyFont="1" applyBorder="1" applyAlignment="1">
      <alignment vertical="center" wrapText="1"/>
      <protection locked="0"/>
    </xf>
    <xf numFmtId="0" fontId="33" fillId="0" borderId="30" xfId="7" applyFont="1" applyBorder="1" applyAlignment="1">
      <alignment vertical="center" wrapText="1"/>
      <protection locked="0"/>
    </xf>
    <xf numFmtId="0" fontId="31" fillId="0" borderId="31" xfId="7" applyFont="1" applyBorder="1" applyAlignment="1">
      <alignment vertical="center" wrapText="1"/>
      <protection locked="0"/>
    </xf>
    <xf numFmtId="0" fontId="3" fillId="0" borderId="0" xfId="7" applyFont="1" applyBorder="1" applyAlignment="1">
      <alignment vertical="center" wrapText="1"/>
      <protection locked="0"/>
    </xf>
    <xf numFmtId="49" fontId="3" fillId="0" borderId="0" xfId="7" applyNumberFormat="1" applyFont="1" applyBorder="1" applyAlignment="1">
      <alignment vertical="center" wrapText="1"/>
      <protection locked="0"/>
    </xf>
    <xf numFmtId="0" fontId="18" fillId="0" borderId="0" xfId="7" applyFont="1" applyBorder="1" applyAlignment="1">
      <alignment horizontal="left" vertical="center" wrapText="1"/>
      <protection locked="0"/>
    </xf>
    <xf numFmtId="0" fontId="3" fillId="0" borderId="28" xfId="7" applyFont="1" applyBorder="1" applyAlignment="1">
      <alignment vertical="center" wrapText="1"/>
      <protection locked="0"/>
    </xf>
    <xf numFmtId="0" fontId="3" fillId="0" borderId="0" xfId="7" applyFont="1" applyBorder="1" applyAlignment="1">
      <alignment vertical="center"/>
      <protection locked="0"/>
    </xf>
    <xf numFmtId="0" fontId="75" fillId="0" borderId="0" xfId="7" applyAlignment="1">
      <alignment horizontal="center" vertical="center"/>
      <protection locked="0"/>
    </xf>
    <xf numFmtId="167" fontId="83" fillId="0" borderId="24" xfId="0" applyNumberFormat="1" applyFont="1" applyBorder="1" applyAlignment="1" applyProtection="1">
      <alignment vertical="center"/>
      <protection locked="0"/>
    </xf>
    <xf numFmtId="0" fontId="1" fillId="0" borderId="0" xfId="8"/>
    <xf numFmtId="0" fontId="1" fillId="0" borderId="0" xfId="8" applyProtection="1"/>
    <xf numFmtId="4" fontId="1" fillId="0" borderId="0" xfId="8" applyNumberFormat="1"/>
    <xf numFmtId="49" fontId="1" fillId="0" borderId="0" xfId="8" applyNumberFormat="1"/>
    <xf numFmtId="0" fontId="1" fillId="0" borderId="43" xfId="8" applyBorder="1"/>
    <xf numFmtId="4" fontId="97" fillId="10" borderId="43" xfId="8" applyNumberFormat="1" applyFont="1" applyFill="1" applyBorder="1" applyAlignment="1">
      <alignment horizontal="right"/>
    </xf>
    <xf numFmtId="49" fontId="97" fillId="10" borderId="43" xfId="8" applyNumberFormat="1" applyFont="1" applyFill="1" applyBorder="1" applyAlignment="1">
      <alignment horizontal="left"/>
    </xf>
    <xf numFmtId="49" fontId="98" fillId="11" borderId="43" xfId="8" applyNumberFormat="1" applyFont="1" applyFill="1" applyBorder="1" applyAlignment="1">
      <alignment horizontal="center"/>
    </xf>
    <xf numFmtId="49" fontId="98" fillId="11" borderId="43" xfId="8" applyNumberFormat="1" applyFont="1" applyFill="1" applyBorder="1" applyAlignment="1">
      <alignment horizontal="left"/>
    </xf>
    <xf numFmtId="4" fontId="99" fillId="12" borderId="43" xfId="8" applyNumberFormat="1" applyFont="1" applyFill="1" applyBorder="1" applyAlignment="1">
      <alignment horizontal="right"/>
    </xf>
    <xf numFmtId="49" fontId="99" fillId="12" borderId="43" xfId="8" applyNumberFormat="1" applyFont="1" applyFill="1" applyBorder="1" applyAlignment="1">
      <alignment horizontal="left"/>
    </xf>
    <xf numFmtId="4" fontId="98" fillId="11" borderId="43" xfId="8" applyNumberFormat="1" applyFont="1" applyFill="1" applyBorder="1" applyAlignment="1">
      <alignment horizontal="right"/>
    </xf>
    <xf numFmtId="4" fontId="100" fillId="13" borderId="43" xfId="8" applyNumberFormat="1" applyFont="1" applyFill="1" applyBorder="1" applyAlignment="1">
      <alignment horizontal="right"/>
    </xf>
    <xf numFmtId="49" fontId="100" fillId="13" borderId="43" xfId="8" applyNumberFormat="1" applyFont="1" applyFill="1" applyBorder="1" applyAlignment="1">
      <alignment horizontal="left"/>
    </xf>
    <xf numFmtId="4" fontId="1" fillId="0" borderId="0" xfId="8" applyNumberFormat="1" applyProtection="1"/>
    <xf numFmtId="4" fontId="97" fillId="14" borderId="43" xfId="8" applyNumberFormat="1" applyFont="1" applyFill="1" applyBorder="1" applyAlignment="1">
      <alignment horizontal="left"/>
    </xf>
    <xf numFmtId="49" fontId="97" fillId="14" borderId="43" xfId="8" applyNumberFormat="1" applyFont="1" applyFill="1" applyBorder="1" applyAlignment="1">
      <alignment horizontal="left"/>
    </xf>
    <xf numFmtId="4" fontId="101" fillId="15" borderId="43" xfId="8" applyNumberFormat="1" applyFont="1" applyFill="1" applyBorder="1" applyAlignment="1">
      <alignment horizontal="right"/>
    </xf>
    <xf numFmtId="49" fontId="101" fillId="15" borderId="43" xfId="8" applyNumberFormat="1" applyFont="1" applyFill="1" applyBorder="1" applyAlignment="1">
      <alignment horizontal="left"/>
    </xf>
    <xf numFmtId="4" fontId="102" fillId="15" borderId="43" xfId="8" applyNumberFormat="1" applyFont="1" applyFill="1" applyBorder="1" applyAlignment="1">
      <alignment horizontal="right"/>
    </xf>
    <xf numFmtId="49" fontId="102" fillId="15" borderId="43" xfId="8" applyNumberFormat="1" applyFont="1" applyFill="1" applyBorder="1" applyAlignment="1">
      <alignment horizontal="left"/>
    </xf>
    <xf numFmtId="4" fontId="103" fillId="15" borderId="43" xfId="8" applyNumberFormat="1" applyFont="1" applyFill="1" applyBorder="1" applyAlignment="1">
      <alignment horizontal="right"/>
    </xf>
    <xf numFmtId="49" fontId="103" fillId="15" borderId="43" xfId="8" applyNumberFormat="1" applyFont="1" applyFill="1" applyBorder="1" applyAlignment="1">
      <alignment horizontal="left"/>
    </xf>
    <xf numFmtId="49" fontId="103" fillId="15" borderId="43" xfId="8" applyNumberFormat="1" applyFont="1" applyFill="1" applyBorder="1" applyAlignment="1">
      <alignment horizontal="left" wrapText="1"/>
    </xf>
    <xf numFmtId="49" fontId="98" fillId="11" borderId="43" xfId="8" applyNumberFormat="1" applyFont="1" applyFill="1" applyBorder="1" applyAlignment="1">
      <alignment horizontal="left" wrapText="1"/>
    </xf>
    <xf numFmtId="0" fontId="105" fillId="0" borderId="0" xfId="9" applyFont="1"/>
    <xf numFmtId="180" fontId="105" fillId="0" borderId="0" xfId="9" applyNumberFormat="1" applyFont="1"/>
    <xf numFmtId="0" fontId="105" fillId="0" borderId="0" xfId="9" applyFont="1" applyAlignment="1">
      <alignment horizontal="center"/>
    </xf>
    <xf numFmtId="0" fontId="106" fillId="0" borderId="0" xfId="9" applyFont="1"/>
    <xf numFmtId="180" fontId="106" fillId="0" borderId="0" xfId="9" applyNumberFormat="1" applyFont="1"/>
    <xf numFmtId="0" fontId="106" fillId="0" borderId="0" xfId="9" applyFont="1" applyAlignment="1">
      <alignment horizontal="center"/>
    </xf>
    <xf numFmtId="180" fontId="107" fillId="16" borderId="0" xfId="10" applyNumberFormat="1" applyFont="1" applyFill="1" applyBorder="1" applyAlignment="1">
      <alignment horizontal="right"/>
    </xf>
    <xf numFmtId="4" fontId="108" fillId="16" borderId="0" xfId="10" applyFont="1" applyFill="1" applyBorder="1" applyAlignment="1">
      <alignment horizontal="right"/>
    </xf>
    <xf numFmtId="180" fontId="108" fillId="16" borderId="0" xfId="10" applyNumberFormat="1" applyFont="1" applyFill="1" applyBorder="1" applyAlignment="1">
      <alignment horizontal="right"/>
    </xf>
    <xf numFmtId="0" fontId="108" fillId="16" borderId="0" xfId="11" applyFont="1" applyFill="1" applyBorder="1" applyAlignment="1">
      <alignment horizontal="center"/>
    </xf>
    <xf numFmtId="0" fontId="107" fillId="16" borderId="0" xfId="11" applyFont="1" applyFill="1" applyBorder="1"/>
    <xf numFmtId="180" fontId="108" fillId="16" borderId="36" xfId="10" applyNumberFormat="1" applyFont="1" applyFill="1" applyBorder="1" applyAlignment="1">
      <alignment horizontal="right" vertical="center"/>
    </xf>
    <xf numFmtId="180" fontId="108" fillId="16" borderId="38" xfId="10" applyNumberFormat="1" applyFont="1" applyFill="1" applyBorder="1" applyAlignment="1">
      <alignment horizontal="right" vertical="center"/>
    </xf>
    <xf numFmtId="0" fontId="108" fillId="16" borderId="37" xfId="11" applyFont="1" applyFill="1" applyBorder="1" applyAlignment="1">
      <alignment horizontal="center"/>
    </xf>
    <xf numFmtId="0" fontId="107" fillId="16" borderId="38" xfId="11" applyFont="1" applyFill="1" applyBorder="1"/>
    <xf numFmtId="0" fontId="106" fillId="16" borderId="0" xfId="9" applyFont="1" applyFill="1"/>
    <xf numFmtId="0" fontId="106" fillId="16" borderId="0" xfId="9" applyFont="1" applyFill="1" applyAlignment="1">
      <alignment vertical="center"/>
    </xf>
    <xf numFmtId="180" fontId="108" fillId="16" borderId="36" xfId="10" applyNumberFormat="1" applyFont="1" applyFill="1" applyBorder="1" applyAlignment="1">
      <alignment horizontal="right"/>
    </xf>
    <xf numFmtId="4" fontId="108" fillId="16" borderId="38" xfId="10" applyFont="1" applyFill="1" applyBorder="1" applyAlignment="1">
      <alignment horizontal="right"/>
    </xf>
    <xf numFmtId="180" fontId="106" fillId="0" borderId="49" xfId="10" applyNumberFormat="1" applyFont="1" applyBorder="1" applyAlignment="1">
      <alignment horizontal="right"/>
    </xf>
    <xf numFmtId="4" fontId="106" fillId="0" borderId="50" xfId="10" applyFont="1" applyBorder="1" applyAlignment="1">
      <alignment horizontal="right"/>
    </xf>
    <xf numFmtId="0" fontId="106" fillId="0" borderId="51" xfId="11" applyFont="1" applyBorder="1" applyAlignment="1">
      <alignment horizontal="center"/>
    </xf>
    <xf numFmtId="0" fontId="106" fillId="0" borderId="52" xfId="11" applyFont="1" applyBorder="1"/>
    <xf numFmtId="180" fontId="110" fillId="0" borderId="53" xfId="10" applyNumberFormat="1" applyFont="1" applyBorder="1" applyAlignment="1">
      <alignment horizontal="right"/>
    </xf>
    <xf numFmtId="4" fontId="110" fillId="0" borderId="54" xfId="10" applyFont="1" applyBorder="1" applyAlignment="1">
      <alignment horizontal="right"/>
    </xf>
    <xf numFmtId="180" fontId="106" fillId="0" borderId="53" xfId="10" applyNumberFormat="1" applyFont="1" applyBorder="1" applyAlignment="1">
      <alignment horizontal="right"/>
    </xf>
    <xf numFmtId="0" fontId="110" fillId="0" borderId="55" xfId="11" applyFont="1" applyBorder="1" applyAlignment="1">
      <alignment horizontal="center"/>
    </xf>
    <xf numFmtId="0" fontId="110" fillId="0" borderId="38" xfId="11" applyFont="1" applyBorder="1"/>
    <xf numFmtId="180" fontId="106" fillId="0" borderId="56" xfId="10" applyNumberFormat="1" applyFont="1" applyBorder="1" applyAlignment="1">
      <alignment horizontal="right"/>
    </xf>
    <xf numFmtId="4" fontId="106" fillId="0" borderId="57" xfId="10" applyFont="1" applyBorder="1" applyAlignment="1">
      <alignment horizontal="right"/>
    </xf>
    <xf numFmtId="4" fontId="106" fillId="0" borderId="57" xfId="10" applyFont="1" applyFill="1" applyBorder="1" applyAlignment="1">
      <alignment horizontal="right"/>
    </xf>
    <xf numFmtId="0" fontId="106" fillId="0" borderId="58" xfId="11" applyFont="1" applyBorder="1" applyAlignment="1">
      <alignment horizontal="center"/>
    </xf>
    <xf numFmtId="0" fontId="106" fillId="0" borderId="59" xfId="11" applyFont="1" applyBorder="1"/>
    <xf numFmtId="180" fontId="106" fillId="0" borderId="60" xfId="10" applyNumberFormat="1" applyFont="1" applyBorder="1" applyAlignment="1">
      <alignment horizontal="right"/>
    </xf>
    <xf numFmtId="0" fontId="106" fillId="0" borderId="47" xfId="11" applyFont="1" applyBorder="1" applyAlignment="1">
      <alignment horizontal="center"/>
    </xf>
    <xf numFmtId="0" fontId="106" fillId="0" borderId="62" xfId="11" applyFont="1" applyBorder="1"/>
    <xf numFmtId="180" fontId="106" fillId="0" borderId="63" xfId="10" applyNumberFormat="1" applyFont="1" applyBorder="1" applyAlignment="1">
      <alignment horizontal="center" vertical="center" wrapText="1"/>
    </xf>
    <xf numFmtId="4" fontId="106" fillId="0" borderId="64" xfId="10" applyFont="1" applyBorder="1" applyAlignment="1">
      <alignment horizontal="center" vertical="center" wrapText="1"/>
    </xf>
    <xf numFmtId="0" fontId="106" fillId="0" borderId="65" xfId="11" applyFont="1" applyBorder="1" applyAlignment="1">
      <alignment horizontal="center" vertical="center" wrapText="1"/>
    </xf>
    <xf numFmtId="180" fontId="106" fillId="0" borderId="36" xfId="10" applyNumberFormat="1" applyFont="1" applyBorder="1" applyAlignment="1">
      <alignment horizontal="center" vertical="center" wrapText="1"/>
    </xf>
    <xf numFmtId="4" fontId="106" fillId="0" borderId="38" xfId="10" applyFont="1" applyBorder="1" applyAlignment="1">
      <alignment horizontal="center" vertical="center" wrapText="1"/>
    </xf>
    <xf numFmtId="0" fontId="106" fillId="0" borderId="55" xfId="11" applyFont="1" applyBorder="1" applyAlignment="1">
      <alignment horizontal="center" vertical="center" wrapText="1"/>
    </xf>
    <xf numFmtId="0" fontId="106" fillId="0" borderId="38" xfId="11" applyFont="1" applyBorder="1" applyAlignment="1">
      <alignment horizontal="center" vertical="center" wrapText="1"/>
    </xf>
    <xf numFmtId="0" fontId="106" fillId="17" borderId="55" xfId="11" applyFont="1" applyFill="1" applyBorder="1" applyAlignment="1">
      <alignment horizontal="center"/>
    </xf>
    <xf numFmtId="0" fontId="111" fillId="17" borderId="45" xfId="11" applyFont="1" applyFill="1" applyBorder="1"/>
    <xf numFmtId="0" fontId="106" fillId="0" borderId="47" xfId="9" applyFont="1" applyBorder="1" applyAlignment="1">
      <alignment vertical="center"/>
    </xf>
    <xf numFmtId="0" fontId="111" fillId="17" borderId="62" xfId="11" applyFont="1" applyFill="1" applyBorder="1"/>
    <xf numFmtId="180" fontId="106" fillId="16" borderId="60" xfId="10" applyNumberFormat="1" applyFont="1" applyFill="1" applyBorder="1" applyAlignment="1">
      <alignment horizontal="right" vertical="center"/>
    </xf>
    <xf numFmtId="0" fontId="106" fillId="16" borderId="47" xfId="11" applyFont="1" applyFill="1" applyBorder="1" applyAlignment="1">
      <alignment horizontal="center" vertical="center"/>
    </xf>
    <xf numFmtId="0" fontId="106" fillId="16" borderId="62" xfId="11" applyFont="1" applyFill="1" applyBorder="1" applyAlignment="1">
      <alignment vertical="center" wrapText="1"/>
    </xf>
    <xf numFmtId="0" fontId="106" fillId="0" borderId="62" xfId="11" applyFont="1" applyBorder="1" applyAlignment="1">
      <alignment wrapText="1"/>
    </xf>
    <xf numFmtId="180" fontId="106" fillId="0" borderId="0" xfId="11" applyNumberFormat="1" applyFont="1" applyBorder="1" applyAlignment="1">
      <alignment horizontal="left" vertical="top" wrapText="1"/>
    </xf>
    <xf numFmtId="0" fontId="106" fillId="0" borderId="0" xfId="11" applyFont="1" applyBorder="1" applyAlignment="1">
      <alignment horizontal="left" vertical="top" wrapText="1"/>
    </xf>
    <xf numFmtId="0" fontId="106" fillId="0" borderId="0" xfId="11" applyFont="1" applyBorder="1" applyAlignment="1">
      <alignment horizontal="center" vertical="top" wrapText="1"/>
    </xf>
    <xf numFmtId="180" fontId="1" fillId="0" borderId="55" xfId="8" applyNumberFormat="1" applyBorder="1" applyAlignment="1">
      <alignment horizontal="center" vertical="center"/>
    </xf>
    <xf numFmtId="0" fontId="1" fillId="0" borderId="0" xfId="8" applyAlignment="1">
      <alignment horizontal="center"/>
    </xf>
    <xf numFmtId="180" fontId="1" fillId="0" borderId="0" xfId="8" applyNumberFormat="1" applyAlignment="1">
      <alignment horizontal="center"/>
    </xf>
    <xf numFmtId="0" fontId="1" fillId="0" borderId="0" xfId="8" applyFill="1" applyBorder="1" applyAlignment="1">
      <alignment vertical="center" wrapText="1"/>
    </xf>
    <xf numFmtId="180" fontId="1" fillId="0" borderId="0" xfId="8" applyNumberFormat="1" applyBorder="1" applyAlignment="1">
      <alignment horizontal="center"/>
    </xf>
    <xf numFmtId="0" fontId="35" fillId="0" borderId="0" xfId="8" applyFont="1" applyFill="1" applyBorder="1" applyAlignment="1">
      <alignment vertical="center" wrapText="1"/>
    </xf>
    <xf numFmtId="0" fontId="1" fillId="0" borderId="66" xfId="8" applyBorder="1" applyAlignment="1">
      <alignment vertical="center" wrapText="1"/>
    </xf>
    <xf numFmtId="0" fontId="1" fillId="0" borderId="68" xfId="8" applyBorder="1" applyAlignment="1">
      <alignment vertical="center" wrapText="1"/>
    </xf>
    <xf numFmtId="180" fontId="1" fillId="0" borderId="66" xfId="8" applyNumberFormat="1" applyBorder="1" applyAlignment="1">
      <alignment horizontal="center" vertical="center" wrapText="1"/>
    </xf>
    <xf numFmtId="0" fontId="1" fillId="0" borderId="66" xfId="8" applyBorder="1" applyAlignment="1">
      <alignment horizontal="center" vertical="center" wrapText="1"/>
    </xf>
    <xf numFmtId="0" fontId="1" fillId="0" borderId="70" xfId="8" applyBorder="1" applyAlignment="1">
      <alignment vertical="center" wrapText="1"/>
    </xf>
    <xf numFmtId="0" fontId="1" fillId="0" borderId="0" xfId="8" applyAlignment="1">
      <alignment horizontal="center" vertical="center"/>
    </xf>
    <xf numFmtId="180" fontId="1" fillId="0" borderId="0" xfId="8" applyNumberFormat="1" applyAlignment="1">
      <alignment horizontal="center" vertical="center"/>
    </xf>
    <xf numFmtId="0" fontId="35" fillId="0" borderId="68" xfId="8" applyFont="1" applyFill="1" applyBorder="1" applyAlignment="1">
      <alignment wrapText="1"/>
    </xf>
    <xf numFmtId="0" fontId="35" fillId="0" borderId="68" xfId="8" applyFont="1" applyFill="1" applyBorder="1" applyAlignment="1">
      <alignment vertical="center" wrapText="1"/>
    </xf>
    <xf numFmtId="0" fontId="1" fillId="0" borderId="68" xfId="8" applyBorder="1" applyAlignment="1">
      <alignment horizontal="center" vertical="center" wrapText="1"/>
    </xf>
    <xf numFmtId="0" fontId="1" fillId="0" borderId="51" xfId="8" applyBorder="1" applyAlignment="1">
      <alignment vertical="top" wrapText="1"/>
    </xf>
    <xf numFmtId="0" fontId="35" fillId="0" borderId="0" xfId="8" applyFont="1" applyFill="1" applyBorder="1" applyAlignment="1">
      <alignment wrapText="1"/>
    </xf>
    <xf numFmtId="0" fontId="35" fillId="0" borderId="0" xfId="8" applyFont="1"/>
    <xf numFmtId="0" fontId="35" fillId="0" borderId="72" xfId="8" applyFont="1" applyBorder="1" applyAlignment="1">
      <alignment horizontal="center"/>
    </xf>
    <xf numFmtId="0" fontId="35" fillId="0" borderId="72" xfId="8" applyFont="1" applyBorder="1"/>
    <xf numFmtId="0" fontId="34" fillId="2" borderId="0" xfId="0" applyFont="1" applyFill="1" applyProtection="1"/>
    <xf numFmtId="0" fontId="33" fillId="2" borderId="0" xfId="0" applyFont="1" applyFill="1" applyAlignment="1" applyProtection="1">
      <alignment vertical="center"/>
    </xf>
    <xf numFmtId="0" fontId="136" fillId="2" borderId="0" xfId="0" applyFont="1" applyFill="1" applyAlignment="1" applyProtection="1">
      <alignment horizontal="left" vertical="center"/>
    </xf>
    <xf numFmtId="0" fontId="75" fillId="20" borderId="0" xfId="12" applyFont="1" applyFill="1" applyAlignment="1" applyProtection="1">
      <alignment horizontal="left" vertical="top"/>
    </xf>
    <xf numFmtId="0" fontId="135" fillId="20" borderId="0" xfId="13" applyFont="1" applyFill="1" applyAlignment="1" applyProtection="1">
      <alignment horizontal="left" vertical="center"/>
    </xf>
    <xf numFmtId="0" fontId="33" fillId="20" borderId="0" xfId="12" applyFont="1" applyFill="1" applyAlignment="1" applyProtection="1">
      <alignment horizontal="left" vertical="center"/>
    </xf>
    <xf numFmtId="0" fontId="157" fillId="20" borderId="0" xfId="12" applyFont="1" applyFill="1" applyAlignment="1" applyProtection="1">
      <alignment horizontal="left" vertical="center"/>
    </xf>
    <xf numFmtId="183" fontId="40" fillId="0" borderId="0" xfId="3" applyNumberFormat="1" applyFont="1" applyFill="1"/>
    <xf numFmtId="4" fontId="34" fillId="0" borderId="75" xfId="14" applyNumberFormat="1" applyFont="1" applyBorder="1" applyAlignment="1" applyProtection="1">
      <alignment vertical="center"/>
      <protection locked="0"/>
    </xf>
    <xf numFmtId="0" fontId="67" fillId="2" borderId="0" xfId="6" applyFill="1" applyProtection="1"/>
    <xf numFmtId="0" fontId="136" fillId="2" borderId="0" xfId="14" applyFont="1" applyFill="1" applyAlignment="1" applyProtection="1">
      <alignment horizontal="left" vertical="center"/>
    </xf>
    <xf numFmtId="0" fontId="33" fillId="2" borderId="0" xfId="14" applyFont="1" applyFill="1" applyAlignment="1" applyProtection="1">
      <alignment vertical="center"/>
    </xf>
    <xf numFmtId="0" fontId="34" fillId="2" borderId="0" xfId="14" applyFont="1" applyFill="1" applyProtection="1"/>
    <xf numFmtId="168" fontId="40" fillId="0" borderId="0" xfId="3" applyNumberFormat="1" applyFont="1" applyFill="1" applyBorder="1"/>
    <xf numFmtId="4" fontId="34" fillId="0" borderId="75" xfId="0" applyNumberFormat="1" applyFont="1" applyBorder="1" applyAlignment="1" applyProtection="1">
      <alignment vertical="center"/>
      <protection locked="0"/>
    </xf>
    <xf numFmtId="4" fontId="118" fillId="0" borderId="75" xfId="0" applyNumberFormat="1" applyFont="1" applyBorder="1" applyAlignment="1" applyProtection="1">
      <alignment vertical="center"/>
      <protection locked="0"/>
    </xf>
    <xf numFmtId="4" fontId="30" fillId="2" borderId="0" xfId="1" applyNumberFormat="1" applyFont="1" applyFill="1" applyAlignment="1" applyProtection="1">
      <alignment vertical="center"/>
    </xf>
    <xf numFmtId="0" fontId="135" fillId="2" borderId="0" xfId="6" applyFont="1" applyFill="1" applyAlignment="1" applyProtection="1">
      <alignment vertical="center"/>
    </xf>
    <xf numFmtId="0" fontId="30" fillId="2" borderId="0" xfId="1" applyFont="1" applyFill="1" applyAlignment="1" applyProtection="1">
      <alignment vertical="center"/>
    </xf>
    <xf numFmtId="0" fontId="113" fillId="0" borderId="0" xfId="11" applyFont="1" applyBorder="1" applyAlignment="1">
      <alignment horizontal="left" vertical="center" wrapText="1"/>
    </xf>
    <xf numFmtId="0" fontId="106" fillId="0" borderId="48" xfId="11" applyFont="1" applyBorder="1" applyAlignment="1">
      <alignment horizontal="center" vertical="center" wrapText="1"/>
    </xf>
    <xf numFmtId="0" fontId="1" fillId="0" borderId="67" xfId="8" applyBorder="1" applyAlignment="1">
      <alignment horizontal="center" vertical="center" wrapText="1"/>
    </xf>
    <xf numFmtId="0" fontId="1" fillId="0" borderId="51" xfId="8" applyBorder="1" applyAlignment="1">
      <alignment horizontal="center" vertical="center" wrapText="1"/>
    </xf>
    <xf numFmtId="0" fontId="1" fillId="0" borderId="69" xfId="8" applyBorder="1" applyAlignment="1">
      <alignment horizontal="center" vertical="center" wrapText="1"/>
    </xf>
    <xf numFmtId="0" fontId="129" fillId="0" borderId="0" xfId="0" applyFont="1" applyBorder="1" applyAlignment="1" applyProtection="1">
      <alignment horizontal="left" vertical="center"/>
      <protection locked="0"/>
    </xf>
    <xf numFmtId="0" fontId="129" fillId="0" borderId="0" xfId="0" applyFont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vertical="center"/>
    </xf>
    <xf numFmtId="0" fontId="34" fillId="0" borderId="0" xfId="0" applyFont="1" applyProtection="1"/>
    <xf numFmtId="0" fontId="34" fillId="0" borderId="0" xfId="0" applyFont="1" applyAlignment="1" applyProtection="1">
      <alignment horizontal="left" vertical="center"/>
    </xf>
    <xf numFmtId="0" fontId="34" fillId="0" borderId="1" xfId="0" applyFont="1" applyBorder="1" applyProtection="1"/>
    <xf numFmtId="0" fontId="34" fillId="0" borderId="2" xfId="0" applyFont="1" applyBorder="1" applyProtection="1"/>
    <xf numFmtId="0" fontId="34" fillId="0" borderId="3" xfId="0" applyFont="1" applyBorder="1" applyProtection="1"/>
    <xf numFmtId="0" fontId="34" fillId="0" borderId="4" xfId="0" applyFont="1" applyBorder="1" applyProtection="1"/>
    <xf numFmtId="0" fontId="34" fillId="0" borderId="0" xfId="0" applyFont="1" applyBorder="1" applyProtection="1"/>
    <xf numFmtId="0" fontId="131" fillId="0" borderId="0" xfId="0" applyFont="1" applyBorder="1" applyAlignment="1" applyProtection="1">
      <alignment horizontal="left" vertical="center"/>
    </xf>
    <xf numFmtId="0" fontId="34" fillId="0" borderId="5" xfId="0" applyFont="1" applyBorder="1" applyProtection="1"/>
    <xf numFmtId="0" fontId="134" fillId="0" borderId="0" xfId="0" applyFont="1" applyAlignment="1" applyProtection="1">
      <alignment horizontal="left" vertical="center"/>
    </xf>
    <xf numFmtId="0" fontId="128" fillId="0" borderId="0" xfId="0" applyFont="1" applyBorder="1" applyAlignment="1" applyProtection="1">
      <alignment horizontal="left" vertical="center"/>
    </xf>
    <xf numFmtId="0" fontId="34" fillId="0" borderId="0" xfId="0" applyFont="1" applyAlignment="1" applyProtection="1">
      <alignment vertical="center"/>
    </xf>
    <xf numFmtId="0" fontId="34" fillId="0" borderId="4" xfId="0" applyFont="1" applyBorder="1" applyAlignment="1" applyProtection="1">
      <alignment vertical="center"/>
    </xf>
    <xf numFmtId="0" fontId="34" fillId="0" borderId="5" xfId="0" applyFont="1" applyBorder="1" applyAlignment="1" applyProtection="1">
      <alignment vertical="center"/>
    </xf>
    <xf numFmtId="0" fontId="129" fillId="0" borderId="0" xfId="0" applyFont="1" applyBorder="1" applyAlignment="1" applyProtection="1">
      <alignment horizontal="left" vertical="center"/>
    </xf>
    <xf numFmtId="165" fontId="129" fillId="0" borderId="0" xfId="0" applyNumberFormat="1" applyFont="1" applyBorder="1" applyAlignment="1" applyProtection="1">
      <alignment horizontal="left" vertical="center"/>
    </xf>
    <xf numFmtId="0" fontId="34" fillId="0" borderId="4" xfId="0" applyFont="1" applyBorder="1" applyAlignment="1" applyProtection="1">
      <alignment vertical="center" wrapText="1"/>
    </xf>
    <xf numFmtId="0" fontId="34" fillId="0" borderId="0" xfId="0" applyFont="1" applyBorder="1" applyAlignment="1" applyProtection="1">
      <alignment vertical="center" wrapText="1"/>
    </xf>
    <xf numFmtId="0" fontId="34" fillId="0" borderId="5" xfId="0" applyFont="1" applyBorder="1" applyAlignment="1" applyProtection="1">
      <alignment vertical="center" wrapText="1"/>
    </xf>
    <xf numFmtId="0" fontId="34" fillId="0" borderId="0" xfId="0" applyFont="1" applyAlignment="1" applyProtection="1">
      <alignment vertical="center" wrapText="1"/>
    </xf>
    <xf numFmtId="0" fontId="34" fillId="0" borderId="79" xfId="0" applyFont="1" applyBorder="1" applyAlignment="1" applyProtection="1">
      <alignment vertical="center"/>
    </xf>
    <xf numFmtId="0" fontId="34" fillId="0" borderId="109" xfId="0" applyFont="1" applyBorder="1" applyAlignment="1" applyProtection="1">
      <alignment vertical="center"/>
    </xf>
    <xf numFmtId="0" fontId="133" fillId="0" borderId="0" xfId="0" applyFont="1" applyBorder="1" applyAlignment="1" applyProtection="1">
      <alignment horizontal="left" vertical="center"/>
    </xf>
    <xf numFmtId="4" fontId="127" fillId="0" borderId="0" xfId="0" applyNumberFormat="1" applyFont="1" applyBorder="1" applyAlignment="1" applyProtection="1">
      <alignment vertical="center"/>
    </xf>
    <xf numFmtId="0" fontId="115" fillId="0" borderId="0" xfId="0" applyFont="1" applyBorder="1" applyAlignment="1" applyProtection="1">
      <alignment horizontal="right" vertical="center"/>
    </xf>
    <xf numFmtId="0" fontId="115" fillId="0" borderId="0" xfId="0" applyFont="1" applyBorder="1" applyAlignment="1" applyProtection="1">
      <alignment horizontal="left" vertical="center"/>
    </xf>
    <xf numFmtId="4" fontId="115" fillId="0" borderId="0" xfId="0" applyNumberFormat="1" applyFont="1" applyBorder="1" applyAlignment="1" applyProtection="1">
      <alignment vertical="center"/>
    </xf>
    <xf numFmtId="164" fontId="115" fillId="0" borderId="0" xfId="0" applyNumberFormat="1" applyFont="1" applyBorder="1" applyAlignment="1" applyProtection="1">
      <alignment horizontal="right" vertical="center"/>
    </xf>
    <xf numFmtId="0" fontId="34" fillId="4" borderId="0" xfId="0" applyFont="1" applyFill="1" applyBorder="1" applyAlignment="1" applyProtection="1">
      <alignment vertical="center"/>
    </xf>
    <xf numFmtId="0" fontId="126" fillId="4" borderId="85" xfId="0" applyFont="1" applyFill="1" applyBorder="1" applyAlignment="1" applyProtection="1">
      <alignment horizontal="left" vertical="center"/>
    </xf>
    <xf numFmtId="0" fontId="34" fillId="4" borderId="84" xfId="0" applyFont="1" applyFill="1" applyBorder="1" applyAlignment="1" applyProtection="1">
      <alignment vertical="center"/>
    </xf>
    <xf numFmtId="0" fontId="126" fillId="4" borderId="84" xfId="0" applyFont="1" applyFill="1" applyBorder="1" applyAlignment="1" applyProtection="1">
      <alignment horizontal="right" vertical="center"/>
    </xf>
    <xf numFmtId="0" fontId="126" fillId="4" borderId="84" xfId="0" applyFont="1" applyFill="1" applyBorder="1" applyAlignment="1" applyProtection="1">
      <alignment horizontal="center" vertical="center"/>
    </xf>
    <xf numFmtId="4" fontId="126" fillId="4" borderId="84" xfId="0" applyNumberFormat="1" applyFont="1" applyFill="1" applyBorder="1" applyAlignment="1" applyProtection="1">
      <alignment vertical="center"/>
    </xf>
    <xf numFmtId="0" fontId="34" fillId="4" borderId="108" xfId="0" applyFont="1" applyFill="1" applyBorder="1" applyAlignment="1" applyProtection="1">
      <alignment vertical="center"/>
    </xf>
    <xf numFmtId="0" fontId="34" fillId="0" borderId="8" xfId="0" applyFont="1" applyBorder="1" applyAlignment="1" applyProtection="1">
      <alignment vertical="center"/>
    </xf>
    <xf numFmtId="0" fontId="34" fillId="0" borderId="9" xfId="0" applyFont="1" applyBorder="1" applyAlignment="1" applyProtection="1">
      <alignment vertical="center"/>
    </xf>
    <xf numFmtId="0" fontId="34" fillId="0" borderId="10" xfId="0" applyFont="1" applyBorder="1" applyAlignment="1" applyProtection="1">
      <alignment vertical="center"/>
    </xf>
    <xf numFmtId="0" fontId="34" fillId="0" borderId="1" xfId="0" applyFont="1" applyBorder="1" applyAlignment="1" applyProtection="1">
      <alignment vertical="center"/>
    </xf>
    <xf numFmtId="0" fontId="34" fillId="0" borderId="2" xfId="0" applyFont="1" applyBorder="1" applyAlignment="1" applyProtection="1">
      <alignment vertical="center"/>
    </xf>
    <xf numFmtId="0" fontId="34" fillId="0" borderId="3" xfId="0" applyFont="1" applyBorder="1" applyAlignment="1" applyProtection="1">
      <alignment vertical="center"/>
    </xf>
    <xf numFmtId="0" fontId="129" fillId="4" borderId="0" xfId="0" applyFont="1" applyFill="1" applyBorder="1" applyAlignment="1" applyProtection="1">
      <alignment horizontal="left" vertical="center"/>
    </xf>
    <xf numFmtId="0" fontId="129" fillId="4" borderId="0" xfId="0" applyFont="1" applyFill="1" applyBorder="1" applyAlignment="1" applyProtection="1">
      <alignment horizontal="right" vertical="center"/>
    </xf>
    <xf numFmtId="0" fontId="34" fillId="4" borderId="5" xfId="0" applyFont="1" applyFill="1" applyBorder="1" applyAlignment="1" applyProtection="1">
      <alignment vertical="center"/>
    </xf>
    <xf numFmtId="0" fontId="132" fillId="0" borderId="0" xfId="0" applyFont="1" applyBorder="1" applyAlignment="1" applyProtection="1">
      <alignment horizontal="left" vertical="center"/>
    </xf>
    <xf numFmtId="0" fontId="117" fillId="0" borderId="4" xfId="0" applyFont="1" applyBorder="1" applyAlignment="1" applyProtection="1">
      <alignment vertical="center"/>
    </xf>
    <xf numFmtId="0" fontId="117" fillId="0" borderId="0" xfId="0" applyFont="1" applyBorder="1" applyAlignment="1" applyProtection="1">
      <alignment vertical="center"/>
    </xf>
    <xf numFmtId="0" fontId="117" fillId="0" borderId="74" xfId="0" applyFont="1" applyBorder="1" applyAlignment="1" applyProtection="1">
      <alignment horizontal="left" vertical="center"/>
    </xf>
    <xf numFmtId="0" fontId="117" fillId="0" borderId="74" xfId="0" applyFont="1" applyBorder="1" applyAlignment="1" applyProtection="1">
      <alignment vertical="center"/>
    </xf>
    <xf numFmtId="4" fontId="117" fillId="0" borderId="74" xfId="0" applyNumberFormat="1" applyFont="1" applyBorder="1" applyAlignment="1" applyProtection="1">
      <alignment vertical="center"/>
    </xf>
    <xf numFmtId="0" fontId="117" fillId="0" borderId="5" xfId="0" applyFont="1" applyBorder="1" applyAlignment="1" applyProtection="1">
      <alignment vertical="center"/>
    </xf>
    <xf numFmtId="0" fontId="117" fillId="0" borderId="0" xfId="0" applyFont="1" applyAlignment="1" applyProtection="1">
      <alignment vertical="center"/>
    </xf>
    <xf numFmtId="0" fontId="121" fillId="0" borderId="4" xfId="0" applyFont="1" applyBorder="1" applyAlignment="1" applyProtection="1">
      <alignment vertical="center"/>
    </xf>
    <xf numFmtId="0" fontId="121" fillId="0" borderId="0" xfId="0" applyFont="1" applyBorder="1" applyAlignment="1" applyProtection="1">
      <alignment vertical="center"/>
    </xf>
    <xf numFmtId="0" fontId="121" fillId="0" borderId="74" xfId="0" applyFont="1" applyBorder="1" applyAlignment="1" applyProtection="1">
      <alignment horizontal="left" vertical="center"/>
    </xf>
    <xf numFmtId="0" fontId="121" fillId="0" borderId="74" xfId="0" applyFont="1" applyBorder="1" applyAlignment="1" applyProtection="1">
      <alignment vertical="center"/>
    </xf>
    <xf numFmtId="4" fontId="121" fillId="0" borderId="74" xfId="0" applyNumberFormat="1" applyFont="1" applyBorder="1" applyAlignment="1" applyProtection="1">
      <alignment vertical="center"/>
    </xf>
    <xf numFmtId="0" fontId="121" fillId="0" borderId="5" xfId="0" applyFont="1" applyBorder="1" applyAlignment="1" applyProtection="1">
      <alignment vertical="center"/>
    </xf>
    <xf numFmtId="0" fontId="121" fillId="0" borderId="0" xfId="0" applyFont="1" applyAlignment="1" applyProtection="1">
      <alignment vertical="center"/>
    </xf>
    <xf numFmtId="0" fontId="131" fillId="0" borderId="0" xfId="0" applyFont="1" applyAlignment="1" applyProtection="1">
      <alignment horizontal="left" vertical="center"/>
    </xf>
    <xf numFmtId="0" fontId="128" fillId="0" borderId="0" xfId="0" applyFont="1" applyAlignment="1" applyProtection="1">
      <alignment horizontal="left" vertical="center"/>
    </xf>
    <xf numFmtId="0" fontId="129" fillId="0" borderId="0" xfId="0" applyFont="1" applyAlignment="1" applyProtection="1">
      <alignment horizontal="left" vertical="center"/>
    </xf>
    <xf numFmtId="165" fontId="129" fillId="0" borderId="0" xfId="0" applyNumberFormat="1" applyFont="1" applyAlignment="1" applyProtection="1">
      <alignment horizontal="left" vertical="center"/>
    </xf>
    <xf numFmtId="0" fontId="34" fillId="0" borderId="4" xfId="0" applyFont="1" applyBorder="1" applyAlignment="1" applyProtection="1">
      <alignment horizontal="center" vertical="center" wrapText="1"/>
    </xf>
    <xf numFmtId="0" fontId="129" fillId="4" borderId="83" xfId="0" applyFont="1" applyFill="1" applyBorder="1" applyAlignment="1" applyProtection="1">
      <alignment horizontal="center" vertical="center" wrapText="1"/>
    </xf>
    <xf numFmtId="0" fontId="129" fillId="4" borderId="78" xfId="0" applyFont="1" applyFill="1" applyBorder="1" applyAlignment="1" applyProtection="1">
      <alignment horizontal="center" vertical="center" wrapText="1"/>
    </xf>
    <xf numFmtId="0" fontId="130" fillId="4" borderId="78" xfId="0" applyFont="1" applyFill="1" applyBorder="1" applyAlignment="1" applyProtection="1">
      <alignment horizontal="center" vertical="center" wrapText="1"/>
    </xf>
    <xf numFmtId="0" fontId="129" fillId="4" borderId="82" xfId="0" applyFont="1" applyFill="1" applyBorder="1" applyAlignment="1" applyProtection="1">
      <alignment horizontal="center" vertical="center" wrapText="1"/>
    </xf>
    <xf numFmtId="0" fontId="128" fillId="0" borderId="83" xfId="0" applyFont="1" applyBorder="1" applyAlignment="1" applyProtection="1">
      <alignment horizontal="center" vertical="center" wrapText="1"/>
    </xf>
    <xf numFmtId="0" fontId="128" fillId="0" borderId="78" xfId="0" applyFont="1" applyBorder="1" applyAlignment="1" applyProtection="1">
      <alignment horizontal="center" vertical="center" wrapText="1"/>
    </xf>
    <xf numFmtId="0" fontId="128" fillId="0" borderId="82" xfId="0" applyFont="1" applyBorder="1" applyAlignment="1" applyProtection="1">
      <alignment horizontal="center" vertical="center" wrapText="1"/>
    </xf>
    <xf numFmtId="0" fontId="34" fillId="0" borderId="0" xfId="0" applyFont="1" applyAlignment="1" applyProtection="1">
      <alignment horizontal="center" vertical="center" wrapText="1"/>
    </xf>
    <xf numFmtId="0" fontId="127" fillId="0" borderId="0" xfId="0" applyFont="1" applyAlignment="1" applyProtection="1">
      <alignment horizontal="left" vertical="center"/>
    </xf>
    <xf numFmtId="4" fontId="127" fillId="0" borderId="0" xfId="0" applyNumberFormat="1" applyFont="1" applyAlignment="1" applyProtection="1"/>
    <xf numFmtId="0" fontId="34" fillId="0" borderId="81" xfId="0" applyFont="1" applyBorder="1" applyAlignment="1" applyProtection="1">
      <alignment vertical="center"/>
    </xf>
    <xf numFmtId="166" fontId="125" fillId="0" borderId="79" xfId="0" applyNumberFormat="1" applyFont="1" applyBorder="1" applyAlignment="1" applyProtection="1"/>
    <xf numFmtId="166" fontId="125" fillId="0" borderId="80" xfId="0" applyNumberFormat="1" applyFont="1" applyBorder="1" applyAlignment="1" applyProtection="1"/>
    <xf numFmtId="4" fontId="124" fillId="0" borderId="0" xfId="0" applyNumberFormat="1" applyFont="1" applyAlignment="1" applyProtection="1">
      <alignment vertical="center"/>
    </xf>
    <xf numFmtId="0" fontId="116" fillId="0" borderId="4" xfId="0" applyFont="1" applyBorder="1" applyAlignment="1" applyProtection="1"/>
    <xf numFmtId="0" fontId="116" fillId="0" borderId="0" xfId="0" applyFont="1" applyAlignment="1" applyProtection="1"/>
    <xf numFmtId="0" fontId="116" fillId="0" borderId="0" xfId="0" applyFont="1" applyAlignment="1" applyProtection="1">
      <alignment horizontal="left"/>
    </xf>
    <xf numFmtId="0" fontId="117" fillId="0" borderId="0" xfId="0" applyFont="1" applyAlignment="1" applyProtection="1">
      <alignment horizontal="left"/>
    </xf>
    <xf numFmtId="4" fontId="117" fillId="0" borderId="0" xfId="0" applyNumberFormat="1" applyFont="1" applyAlignment="1" applyProtection="1"/>
    <xf numFmtId="0" fontId="116" fillId="0" borderId="77" xfId="0" applyFont="1" applyBorder="1" applyAlignment="1" applyProtection="1"/>
    <xf numFmtId="0" fontId="116" fillId="0" borderId="0" xfId="0" applyFont="1" applyBorder="1" applyAlignment="1" applyProtection="1"/>
    <xf numFmtId="166" fontId="116" fillId="0" borderId="0" xfId="0" applyNumberFormat="1" applyFont="1" applyBorder="1" applyAlignment="1" applyProtection="1"/>
    <xf numFmtId="166" fontId="116" fillId="0" borderId="76" xfId="0" applyNumberFormat="1" applyFont="1" applyBorder="1" applyAlignment="1" applyProtection="1"/>
    <xf numFmtId="0" fontId="116" fillId="0" borderId="0" xfId="0" applyFont="1" applyAlignment="1" applyProtection="1">
      <alignment horizontal="center"/>
    </xf>
    <xf numFmtId="4" fontId="116" fillId="0" borderId="0" xfId="0" applyNumberFormat="1" applyFont="1" applyAlignment="1" applyProtection="1">
      <alignment vertical="center"/>
    </xf>
    <xf numFmtId="0" fontId="116" fillId="0" borderId="0" xfId="0" applyFont="1" applyBorder="1" applyAlignment="1" applyProtection="1">
      <alignment horizontal="left"/>
    </xf>
    <xf numFmtId="0" fontId="121" fillId="0" borderId="0" xfId="0" applyFont="1" applyBorder="1" applyAlignment="1" applyProtection="1">
      <alignment horizontal="left"/>
    </xf>
    <xf numFmtId="4" fontId="121" fillId="0" borderId="0" xfId="0" applyNumberFormat="1" applyFont="1" applyBorder="1" applyAlignment="1" applyProtection="1"/>
    <xf numFmtId="0" fontId="34" fillId="0" borderId="75" xfId="0" applyFont="1" applyBorder="1" applyAlignment="1" applyProtection="1">
      <alignment horizontal="center" vertical="center"/>
    </xf>
    <xf numFmtId="49" fontId="34" fillId="0" borderId="75" xfId="0" applyNumberFormat="1" applyFont="1" applyBorder="1" applyAlignment="1" applyProtection="1">
      <alignment horizontal="left" vertical="center" wrapText="1"/>
    </xf>
    <xf numFmtId="0" fontId="34" fillId="0" borderId="75" xfId="0" applyFont="1" applyBorder="1" applyAlignment="1" applyProtection="1">
      <alignment horizontal="left" vertical="center" wrapText="1"/>
    </xf>
    <xf numFmtId="0" fontId="34" fillId="0" borderId="75" xfId="0" applyFont="1" applyBorder="1" applyAlignment="1" applyProtection="1">
      <alignment horizontal="center" vertical="center" wrapText="1"/>
    </xf>
    <xf numFmtId="167" fontId="34" fillId="0" borderId="75" xfId="0" applyNumberFormat="1" applyFont="1" applyBorder="1" applyAlignment="1" applyProtection="1">
      <alignment vertical="center"/>
    </xf>
    <xf numFmtId="4" fontId="34" fillId="0" borderId="75" xfId="0" applyNumberFormat="1" applyFont="1" applyBorder="1" applyAlignment="1" applyProtection="1">
      <alignment vertical="center"/>
    </xf>
    <xf numFmtId="0" fontId="115" fillId="0" borderId="75" xfId="0" applyFont="1" applyBorder="1" applyAlignment="1" applyProtection="1">
      <alignment horizontal="left" vertical="center"/>
    </xf>
    <xf numFmtId="0" fontId="115" fillId="0" borderId="0" xfId="0" applyFont="1" applyBorder="1" applyAlignment="1" applyProtection="1">
      <alignment horizontal="center" vertical="center"/>
    </xf>
    <xf numFmtId="166" fontId="115" fillId="0" borderId="0" xfId="0" applyNumberFormat="1" applyFont="1" applyBorder="1" applyAlignment="1" applyProtection="1">
      <alignment vertical="center"/>
    </xf>
    <xf numFmtId="166" fontId="115" fillId="0" borderId="76" xfId="0" applyNumberFormat="1" applyFont="1" applyBorder="1" applyAlignment="1" applyProtection="1">
      <alignment vertical="center"/>
    </xf>
    <xf numFmtId="4" fontId="34" fillId="0" borderId="0" xfId="0" applyNumberFormat="1" applyFont="1" applyAlignment="1" applyProtection="1">
      <alignment vertical="center"/>
    </xf>
    <xf numFmtId="0" fontId="120" fillId="0" borderId="4" xfId="0" applyFont="1" applyBorder="1" applyAlignment="1" applyProtection="1">
      <alignment vertical="center"/>
    </xf>
    <xf numFmtId="0" fontId="120" fillId="0" borderId="0" xfId="0" applyFont="1" applyAlignment="1" applyProtection="1">
      <alignment vertical="center"/>
    </xf>
    <xf numFmtId="0" fontId="160" fillId="0" borderId="0" xfId="0" applyFont="1" applyAlignment="1" applyProtection="1">
      <alignment horizontal="left" vertical="center"/>
    </xf>
    <xf numFmtId="0" fontId="120" fillId="0" borderId="0" xfId="0" applyFont="1" applyAlignment="1" applyProtection="1">
      <alignment horizontal="left" vertical="center"/>
    </xf>
    <xf numFmtId="0" fontId="120" fillId="0" borderId="0" xfId="0" applyFont="1" applyAlignment="1" applyProtection="1">
      <alignment horizontal="left" vertical="center" wrapText="1"/>
    </xf>
    <xf numFmtId="167" fontId="120" fillId="0" borderId="0" xfId="0" applyNumberFormat="1" applyFont="1" applyAlignment="1" applyProtection="1">
      <alignment vertical="center"/>
    </xf>
    <xf numFmtId="0" fontId="120" fillId="0" borderId="77" xfId="0" applyFont="1" applyBorder="1" applyAlignment="1" applyProtection="1">
      <alignment vertical="center"/>
    </xf>
    <xf numFmtId="0" fontId="120" fillId="0" borderId="0" xfId="0" applyFont="1" applyBorder="1" applyAlignment="1" applyProtection="1">
      <alignment vertical="center"/>
    </xf>
    <xf numFmtId="0" fontId="120" fillId="0" borderId="76" xfId="0" applyFont="1" applyBorder="1" applyAlignment="1" applyProtection="1">
      <alignment vertical="center"/>
    </xf>
    <xf numFmtId="0" fontId="119" fillId="0" borderId="4" xfId="0" applyFont="1" applyBorder="1" applyAlignment="1" applyProtection="1">
      <alignment vertical="center"/>
    </xf>
    <xf numFmtId="0" fontId="119" fillId="0" borderId="0" xfId="0" applyFont="1" applyAlignment="1" applyProtection="1">
      <alignment vertical="center"/>
    </xf>
    <xf numFmtId="0" fontId="160" fillId="0" borderId="0" xfId="0" applyFont="1" applyBorder="1" applyAlignment="1" applyProtection="1">
      <alignment horizontal="left" vertical="center"/>
    </xf>
    <xf numFmtId="0" fontId="119" fillId="0" borderId="0" xfId="0" applyFont="1" applyBorder="1" applyAlignment="1" applyProtection="1">
      <alignment horizontal="left" vertical="center"/>
    </xf>
    <xf numFmtId="0" fontId="119" fillId="0" borderId="0" xfId="0" applyFont="1" applyBorder="1" applyAlignment="1" applyProtection="1">
      <alignment horizontal="left" vertical="center" wrapText="1"/>
    </xf>
    <xf numFmtId="167" fontId="119" fillId="0" borderId="0" xfId="0" applyNumberFormat="1" applyFont="1" applyBorder="1" applyAlignment="1" applyProtection="1">
      <alignment vertical="center"/>
    </xf>
    <xf numFmtId="0" fontId="119" fillId="0" borderId="77" xfId="0" applyFont="1" applyBorder="1" applyAlignment="1" applyProtection="1">
      <alignment vertical="center"/>
    </xf>
    <xf numFmtId="0" fontId="119" fillId="0" borderId="0" xfId="0" applyFont="1" applyBorder="1" applyAlignment="1" applyProtection="1">
      <alignment vertical="center"/>
    </xf>
    <xf numFmtId="0" fontId="119" fillId="0" borderId="76" xfId="0" applyFont="1" applyBorder="1" applyAlignment="1" applyProtection="1">
      <alignment vertical="center"/>
    </xf>
    <xf numFmtId="0" fontId="119" fillId="0" borderId="0" xfId="0" applyFont="1" applyAlignment="1" applyProtection="1">
      <alignment horizontal="left" vertical="center"/>
    </xf>
    <xf numFmtId="0" fontId="122" fillId="0" borderId="4" xfId="0" applyFont="1" applyBorder="1" applyAlignment="1" applyProtection="1">
      <alignment vertical="center"/>
    </xf>
    <xf numFmtId="0" fontId="122" fillId="0" borderId="0" xfId="0" applyFont="1" applyAlignment="1" applyProtection="1">
      <alignment vertical="center"/>
    </xf>
    <xf numFmtId="0" fontId="122" fillId="0" borderId="0" xfId="0" applyFont="1" applyAlignment="1" applyProtection="1">
      <alignment horizontal="left" vertical="center"/>
    </xf>
    <xf numFmtId="0" fontId="122" fillId="0" borderId="0" xfId="0" applyFont="1" applyAlignment="1" applyProtection="1">
      <alignment horizontal="left" vertical="center" wrapText="1"/>
    </xf>
    <xf numFmtId="0" fontId="122" fillId="0" borderId="77" xfId="0" applyFont="1" applyBorder="1" applyAlignment="1" applyProtection="1">
      <alignment vertical="center"/>
    </xf>
    <xf numFmtId="0" fontId="122" fillId="0" borderId="0" xfId="0" applyFont="1" applyBorder="1" applyAlignment="1" applyProtection="1">
      <alignment vertical="center"/>
    </xf>
    <xf numFmtId="0" fontId="122" fillId="0" borderId="76" xfId="0" applyFont="1" applyBorder="1" applyAlignment="1" applyProtection="1">
      <alignment vertical="center"/>
    </xf>
    <xf numFmtId="0" fontId="120" fillId="0" borderId="0" xfId="0" applyFont="1" applyBorder="1" applyAlignment="1" applyProtection="1">
      <alignment horizontal="left" vertical="center" wrapText="1"/>
    </xf>
    <xf numFmtId="167" fontId="120" fillId="0" borderId="0" xfId="0" applyNumberFormat="1" applyFont="1" applyBorder="1" applyAlignment="1" applyProtection="1">
      <alignment vertical="center"/>
    </xf>
    <xf numFmtId="0" fontId="118" fillId="0" borderId="75" xfId="0" applyFont="1" applyBorder="1" applyAlignment="1" applyProtection="1">
      <alignment horizontal="center" vertical="center"/>
    </xf>
    <xf numFmtId="49" fontId="118" fillId="0" borderId="75" xfId="0" applyNumberFormat="1" applyFont="1" applyBorder="1" applyAlignment="1" applyProtection="1">
      <alignment horizontal="left" vertical="center" wrapText="1"/>
    </xf>
    <xf numFmtId="0" fontId="118" fillId="0" borderId="75" xfId="0" applyFont="1" applyBorder="1" applyAlignment="1" applyProtection="1">
      <alignment horizontal="left" vertical="center" wrapText="1"/>
    </xf>
    <xf numFmtId="0" fontId="118" fillId="0" borderId="75" xfId="0" applyFont="1" applyBorder="1" applyAlignment="1" applyProtection="1">
      <alignment horizontal="center" vertical="center" wrapText="1"/>
    </xf>
    <xf numFmtId="167" fontId="118" fillId="0" borderId="75" xfId="0" applyNumberFormat="1" applyFont="1" applyBorder="1" applyAlignment="1" applyProtection="1">
      <alignment vertical="center"/>
    </xf>
    <xf numFmtId="4" fontId="118" fillId="0" borderId="75" xfId="0" applyNumberFormat="1" applyFont="1" applyBorder="1" applyAlignment="1" applyProtection="1">
      <alignment vertical="center"/>
    </xf>
    <xf numFmtId="0" fontId="118" fillId="0" borderId="4" xfId="0" applyFont="1" applyBorder="1" applyAlignment="1" applyProtection="1">
      <alignment vertical="center"/>
    </xf>
    <xf numFmtId="0" fontId="118" fillId="0" borderId="75" xfId="0" applyFont="1" applyBorder="1" applyAlignment="1" applyProtection="1">
      <alignment horizontal="left" vertical="center"/>
    </xf>
    <xf numFmtId="0" fontId="118" fillId="0" borderId="0" xfId="0" applyFont="1" applyBorder="1" applyAlignment="1" applyProtection="1">
      <alignment horizontal="center" vertical="center"/>
    </xf>
    <xf numFmtId="0" fontId="119" fillId="0" borderId="0" xfId="0" applyFont="1" applyAlignment="1" applyProtection="1">
      <alignment horizontal="left" vertical="center" wrapText="1"/>
    </xf>
    <xf numFmtId="167" fontId="119" fillId="0" borderId="0" xfId="0" applyNumberFormat="1" applyFont="1" applyAlignment="1" applyProtection="1">
      <alignment vertical="center"/>
    </xf>
    <xf numFmtId="0" fontId="123" fillId="0" borderId="4" xfId="0" applyFont="1" applyBorder="1" applyAlignment="1" applyProtection="1">
      <alignment vertical="center"/>
    </xf>
    <xf numFmtId="0" fontId="123" fillId="0" borderId="0" xfId="0" applyFont="1" applyAlignment="1" applyProtection="1">
      <alignment vertical="center"/>
    </xf>
    <xf numFmtId="0" fontId="123" fillId="0" borderId="0" xfId="0" applyFont="1" applyAlignment="1" applyProtection="1">
      <alignment horizontal="left" vertical="center"/>
    </xf>
    <xf numFmtId="0" fontId="123" fillId="0" borderId="0" xfId="0" applyFont="1" applyAlignment="1" applyProtection="1">
      <alignment horizontal="left" vertical="center" wrapText="1"/>
    </xf>
    <xf numFmtId="167" fontId="123" fillId="0" borderId="0" xfId="0" applyNumberFormat="1" applyFont="1" applyAlignment="1" applyProtection="1">
      <alignment vertical="center"/>
    </xf>
    <xf numFmtId="0" fontId="123" fillId="0" borderId="77" xfId="0" applyFont="1" applyBorder="1" applyAlignment="1" applyProtection="1">
      <alignment vertical="center"/>
    </xf>
    <xf numFmtId="0" fontId="123" fillId="0" borderId="0" xfId="0" applyFont="1" applyBorder="1" applyAlignment="1" applyProtection="1">
      <alignment vertical="center"/>
    </xf>
    <xf numFmtId="0" fontId="123" fillId="0" borderId="76" xfId="0" applyFont="1" applyBorder="1" applyAlignment="1" applyProtection="1">
      <alignment vertical="center"/>
    </xf>
    <xf numFmtId="0" fontId="159" fillId="0" borderId="0" xfId="0" applyFont="1" applyAlignment="1" applyProtection="1">
      <alignment vertical="center" wrapText="1"/>
    </xf>
    <xf numFmtId="0" fontId="34" fillId="0" borderId="77" xfId="0" applyFont="1" applyBorder="1" applyAlignment="1" applyProtection="1">
      <alignment vertical="center"/>
    </xf>
    <xf numFmtId="0" fontId="34" fillId="0" borderId="76" xfId="0" applyFont="1" applyBorder="1" applyAlignment="1" applyProtection="1">
      <alignment vertical="center"/>
    </xf>
    <xf numFmtId="0" fontId="159" fillId="0" borderId="0" xfId="0" applyFont="1" applyBorder="1" applyAlignment="1" applyProtection="1">
      <alignment vertical="center" wrapText="1"/>
    </xf>
    <xf numFmtId="0" fontId="117" fillId="0" borderId="0" xfId="0" applyFont="1" applyBorder="1" applyAlignment="1" applyProtection="1">
      <alignment horizontal="left"/>
    </xf>
    <xf numFmtId="4" fontId="117" fillId="0" borderId="0" xfId="0" applyNumberFormat="1" applyFont="1" applyBorder="1" applyAlignment="1" applyProtection="1"/>
    <xf numFmtId="0" fontId="115" fillId="0" borderId="74" xfId="0" applyFont="1" applyBorder="1" applyAlignment="1" applyProtection="1">
      <alignment horizontal="center" vertical="center"/>
    </xf>
    <xf numFmtId="166" fontId="115" fillId="0" borderId="74" xfId="0" applyNumberFormat="1" applyFont="1" applyBorder="1" applyAlignment="1" applyProtection="1">
      <alignment vertical="center"/>
    </xf>
    <xf numFmtId="166" fontId="115" fillId="0" borderId="73" xfId="0" applyNumberFormat="1" applyFont="1" applyBorder="1" applyAlignment="1" applyProtection="1">
      <alignment vertical="center"/>
    </xf>
    <xf numFmtId="0" fontId="34" fillId="0" borderId="0" xfId="0" applyFont="1" applyAlignment="1" applyProtection="1"/>
    <xf numFmtId="0" fontId="120" fillId="0" borderId="0" xfId="0" applyFont="1" applyAlignment="1" applyProtection="1">
      <alignment vertical="center"/>
      <protection locked="0"/>
    </xf>
    <xf numFmtId="0" fontId="119" fillId="0" borderId="0" xfId="0" applyFont="1" applyAlignment="1" applyProtection="1">
      <alignment vertical="center"/>
      <protection locked="0"/>
    </xf>
    <xf numFmtId="0" fontId="122" fillId="0" borderId="0" xfId="0" applyFont="1" applyAlignment="1" applyProtection="1">
      <alignment vertical="center"/>
      <protection locked="0"/>
    </xf>
    <xf numFmtId="0" fontId="116" fillId="0" borderId="0" xfId="0" applyFont="1" applyAlignment="1" applyProtection="1">
      <protection locked="0"/>
    </xf>
    <xf numFmtId="0" fontId="123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 vertical="center"/>
      <protection locked="0"/>
    </xf>
    <xf numFmtId="0" fontId="46" fillId="0" borderId="0" xfId="4" applyAlignment="1" applyProtection="1">
      <alignment horizontal="left" vertical="top"/>
    </xf>
    <xf numFmtId="171" fontId="53" fillId="0" borderId="0" xfId="4" applyNumberFormat="1" applyFont="1" applyAlignment="1" applyProtection="1">
      <alignment horizontal="right"/>
    </xf>
    <xf numFmtId="0" fontId="53" fillId="0" borderId="0" xfId="4" applyFont="1" applyAlignment="1" applyProtection="1">
      <alignment horizontal="left" wrapText="1"/>
    </xf>
    <xf numFmtId="170" fontId="53" fillId="0" borderId="0" xfId="4" applyNumberFormat="1" applyFont="1" applyAlignment="1" applyProtection="1">
      <alignment horizontal="right"/>
    </xf>
    <xf numFmtId="169" fontId="53" fillId="0" borderId="0" xfId="4" applyNumberFormat="1" applyFont="1" applyAlignment="1" applyProtection="1">
      <alignment horizontal="right"/>
    </xf>
    <xf numFmtId="171" fontId="51" fillId="0" borderId="0" xfId="4" applyNumberFormat="1" applyFont="1" applyAlignment="1" applyProtection="1">
      <alignment horizontal="right"/>
    </xf>
    <xf numFmtId="0" fontId="51" fillId="0" borderId="0" xfId="4" applyFont="1" applyAlignment="1" applyProtection="1">
      <alignment horizontal="left" wrapText="1"/>
    </xf>
    <xf numFmtId="170" fontId="51" fillId="0" borderId="0" xfId="4" applyNumberFormat="1" applyFont="1" applyAlignment="1" applyProtection="1">
      <alignment horizontal="right"/>
    </xf>
    <xf numFmtId="169" fontId="51" fillId="0" borderId="0" xfId="4" applyNumberFormat="1" applyFont="1" applyAlignment="1" applyProtection="1">
      <alignment horizontal="right"/>
    </xf>
    <xf numFmtId="171" fontId="48" fillId="0" borderId="34" xfId="4" applyNumberFormat="1" applyFont="1" applyBorder="1" applyAlignment="1" applyProtection="1">
      <alignment horizontal="right"/>
    </xf>
    <xf numFmtId="0" fontId="48" fillId="0" borderId="34" xfId="4" applyFont="1" applyBorder="1" applyAlignment="1" applyProtection="1">
      <alignment horizontal="left" wrapText="1"/>
    </xf>
    <xf numFmtId="170" fontId="48" fillId="0" borderId="34" xfId="4" applyNumberFormat="1" applyFont="1" applyBorder="1" applyAlignment="1" applyProtection="1">
      <alignment horizontal="right"/>
    </xf>
    <xf numFmtId="169" fontId="48" fillId="0" borderId="34" xfId="4" applyNumberFormat="1" applyFont="1" applyBorder="1" applyAlignment="1" applyProtection="1">
      <alignment horizontal="right"/>
    </xf>
    <xf numFmtId="171" fontId="50" fillId="0" borderId="0" xfId="4" applyNumberFormat="1" applyFont="1" applyAlignment="1" applyProtection="1">
      <alignment horizontal="right"/>
    </xf>
    <xf numFmtId="0" fontId="50" fillId="0" borderId="0" xfId="4" applyFont="1" applyAlignment="1" applyProtection="1">
      <alignment horizontal="left" wrapText="1"/>
    </xf>
    <xf numFmtId="170" fontId="50" fillId="0" borderId="0" xfId="4" applyNumberFormat="1" applyFont="1" applyAlignment="1" applyProtection="1">
      <alignment horizontal="right"/>
    </xf>
    <xf numFmtId="169" fontId="50" fillId="0" borderId="0" xfId="4" applyNumberFormat="1" applyFont="1" applyAlignment="1" applyProtection="1">
      <alignment horizontal="right"/>
    </xf>
    <xf numFmtId="171" fontId="49" fillId="0" borderId="34" xfId="4" applyNumberFormat="1" applyFont="1" applyBorder="1" applyAlignment="1" applyProtection="1">
      <alignment horizontal="right"/>
    </xf>
    <xf numFmtId="0" fontId="49" fillId="0" borderId="34" xfId="4" applyFont="1" applyBorder="1" applyAlignment="1" applyProtection="1">
      <alignment horizontal="left" wrapText="1"/>
    </xf>
    <xf numFmtId="170" fontId="49" fillId="0" borderId="34" xfId="4" applyNumberFormat="1" applyFont="1" applyBorder="1" applyAlignment="1" applyProtection="1">
      <alignment horizontal="right"/>
    </xf>
    <xf numFmtId="169" fontId="49" fillId="0" borderId="34" xfId="4" applyNumberFormat="1" applyFont="1" applyBorder="1" applyAlignment="1" applyProtection="1">
      <alignment horizontal="right"/>
    </xf>
    <xf numFmtId="171" fontId="52" fillId="0" borderId="0" xfId="4" applyNumberFormat="1" applyFont="1" applyAlignment="1" applyProtection="1">
      <alignment horizontal="right" vertical="center"/>
    </xf>
    <xf numFmtId="0" fontId="52" fillId="0" borderId="0" xfId="4" applyFont="1" applyAlignment="1" applyProtection="1">
      <alignment horizontal="left" vertical="center" wrapText="1"/>
    </xf>
    <xf numFmtId="170" fontId="52" fillId="0" borderId="0" xfId="4" applyNumberFormat="1" applyFont="1" applyAlignment="1" applyProtection="1">
      <alignment horizontal="right" vertical="center"/>
    </xf>
    <xf numFmtId="169" fontId="52" fillId="0" borderId="0" xfId="4" applyNumberFormat="1" applyFont="1" applyAlignment="1" applyProtection="1">
      <alignment horizontal="right" vertical="center"/>
    </xf>
    <xf numFmtId="171" fontId="47" fillId="0" borderId="0" xfId="4" applyNumberFormat="1" applyFont="1" applyAlignment="1" applyProtection="1">
      <alignment horizontal="right"/>
    </xf>
    <xf numFmtId="0" fontId="47" fillId="0" borderId="0" xfId="4" applyFont="1" applyAlignment="1" applyProtection="1">
      <alignment horizontal="left" wrapText="1"/>
    </xf>
    <xf numFmtId="170" fontId="47" fillId="0" borderId="0" xfId="4" applyNumberFormat="1" applyFont="1" applyAlignment="1" applyProtection="1">
      <alignment horizontal="right"/>
    </xf>
    <xf numFmtId="169" fontId="47" fillId="0" borderId="0" xfId="4" applyNumberFormat="1" applyFont="1" applyAlignment="1" applyProtection="1">
      <alignment horizontal="right"/>
    </xf>
    <xf numFmtId="171" fontId="46" fillId="0" borderId="0" xfId="4" applyNumberFormat="1" applyAlignment="1" applyProtection="1">
      <alignment horizontal="right" vertical="top"/>
    </xf>
    <xf numFmtId="0" fontId="46" fillId="0" borderId="0" xfId="4" applyAlignment="1" applyProtection="1">
      <alignment horizontal="left" vertical="top" wrapText="1"/>
    </xf>
    <xf numFmtId="170" fontId="46" fillId="0" borderId="0" xfId="4" applyNumberFormat="1" applyAlignment="1" applyProtection="1">
      <alignment horizontal="right" vertical="top"/>
    </xf>
    <xf numFmtId="169" fontId="46" fillId="0" borderId="0" xfId="4" applyNumberFormat="1" applyAlignment="1" applyProtection="1">
      <alignment horizontal="right" vertical="top"/>
    </xf>
    <xf numFmtId="0" fontId="46" fillId="0" borderId="0" xfId="4" applyFont="1" applyAlignment="1" applyProtection="1">
      <alignment horizontal="left" vertical="top"/>
    </xf>
    <xf numFmtId="0" fontId="55" fillId="0" borderId="0" xfId="4" applyFont="1" applyAlignment="1" applyProtection="1">
      <alignment horizontal="left"/>
      <protection locked="0"/>
    </xf>
    <xf numFmtId="169" fontId="48" fillId="0" borderId="34" xfId="4" applyNumberFormat="1" applyFont="1" applyBorder="1" applyAlignment="1" applyProtection="1">
      <alignment horizontal="right"/>
      <protection locked="0"/>
    </xf>
    <xf numFmtId="169" fontId="50" fillId="0" borderId="0" xfId="4" applyNumberFormat="1" applyFont="1" applyAlignment="1" applyProtection="1">
      <alignment horizontal="right"/>
      <protection locked="0"/>
    </xf>
    <xf numFmtId="169" fontId="49" fillId="0" borderId="34" xfId="4" applyNumberFormat="1" applyFont="1" applyBorder="1" applyAlignment="1" applyProtection="1">
      <alignment horizontal="right"/>
      <protection locked="0"/>
    </xf>
    <xf numFmtId="169" fontId="51" fillId="0" borderId="0" xfId="4" applyNumberFormat="1" applyFont="1" applyAlignment="1" applyProtection="1">
      <alignment horizontal="right"/>
      <protection locked="0"/>
    </xf>
    <xf numFmtId="169" fontId="52" fillId="0" borderId="0" xfId="4" applyNumberFormat="1" applyFont="1" applyAlignment="1" applyProtection="1">
      <alignment horizontal="right" vertical="center"/>
      <protection locked="0"/>
    </xf>
    <xf numFmtId="0" fontId="59" fillId="0" borderId="0" xfId="5" applyProtection="1"/>
    <xf numFmtId="0" fontId="61" fillId="0" borderId="0" xfId="5" applyFont="1" applyProtection="1"/>
    <xf numFmtId="172" fontId="59" fillId="0" borderId="0" xfId="5" applyNumberFormat="1" applyProtection="1"/>
    <xf numFmtId="0" fontId="60" fillId="0" borderId="0" xfId="5" applyFont="1" applyProtection="1"/>
    <xf numFmtId="172" fontId="60" fillId="0" borderId="0" xfId="5" applyNumberFormat="1" applyFont="1" applyProtection="1"/>
    <xf numFmtId="172" fontId="59" fillId="9" borderId="0" xfId="5" applyNumberFormat="1" applyFill="1" applyProtection="1"/>
    <xf numFmtId="0" fontId="59" fillId="9" borderId="0" xfId="5" applyFill="1" applyProtection="1"/>
    <xf numFmtId="172" fontId="59" fillId="8" borderId="0" xfId="5" applyNumberFormat="1" applyFill="1" applyProtection="1"/>
    <xf numFmtId="172" fontId="60" fillId="8" borderId="0" xfId="5" applyNumberFormat="1" applyFont="1" applyFill="1" applyProtection="1"/>
    <xf numFmtId="172" fontId="59" fillId="9" borderId="0" xfId="5" applyNumberFormat="1" applyFill="1" applyProtection="1">
      <protection locked="0"/>
    </xf>
    <xf numFmtId="0" fontId="59" fillId="9" borderId="0" xfId="5" applyFill="1" applyProtection="1">
      <protection locked="0"/>
    </xf>
    <xf numFmtId="0" fontId="59" fillId="0" borderId="0" xfId="5" applyProtection="1">
      <protection locked="0"/>
    </xf>
    <xf numFmtId="0" fontId="59" fillId="0" borderId="0" xfId="5" applyFill="1" applyProtection="1">
      <protection locked="0"/>
    </xf>
    <xf numFmtId="0" fontId="60" fillId="0" borderId="0" xfId="5" applyFont="1" applyProtection="1">
      <protection locked="0"/>
    </xf>
    <xf numFmtId="176" fontId="64" fillId="0" borderId="0" xfId="0" applyNumberFormat="1" applyFont="1" applyFill="1" applyAlignment="1" applyProtection="1">
      <protection locked="0"/>
    </xf>
    <xf numFmtId="175" fontId="64" fillId="0" borderId="0" xfId="0" applyNumberFormat="1" applyFont="1" applyFill="1" applyAlignment="1" applyProtection="1">
      <protection locked="0"/>
    </xf>
    <xf numFmtId="174" fontId="64" fillId="0" borderId="0" xfId="0" applyNumberFormat="1" applyFont="1" applyFill="1" applyAlignment="1" applyProtection="1">
      <protection locked="0"/>
    </xf>
    <xf numFmtId="176" fontId="62" fillId="0" borderId="39" xfId="0" applyNumberFormat="1" applyFont="1" applyFill="1" applyBorder="1" applyAlignment="1" applyProtection="1">
      <alignment horizontal="right" vertical="top"/>
      <protection locked="0"/>
    </xf>
    <xf numFmtId="175" fontId="62" fillId="0" borderId="39" xfId="0" applyNumberFormat="1" applyFont="1" applyFill="1" applyBorder="1" applyAlignment="1" applyProtection="1">
      <alignment horizontal="right" vertical="top"/>
      <protection locked="0"/>
    </xf>
    <xf numFmtId="174" fontId="62" fillId="0" borderId="39" xfId="0" applyNumberFormat="1" applyFont="1" applyFill="1" applyBorder="1" applyAlignment="1" applyProtection="1">
      <alignment horizontal="right" vertical="top"/>
      <protection locked="0"/>
    </xf>
    <xf numFmtId="176" fontId="66" fillId="0" borderId="0" xfId="0" applyNumberFormat="1" applyFont="1" applyFill="1" applyAlignment="1" applyProtection="1">
      <alignment horizontal="center" vertical="center"/>
      <protection locked="0"/>
    </xf>
    <xf numFmtId="175" fontId="66" fillId="0" borderId="0" xfId="0" applyNumberFormat="1" applyFont="1" applyFill="1" applyAlignment="1" applyProtection="1">
      <alignment horizontal="center" vertical="center"/>
      <protection locked="0"/>
    </xf>
    <xf numFmtId="176" fontId="62" fillId="0" borderId="0" xfId="0" applyNumberFormat="1" applyFont="1" applyFill="1" applyBorder="1" applyAlignment="1" applyProtection="1">
      <alignment horizontal="right" vertical="top"/>
      <protection locked="0"/>
    </xf>
    <xf numFmtId="175" fontId="62" fillId="0" borderId="0" xfId="0" applyNumberFormat="1" applyFont="1" applyFill="1" applyBorder="1" applyAlignment="1" applyProtection="1">
      <alignment horizontal="right" vertical="top"/>
      <protection locked="0"/>
    </xf>
    <xf numFmtId="174" fontId="62" fillId="0" borderId="0" xfId="0" applyNumberFormat="1" applyFont="1" applyFill="1" applyBorder="1" applyAlignment="1" applyProtection="1">
      <alignment horizontal="right" vertical="top"/>
      <protection locked="0"/>
    </xf>
    <xf numFmtId="178" fontId="74" fillId="0" borderId="0" xfId="0" applyNumberFormat="1" applyFont="1" applyFill="1" applyAlignment="1" applyProtection="1"/>
    <xf numFmtId="49" fontId="74" fillId="0" borderId="0" xfId="0" applyNumberFormat="1" applyFont="1" applyFill="1" applyAlignment="1" applyProtection="1"/>
    <xf numFmtId="177" fontId="74" fillId="0" borderId="0" xfId="0" applyNumberFormat="1" applyFont="1" applyFill="1" applyBorder="1" applyAlignment="1" applyProtection="1"/>
    <xf numFmtId="176" fontId="74" fillId="0" borderId="0" xfId="0" applyNumberFormat="1" applyFont="1" applyFill="1" applyAlignment="1" applyProtection="1"/>
    <xf numFmtId="173" fontId="74" fillId="0" borderId="0" xfId="0" applyNumberFormat="1" applyFont="1" applyFill="1" applyAlignment="1" applyProtection="1"/>
    <xf numFmtId="175" fontId="74" fillId="0" borderId="0" xfId="0" applyNumberFormat="1" applyFont="1" applyFill="1" applyAlignment="1" applyProtection="1"/>
    <xf numFmtId="49" fontId="64" fillId="0" borderId="42" xfId="0" applyNumberFormat="1" applyFont="1" applyFill="1" applyBorder="1" applyAlignment="1" applyProtection="1">
      <alignment horizontal="center"/>
    </xf>
    <xf numFmtId="0" fontId="64" fillId="0" borderId="42" xfId="0" applyNumberFormat="1" applyFont="1" applyFill="1" applyBorder="1" applyAlignment="1" applyProtection="1">
      <alignment horizontal="center"/>
    </xf>
    <xf numFmtId="49" fontId="64" fillId="0" borderId="0" xfId="0" applyNumberFormat="1" applyFont="1" applyFill="1" applyAlignment="1" applyProtection="1">
      <alignment horizontal="right"/>
    </xf>
    <xf numFmtId="49" fontId="64" fillId="0" borderId="0" xfId="0" applyNumberFormat="1" applyFont="1" applyFill="1" applyAlignment="1" applyProtection="1">
      <alignment horizontal="center"/>
    </xf>
    <xf numFmtId="49" fontId="64" fillId="0" borderId="0" xfId="0" applyNumberFormat="1" applyFont="1" applyFill="1" applyAlignment="1" applyProtection="1">
      <alignment horizontal="left"/>
    </xf>
    <xf numFmtId="0" fontId="64" fillId="0" borderId="0" xfId="0" applyNumberFormat="1" applyFont="1" applyFill="1" applyAlignment="1" applyProtection="1">
      <alignment horizontal="left" wrapText="1"/>
    </xf>
    <xf numFmtId="178" fontId="72" fillId="0" borderId="0" xfId="0" applyNumberFormat="1" applyFont="1" applyFill="1" applyAlignment="1" applyProtection="1"/>
    <xf numFmtId="49" fontId="72" fillId="0" borderId="0" xfId="0" applyNumberFormat="1" applyFont="1" applyFill="1" applyAlignment="1" applyProtection="1">
      <alignment horizontal="center"/>
    </xf>
    <xf numFmtId="0" fontId="72" fillId="0" borderId="0" xfId="0" applyNumberFormat="1" applyFont="1" applyFill="1" applyAlignment="1" applyProtection="1">
      <alignment horizontal="left"/>
    </xf>
    <xf numFmtId="177" fontId="72" fillId="0" borderId="0" xfId="0" applyNumberFormat="1" applyFont="1" applyFill="1" applyBorder="1" applyAlignment="1" applyProtection="1"/>
    <xf numFmtId="176" fontId="72" fillId="0" borderId="0" xfId="0" applyNumberFormat="1" applyFont="1" applyFill="1" applyAlignment="1" applyProtection="1"/>
    <xf numFmtId="173" fontId="72" fillId="0" borderId="0" xfId="0" applyNumberFormat="1" applyFont="1" applyFill="1" applyAlignment="1" applyProtection="1"/>
    <xf numFmtId="175" fontId="72" fillId="0" borderId="0" xfId="0" applyNumberFormat="1" applyFont="1" applyFill="1" applyAlignment="1" applyProtection="1"/>
    <xf numFmtId="174" fontId="72" fillId="0" borderId="0" xfId="0" applyNumberFormat="1" applyFont="1" applyFill="1" applyAlignment="1" applyProtection="1"/>
    <xf numFmtId="179" fontId="73" fillId="0" borderId="0" xfId="0" applyNumberFormat="1" applyFont="1" applyFill="1" applyAlignment="1" applyProtection="1"/>
    <xf numFmtId="178" fontId="64" fillId="0" borderId="0" xfId="0" applyNumberFormat="1" applyFont="1" applyFill="1" applyAlignment="1" applyProtection="1"/>
    <xf numFmtId="0" fontId="64" fillId="0" borderId="0" xfId="0" applyNumberFormat="1" applyFont="1" applyFill="1" applyAlignment="1" applyProtection="1">
      <alignment horizontal="left"/>
    </xf>
    <xf numFmtId="177" fontId="64" fillId="0" borderId="0" xfId="0" applyNumberFormat="1" applyFont="1" applyFill="1" applyBorder="1" applyAlignment="1" applyProtection="1"/>
    <xf numFmtId="176" fontId="64" fillId="0" borderId="0" xfId="0" applyNumberFormat="1" applyFont="1" applyFill="1" applyAlignment="1" applyProtection="1"/>
    <xf numFmtId="173" fontId="64" fillId="0" borderId="0" xfId="0" applyNumberFormat="1" applyFont="1" applyFill="1" applyAlignment="1" applyProtection="1"/>
    <xf numFmtId="175" fontId="64" fillId="0" borderId="0" xfId="0" applyNumberFormat="1" applyFont="1" applyFill="1" applyAlignment="1" applyProtection="1"/>
    <xf numFmtId="174" fontId="64" fillId="0" borderId="0" xfId="0" applyNumberFormat="1" applyFont="1" applyFill="1" applyAlignment="1" applyProtection="1"/>
    <xf numFmtId="179" fontId="65" fillId="0" borderId="0" xfId="0" applyNumberFormat="1" applyFont="1" applyFill="1" applyAlignment="1" applyProtection="1"/>
    <xf numFmtId="178" fontId="62" fillId="0" borderId="39" xfId="0" applyNumberFormat="1" applyFont="1" applyFill="1" applyBorder="1" applyAlignment="1" applyProtection="1">
      <alignment horizontal="right" vertical="top"/>
    </xf>
    <xf numFmtId="49" fontId="62" fillId="0" borderId="39" xfId="0" applyNumberFormat="1" applyFont="1" applyFill="1" applyBorder="1" applyAlignment="1" applyProtection="1">
      <alignment horizontal="center" vertical="top"/>
    </xf>
    <xf numFmtId="179" fontId="62" fillId="0" borderId="39" xfId="0" applyNumberFormat="1" applyFont="1" applyFill="1" applyBorder="1" applyAlignment="1" applyProtection="1">
      <alignment horizontal="left" vertical="top" wrapText="1"/>
    </xf>
    <xf numFmtId="179" fontId="71" fillId="0" borderId="39" xfId="0" applyNumberFormat="1" applyFont="1" applyFill="1" applyBorder="1" applyAlignment="1" applyProtection="1">
      <alignment horizontal="left" vertical="top" wrapText="1"/>
    </xf>
    <xf numFmtId="0" fontId="62" fillId="0" borderId="39" xfId="0" applyNumberFormat="1" applyFont="1" applyFill="1" applyBorder="1" applyAlignment="1" applyProtection="1">
      <alignment horizontal="left" vertical="top" wrapText="1"/>
    </xf>
    <xf numFmtId="177" fontId="63" fillId="0" borderId="39" xfId="0" applyNumberFormat="1" applyFont="1" applyFill="1" applyBorder="1" applyAlignment="1" applyProtection="1">
      <alignment horizontal="right" vertical="top"/>
    </xf>
    <xf numFmtId="176" fontId="62" fillId="0" borderId="39" xfId="0" applyNumberFormat="1" applyFont="1" applyFill="1" applyBorder="1" applyAlignment="1" applyProtection="1">
      <alignment horizontal="right" vertical="top"/>
    </xf>
    <xf numFmtId="173" fontId="62" fillId="0" borderId="39" xfId="0" applyNumberFormat="1" applyFont="1" applyFill="1" applyBorder="1" applyAlignment="1" applyProtection="1">
      <alignment horizontal="right" vertical="top"/>
    </xf>
    <xf numFmtId="174" fontId="62" fillId="0" borderId="39" xfId="0" applyNumberFormat="1" applyFont="1" applyFill="1" applyBorder="1" applyAlignment="1" applyProtection="1">
      <alignment horizontal="right" vertical="top"/>
    </xf>
    <xf numFmtId="49" fontId="71" fillId="0" borderId="39" xfId="0" applyNumberFormat="1" applyFont="1" applyFill="1" applyBorder="1" applyAlignment="1" applyProtection="1">
      <alignment horizontal="left" vertical="top" wrapText="1"/>
    </xf>
    <xf numFmtId="49" fontId="71" fillId="0" borderId="39" xfId="0" applyNumberFormat="1" applyFont="1" applyFill="1" applyBorder="1" applyAlignment="1" applyProtection="1">
      <alignment horizontal="left" vertical="top"/>
    </xf>
    <xf numFmtId="49" fontId="62" fillId="0" borderId="39" xfId="0" applyNumberFormat="1" applyFont="1" applyFill="1" applyBorder="1" applyAlignment="1" applyProtection="1">
      <alignment horizontal="left" vertical="top"/>
    </xf>
    <xf numFmtId="49" fontId="62" fillId="0" borderId="39" xfId="0" applyNumberFormat="1" applyFont="1" applyFill="1" applyBorder="1" applyAlignment="1" applyProtection="1">
      <alignment horizontal="left" vertical="top" wrapText="1"/>
    </xf>
    <xf numFmtId="178" fontId="66" fillId="0" borderId="0" xfId="0" applyNumberFormat="1" applyFont="1" applyFill="1" applyAlignment="1" applyProtection="1">
      <alignment horizontal="center" vertical="center"/>
    </xf>
    <xf numFmtId="49" fontId="66" fillId="0" borderId="0" xfId="0" applyNumberFormat="1" applyFont="1" applyFill="1" applyAlignment="1" applyProtection="1">
      <alignment horizontal="center" vertical="center"/>
    </xf>
    <xf numFmtId="49" fontId="66" fillId="0" borderId="0" xfId="0" applyNumberFormat="1" applyFont="1" applyFill="1" applyAlignment="1" applyProtection="1">
      <alignment horizontal="center" vertical="center" wrapText="1"/>
    </xf>
    <xf numFmtId="177" fontId="66" fillId="0" borderId="0" xfId="0" applyNumberFormat="1" applyFont="1" applyFill="1" applyBorder="1" applyAlignment="1" applyProtection="1">
      <alignment horizontal="center" vertical="center"/>
    </xf>
    <xf numFmtId="176" fontId="66" fillId="0" borderId="0" xfId="0" applyNumberFormat="1" applyFont="1" applyFill="1" applyAlignment="1" applyProtection="1">
      <alignment horizontal="center" vertical="center"/>
    </xf>
    <xf numFmtId="173" fontId="66" fillId="0" borderId="0" xfId="0" applyNumberFormat="1" applyFont="1" applyFill="1" applyAlignment="1" applyProtection="1">
      <alignment horizontal="center" vertical="center"/>
    </xf>
    <xf numFmtId="179" fontId="66" fillId="0" borderId="0" xfId="0" applyNumberFormat="1" applyFont="1" applyFill="1" applyAlignment="1" applyProtection="1">
      <alignment horizontal="center" vertical="center"/>
    </xf>
    <xf numFmtId="0" fontId="69" fillId="0" borderId="39" xfId="0" applyFont="1" applyFill="1" applyBorder="1" applyAlignment="1" applyProtection="1">
      <alignment wrapText="1"/>
    </xf>
    <xf numFmtId="49" fontId="62" fillId="0" borderId="41" xfId="0" applyNumberFormat="1" applyFont="1" applyFill="1" applyBorder="1" applyAlignment="1" applyProtection="1">
      <alignment horizontal="left" vertical="top"/>
    </xf>
    <xf numFmtId="49" fontId="62" fillId="0" borderId="40" xfId="0" applyNumberFormat="1" applyFont="1" applyFill="1" applyBorder="1" applyAlignment="1" applyProtection="1">
      <alignment horizontal="center" vertical="top"/>
    </xf>
    <xf numFmtId="49" fontId="68" fillId="0" borderId="39" xfId="6" applyNumberFormat="1" applyFont="1" applyFill="1" applyBorder="1" applyAlignment="1" applyProtection="1">
      <alignment horizontal="left" vertical="top" wrapText="1"/>
    </xf>
    <xf numFmtId="178" fontId="62" fillId="0" borderId="0" xfId="0" applyNumberFormat="1" applyFont="1" applyFill="1" applyBorder="1" applyAlignment="1" applyProtection="1">
      <alignment horizontal="right" vertical="top"/>
    </xf>
    <xf numFmtId="49" fontId="62" fillId="0" borderId="0" xfId="0" applyNumberFormat="1" applyFont="1" applyFill="1" applyBorder="1" applyAlignment="1" applyProtection="1">
      <alignment horizontal="center" vertical="top"/>
    </xf>
    <xf numFmtId="49" fontId="62" fillId="0" borderId="0" xfId="0" applyNumberFormat="1" applyFont="1" applyFill="1" applyBorder="1" applyAlignment="1" applyProtection="1">
      <alignment horizontal="left" vertical="top"/>
    </xf>
    <xf numFmtId="0" fontId="62" fillId="0" borderId="0" xfId="0" applyNumberFormat="1" applyFont="1" applyFill="1" applyBorder="1" applyAlignment="1" applyProtection="1">
      <alignment horizontal="left" vertical="top" wrapText="1"/>
    </xf>
    <xf numFmtId="177" fontId="63" fillId="0" borderId="0" xfId="0" applyNumberFormat="1" applyFont="1" applyFill="1" applyBorder="1" applyAlignment="1" applyProtection="1">
      <alignment horizontal="right" vertical="top"/>
    </xf>
    <xf numFmtId="176" fontId="62" fillId="0" borderId="0" xfId="0" applyNumberFormat="1" applyFont="1" applyFill="1" applyBorder="1" applyAlignment="1" applyProtection="1">
      <alignment horizontal="right" vertical="top"/>
    </xf>
    <xf numFmtId="173" fontId="62" fillId="0" borderId="0" xfId="0" applyNumberFormat="1" applyFont="1" applyFill="1" applyBorder="1" applyAlignment="1" applyProtection="1">
      <alignment horizontal="right" vertical="top"/>
    </xf>
    <xf numFmtId="174" fontId="62" fillId="0" borderId="0" xfId="0" applyNumberFormat="1" applyFont="1" applyFill="1" applyBorder="1" applyAlignment="1" applyProtection="1">
      <alignment horizontal="right" vertical="top"/>
    </xf>
    <xf numFmtId="0" fontId="0" fillId="0" borderId="0" xfId="0" applyProtection="1"/>
    <xf numFmtId="4" fontId="0" fillId="0" borderId="0" xfId="0" applyNumberFormat="1" applyProtection="1"/>
    <xf numFmtId="0" fontId="0" fillId="0" borderId="0" xfId="0" applyFont="1" applyAlignment="1" applyProtection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4" fontId="0" fillId="0" borderId="2" xfId="0" applyNumberFormat="1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13" fillId="0" borderId="0" xfId="0" applyFont="1" applyBorder="1" applyAlignment="1" applyProtection="1">
      <alignment horizontal="left" vertical="center"/>
    </xf>
    <xf numFmtId="4" fontId="0" fillId="0" borderId="0" xfId="0" applyNumberFormat="1" applyBorder="1" applyProtection="1"/>
    <xf numFmtId="0" fontId="0" fillId="0" borderId="5" xfId="0" applyBorder="1" applyProtection="1"/>
    <xf numFmtId="0" fontId="12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left" vertical="center"/>
    </xf>
    <xf numFmtId="4" fontId="0" fillId="0" borderId="0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4" fontId="3" fillId="0" borderId="0" xfId="0" applyNumberFormat="1" applyFont="1" applyBorder="1" applyAlignment="1" applyProtection="1">
      <alignment horizontal="left" vertical="center"/>
    </xf>
    <xf numFmtId="14" fontId="3" fillId="0" borderId="0" xfId="0" applyNumberFormat="1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4" fontId="0" fillId="0" borderId="0" xfId="0" applyNumberFormat="1" applyFont="1" applyBorder="1" applyAlignment="1" applyProtection="1">
      <alignment vertical="center" wrapText="1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0" fillId="0" borderId="12" xfId="0" applyFont="1" applyBorder="1" applyAlignment="1" applyProtection="1">
      <alignment vertical="center"/>
    </xf>
    <xf numFmtId="4" fontId="0" fillId="0" borderId="1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horizontal="left" vertical="center"/>
    </xf>
    <xf numFmtId="4" fontId="17" fillId="0" borderId="0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4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 vertical="center"/>
    </xf>
    <xf numFmtId="4" fontId="2" fillId="0" borderId="0" xfId="0" applyNumberFormat="1" applyFont="1" applyBorder="1" applyAlignment="1" applyProtection="1">
      <alignment vertical="center"/>
    </xf>
    <xf numFmtId="164" fontId="2" fillId="0" borderId="0" xfId="0" applyNumberFormat="1" applyFont="1" applyBorder="1" applyAlignment="1" applyProtection="1">
      <alignment horizontal="right" vertical="center"/>
    </xf>
    <xf numFmtId="0" fontId="0" fillId="4" borderId="0" xfId="0" applyFont="1" applyFill="1" applyBorder="1" applyAlignment="1" applyProtection="1">
      <alignment vertical="center"/>
    </xf>
    <xf numFmtId="0" fontId="4" fillId="4" borderId="6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4" fillId="4" borderId="7" xfId="0" applyFont="1" applyFill="1" applyBorder="1" applyAlignment="1" applyProtection="1">
      <alignment horizontal="right" vertical="center"/>
    </xf>
    <xf numFmtId="0" fontId="4" fillId="4" borderId="7" xfId="0" applyFont="1" applyFill="1" applyBorder="1" applyAlignment="1" applyProtection="1">
      <alignment horizontal="center" vertical="center"/>
    </xf>
    <xf numFmtId="4" fontId="4" fillId="4" borderId="7" xfId="0" applyNumberFormat="1" applyFont="1" applyFill="1" applyBorder="1" applyAlignment="1" applyProtection="1">
      <alignment vertical="center"/>
    </xf>
    <xf numFmtId="0" fontId="0" fillId="4" borderId="23" xfId="0" applyFont="1" applyFill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4" fontId="0" fillId="0" borderId="9" xfId="0" applyNumberFormat="1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" fontId="0" fillId="0" borderId="2" xfId="0" applyNumberFormat="1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3" fillId="4" borderId="0" xfId="0" applyFont="1" applyFill="1" applyBorder="1" applyAlignment="1" applyProtection="1">
      <alignment horizontal="left" vertical="center"/>
    </xf>
    <xf numFmtId="4" fontId="3" fillId="4" borderId="0" xfId="0" applyNumberFormat="1" applyFont="1" applyFill="1" applyBorder="1" applyAlignment="1" applyProtection="1">
      <alignment horizontal="right" vertical="center"/>
    </xf>
    <xf numFmtId="0" fontId="0" fillId="4" borderId="5" xfId="0" applyFont="1" applyFill="1" applyBorder="1" applyAlignment="1" applyProtection="1">
      <alignment vertical="center"/>
    </xf>
    <xf numFmtId="0" fontId="19" fillId="0" borderId="0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left" vertical="center"/>
    </xf>
    <xf numFmtId="4" fontId="0" fillId="0" borderId="0" xfId="0" applyNumberFormat="1" applyFont="1" applyAlignment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4" fontId="3" fillId="0" borderId="0" xfId="0" applyNumberFormat="1" applyFont="1" applyAlignment="1" applyProtection="1">
      <alignment horizontal="left" vertical="center"/>
    </xf>
    <xf numFmtId="0" fontId="0" fillId="0" borderId="4" xfId="0" applyFont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</xf>
    <xf numFmtId="4" fontId="3" fillId="4" borderId="17" xfId="0" applyNumberFormat="1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14" fillId="0" borderId="16" xfId="0" applyFont="1" applyBorder="1" applyAlignment="1" applyProtection="1">
      <alignment horizontal="center" vertical="center" wrapText="1"/>
    </xf>
    <xf numFmtId="0" fontId="14" fillId="0" borderId="17" xfId="0" applyFont="1" applyBorder="1" applyAlignment="1" applyProtection="1">
      <alignment horizontal="center" vertical="center" wrapText="1"/>
    </xf>
    <xf numFmtId="0" fontId="14" fillId="0" borderId="18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left" vertical="center"/>
    </xf>
    <xf numFmtId="4" fontId="17" fillId="0" borderId="0" xfId="0" applyNumberFormat="1" applyFont="1" applyAlignment="1" applyProtection="1"/>
    <xf numFmtId="0" fontId="0" fillId="0" borderId="11" xfId="0" applyFont="1" applyBorder="1" applyAlignment="1" applyProtection="1">
      <alignment vertical="center"/>
    </xf>
    <xf numFmtId="166" fontId="21" fillId="0" borderId="12" xfId="0" applyNumberFormat="1" applyFont="1" applyBorder="1" applyAlignment="1" applyProtection="1"/>
    <xf numFmtId="166" fontId="21" fillId="0" borderId="13" xfId="0" applyNumberFormat="1" applyFont="1" applyBorder="1" applyAlignment="1" applyProtection="1"/>
    <xf numFmtId="167" fontId="22" fillId="0" borderId="0" xfId="0" applyNumberFormat="1" applyFont="1" applyAlignment="1" applyProtection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 applyProtection="1">
      <alignment horizontal="center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4" fontId="7" fillId="0" borderId="0" xfId="0" applyNumberFormat="1" applyFont="1" applyBorder="1" applyAlignment="1" applyProtection="1"/>
    <xf numFmtId="0" fontId="0" fillId="0" borderId="24" xfId="0" applyFont="1" applyBorder="1" applyAlignment="1" applyProtection="1">
      <alignment horizontal="center" vertical="center"/>
    </xf>
    <xf numFmtId="49" fontId="0" fillId="0" borderId="24" xfId="0" applyNumberFormat="1" applyFont="1" applyBorder="1" applyAlignment="1" applyProtection="1">
      <alignment horizontal="left" vertical="center" wrapText="1"/>
    </xf>
    <xf numFmtId="0" fontId="0" fillId="0" borderId="24" xfId="0" applyFont="1" applyBorder="1" applyAlignment="1" applyProtection="1">
      <alignment horizontal="left" vertical="center" wrapText="1"/>
    </xf>
    <xf numFmtId="0" fontId="0" fillId="0" borderId="24" xfId="0" applyFont="1" applyBorder="1" applyAlignment="1" applyProtection="1">
      <alignment horizontal="center" vertical="center" wrapText="1"/>
    </xf>
    <xf numFmtId="167" fontId="0" fillId="0" borderId="24" xfId="0" applyNumberFormat="1" applyFont="1" applyBorder="1" applyAlignment="1" applyProtection="1">
      <alignment vertical="center"/>
    </xf>
    <xf numFmtId="4" fontId="0" fillId="0" borderId="24" xfId="0" applyNumberFormat="1" applyFont="1" applyBorder="1" applyAlignment="1" applyProtection="1">
      <alignment vertical="center"/>
    </xf>
    <xf numFmtId="0" fontId="2" fillId="0" borderId="24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166" fontId="2" fillId="0" borderId="0" xfId="0" applyNumberFormat="1" applyFont="1" applyBorder="1" applyAlignment="1" applyProtection="1">
      <alignment vertical="center"/>
    </xf>
    <xf numFmtId="166" fontId="2" fillId="0" borderId="15" xfId="0" applyNumberFormat="1" applyFont="1" applyBorder="1" applyAlignment="1" applyProtection="1">
      <alignment vertical="center"/>
    </xf>
    <xf numFmtId="167" fontId="0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4" fontId="9" fillId="0" borderId="0" xfId="0" applyNumberFormat="1" applyFont="1" applyAlignment="1" applyProtection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23" fillId="0" borderId="0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left" vertical="center" wrapText="1"/>
    </xf>
    <xf numFmtId="167" fontId="10" fillId="0" borderId="0" xfId="0" applyNumberFormat="1" applyFont="1" applyBorder="1" applyAlignment="1" applyProtection="1">
      <alignment vertical="center"/>
    </xf>
    <xf numFmtId="4" fontId="10" fillId="0" borderId="0" xfId="0" applyNumberFormat="1" applyFont="1" applyAlignment="1" applyProtection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25" fillId="0" borderId="24" xfId="0" applyFont="1" applyBorder="1" applyAlignment="1" applyProtection="1">
      <alignment horizontal="center" vertical="center"/>
    </xf>
    <xf numFmtId="49" fontId="25" fillId="0" borderId="24" xfId="0" applyNumberFormat="1" applyFont="1" applyBorder="1" applyAlignment="1" applyProtection="1">
      <alignment horizontal="left" vertical="center" wrapText="1"/>
    </xf>
    <xf numFmtId="0" fontId="25" fillId="0" borderId="24" xfId="0" applyFont="1" applyBorder="1" applyAlignment="1" applyProtection="1">
      <alignment horizontal="left" vertical="center" wrapText="1"/>
    </xf>
    <xf numFmtId="0" fontId="25" fillId="0" borderId="24" xfId="0" applyFont="1" applyBorder="1" applyAlignment="1" applyProtection="1">
      <alignment horizontal="center" vertical="center" wrapText="1"/>
    </xf>
    <xf numFmtId="167" fontId="25" fillId="0" borderId="24" xfId="0" applyNumberFormat="1" applyFont="1" applyBorder="1" applyAlignment="1" applyProtection="1">
      <alignment vertical="center"/>
    </xf>
    <xf numFmtId="4" fontId="25" fillId="0" borderId="24" xfId="0" applyNumberFormat="1" applyFont="1" applyBorder="1" applyAlignment="1" applyProtection="1">
      <alignment vertical="center"/>
    </xf>
    <xf numFmtId="0" fontId="25" fillId="0" borderId="4" xfId="0" applyFont="1" applyBorder="1" applyAlignment="1" applyProtection="1">
      <alignment vertical="center"/>
    </xf>
    <xf numFmtId="0" fontId="25" fillId="0" borderId="24" xfId="0" applyFont="1" applyBorder="1" applyAlignment="1" applyProtection="1">
      <alignment horizontal="left" vertical="center"/>
    </xf>
    <xf numFmtId="0" fontId="25" fillId="0" borderId="0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/>
    </xf>
    <xf numFmtId="4" fontId="11" fillId="0" borderId="0" xfId="0" applyNumberFormat="1" applyFont="1" applyAlignment="1" applyProtection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4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90" fillId="0" borderId="0" xfId="0" applyFont="1" applyBorder="1" applyAlignment="1" applyProtection="1">
      <alignment horizontal="left" vertical="center"/>
      <protection locked="0"/>
    </xf>
    <xf numFmtId="0" fontId="90" fillId="0" borderId="0" xfId="0" applyFont="1" applyAlignment="1" applyProtection="1">
      <alignment horizontal="left" vertical="center"/>
      <protection locked="0"/>
    </xf>
    <xf numFmtId="0" fontId="78" fillId="0" borderId="0" xfId="0" applyFont="1" applyAlignment="1" applyProtection="1">
      <alignment vertical="center"/>
      <protection locked="0"/>
    </xf>
    <xf numFmtId="0" fontId="76" fillId="0" borderId="0" xfId="0" applyFont="1" applyAlignment="1" applyProtection="1">
      <alignment vertical="center"/>
      <protection locked="0"/>
    </xf>
    <xf numFmtId="0" fontId="84" fillId="0" borderId="0" xfId="0" applyFont="1" applyAlignment="1" applyProtection="1">
      <alignment vertical="center"/>
      <protection locked="0"/>
    </xf>
    <xf numFmtId="0" fontId="85" fillId="0" borderId="0" xfId="0" applyFont="1" applyAlignment="1" applyProtection="1">
      <alignment vertical="center"/>
      <protection locked="0"/>
    </xf>
    <xf numFmtId="0" fontId="80" fillId="0" borderId="0" xfId="0" applyFont="1" applyAlignment="1" applyProtection="1">
      <protection locked="0"/>
    </xf>
    <xf numFmtId="0" fontId="93" fillId="0" borderId="0" xfId="0" applyFont="1" applyBorder="1" applyAlignment="1" applyProtection="1">
      <alignment horizontal="left" vertical="center"/>
    </xf>
    <xf numFmtId="0" fontId="96" fillId="0" borderId="0" xfId="0" applyFont="1" applyAlignment="1" applyProtection="1">
      <alignment horizontal="left" vertical="center"/>
    </xf>
    <xf numFmtId="0" fontId="89" fillId="0" borderId="0" xfId="0" applyFont="1" applyBorder="1" applyAlignment="1" applyProtection="1">
      <alignment horizontal="left" vertical="center"/>
    </xf>
    <xf numFmtId="0" fontId="90" fillId="0" borderId="0" xfId="0" applyFont="1" applyBorder="1" applyAlignment="1" applyProtection="1">
      <alignment horizontal="left" vertical="center"/>
    </xf>
    <xf numFmtId="165" fontId="90" fillId="0" borderId="0" xfId="0" applyNumberFormat="1" applyFont="1" applyBorder="1" applyAlignment="1" applyProtection="1">
      <alignment horizontal="left" vertical="center"/>
    </xf>
    <xf numFmtId="0" fontId="95" fillId="0" borderId="0" xfId="0" applyFont="1" applyBorder="1" applyAlignment="1" applyProtection="1">
      <alignment horizontal="left" vertical="center"/>
    </xf>
    <xf numFmtId="4" fontId="88" fillId="0" borderId="0" xfId="0" applyNumberFormat="1" applyFont="1" applyBorder="1" applyAlignment="1" applyProtection="1">
      <alignment vertical="center"/>
    </xf>
    <xf numFmtId="0" fontId="79" fillId="0" borderId="0" xfId="0" applyFont="1" applyBorder="1" applyAlignment="1" applyProtection="1">
      <alignment horizontal="right" vertical="center"/>
    </xf>
    <xf numFmtId="0" fontId="79" fillId="0" borderId="0" xfId="0" applyFont="1" applyBorder="1" applyAlignment="1" applyProtection="1">
      <alignment horizontal="left" vertical="center"/>
    </xf>
    <xf numFmtId="4" fontId="79" fillId="0" borderId="0" xfId="0" applyNumberFormat="1" applyFont="1" applyBorder="1" applyAlignment="1" applyProtection="1">
      <alignment vertical="center"/>
    </xf>
    <xf numFmtId="164" fontId="79" fillId="0" borderId="0" xfId="0" applyNumberFormat="1" applyFont="1" applyBorder="1" applyAlignment="1" applyProtection="1">
      <alignment horizontal="right" vertical="center"/>
    </xf>
    <xf numFmtId="0" fontId="92" fillId="4" borderId="6" xfId="0" applyFont="1" applyFill="1" applyBorder="1" applyAlignment="1" applyProtection="1">
      <alignment horizontal="left" vertical="center"/>
    </xf>
    <xf numFmtId="0" fontId="92" fillId="4" borderId="7" xfId="0" applyFont="1" applyFill="1" applyBorder="1" applyAlignment="1" applyProtection="1">
      <alignment horizontal="right" vertical="center"/>
    </xf>
    <xf numFmtId="0" fontId="92" fillId="4" borderId="7" xfId="0" applyFont="1" applyFill="1" applyBorder="1" applyAlignment="1" applyProtection="1">
      <alignment horizontal="center" vertical="center"/>
    </xf>
    <xf numFmtId="4" fontId="92" fillId="4" borderId="7" xfId="0" applyNumberFormat="1" applyFont="1" applyFill="1" applyBorder="1" applyAlignment="1" applyProtection="1">
      <alignment vertical="center"/>
    </xf>
    <xf numFmtId="0" fontId="90" fillId="4" borderId="0" xfId="0" applyFont="1" applyFill="1" applyBorder="1" applyAlignment="1" applyProtection="1">
      <alignment horizontal="left" vertical="center"/>
    </xf>
    <xf numFmtId="0" fontId="90" fillId="4" borderId="0" xfId="0" applyFont="1" applyFill="1" applyBorder="1" applyAlignment="1" applyProtection="1">
      <alignment horizontal="right" vertical="center"/>
    </xf>
    <xf numFmtId="0" fontId="94" fillId="0" borderId="0" xfId="0" applyFont="1" applyBorder="1" applyAlignment="1" applyProtection="1">
      <alignment horizontal="left" vertical="center"/>
    </xf>
    <xf numFmtId="0" fontId="82" fillId="0" borderId="4" xfId="0" applyFont="1" applyBorder="1" applyAlignment="1" applyProtection="1">
      <alignment vertical="center"/>
    </xf>
    <xf numFmtId="0" fontId="82" fillId="0" borderId="0" xfId="0" applyFont="1" applyBorder="1" applyAlignment="1" applyProtection="1">
      <alignment vertical="center"/>
    </xf>
    <xf numFmtId="0" fontId="82" fillId="0" borderId="20" xfId="0" applyFont="1" applyBorder="1" applyAlignment="1" applyProtection="1">
      <alignment horizontal="left" vertical="center"/>
    </xf>
    <xf numFmtId="0" fontId="82" fillId="0" borderId="20" xfId="0" applyFont="1" applyBorder="1" applyAlignment="1" applyProtection="1">
      <alignment vertical="center"/>
    </xf>
    <xf numFmtId="4" fontId="82" fillId="0" borderId="20" xfId="0" applyNumberFormat="1" applyFont="1" applyBorder="1" applyAlignment="1" applyProtection="1">
      <alignment vertical="center"/>
    </xf>
    <xf numFmtId="0" fontId="82" fillId="0" borderId="5" xfId="0" applyFont="1" applyBorder="1" applyAlignment="1" applyProtection="1">
      <alignment vertical="center"/>
    </xf>
    <xf numFmtId="0" fontId="82" fillId="0" borderId="0" xfId="0" applyFont="1" applyAlignment="1" applyProtection="1">
      <alignment vertical="center"/>
    </xf>
    <xf numFmtId="0" fontId="81" fillId="0" borderId="4" xfId="0" applyFont="1" applyBorder="1" applyAlignment="1" applyProtection="1">
      <alignment vertical="center"/>
    </xf>
    <xf numFmtId="0" fontId="81" fillId="0" borderId="0" xfId="0" applyFont="1" applyBorder="1" applyAlignment="1" applyProtection="1">
      <alignment vertical="center"/>
    </xf>
    <xf numFmtId="0" fontId="81" fillId="0" borderId="20" xfId="0" applyFont="1" applyBorder="1" applyAlignment="1" applyProtection="1">
      <alignment horizontal="left" vertical="center"/>
    </xf>
    <xf numFmtId="0" fontId="81" fillId="0" borderId="20" xfId="0" applyFont="1" applyBorder="1" applyAlignment="1" applyProtection="1">
      <alignment vertical="center"/>
    </xf>
    <xf numFmtId="4" fontId="81" fillId="0" borderId="20" xfId="0" applyNumberFormat="1" applyFont="1" applyBorder="1" applyAlignment="1" applyProtection="1">
      <alignment vertical="center"/>
    </xf>
    <xf numFmtId="0" fontId="81" fillId="0" borderId="5" xfId="0" applyFont="1" applyBorder="1" applyAlignment="1" applyProtection="1">
      <alignment vertical="center"/>
    </xf>
    <xf numFmtId="0" fontId="81" fillId="0" borderId="0" xfId="0" applyFont="1" applyAlignment="1" applyProtection="1">
      <alignment vertical="center"/>
    </xf>
    <xf numFmtId="0" fontId="93" fillId="0" borderId="0" xfId="0" applyFont="1" applyAlignment="1" applyProtection="1">
      <alignment horizontal="left" vertical="center"/>
    </xf>
    <xf numFmtId="0" fontId="89" fillId="0" borderId="0" xfId="0" applyFont="1" applyAlignment="1" applyProtection="1">
      <alignment horizontal="left" vertical="center"/>
    </xf>
    <xf numFmtId="0" fontId="90" fillId="0" borderId="0" xfId="0" applyFont="1" applyAlignment="1" applyProtection="1">
      <alignment horizontal="left" vertical="center"/>
    </xf>
    <xf numFmtId="165" fontId="90" fillId="0" borderId="0" xfId="0" applyNumberFormat="1" applyFont="1" applyAlignment="1" applyProtection="1">
      <alignment horizontal="left" vertical="center"/>
    </xf>
    <xf numFmtId="0" fontId="90" fillId="4" borderId="16" xfId="0" applyFont="1" applyFill="1" applyBorder="1" applyAlignment="1" applyProtection="1">
      <alignment horizontal="center" vertical="center" wrapText="1"/>
    </xf>
    <xf numFmtId="0" fontId="90" fillId="4" borderId="17" xfId="0" applyFont="1" applyFill="1" applyBorder="1" applyAlignment="1" applyProtection="1">
      <alignment horizontal="center" vertical="center" wrapText="1"/>
    </xf>
    <xf numFmtId="0" fontId="91" fillId="4" borderId="17" xfId="0" applyFont="1" applyFill="1" applyBorder="1" applyAlignment="1" applyProtection="1">
      <alignment horizontal="center" vertical="center" wrapText="1"/>
    </xf>
    <xf numFmtId="0" fontId="90" fillId="4" borderId="18" xfId="0" applyFont="1" applyFill="1" applyBorder="1" applyAlignment="1" applyProtection="1">
      <alignment horizontal="center" vertical="center" wrapText="1"/>
    </xf>
    <xf numFmtId="0" fontId="89" fillId="0" borderId="16" xfId="0" applyFont="1" applyBorder="1" applyAlignment="1" applyProtection="1">
      <alignment horizontal="center" vertical="center" wrapText="1"/>
    </xf>
    <xf numFmtId="0" fontId="89" fillId="0" borderId="17" xfId="0" applyFont="1" applyBorder="1" applyAlignment="1" applyProtection="1">
      <alignment horizontal="center" vertical="center" wrapText="1"/>
    </xf>
    <xf numFmtId="0" fontId="89" fillId="0" borderId="18" xfId="0" applyFont="1" applyBorder="1" applyAlignment="1" applyProtection="1">
      <alignment horizontal="center" vertical="center" wrapText="1"/>
    </xf>
    <xf numFmtId="0" fontId="88" fillId="0" borderId="0" xfId="0" applyFont="1" applyAlignment="1" applyProtection="1">
      <alignment horizontal="left" vertical="center"/>
    </xf>
    <xf numFmtId="167" fontId="88" fillId="0" borderId="0" xfId="0" applyNumberFormat="1" applyFont="1" applyAlignment="1" applyProtection="1"/>
    <xf numFmtId="166" fontId="87" fillId="0" borderId="12" xfId="0" applyNumberFormat="1" applyFont="1" applyBorder="1" applyAlignment="1" applyProtection="1"/>
    <xf numFmtId="166" fontId="87" fillId="0" borderId="13" xfId="0" applyNumberFormat="1" applyFont="1" applyBorder="1" applyAlignment="1" applyProtection="1"/>
    <xf numFmtId="167" fontId="86" fillId="0" borderId="0" xfId="0" applyNumberFormat="1" applyFont="1" applyAlignment="1" applyProtection="1">
      <alignment vertical="center"/>
    </xf>
    <xf numFmtId="0" fontId="80" fillId="0" borderId="4" xfId="0" applyFont="1" applyBorder="1" applyAlignment="1" applyProtection="1"/>
    <xf numFmtId="0" fontId="80" fillId="0" borderId="0" xfId="0" applyFont="1" applyAlignment="1" applyProtection="1"/>
    <xf numFmtId="0" fontId="80" fillId="0" borderId="0" xfId="0" applyFont="1" applyAlignment="1" applyProtection="1">
      <alignment horizontal="left"/>
    </xf>
    <xf numFmtId="0" fontId="82" fillId="0" borderId="0" xfId="0" applyFont="1" applyAlignment="1" applyProtection="1">
      <alignment horizontal="left"/>
    </xf>
    <xf numFmtId="167" fontId="82" fillId="0" borderId="0" xfId="0" applyNumberFormat="1" applyFont="1" applyAlignment="1" applyProtection="1"/>
    <xf numFmtId="0" fontId="80" fillId="0" borderId="14" xfId="0" applyFont="1" applyBorder="1" applyAlignment="1" applyProtection="1"/>
    <xf numFmtId="0" fontId="80" fillId="0" borderId="0" xfId="0" applyFont="1" applyBorder="1" applyAlignment="1" applyProtection="1"/>
    <xf numFmtId="166" fontId="80" fillId="0" borderId="0" xfId="0" applyNumberFormat="1" applyFont="1" applyBorder="1" applyAlignment="1" applyProtection="1"/>
    <xf numFmtId="166" fontId="80" fillId="0" borderId="15" xfId="0" applyNumberFormat="1" applyFont="1" applyBorder="1" applyAlignment="1" applyProtection="1"/>
    <xf numFmtId="0" fontId="80" fillId="0" borderId="0" xfId="0" applyFont="1" applyAlignment="1" applyProtection="1">
      <alignment horizontal="center"/>
    </xf>
    <xf numFmtId="167" fontId="80" fillId="0" borderId="0" xfId="0" applyNumberFormat="1" applyFont="1" applyAlignment="1" applyProtection="1">
      <alignment vertical="center"/>
    </xf>
    <xf numFmtId="0" fontId="80" fillId="0" borderId="0" xfId="0" applyFont="1" applyBorder="1" applyAlignment="1" applyProtection="1">
      <alignment horizontal="left"/>
    </xf>
    <xf numFmtId="0" fontId="81" fillId="0" borderId="0" xfId="0" applyFont="1" applyBorder="1" applyAlignment="1" applyProtection="1">
      <alignment horizontal="left"/>
    </xf>
    <xf numFmtId="167" fontId="81" fillId="0" borderId="0" xfId="0" applyNumberFormat="1" applyFont="1" applyBorder="1" applyAlignment="1" applyProtection="1"/>
    <xf numFmtId="0" fontId="79" fillId="0" borderId="24" xfId="0" applyFont="1" applyBorder="1" applyAlignment="1" applyProtection="1">
      <alignment horizontal="left" vertical="center"/>
    </xf>
    <xf numFmtId="0" fontId="79" fillId="0" borderId="0" xfId="0" applyFont="1" applyBorder="1" applyAlignment="1" applyProtection="1">
      <alignment horizontal="center" vertical="center"/>
    </xf>
    <xf numFmtId="166" fontId="79" fillId="0" borderId="0" xfId="0" applyNumberFormat="1" applyFont="1" applyBorder="1" applyAlignment="1" applyProtection="1">
      <alignment vertical="center"/>
    </xf>
    <xf numFmtId="166" fontId="79" fillId="0" borderId="15" xfId="0" applyNumberFormat="1" applyFont="1" applyBorder="1" applyAlignment="1" applyProtection="1">
      <alignment vertical="center"/>
    </xf>
    <xf numFmtId="0" fontId="78" fillId="0" borderId="4" xfId="0" applyFont="1" applyBorder="1" applyAlignment="1" applyProtection="1">
      <alignment vertical="center"/>
    </xf>
    <xf numFmtId="0" fontId="78" fillId="0" borderId="0" xfId="0" applyFont="1" applyAlignment="1" applyProtection="1">
      <alignment vertical="center"/>
    </xf>
    <xf numFmtId="0" fontId="77" fillId="0" borderId="0" xfId="0" applyFont="1" applyAlignment="1" applyProtection="1">
      <alignment horizontal="left" vertical="center"/>
    </xf>
    <xf numFmtId="0" fontId="78" fillId="0" borderId="0" xfId="0" applyFont="1" applyAlignment="1" applyProtection="1">
      <alignment horizontal="left" vertical="center"/>
    </xf>
    <xf numFmtId="0" fontId="78" fillId="0" borderId="0" xfId="0" applyFont="1" applyAlignment="1" applyProtection="1">
      <alignment horizontal="left" vertical="center" wrapText="1"/>
    </xf>
    <xf numFmtId="167" fontId="78" fillId="0" borderId="0" xfId="0" applyNumberFormat="1" applyFont="1" applyAlignment="1" applyProtection="1">
      <alignment vertical="center"/>
    </xf>
    <xf numFmtId="0" fontId="78" fillId="0" borderId="14" xfId="0" applyFont="1" applyBorder="1" applyAlignment="1" applyProtection="1">
      <alignment vertical="center"/>
    </xf>
    <xf numFmtId="0" fontId="78" fillId="0" borderId="0" xfId="0" applyFont="1" applyBorder="1" applyAlignment="1" applyProtection="1">
      <alignment vertical="center"/>
    </xf>
    <xf numFmtId="0" fontId="78" fillId="0" borderId="15" xfId="0" applyFont="1" applyBorder="1" applyAlignment="1" applyProtection="1">
      <alignment vertical="center"/>
    </xf>
    <xf numFmtId="0" fontId="76" fillId="0" borderId="4" xfId="0" applyFont="1" applyBorder="1" applyAlignment="1" applyProtection="1">
      <alignment vertical="center"/>
    </xf>
    <xf numFmtId="0" fontId="76" fillId="0" borderId="0" xfId="0" applyFont="1" applyAlignment="1" applyProtection="1">
      <alignment vertical="center"/>
    </xf>
    <xf numFmtId="0" fontId="77" fillId="0" borderId="0" xfId="0" applyFont="1" applyBorder="1" applyAlignment="1" applyProtection="1">
      <alignment horizontal="left" vertical="center"/>
    </xf>
    <xf numFmtId="0" fontId="76" fillId="0" borderId="0" xfId="0" applyFont="1" applyBorder="1" applyAlignment="1" applyProtection="1">
      <alignment horizontal="left" vertical="center"/>
    </xf>
    <xf numFmtId="0" fontId="76" fillId="0" borderId="0" xfId="0" applyFont="1" applyBorder="1" applyAlignment="1" applyProtection="1">
      <alignment horizontal="left" vertical="center" wrapText="1"/>
    </xf>
    <xf numFmtId="167" fontId="76" fillId="0" borderId="0" xfId="0" applyNumberFormat="1" applyFont="1" applyBorder="1" applyAlignment="1" applyProtection="1">
      <alignment vertical="center"/>
    </xf>
    <xf numFmtId="0" fontId="76" fillId="0" borderId="14" xfId="0" applyFont="1" applyBorder="1" applyAlignment="1" applyProtection="1">
      <alignment vertical="center"/>
    </xf>
    <xf numFmtId="0" fontId="76" fillId="0" borderId="0" xfId="0" applyFont="1" applyBorder="1" applyAlignment="1" applyProtection="1">
      <alignment vertical="center"/>
    </xf>
    <xf numFmtId="0" fontId="76" fillId="0" borderId="15" xfId="0" applyFont="1" applyBorder="1" applyAlignment="1" applyProtection="1">
      <alignment vertical="center"/>
    </xf>
    <xf numFmtId="0" fontId="76" fillId="0" borderId="0" xfId="0" applyFont="1" applyAlignment="1" applyProtection="1">
      <alignment horizontal="left" vertical="center"/>
    </xf>
    <xf numFmtId="0" fontId="84" fillId="0" borderId="4" xfId="0" applyFont="1" applyBorder="1" applyAlignment="1" applyProtection="1">
      <alignment vertical="center"/>
    </xf>
    <xf numFmtId="0" fontId="84" fillId="0" borderId="0" xfId="0" applyFont="1" applyAlignment="1" applyProtection="1">
      <alignment vertical="center"/>
    </xf>
    <xf numFmtId="0" fontId="84" fillId="0" borderId="0" xfId="0" applyFont="1" applyAlignment="1" applyProtection="1">
      <alignment horizontal="left" vertical="center"/>
    </xf>
    <xf numFmtId="0" fontId="84" fillId="0" borderId="0" xfId="0" applyFont="1" applyAlignment="1" applyProtection="1">
      <alignment horizontal="left" vertical="center" wrapText="1"/>
    </xf>
    <xf numFmtId="0" fontId="84" fillId="0" borderId="14" xfId="0" applyFont="1" applyBorder="1" applyAlignment="1" applyProtection="1">
      <alignment vertical="center"/>
    </xf>
    <xf numFmtId="0" fontId="84" fillId="0" borderId="0" xfId="0" applyFont="1" applyBorder="1" applyAlignment="1" applyProtection="1">
      <alignment vertical="center"/>
    </xf>
    <xf numFmtId="0" fontId="84" fillId="0" borderId="15" xfId="0" applyFont="1" applyBorder="1" applyAlignment="1" applyProtection="1">
      <alignment vertical="center"/>
    </xf>
    <xf numFmtId="0" fontId="83" fillId="0" borderId="24" xfId="0" applyFont="1" applyBorder="1" applyAlignment="1" applyProtection="1">
      <alignment horizontal="center" vertical="center"/>
    </xf>
    <xf numFmtId="49" fontId="83" fillId="0" borderId="24" xfId="0" applyNumberFormat="1" applyFont="1" applyBorder="1" applyAlignment="1" applyProtection="1">
      <alignment horizontal="left" vertical="center" wrapText="1"/>
    </xf>
    <xf numFmtId="0" fontId="83" fillId="0" borderId="24" xfId="0" applyFont="1" applyBorder="1" applyAlignment="1" applyProtection="1">
      <alignment horizontal="left" vertical="center" wrapText="1"/>
    </xf>
    <xf numFmtId="0" fontId="83" fillId="0" borderId="24" xfId="0" applyFont="1" applyBorder="1" applyAlignment="1" applyProtection="1">
      <alignment horizontal="center" vertical="center" wrapText="1"/>
    </xf>
    <xf numFmtId="167" fontId="83" fillId="0" borderId="24" xfId="0" applyNumberFormat="1" applyFont="1" applyBorder="1" applyAlignment="1" applyProtection="1">
      <alignment vertical="center"/>
    </xf>
    <xf numFmtId="0" fontId="83" fillId="0" borderId="4" xfId="0" applyFont="1" applyBorder="1" applyAlignment="1" applyProtection="1">
      <alignment vertical="center"/>
    </xf>
    <xf numFmtId="0" fontId="83" fillId="0" borderId="24" xfId="0" applyFont="1" applyBorder="1" applyAlignment="1" applyProtection="1">
      <alignment horizontal="left" vertical="center"/>
    </xf>
    <xf numFmtId="0" fontId="83" fillId="0" borderId="0" xfId="0" applyFont="1" applyBorder="1" applyAlignment="1" applyProtection="1">
      <alignment horizontal="center" vertical="center"/>
    </xf>
    <xf numFmtId="0" fontId="85" fillId="0" borderId="4" xfId="0" applyFont="1" applyBorder="1" applyAlignment="1" applyProtection="1">
      <alignment vertical="center"/>
    </xf>
    <xf numFmtId="0" fontId="85" fillId="0" borderId="0" xfId="0" applyFont="1" applyAlignment="1" applyProtection="1">
      <alignment vertical="center"/>
    </xf>
    <xf numFmtId="0" fontId="85" fillId="0" borderId="0" xfId="0" applyFont="1" applyAlignment="1" applyProtection="1">
      <alignment horizontal="left" vertical="center"/>
    </xf>
    <xf numFmtId="0" fontId="85" fillId="0" borderId="0" xfId="0" applyFont="1" applyAlignment="1" applyProtection="1">
      <alignment horizontal="left" vertical="center" wrapText="1"/>
    </xf>
    <xf numFmtId="167" fontId="85" fillId="0" borderId="0" xfId="0" applyNumberFormat="1" applyFont="1" applyAlignment="1" applyProtection="1">
      <alignment vertical="center"/>
    </xf>
    <xf numFmtId="0" fontId="85" fillId="0" borderId="14" xfId="0" applyFont="1" applyBorder="1" applyAlignment="1" applyProtection="1">
      <alignment vertical="center"/>
    </xf>
    <xf numFmtId="0" fontId="85" fillId="0" borderId="0" xfId="0" applyFont="1" applyBorder="1" applyAlignment="1" applyProtection="1">
      <alignment vertical="center"/>
    </xf>
    <xf numFmtId="0" fontId="85" fillId="0" borderId="15" xfId="0" applyFont="1" applyBorder="1" applyAlignment="1" applyProtection="1">
      <alignment vertical="center"/>
    </xf>
    <xf numFmtId="0" fontId="76" fillId="0" borderId="0" xfId="0" applyFont="1" applyAlignment="1" applyProtection="1">
      <alignment horizontal="left" vertical="center" wrapText="1"/>
    </xf>
    <xf numFmtId="167" fontId="76" fillId="0" borderId="0" xfId="0" applyNumberFormat="1" applyFont="1" applyAlignment="1" applyProtection="1">
      <alignment vertical="center"/>
    </xf>
    <xf numFmtId="0" fontId="76" fillId="0" borderId="19" xfId="0" applyFont="1" applyBorder="1" applyAlignment="1" applyProtection="1">
      <alignment vertical="center"/>
    </xf>
    <xf numFmtId="0" fontId="76" fillId="0" borderId="20" xfId="0" applyFont="1" applyBorder="1" applyAlignment="1" applyProtection="1">
      <alignment vertical="center"/>
    </xf>
    <xf numFmtId="0" fontId="76" fillId="0" borderId="21" xfId="0" applyFont="1" applyBorder="1" applyAlignment="1" applyProtection="1">
      <alignment vertical="center"/>
    </xf>
    <xf numFmtId="4" fontId="97" fillId="14" borderId="43" xfId="8" applyNumberFormat="1" applyFont="1" applyFill="1" applyBorder="1" applyAlignment="1" applyProtection="1">
      <alignment horizontal="left"/>
      <protection locked="0"/>
    </xf>
    <xf numFmtId="4" fontId="99" fillId="12" borderId="43" xfId="8" applyNumberFormat="1" applyFont="1" applyFill="1" applyBorder="1" applyAlignment="1" applyProtection="1">
      <alignment horizontal="right"/>
      <protection locked="0"/>
    </xf>
    <xf numFmtId="4" fontId="101" fillId="15" borderId="43" xfId="8" applyNumberFormat="1" applyFont="1" applyFill="1" applyBorder="1" applyAlignment="1" applyProtection="1">
      <alignment horizontal="right"/>
      <protection locked="0"/>
    </xf>
    <xf numFmtId="4" fontId="97" fillId="10" borderId="43" xfId="8" applyNumberFormat="1" applyFont="1" applyFill="1" applyBorder="1" applyAlignment="1" applyProtection="1">
      <alignment horizontal="right"/>
      <protection locked="0"/>
    </xf>
    <xf numFmtId="4" fontId="98" fillId="11" borderId="43" xfId="8" applyNumberFormat="1" applyFont="1" applyFill="1" applyBorder="1" applyAlignment="1" applyProtection="1">
      <alignment horizontal="right"/>
      <protection locked="0"/>
    </xf>
    <xf numFmtId="4" fontId="103" fillId="15" borderId="43" xfId="8" applyNumberFormat="1" applyFont="1" applyFill="1" applyBorder="1" applyAlignment="1" applyProtection="1">
      <alignment horizontal="right"/>
      <protection locked="0"/>
    </xf>
    <xf numFmtId="4" fontId="102" fillId="15" borderId="43" xfId="8" applyNumberFormat="1" applyFont="1" applyFill="1" applyBorder="1" applyAlignment="1" applyProtection="1">
      <alignment horizontal="right"/>
      <protection locked="0"/>
    </xf>
    <xf numFmtId="4" fontId="1" fillId="0" borderId="0" xfId="8" applyNumberFormat="1" applyProtection="1">
      <protection locked="0"/>
    </xf>
    <xf numFmtId="4" fontId="106" fillId="0" borderId="61" xfId="10" applyFont="1" applyBorder="1" applyAlignment="1" applyProtection="1">
      <alignment horizontal="right"/>
      <protection locked="0"/>
    </xf>
    <xf numFmtId="4" fontId="106" fillId="0" borderId="61" xfId="10" applyFont="1" applyFill="1" applyBorder="1" applyAlignment="1" applyProtection="1">
      <alignment horizontal="right"/>
      <protection locked="0"/>
    </xf>
    <xf numFmtId="180" fontId="106" fillId="16" borderId="61" xfId="10" applyNumberFormat="1" applyFont="1" applyFill="1" applyBorder="1" applyAlignment="1" applyProtection="1">
      <alignment horizontal="right" vertical="center"/>
      <protection locked="0"/>
    </xf>
    <xf numFmtId="180" fontId="1" fillId="18" borderId="66" xfId="8" applyNumberFormat="1" applyFill="1" applyBorder="1" applyAlignment="1" applyProtection="1">
      <alignment horizontal="center" vertical="center" wrapText="1"/>
      <protection locked="0"/>
    </xf>
    <xf numFmtId="180" fontId="1" fillId="18" borderId="0" xfId="8" applyNumberFormat="1" applyFill="1" applyAlignment="1" applyProtection="1">
      <alignment horizontal="center"/>
      <protection locked="0"/>
    </xf>
    <xf numFmtId="0" fontId="75" fillId="0" borderId="0" xfId="12" applyFont="1" applyAlignment="1" applyProtection="1">
      <alignment horizontal="left" vertical="center"/>
      <protection locked="0"/>
    </xf>
    <xf numFmtId="0" fontId="146" fillId="0" borderId="0" xfId="12" applyFont="1" applyAlignment="1" applyProtection="1">
      <alignment horizontal="left" vertical="center"/>
      <protection locked="0"/>
    </xf>
    <xf numFmtId="0" fontId="141" fillId="0" borderId="0" xfId="12" applyFont="1" applyAlignment="1" applyProtection="1">
      <alignment horizontal="left"/>
      <protection locked="0"/>
    </xf>
    <xf numFmtId="0" fontId="139" fillId="0" borderId="0" xfId="12" applyFont="1" applyAlignment="1" applyProtection="1">
      <alignment horizontal="left"/>
      <protection locked="0"/>
    </xf>
    <xf numFmtId="0" fontId="146" fillId="0" borderId="0" xfId="12" applyFont="1" applyAlignment="1" applyProtection="1">
      <alignment horizontal="left" vertical="center"/>
    </xf>
    <xf numFmtId="0" fontId="75" fillId="0" borderId="0" xfId="12" applyFont="1" applyAlignment="1" applyProtection="1">
      <alignment horizontal="left" vertical="center"/>
    </xf>
    <xf numFmtId="0" fontId="139" fillId="0" borderId="0" xfId="12" applyFont="1" applyAlignment="1" applyProtection="1">
      <alignment horizontal="left"/>
    </xf>
    <xf numFmtId="0" fontId="141" fillId="0" borderId="0" xfId="12" applyFont="1" applyAlignment="1" applyProtection="1">
      <alignment horizontal="left"/>
    </xf>
    <xf numFmtId="0" fontId="75" fillId="20" borderId="0" xfId="12" applyFill="1" applyAlignment="1" applyProtection="1">
      <alignment horizontal="left" vertical="top"/>
    </xf>
    <xf numFmtId="0" fontId="75" fillId="0" borderId="0" xfId="12" applyAlignment="1" applyProtection="1">
      <alignment horizontal="left" vertical="top"/>
    </xf>
    <xf numFmtId="0" fontId="75" fillId="0" borderId="103" xfId="12" applyBorder="1" applyAlignment="1" applyProtection="1">
      <alignment horizontal="left" vertical="top"/>
    </xf>
    <xf numFmtId="0" fontId="75" fillId="0" borderId="102" xfId="12" applyBorder="1" applyAlignment="1" applyProtection="1">
      <alignment horizontal="left" vertical="top"/>
    </xf>
    <xf numFmtId="0" fontId="75" fillId="0" borderId="101" xfId="12" applyBorder="1" applyAlignment="1" applyProtection="1">
      <alignment horizontal="left" vertical="top"/>
    </xf>
    <xf numFmtId="0" fontId="75" fillId="0" borderId="92" xfId="12" applyBorder="1" applyAlignment="1" applyProtection="1">
      <alignment horizontal="left" vertical="top"/>
    </xf>
    <xf numFmtId="0" fontId="75" fillId="0" borderId="91" xfId="12" applyBorder="1" applyAlignment="1" applyProtection="1">
      <alignment horizontal="left" vertical="top"/>
    </xf>
    <xf numFmtId="0" fontId="155" fillId="0" borderId="0" xfId="12" applyFont="1" applyAlignment="1" applyProtection="1">
      <alignment horizontal="left" vertical="center"/>
    </xf>
    <xf numFmtId="0" fontId="145" fillId="0" borderId="0" xfId="12" applyFont="1" applyAlignment="1" applyProtection="1">
      <alignment horizontal="left" vertical="center"/>
    </xf>
    <xf numFmtId="0" fontId="75" fillId="0" borderId="92" xfId="12" applyBorder="1" applyAlignment="1" applyProtection="1">
      <alignment horizontal="left" vertical="center"/>
    </xf>
    <xf numFmtId="0" fontId="4" fillId="0" borderId="0" xfId="12" applyFont="1" applyAlignment="1" applyProtection="1">
      <alignment horizontal="left" vertical="top"/>
    </xf>
    <xf numFmtId="0" fontId="75" fillId="0" borderId="91" xfId="12" applyBorder="1" applyAlignment="1" applyProtection="1">
      <alignment horizontal="left" vertical="center"/>
    </xf>
    <xf numFmtId="0" fontId="75" fillId="0" borderId="92" xfId="12" applyBorder="1" applyAlignment="1" applyProtection="1">
      <alignment horizontal="left" vertical="center" wrapText="1"/>
    </xf>
    <xf numFmtId="0" fontId="75" fillId="0" borderId="0" xfId="12" applyFont="1" applyAlignment="1" applyProtection="1">
      <alignment horizontal="left" vertical="center" wrapText="1"/>
    </xf>
    <xf numFmtId="0" fontId="75" fillId="0" borderId="91" xfId="12" applyBorder="1" applyAlignment="1" applyProtection="1">
      <alignment horizontal="left" vertical="center" wrapText="1"/>
    </xf>
    <xf numFmtId="0" fontId="75" fillId="0" borderId="96" xfId="12" applyBorder="1" applyAlignment="1" applyProtection="1">
      <alignment horizontal="left" vertical="center"/>
    </xf>
    <xf numFmtId="0" fontId="149" fillId="0" borderId="0" xfId="12" applyFont="1" applyAlignment="1" applyProtection="1">
      <alignment horizontal="left" vertical="center"/>
    </xf>
    <xf numFmtId="0" fontId="154" fillId="0" borderId="0" xfId="12" applyFont="1" applyAlignment="1" applyProtection="1">
      <alignment horizontal="left" vertical="center"/>
    </xf>
    <xf numFmtId="0" fontId="153" fillId="0" borderId="0" xfId="12" applyFont="1" applyAlignment="1" applyProtection="1">
      <alignment horizontal="left" vertical="center"/>
    </xf>
    <xf numFmtId="0" fontId="137" fillId="0" borderId="0" xfId="12" applyFont="1" applyAlignment="1" applyProtection="1">
      <alignment horizontal="left" vertical="center"/>
    </xf>
    <xf numFmtId="182" fontId="137" fillId="0" borderId="0" xfId="12" applyNumberFormat="1" applyFont="1" applyAlignment="1" applyProtection="1">
      <alignment horizontal="right" vertical="center"/>
    </xf>
    <xf numFmtId="0" fontId="137" fillId="0" borderId="0" xfId="12" applyFont="1" applyAlignment="1" applyProtection="1">
      <alignment horizontal="right" vertical="center"/>
    </xf>
    <xf numFmtId="0" fontId="75" fillId="19" borderId="0" xfId="12" applyFill="1" applyAlignment="1" applyProtection="1">
      <alignment horizontal="left" vertical="center"/>
    </xf>
    <xf numFmtId="0" fontId="147" fillId="19" borderId="107" xfId="12" applyFont="1" applyFill="1" applyBorder="1" applyAlignment="1" applyProtection="1">
      <alignment horizontal="left" vertical="center"/>
    </xf>
    <xf numFmtId="0" fontId="75" fillId="19" borderId="106" xfId="12" applyFill="1" applyBorder="1" applyAlignment="1" applyProtection="1">
      <alignment horizontal="left" vertical="center"/>
    </xf>
    <xf numFmtId="0" fontId="147" fillId="19" borderId="106" xfId="12" applyFont="1" applyFill="1" applyBorder="1" applyAlignment="1" applyProtection="1">
      <alignment horizontal="right" vertical="center"/>
    </xf>
    <xf numFmtId="0" fontId="147" fillId="19" borderId="106" xfId="12" applyFont="1" applyFill="1" applyBorder="1" applyAlignment="1" applyProtection="1">
      <alignment horizontal="center" vertical="center"/>
    </xf>
    <xf numFmtId="0" fontId="152" fillId="0" borderId="97" xfId="12" applyFont="1" applyBorder="1" applyAlignment="1" applyProtection="1">
      <alignment horizontal="left" vertical="center"/>
    </xf>
    <xf numFmtId="0" fontId="75" fillId="0" borderId="95" xfId="12" applyBorder="1" applyAlignment="1" applyProtection="1">
      <alignment horizontal="left" vertical="center"/>
    </xf>
    <xf numFmtId="0" fontId="75" fillId="0" borderId="94" xfId="12" applyBorder="1" applyAlignment="1" applyProtection="1">
      <alignment horizontal="left" vertical="top"/>
    </xf>
    <xf numFmtId="0" fontId="75" fillId="0" borderId="93" xfId="12" applyBorder="1" applyAlignment="1" applyProtection="1">
      <alignment horizontal="left" vertical="top"/>
    </xf>
    <xf numFmtId="0" fontId="151" fillId="0" borderId="104" xfId="12" applyFont="1" applyBorder="1" applyAlignment="1" applyProtection="1">
      <alignment horizontal="left" vertical="center"/>
    </xf>
    <xf numFmtId="0" fontId="75" fillId="0" borderId="89" xfId="12" applyBorder="1" applyAlignment="1" applyProtection="1">
      <alignment horizontal="left" vertical="center"/>
    </xf>
    <xf numFmtId="0" fontId="151" fillId="0" borderId="89" xfId="12" applyFont="1" applyBorder="1" applyAlignment="1" applyProtection="1">
      <alignment horizontal="left" vertical="center"/>
    </xf>
    <xf numFmtId="0" fontId="75" fillId="0" borderId="88" xfId="12" applyBorder="1" applyAlignment="1" applyProtection="1">
      <alignment horizontal="left" vertical="center"/>
    </xf>
    <xf numFmtId="0" fontId="75" fillId="0" borderId="87" xfId="12" applyBorder="1" applyAlignment="1" applyProtection="1">
      <alignment horizontal="left" vertical="center"/>
    </xf>
    <xf numFmtId="0" fontId="75" fillId="0" borderId="33" xfId="12" applyBorder="1" applyAlignment="1" applyProtection="1">
      <alignment horizontal="left" vertical="center"/>
    </xf>
    <xf numFmtId="0" fontId="75" fillId="0" borderId="86" xfId="12" applyBorder="1" applyAlignment="1" applyProtection="1">
      <alignment horizontal="left" vertical="center"/>
    </xf>
    <xf numFmtId="0" fontId="75" fillId="0" borderId="103" xfId="12" applyBorder="1" applyAlignment="1" applyProtection="1">
      <alignment horizontal="left" vertical="center"/>
    </xf>
    <xf numFmtId="0" fontId="75" fillId="0" borderId="102" xfId="12" applyBorder="1" applyAlignment="1" applyProtection="1">
      <alignment horizontal="left" vertical="center"/>
    </xf>
    <xf numFmtId="0" fontId="75" fillId="0" borderId="101" xfId="12" applyBorder="1" applyAlignment="1" applyProtection="1">
      <alignment horizontal="left" vertical="center"/>
    </xf>
    <xf numFmtId="0" fontId="147" fillId="0" borderId="0" xfId="12" applyFont="1" applyAlignment="1" applyProtection="1">
      <alignment horizontal="left" vertical="center"/>
    </xf>
    <xf numFmtId="0" fontId="144" fillId="0" borderId="0" xfId="12" applyFont="1" applyAlignment="1" applyProtection="1">
      <alignment horizontal="left" vertical="center"/>
    </xf>
    <xf numFmtId="0" fontId="141" fillId="0" borderId="92" xfId="12" applyFont="1" applyBorder="1" applyAlignment="1" applyProtection="1">
      <alignment horizontal="left" vertical="center"/>
    </xf>
    <xf numFmtId="0" fontId="150" fillId="0" borderId="0" xfId="12" applyFont="1" applyAlignment="1" applyProtection="1">
      <alignment horizontal="left" vertical="center"/>
    </xf>
    <xf numFmtId="0" fontId="141" fillId="0" borderId="0" xfId="12" applyFont="1" applyAlignment="1" applyProtection="1">
      <alignment horizontal="left" vertical="center"/>
    </xf>
    <xf numFmtId="0" fontId="141" fillId="0" borderId="91" xfId="12" applyFont="1" applyBorder="1" applyAlignment="1" applyProtection="1">
      <alignment horizontal="left" vertical="center"/>
    </xf>
    <xf numFmtId="0" fontId="139" fillId="0" borderId="92" xfId="12" applyFont="1" applyBorder="1" applyAlignment="1" applyProtection="1">
      <alignment horizontal="left" vertical="center"/>
    </xf>
    <xf numFmtId="0" fontId="139" fillId="0" borderId="0" xfId="12" applyFont="1" applyAlignment="1" applyProtection="1">
      <alignment horizontal="left" vertical="center"/>
    </xf>
    <xf numFmtId="0" fontId="139" fillId="0" borderId="91" xfId="12" applyFont="1" applyBorder="1" applyAlignment="1" applyProtection="1">
      <alignment horizontal="left" vertical="center"/>
    </xf>
    <xf numFmtId="0" fontId="75" fillId="0" borderId="90" xfId="12" applyBorder="1" applyAlignment="1" applyProtection="1">
      <alignment horizontal="left" vertical="center"/>
    </xf>
    <xf numFmtId="0" fontId="145" fillId="0" borderId="90" xfId="12" applyFont="1" applyBorder="1" applyAlignment="1" applyProtection="1">
      <alignment horizontal="center" vertical="center"/>
    </xf>
    <xf numFmtId="0" fontId="144" fillId="19" borderId="0" xfId="12" applyFont="1" applyFill="1" applyAlignment="1" applyProtection="1">
      <alignment horizontal="left" vertical="center"/>
    </xf>
    <xf numFmtId="0" fontId="75" fillId="0" borderId="92" xfId="12" applyBorder="1" applyAlignment="1" applyProtection="1">
      <alignment horizontal="center" vertical="center" wrapText="1"/>
    </xf>
    <xf numFmtId="0" fontId="146" fillId="19" borderId="100" xfId="12" applyFont="1" applyFill="1" applyBorder="1" applyAlignment="1" applyProtection="1">
      <alignment horizontal="center" vertical="center" wrapText="1"/>
    </xf>
    <xf numFmtId="0" fontId="146" fillId="19" borderId="99" xfId="12" applyFont="1" applyFill="1" applyBorder="1" applyAlignment="1" applyProtection="1">
      <alignment horizontal="center" vertical="center" wrapText="1"/>
    </xf>
    <xf numFmtId="0" fontId="75" fillId="0" borderId="91" xfId="12" applyBorder="1" applyAlignment="1" applyProtection="1">
      <alignment horizontal="center" vertical="center" wrapText="1"/>
    </xf>
    <xf numFmtId="0" fontId="75" fillId="0" borderId="0" xfId="12" applyFont="1" applyAlignment="1" applyProtection="1">
      <alignment horizontal="center" vertical="center" wrapText="1"/>
    </xf>
    <xf numFmtId="0" fontId="145" fillId="0" borderId="100" xfId="12" applyFont="1" applyBorder="1" applyAlignment="1" applyProtection="1">
      <alignment horizontal="center" vertical="center" wrapText="1"/>
    </xf>
    <xf numFmtId="0" fontId="145" fillId="0" borderId="99" xfId="12" applyFont="1" applyBorder="1" applyAlignment="1" applyProtection="1">
      <alignment horizontal="center" vertical="center" wrapText="1"/>
    </xf>
    <xf numFmtId="0" fontId="145" fillId="0" borderId="98" xfId="12" applyFont="1" applyBorder="1" applyAlignment="1" applyProtection="1">
      <alignment horizontal="center" vertical="center" wrapText="1"/>
    </xf>
    <xf numFmtId="0" fontId="75" fillId="0" borderId="97" xfId="12" applyBorder="1" applyAlignment="1" applyProtection="1">
      <alignment horizontal="left" vertical="center"/>
    </xf>
    <xf numFmtId="181" fontId="143" fillId="0" borderId="96" xfId="12" applyNumberFormat="1" applyFont="1" applyBorder="1" applyAlignment="1" applyProtection="1">
      <alignment horizontal="right"/>
    </xf>
    <xf numFmtId="181" fontId="143" fillId="0" borderId="95" xfId="12" applyNumberFormat="1" applyFont="1" applyBorder="1" applyAlignment="1" applyProtection="1">
      <alignment horizontal="right"/>
    </xf>
    <xf numFmtId="169" fontId="142" fillId="0" borderId="0" xfId="12" applyNumberFormat="1" applyFont="1" applyAlignment="1" applyProtection="1">
      <alignment horizontal="right" vertical="center"/>
    </xf>
    <xf numFmtId="0" fontId="138" fillId="0" borderId="92" xfId="12" applyFont="1" applyBorder="1" applyAlignment="1" applyProtection="1">
      <alignment horizontal="left"/>
    </xf>
    <xf numFmtId="0" fontId="75" fillId="0" borderId="0" xfId="12" applyFont="1" applyAlignment="1" applyProtection="1">
      <alignment horizontal="left"/>
    </xf>
    <xf numFmtId="0" fontId="138" fillId="0" borderId="91" xfId="12" applyFont="1" applyBorder="1" applyAlignment="1" applyProtection="1">
      <alignment horizontal="left"/>
    </xf>
    <xf numFmtId="0" fontId="138" fillId="0" borderId="94" xfId="12" applyFont="1" applyBorder="1" applyAlignment="1" applyProtection="1">
      <alignment horizontal="left"/>
    </xf>
    <xf numFmtId="181" fontId="138" fillId="0" borderId="0" xfId="12" applyNumberFormat="1" applyFont="1" applyAlignment="1" applyProtection="1">
      <alignment horizontal="right"/>
    </xf>
    <xf numFmtId="181" fontId="138" fillId="0" borderId="93" xfId="12" applyNumberFormat="1" applyFont="1" applyBorder="1" applyAlignment="1" applyProtection="1">
      <alignment horizontal="right"/>
    </xf>
    <xf numFmtId="0" fontId="138" fillId="0" borderId="0" xfId="12" applyFont="1" applyAlignment="1" applyProtection="1">
      <alignment horizontal="left"/>
    </xf>
    <xf numFmtId="169" fontId="138" fillId="0" borderId="0" xfId="12" applyNumberFormat="1" applyFont="1" applyAlignment="1" applyProtection="1">
      <alignment horizontal="right" vertical="center"/>
    </xf>
    <xf numFmtId="0" fontId="75" fillId="0" borderId="90" xfId="12" applyFont="1" applyBorder="1" applyAlignment="1" applyProtection="1">
      <alignment horizontal="center" vertical="center"/>
    </xf>
    <xf numFmtId="49" fontId="75" fillId="0" borderId="90" xfId="12" applyNumberFormat="1" applyFont="1" applyBorder="1" applyAlignment="1" applyProtection="1">
      <alignment horizontal="left" vertical="center" wrapText="1"/>
    </xf>
    <xf numFmtId="0" fontId="75" fillId="0" borderId="90" xfId="12" applyFont="1" applyBorder="1" applyAlignment="1" applyProtection="1">
      <alignment horizontal="center" vertical="center" wrapText="1"/>
    </xf>
    <xf numFmtId="170" fontId="75" fillId="0" borderId="90" xfId="12" applyNumberFormat="1" applyFont="1" applyBorder="1" applyAlignment="1" applyProtection="1">
      <alignment horizontal="right" vertical="center"/>
    </xf>
    <xf numFmtId="0" fontId="137" fillId="0" borderId="90" xfId="12" applyFont="1" applyBorder="1" applyAlignment="1" applyProtection="1">
      <alignment horizontal="left" vertical="center"/>
    </xf>
    <xf numFmtId="0" fontId="137" fillId="0" borderId="0" xfId="12" applyFont="1" applyAlignment="1" applyProtection="1">
      <alignment horizontal="center" vertical="center"/>
    </xf>
    <xf numFmtId="181" fontId="137" fillId="0" borderId="0" xfId="12" applyNumberFormat="1" applyFont="1" applyAlignment="1" applyProtection="1">
      <alignment horizontal="right" vertical="center"/>
    </xf>
    <xf numFmtId="181" fontId="137" fillId="0" borderId="93" xfId="12" applyNumberFormat="1" applyFont="1" applyBorder="1" applyAlignment="1" applyProtection="1">
      <alignment horizontal="right" vertical="center"/>
    </xf>
    <xf numFmtId="169" fontId="75" fillId="0" borderId="0" xfId="12" applyNumberFormat="1" applyFont="1" applyAlignment="1" applyProtection="1">
      <alignment horizontal="right" vertical="center"/>
    </xf>
    <xf numFmtId="0" fontId="140" fillId="0" borderId="90" xfId="12" applyFont="1" applyBorder="1" applyAlignment="1" applyProtection="1">
      <alignment horizontal="center" vertical="center"/>
    </xf>
    <xf numFmtId="49" fontId="140" fillId="0" borderId="90" xfId="12" applyNumberFormat="1" applyFont="1" applyBorder="1" applyAlignment="1" applyProtection="1">
      <alignment horizontal="left" vertical="center" wrapText="1"/>
    </xf>
    <xf numFmtId="0" fontId="140" fillId="0" borderId="90" xfId="12" applyFont="1" applyBorder="1" applyAlignment="1" applyProtection="1">
      <alignment horizontal="center" vertical="center" wrapText="1"/>
    </xf>
    <xf numFmtId="170" fontId="140" fillId="0" borderId="90" xfId="12" applyNumberFormat="1" applyFont="1" applyBorder="1" applyAlignment="1" applyProtection="1">
      <alignment horizontal="right" vertical="center"/>
    </xf>
    <xf numFmtId="0" fontId="137" fillId="0" borderId="89" xfId="12" applyFont="1" applyBorder="1" applyAlignment="1" applyProtection="1">
      <alignment horizontal="center" vertical="center"/>
    </xf>
    <xf numFmtId="181" fontId="137" fillId="0" borderId="89" xfId="12" applyNumberFormat="1" applyFont="1" applyBorder="1" applyAlignment="1" applyProtection="1">
      <alignment horizontal="right" vertical="center"/>
    </xf>
    <xf numFmtId="181" fontId="137" fillId="0" borderId="88" xfId="12" applyNumberFormat="1" applyFont="1" applyBorder="1" applyAlignment="1" applyProtection="1">
      <alignment horizontal="right" vertical="center"/>
    </xf>
    <xf numFmtId="0" fontId="75" fillId="0" borderId="0" xfId="12" applyFont="1" applyAlignment="1" applyProtection="1">
      <alignment horizontal="left" vertical="top"/>
    </xf>
    <xf numFmtId="0" fontId="147" fillId="0" borderId="0" xfId="12" applyFont="1" applyAlignment="1" applyProtection="1">
      <alignment horizontal="left" vertical="top"/>
    </xf>
    <xf numFmtId="0" fontId="34" fillId="0" borderId="0" xfId="14" applyFont="1" applyProtection="1"/>
    <xf numFmtId="0" fontId="34" fillId="0" borderId="0" xfId="14" applyFont="1" applyAlignment="1" applyProtection="1">
      <alignment horizontal="left" vertical="center"/>
    </xf>
    <xf numFmtId="0" fontId="34" fillId="0" borderId="1" xfId="14" applyFont="1" applyBorder="1" applyProtection="1"/>
    <xf numFmtId="0" fontId="34" fillId="0" borderId="2" xfId="14" applyFont="1" applyBorder="1" applyProtection="1"/>
    <xf numFmtId="0" fontId="34" fillId="0" borderId="3" xfId="14" applyFont="1" applyBorder="1" applyProtection="1"/>
    <xf numFmtId="0" fontId="34" fillId="0" borderId="4" xfId="14" applyFont="1" applyBorder="1" applyProtection="1"/>
    <xf numFmtId="0" fontId="34" fillId="0" borderId="0" xfId="14" applyFont="1" applyBorder="1" applyProtection="1"/>
    <xf numFmtId="0" fontId="131" fillId="0" borderId="0" xfId="14" applyFont="1" applyBorder="1" applyAlignment="1" applyProtection="1">
      <alignment horizontal="left" vertical="center"/>
    </xf>
    <xf numFmtId="0" fontId="34" fillId="0" borderId="5" xfId="14" applyFont="1" applyBorder="1" applyProtection="1"/>
    <xf numFmtId="0" fontId="134" fillId="0" borderId="0" xfId="14" applyFont="1" applyAlignment="1" applyProtection="1">
      <alignment horizontal="left" vertical="center"/>
    </xf>
    <xf numFmtId="0" fontId="128" fillId="0" borderId="0" xfId="14" applyFont="1" applyBorder="1" applyAlignment="1" applyProtection="1">
      <alignment horizontal="left" vertical="center"/>
    </xf>
    <xf numFmtId="0" fontId="34" fillId="0" borderId="0" xfId="14" applyFont="1" applyAlignment="1" applyProtection="1">
      <alignment vertical="center"/>
    </xf>
    <xf numFmtId="0" fontId="34" fillId="0" borderId="4" xfId="14" applyFont="1" applyBorder="1" applyAlignment="1" applyProtection="1">
      <alignment vertical="center"/>
    </xf>
    <xf numFmtId="0" fontId="34" fillId="0" borderId="0" xfId="14" applyFont="1" applyBorder="1" applyAlignment="1" applyProtection="1">
      <alignment vertical="center"/>
    </xf>
    <xf numFmtId="0" fontId="34" fillId="0" borderId="5" xfId="14" applyFont="1" applyBorder="1" applyAlignment="1" applyProtection="1">
      <alignment vertical="center"/>
    </xf>
    <xf numFmtId="0" fontId="129" fillId="0" borderId="0" xfId="14" applyFont="1" applyBorder="1" applyAlignment="1" applyProtection="1">
      <alignment horizontal="left" vertical="center"/>
    </xf>
    <xf numFmtId="165" fontId="129" fillId="0" borderId="0" xfId="14" applyNumberFormat="1" applyFont="1" applyBorder="1" applyAlignment="1" applyProtection="1">
      <alignment horizontal="left" vertical="center"/>
    </xf>
    <xf numFmtId="0" fontId="34" fillId="0" borderId="4" xfId="14" applyFont="1" applyBorder="1" applyAlignment="1" applyProtection="1">
      <alignment vertical="center" wrapText="1"/>
    </xf>
    <xf numFmtId="0" fontId="34" fillId="0" borderId="0" xfId="14" applyFont="1" applyBorder="1" applyAlignment="1" applyProtection="1">
      <alignment vertical="center" wrapText="1"/>
    </xf>
    <xf numFmtId="0" fontId="34" fillId="0" borderId="5" xfId="14" applyFont="1" applyBorder="1" applyAlignment="1" applyProtection="1">
      <alignment vertical="center" wrapText="1"/>
    </xf>
    <xf numFmtId="0" fontId="34" fillId="0" borderId="0" xfId="14" applyFont="1" applyAlignment="1" applyProtection="1">
      <alignment vertical="center" wrapText="1"/>
    </xf>
    <xf numFmtId="0" fontId="34" fillId="0" borderId="79" xfId="14" applyFont="1" applyBorder="1" applyAlignment="1" applyProtection="1">
      <alignment vertical="center"/>
    </xf>
    <xf numFmtId="0" fontId="34" fillId="0" borderId="109" xfId="14" applyFont="1" applyBorder="1" applyAlignment="1" applyProtection="1">
      <alignment vertical="center"/>
    </xf>
    <xf numFmtId="0" fontId="133" fillId="0" borderId="0" xfId="14" applyFont="1" applyBorder="1" applyAlignment="1" applyProtection="1">
      <alignment horizontal="left" vertical="center"/>
    </xf>
    <xf numFmtId="4" fontId="127" fillId="0" borderId="0" xfId="14" applyNumberFormat="1" applyFont="1" applyBorder="1" applyAlignment="1" applyProtection="1">
      <alignment vertical="center"/>
    </xf>
    <xf numFmtId="0" fontId="115" fillId="0" borderId="0" xfId="14" applyFont="1" applyBorder="1" applyAlignment="1" applyProtection="1">
      <alignment horizontal="right" vertical="center"/>
    </xf>
    <xf numFmtId="0" fontId="115" fillId="0" borderId="0" xfId="14" applyFont="1" applyBorder="1" applyAlignment="1" applyProtection="1">
      <alignment horizontal="left" vertical="center"/>
    </xf>
    <xf numFmtId="4" fontId="115" fillId="0" borderId="0" xfId="14" applyNumberFormat="1" applyFont="1" applyBorder="1" applyAlignment="1" applyProtection="1">
      <alignment vertical="center"/>
    </xf>
    <xf numFmtId="164" fontId="115" fillId="0" borderId="0" xfId="14" applyNumberFormat="1" applyFont="1" applyBorder="1" applyAlignment="1" applyProtection="1">
      <alignment horizontal="right" vertical="center"/>
    </xf>
    <xf numFmtId="0" fontId="34" fillId="4" borderId="0" xfId="14" applyFont="1" applyFill="1" applyBorder="1" applyAlignment="1" applyProtection="1">
      <alignment vertical="center"/>
    </xf>
    <xf numFmtId="0" fontId="126" fillId="4" borderId="85" xfId="14" applyFont="1" applyFill="1" applyBorder="1" applyAlignment="1" applyProtection="1">
      <alignment horizontal="left" vertical="center"/>
    </xf>
    <xf numFmtId="0" fontId="34" fillId="4" borderId="84" xfId="14" applyFont="1" applyFill="1" applyBorder="1" applyAlignment="1" applyProtection="1">
      <alignment vertical="center"/>
    </xf>
    <xf numFmtId="0" fontId="126" fillId="4" borderId="84" xfId="14" applyFont="1" applyFill="1" applyBorder="1" applyAlignment="1" applyProtection="1">
      <alignment horizontal="right" vertical="center"/>
    </xf>
    <xf numFmtId="0" fontId="126" fillId="4" borderId="84" xfId="14" applyFont="1" applyFill="1" applyBorder="1" applyAlignment="1" applyProtection="1">
      <alignment horizontal="center" vertical="center"/>
    </xf>
    <xf numFmtId="4" fontId="126" fillId="4" borderId="84" xfId="14" applyNumberFormat="1" applyFont="1" applyFill="1" applyBorder="1" applyAlignment="1" applyProtection="1">
      <alignment vertical="center"/>
    </xf>
    <xf numFmtId="0" fontId="34" fillId="4" borderId="108" xfId="14" applyFont="1" applyFill="1" applyBorder="1" applyAlignment="1" applyProtection="1">
      <alignment vertical="center"/>
    </xf>
    <xf numFmtId="0" fontId="34" fillId="0" borderId="8" xfId="14" applyFont="1" applyBorder="1" applyAlignment="1" applyProtection="1">
      <alignment vertical="center"/>
    </xf>
    <xf numFmtId="0" fontId="34" fillId="0" borderId="9" xfId="14" applyFont="1" applyBorder="1" applyAlignment="1" applyProtection="1">
      <alignment vertical="center"/>
    </xf>
    <xf numFmtId="0" fontId="34" fillId="0" borderId="10" xfId="14" applyFont="1" applyBorder="1" applyAlignment="1" applyProtection="1">
      <alignment vertical="center"/>
    </xf>
    <xf numFmtId="0" fontId="34" fillId="0" borderId="1" xfId="14" applyFont="1" applyBorder="1" applyAlignment="1" applyProtection="1">
      <alignment vertical="center"/>
    </xf>
    <xf numFmtId="0" fontId="34" fillId="0" borderId="2" xfId="14" applyFont="1" applyBorder="1" applyAlignment="1" applyProtection="1">
      <alignment vertical="center"/>
    </xf>
    <xf numFmtId="0" fontId="34" fillId="0" borderId="3" xfId="14" applyFont="1" applyBorder="1" applyAlignment="1" applyProtection="1">
      <alignment vertical="center"/>
    </xf>
    <xf numFmtId="0" fontId="129" fillId="4" borderId="0" xfId="14" applyFont="1" applyFill="1" applyBorder="1" applyAlignment="1" applyProtection="1">
      <alignment horizontal="left" vertical="center"/>
    </xf>
    <xf numFmtId="0" fontId="129" fillId="4" borderId="0" xfId="14" applyFont="1" applyFill="1" applyBorder="1" applyAlignment="1" applyProtection="1">
      <alignment horizontal="right" vertical="center"/>
    </xf>
    <xf numFmtId="0" fontId="34" fillId="4" borderId="5" xfId="14" applyFont="1" applyFill="1" applyBorder="1" applyAlignment="1" applyProtection="1">
      <alignment vertical="center"/>
    </xf>
    <xf numFmtId="0" fontId="132" fillId="0" borderId="0" xfId="14" applyFont="1" applyBorder="1" applyAlignment="1" applyProtection="1">
      <alignment horizontal="left" vertical="center"/>
    </xf>
    <xf numFmtId="0" fontId="117" fillId="0" borderId="4" xfId="14" applyFont="1" applyBorder="1" applyAlignment="1" applyProtection="1">
      <alignment vertical="center"/>
    </xf>
    <xf numFmtId="0" fontId="117" fillId="0" borderId="0" xfId="14" applyFont="1" applyBorder="1" applyAlignment="1" applyProtection="1">
      <alignment vertical="center"/>
    </xf>
    <xf numFmtId="0" fontId="117" fillId="0" borderId="74" xfId="14" applyFont="1" applyBorder="1" applyAlignment="1" applyProtection="1">
      <alignment horizontal="left" vertical="center"/>
    </xf>
    <xf numFmtId="0" fontId="117" fillId="0" borderId="74" xfId="14" applyFont="1" applyBorder="1" applyAlignment="1" applyProtection="1">
      <alignment vertical="center"/>
    </xf>
    <xf numFmtId="4" fontId="117" fillId="0" borderId="74" xfId="14" applyNumberFormat="1" applyFont="1" applyBorder="1" applyAlignment="1" applyProtection="1">
      <alignment vertical="center"/>
    </xf>
    <xf numFmtId="0" fontId="117" fillId="0" borderId="5" xfId="14" applyFont="1" applyBorder="1" applyAlignment="1" applyProtection="1">
      <alignment vertical="center"/>
    </xf>
    <xf numFmtId="0" fontId="117" fillId="0" borderId="0" xfId="14" applyFont="1" applyAlignment="1" applyProtection="1">
      <alignment vertical="center"/>
    </xf>
    <xf numFmtId="0" fontId="121" fillId="0" borderId="4" xfId="14" applyFont="1" applyBorder="1" applyAlignment="1" applyProtection="1">
      <alignment vertical="center"/>
    </xf>
    <xf numFmtId="0" fontId="121" fillId="0" borderId="0" xfId="14" applyFont="1" applyBorder="1" applyAlignment="1" applyProtection="1">
      <alignment vertical="center"/>
    </xf>
    <xf numFmtId="0" fontId="121" fillId="0" borderId="74" xfId="14" applyFont="1" applyBorder="1" applyAlignment="1" applyProtection="1">
      <alignment horizontal="left" vertical="center"/>
    </xf>
    <xf numFmtId="0" fontId="121" fillId="0" borderId="74" xfId="14" applyFont="1" applyBorder="1" applyAlignment="1" applyProtection="1">
      <alignment vertical="center"/>
    </xf>
    <xf numFmtId="4" fontId="121" fillId="0" borderId="74" xfId="14" applyNumberFormat="1" applyFont="1" applyBorder="1" applyAlignment="1" applyProtection="1">
      <alignment vertical="center"/>
    </xf>
    <xf numFmtId="0" fontId="121" fillId="0" borderId="5" xfId="14" applyFont="1" applyBorder="1" applyAlignment="1" applyProtection="1">
      <alignment vertical="center"/>
    </xf>
    <xf numFmtId="0" fontId="121" fillId="0" borderId="0" xfId="14" applyFont="1" applyAlignment="1" applyProtection="1">
      <alignment vertical="center"/>
    </xf>
    <xf numFmtId="0" fontId="131" fillId="0" borderId="0" xfId="14" applyFont="1" applyAlignment="1" applyProtection="1">
      <alignment horizontal="left" vertical="center"/>
    </xf>
    <xf numFmtId="0" fontId="128" fillId="0" borderId="0" xfId="14" applyFont="1" applyAlignment="1" applyProtection="1">
      <alignment horizontal="left" vertical="center"/>
    </xf>
    <xf numFmtId="0" fontId="129" fillId="0" borderId="0" xfId="14" applyFont="1" applyAlignment="1" applyProtection="1">
      <alignment horizontal="left" vertical="center"/>
    </xf>
    <xf numFmtId="165" fontId="129" fillId="0" borderId="0" xfId="14" applyNumberFormat="1" applyFont="1" applyAlignment="1" applyProtection="1">
      <alignment horizontal="left" vertical="center"/>
    </xf>
    <xf numFmtId="0" fontId="34" fillId="0" borderId="4" xfId="14" applyFont="1" applyBorder="1" applyAlignment="1" applyProtection="1">
      <alignment horizontal="center" vertical="center" wrapText="1"/>
    </xf>
    <xf numFmtId="0" fontId="129" fillId="4" borderId="83" xfId="14" applyFont="1" applyFill="1" applyBorder="1" applyAlignment="1" applyProtection="1">
      <alignment horizontal="center" vertical="center" wrapText="1"/>
    </xf>
    <xf numFmtId="0" fontId="129" fillId="4" borderId="78" xfId="14" applyFont="1" applyFill="1" applyBorder="1" applyAlignment="1" applyProtection="1">
      <alignment horizontal="center" vertical="center" wrapText="1"/>
    </xf>
    <xf numFmtId="0" fontId="130" fillId="4" borderId="78" xfId="14" applyFont="1" applyFill="1" applyBorder="1" applyAlignment="1" applyProtection="1">
      <alignment horizontal="center" vertical="center" wrapText="1"/>
    </xf>
    <xf numFmtId="0" fontId="129" fillId="4" borderId="82" xfId="14" applyFont="1" applyFill="1" applyBorder="1" applyAlignment="1" applyProtection="1">
      <alignment horizontal="center" vertical="center" wrapText="1"/>
    </xf>
    <xf numFmtId="0" fontId="34" fillId="0" borderId="0" xfId="14" applyFont="1" applyAlignment="1" applyProtection="1">
      <alignment horizontal="center" vertical="center" wrapText="1"/>
    </xf>
    <xf numFmtId="0" fontId="127" fillId="0" borderId="0" xfId="14" applyFont="1" applyAlignment="1" applyProtection="1">
      <alignment horizontal="left" vertical="center"/>
    </xf>
    <xf numFmtId="4" fontId="127" fillId="0" borderId="0" xfId="14" applyNumberFormat="1" applyFont="1" applyAlignment="1" applyProtection="1"/>
    <xf numFmtId="4" fontId="124" fillId="0" borderId="0" xfId="14" applyNumberFormat="1" applyFont="1" applyAlignment="1" applyProtection="1">
      <alignment vertical="center"/>
    </xf>
    <xf numFmtId="0" fontId="116" fillId="0" borderId="4" xfId="14" applyFont="1" applyBorder="1" applyAlignment="1" applyProtection="1"/>
    <xf numFmtId="0" fontId="116" fillId="0" borderId="0" xfId="14" applyFont="1" applyAlignment="1" applyProtection="1"/>
    <xf numFmtId="0" fontId="116" fillId="0" borderId="0" xfId="14" applyFont="1" applyBorder="1" applyAlignment="1" applyProtection="1">
      <alignment horizontal="left"/>
    </xf>
    <xf numFmtId="0" fontId="117" fillId="0" borderId="0" xfId="14" applyFont="1" applyBorder="1" applyAlignment="1" applyProtection="1">
      <alignment horizontal="left"/>
    </xf>
    <xf numFmtId="4" fontId="117" fillId="0" borderId="0" xfId="14" applyNumberFormat="1" applyFont="1" applyBorder="1" applyAlignment="1" applyProtection="1"/>
    <xf numFmtId="0" fontId="116" fillId="0" borderId="0" xfId="14" applyFont="1" applyAlignment="1" applyProtection="1">
      <alignment horizontal="left"/>
    </xf>
    <xf numFmtId="0" fontId="116" fillId="0" borderId="0" xfId="14" applyFont="1" applyAlignment="1" applyProtection="1">
      <alignment horizontal="center"/>
    </xf>
    <xf numFmtId="4" fontId="116" fillId="0" borderId="0" xfId="14" applyNumberFormat="1" applyFont="1" applyAlignment="1" applyProtection="1">
      <alignment vertical="center"/>
    </xf>
    <xf numFmtId="0" fontId="34" fillId="0" borderId="75" xfId="14" applyFont="1" applyBorder="1" applyAlignment="1" applyProtection="1">
      <alignment horizontal="center" vertical="center"/>
    </xf>
    <xf numFmtId="49" fontId="34" fillId="0" borderId="75" xfId="14" applyNumberFormat="1" applyFont="1" applyBorder="1" applyAlignment="1" applyProtection="1">
      <alignment horizontal="left" vertical="center" wrapText="1"/>
    </xf>
    <xf numFmtId="0" fontId="0" fillId="0" borderId="75" xfId="14" applyFont="1" applyBorder="1" applyAlignment="1" applyProtection="1">
      <alignment horizontal="left" vertical="center" wrapText="1"/>
    </xf>
    <xf numFmtId="0" fontId="34" fillId="0" borderId="75" xfId="14" applyFont="1" applyBorder="1" applyAlignment="1" applyProtection="1">
      <alignment horizontal="center" vertical="center" wrapText="1"/>
    </xf>
    <xf numFmtId="167" fontId="34" fillId="0" borderId="75" xfId="14" applyNumberFormat="1" applyFont="1" applyBorder="1" applyAlignment="1" applyProtection="1">
      <alignment vertical="center"/>
    </xf>
    <xf numFmtId="4" fontId="34" fillId="0" borderId="75" xfId="14" applyNumberFormat="1" applyFont="1" applyBorder="1" applyAlignment="1" applyProtection="1">
      <alignment vertical="center"/>
    </xf>
    <xf numFmtId="0" fontId="34" fillId="0" borderId="75" xfId="14" applyFont="1" applyBorder="1" applyAlignment="1" applyProtection="1">
      <alignment horizontal="left" vertical="center" wrapText="1"/>
    </xf>
    <xf numFmtId="4" fontId="34" fillId="0" borderId="0" xfId="14" applyNumberFormat="1" applyFont="1" applyAlignment="1" applyProtection="1">
      <alignment vertical="center"/>
    </xf>
    <xf numFmtId="0" fontId="122" fillId="0" borderId="4" xfId="14" applyFont="1" applyBorder="1" applyAlignment="1" applyProtection="1">
      <alignment vertical="center"/>
    </xf>
    <xf numFmtId="0" fontId="122" fillId="0" borderId="0" xfId="14" applyFont="1" applyAlignment="1" applyProtection="1">
      <alignment vertical="center"/>
    </xf>
    <xf numFmtId="0" fontId="160" fillId="0" borderId="0" xfId="14" applyFont="1" applyAlignment="1" applyProtection="1">
      <alignment horizontal="left" vertical="center"/>
    </xf>
    <xf numFmtId="0" fontId="122" fillId="0" borderId="0" xfId="14" applyFont="1" applyAlignment="1" applyProtection="1">
      <alignment horizontal="left" vertical="center"/>
    </xf>
    <xf numFmtId="0" fontId="159" fillId="0" borderId="0" xfId="14" applyFont="1" applyBorder="1" applyAlignment="1" applyProtection="1">
      <alignment vertical="center" wrapText="1"/>
    </xf>
    <xf numFmtId="0" fontId="120" fillId="0" borderId="4" xfId="14" applyFont="1" applyBorder="1" applyAlignment="1" applyProtection="1">
      <alignment vertical="center"/>
    </xf>
    <xf numFmtId="0" fontId="120" fillId="0" borderId="0" xfId="14" applyFont="1" applyAlignment="1" applyProtection="1">
      <alignment vertical="center"/>
    </xf>
    <xf numFmtId="0" fontId="120" fillId="0" borderId="0" xfId="14" applyFont="1" applyAlignment="1" applyProtection="1">
      <alignment horizontal="left" vertical="center"/>
    </xf>
    <xf numFmtId="0" fontId="120" fillId="0" borderId="0" xfId="14" applyFont="1" applyAlignment="1" applyProtection="1">
      <alignment horizontal="left" vertical="center" wrapText="1"/>
    </xf>
    <xf numFmtId="167" fontId="120" fillId="0" borderId="0" xfId="14" applyNumberFormat="1" applyFont="1" applyAlignment="1" applyProtection="1">
      <alignment vertical="center"/>
    </xf>
    <xf numFmtId="0" fontId="117" fillId="0" borderId="0" xfId="14" applyFont="1" applyAlignment="1" applyProtection="1">
      <alignment horizontal="left"/>
    </xf>
    <xf numFmtId="4" fontId="117" fillId="0" borderId="0" xfId="14" applyNumberFormat="1" applyFont="1" applyAlignment="1" applyProtection="1"/>
    <xf numFmtId="0" fontId="121" fillId="0" borderId="0" xfId="14" applyFont="1" applyBorder="1" applyAlignment="1" applyProtection="1">
      <alignment horizontal="left"/>
    </xf>
    <xf numFmtId="4" fontId="121" fillId="0" borderId="0" xfId="14" applyNumberFormat="1" applyFont="1" applyBorder="1" applyAlignment="1" applyProtection="1"/>
    <xf numFmtId="0" fontId="160" fillId="0" borderId="0" xfId="14" applyFont="1" applyBorder="1" applyAlignment="1" applyProtection="1">
      <alignment horizontal="left" vertical="center"/>
    </xf>
    <xf numFmtId="0" fontId="159" fillId="0" borderId="0" xfId="14" applyFont="1" applyAlignment="1" applyProtection="1">
      <alignment vertical="center" wrapText="1"/>
    </xf>
    <xf numFmtId="49" fontId="0" fillId="0" borderId="75" xfId="14" applyNumberFormat="1" applyFont="1" applyBorder="1" applyAlignment="1" applyProtection="1">
      <alignment horizontal="left" vertical="center" wrapText="1"/>
    </xf>
    <xf numFmtId="0" fontId="0" fillId="0" borderId="75" xfId="14" applyFont="1" applyBorder="1" applyAlignment="1" applyProtection="1">
      <alignment horizontal="center" vertical="center" wrapText="1"/>
    </xf>
    <xf numFmtId="0" fontId="34" fillId="0" borderId="0" xfId="14" applyFont="1" applyAlignment="1" applyProtection="1"/>
    <xf numFmtId="0" fontId="129" fillId="0" borderId="0" xfId="14" applyFont="1" applyBorder="1" applyAlignment="1" applyProtection="1">
      <alignment horizontal="left" vertical="center"/>
      <protection locked="0"/>
    </xf>
    <xf numFmtId="0" fontId="122" fillId="0" borderId="0" xfId="14" applyFont="1" applyAlignment="1" applyProtection="1">
      <alignment vertical="center"/>
      <protection locked="0"/>
    </xf>
    <xf numFmtId="0" fontId="120" fillId="0" borderId="0" xfId="14" applyFont="1" applyAlignment="1" applyProtection="1">
      <alignment vertical="center"/>
      <protection locked="0"/>
    </xf>
    <xf numFmtId="0" fontId="116" fillId="0" borderId="0" xfId="14" applyFont="1" applyAlignment="1" applyProtection="1">
      <protection locked="0"/>
    </xf>
    <xf numFmtId="0" fontId="34" fillId="0" borderId="0" xfId="14" applyFont="1" applyAlignment="1" applyProtection="1">
      <alignment vertical="center"/>
      <protection locked="0"/>
    </xf>
    <xf numFmtId="0" fontId="37" fillId="5" borderId="0" xfId="3" applyFont="1" applyFill="1" applyBorder="1" applyAlignment="1">
      <alignment horizontal="left"/>
    </xf>
    <xf numFmtId="0" fontId="36" fillId="0" borderId="0" xfId="3" applyAlignment="1">
      <alignment horizontal="center" vertical="top" wrapText="1"/>
    </xf>
    <xf numFmtId="0" fontId="126" fillId="0" borderId="0" xfId="0" applyFont="1" applyAlignment="1" applyProtection="1">
      <alignment horizontal="left" vertical="center" wrapText="1"/>
    </xf>
    <xf numFmtId="0" fontId="34" fillId="0" borderId="0" xfId="0" applyFont="1" applyAlignment="1" applyProtection="1">
      <alignment vertical="center"/>
    </xf>
    <xf numFmtId="0" fontId="135" fillId="2" borderId="0" xfId="6" applyFont="1" applyFill="1" applyAlignment="1" applyProtection="1">
      <alignment vertical="center"/>
    </xf>
    <xf numFmtId="0" fontId="134" fillId="3" borderId="0" xfId="0" applyFont="1" applyFill="1" applyAlignment="1" applyProtection="1">
      <alignment horizontal="center" vertical="center"/>
    </xf>
    <xf numFmtId="0" fontId="34" fillId="0" borderId="0" xfId="0" applyFont="1" applyProtection="1"/>
    <xf numFmtId="0" fontId="128" fillId="0" borderId="0" xfId="0" applyFont="1" applyBorder="1" applyAlignment="1" applyProtection="1">
      <alignment horizontal="left" vertical="center" wrapText="1"/>
    </xf>
    <xf numFmtId="0" fontId="34" fillId="0" borderId="0" xfId="0" applyFont="1" applyBorder="1" applyProtection="1"/>
    <xf numFmtId="0" fontId="126" fillId="0" borderId="0" xfId="0" applyFont="1" applyBorder="1" applyAlignment="1" applyProtection="1">
      <alignment horizontal="left" vertical="center" wrapText="1"/>
    </xf>
    <xf numFmtId="0" fontId="34" fillId="0" borderId="0" xfId="0" applyFont="1" applyBorder="1" applyAlignment="1" applyProtection="1">
      <alignment vertical="center"/>
    </xf>
    <xf numFmtId="0" fontId="129" fillId="0" borderId="0" xfId="0" applyFont="1" applyBorder="1" applyAlignment="1" applyProtection="1">
      <alignment horizontal="left" vertical="center" wrapText="1"/>
      <protection locked="0"/>
    </xf>
    <xf numFmtId="0" fontId="34" fillId="0" borderId="0" xfId="0" applyFont="1" applyBorder="1" applyAlignment="1" applyProtection="1">
      <alignment vertical="center" wrapText="1"/>
      <protection locked="0"/>
    </xf>
    <xf numFmtId="0" fontId="128" fillId="0" borderId="0" xfId="0" applyFont="1" applyAlignment="1" applyProtection="1">
      <alignment horizontal="left" vertical="center" wrapText="1"/>
    </xf>
    <xf numFmtId="0" fontId="58" fillId="0" borderId="0" xfId="4" applyFont="1" applyAlignment="1" applyProtection="1">
      <alignment horizontal="center" vertical="center"/>
    </xf>
    <xf numFmtId="0" fontId="60" fillId="0" borderId="38" xfId="5" applyFont="1" applyBorder="1" applyAlignment="1" applyProtection="1">
      <alignment horizontal="center" vertical="center"/>
    </xf>
    <xf numFmtId="0" fontId="60" fillId="0" borderId="37" xfId="5" applyFont="1" applyBorder="1" applyAlignment="1" applyProtection="1">
      <alignment horizontal="center" vertical="center"/>
    </xf>
    <xf numFmtId="0" fontId="60" fillId="0" borderId="36" xfId="5" applyFont="1" applyBorder="1" applyAlignment="1" applyProtection="1">
      <alignment horizontal="center" vertical="center"/>
    </xf>
    <xf numFmtId="178" fontId="74" fillId="0" borderId="38" xfId="0" applyNumberFormat="1" applyFont="1" applyFill="1" applyBorder="1" applyAlignment="1" applyProtection="1">
      <alignment horizontal="center"/>
    </xf>
    <xf numFmtId="178" fontId="74" fillId="0" borderId="37" xfId="0" applyNumberFormat="1" applyFont="1" applyFill="1" applyBorder="1" applyAlignment="1" applyProtection="1">
      <alignment horizontal="center"/>
    </xf>
    <xf numFmtId="178" fontId="74" fillId="0" borderId="36" xfId="0" applyNumberFormat="1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</xf>
    <xf numFmtId="0" fontId="30" fillId="2" borderId="0" xfId="1" applyFont="1" applyFill="1" applyAlignment="1" applyProtection="1">
      <alignment vertical="center"/>
    </xf>
    <xf numFmtId="0" fontId="12" fillId="3" borderId="0" xfId="0" applyFont="1" applyFill="1" applyAlignment="1" applyProtection="1">
      <alignment horizontal="center" vertical="center"/>
    </xf>
    <xf numFmtId="0" fontId="0" fillId="0" borderId="0" xfId="0" applyProtection="1"/>
    <xf numFmtId="0" fontId="4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92" fillId="0" borderId="0" xfId="0" applyFont="1" applyAlignment="1" applyProtection="1">
      <alignment horizontal="left" vertical="center" wrapText="1"/>
    </xf>
    <xf numFmtId="0" fontId="96" fillId="3" borderId="0" xfId="0" applyFont="1" applyFill="1" applyAlignment="1" applyProtection="1">
      <alignment horizontal="center" vertical="center"/>
    </xf>
    <xf numFmtId="0" fontId="92" fillId="0" borderId="0" xfId="0" applyFont="1" applyBorder="1" applyAlignment="1" applyProtection="1">
      <alignment horizontal="left" vertical="center" wrapText="1"/>
    </xf>
    <xf numFmtId="0" fontId="90" fillId="0" borderId="0" xfId="0" applyFont="1" applyBorder="1" applyAlignment="1" applyProtection="1">
      <alignment horizontal="left" vertical="center" wrapText="1"/>
      <protection locked="0"/>
    </xf>
    <xf numFmtId="180" fontId="107" fillId="16" borderId="38" xfId="10" applyNumberFormat="1" applyFont="1" applyFill="1" applyBorder="1" applyAlignment="1">
      <alignment horizontal="right" vertical="center"/>
    </xf>
    <xf numFmtId="180" fontId="109" fillId="0" borderId="36" xfId="9" applyNumberFormat="1" applyFont="1" applyBorder="1" applyAlignment="1">
      <alignment horizontal="right" vertical="center"/>
    </xf>
    <xf numFmtId="0" fontId="106" fillId="17" borderId="37" xfId="11" applyFont="1" applyFill="1" applyBorder="1" applyAlignment="1">
      <alignment horizontal="center" vertical="center"/>
    </xf>
    <xf numFmtId="0" fontId="105" fillId="17" borderId="36" xfId="11" applyFont="1" applyFill="1" applyBorder="1" applyAlignment="1">
      <alignment horizontal="center" vertical="center"/>
    </xf>
    <xf numFmtId="0" fontId="106" fillId="17" borderId="38" xfId="11" applyFont="1" applyFill="1" applyBorder="1" applyAlignment="1">
      <alignment horizontal="center" vertical="center"/>
    </xf>
    <xf numFmtId="180" fontId="107" fillId="16" borderId="38" xfId="10" applyNumberFormat="1" applyFont="1" applyFill="1" applyBorder="1" applyAlignment="1">
      <alignment horizontal="right"/>
    </xf>
    <xf numFmtId="0" fontId="104" fillId="0" borderId="36" xfId="9" applyBorder="1" applyAlignment="1">
      <alignment horizontal="right"/>
    </xf>
    <xf numFmtId="180" fontId="106" fillId="0" borderId="45" xfId="10" applyNumberFormat="1" applyFont="1" applyBorder="1" applyAlignment="1">
      <alignment horizontal="right" vertical="center" wrapText="1"/>
    </xf>
    <xf numFmtId="180" fontId="104" fillId="0" borderId="44" xfId="9" applyNumberFormat="1" applyBorder="1" applyAlignment="1">
      <alignment horizontal="right" vertical="center" wrapText="1"/>
    </xf>
    <xf numFmtId="180" fontId="106" fillId="0" borderId="46" xfId="10" applyNumberFormat="1" applyFont="1" applyBorder="1" applyAlignment="1">
      <alignment horizontal="right" vertical="center" wrapText="1"/>
    </xf>
    <xf numFmtId="180" fontId="104" fillId="0" borderId="46" xfId="9" applyNumberFormat="1" applyBorder="1" applyAlignment="1">
      <alignment horizontal="right" vertical="center" wrapText="1"/>
    </xf>
    <xf numFmtId="4" fontId="106" fillId="0" borderId="48" xfId="10" applyFont="1" applyBorder="1" applyAlignment="1">
      <alignment horizontal="center" vertical="center" wrapText="1"/>
    </xf>
    <xf numFmtId="0" fontId="104" fillId="0" borderId="48" xfId="9" applyBorder="1" applyAlignment="1">
      <alignment horizontal="center" vertical="center" wrapText="1"/>
    </xf>
    <xf numFmtId="180" fontId="106" fillId="0" borderId="47" xfId="10" applyNumberFormat="1" applyFont="1" applyBorder="1" applyAlignment="1">
      <alignment horizontal="right" vertical="center" wrapText="1"/>
    </xf>
    <xf numFmtId="180" fontId="104" fillId="0" borderId="47" xfId="9" applyNumberFormat="1" applyBorder="1" applyAlignment="1">
      <alignment horizontal="right" vertical="center" wrapText="1"/>
    </xf>
    <xf numFmtId="0" fontId="113" fillId="0" borderId="0" xfId="11" applyFont="1" applyBorder="1" applyAlignment="1">
      <alignment horizontal="left" vertical="center" wrapText="1"/>
    </xf>
    <xf numFmtId="0" fontId="112" fillId="0" borderId="0" xfId="11" applyFont="1" applyBorder="1" applyAlignment="1">
      <alignment horizontal="left" vertical="center" wrapText="1"/>
    </xf>
    <xf numFmtId="0" fontId="111" fillId="17" borderId="38" xfId="11" applyFont="1" applyFill="1" applyBorder="1" applyAlignment="1"/>
    <xf numFmtId="0" fontId="104" fillId="17" borderId="36" xfId="9" applyFill="1" applyBorder="1" applyAlignment="1"/>
    <xf numFmtId="0" fontId="106" fillId="0" borderId="48" xfId="11" applyFont="1" applyBorder="1" applyAlignment="1">
      <alignment horizontal="center" vertical="center" wrapText="1"/>
    </xf>
    <xf numFmtId="0" fontId="106" fillId="16" borderId="47" xfId="11" applyFont="1" applyFill="1" applyBorder="1" applyAlignment="1">
      <alignment vertical="center" wrapText="1"/>
    </xf>
    <xf numFmtId="0" fontId="104" fillId="0" borderId="47" xfId="9" applyBorder="1" applyAlignment="1">
      <alignment vertical="center"/>
    </xf>
    <xf numFmtId="0" fontId="106" fillId="0" borderId="47" xfId="11" applyFont="1" applyBorder="1" applyAlignment="1">
      <alignment vertical="center" wrapText="1"/>
    </xf>
    <xf numFmtId="0" fontId="106" fillId="0" borderId="46" xfId="11" applyFont="1" applyBorder="1" applyAlignment="1"/>
    <xf numFmtId="0" fontId="104" fillId="0" borderId="46" xfId="9" applyBorder="1" applyAlignment="1"/>
    <xf numFmtId="0" fontId="110" fillId="0" borderId="38" xfId="11" applyFont="1" applyBorder="1" applyAlignment="1"/>
    <xf numFmtId="0" fontId="104" fillId="0" borderId="36" xfId="9" applyBorder="1" applyAlignment="1"/>
    <xf numFmtId="0" fontId="106" fillId="0" borderId="38" xfId="11" applyFont="1" applyBorder="1" applyAlignment="1"/>
    <xf numFmtId="0" fontId="35" fillId="0" borderId="38" xfId="8" applyFont="1" applyFill="1" applyBorder="1" applyAlignment="1">
      <alignment horizontal="left" vertical="center" wrapText="1"/>
    </xf>
    <xf numFmtId="0" fontId="35" fillId="0" borderId="37" xfId="8" applyFont="1" applyFill="1" applyBorder="1" applyAlignment="1">
      <alignment horizontal="left" vertical="center" wrapText="1"/>
    </xf>
    <xf numFmtId="0" fontId="35" fillId="0" borderId="36" xfId="8" applyFont="1" applyFill="1" applyBorder="1" applyAlignment="1">
      <alignment horizontal="left" vertical="center" wrapText="1"/>
    </xf>
    <xf numFmtId="0" fontId="1" fillId="0" borderId="67" xfId="8" applyBorder="1" applyAlignment="1">
      <alignment horizontal="center" vertical="center" wrapText="1"/>
    </xf>
    <xf numFmtId="0" fontId="1" fillId="0" borderId="51" xfId="8" applyBorder="1" applyAlignment="1">
      <alignment horizontal="center" vertical="center" wrapText="1"/>
    </xf>
    <xf numFmtId="180" fontId="1" fillId="18" borderId="67" xfId="8" applyNumberFormat="1" applyFill="1" applyBorder="1" applyAlignment="1" applyProtection="1">
      <alignment horizontal="center" vertical="center" wrapText="1"/>
      <protection locked="0"/>
    </xf>
    <xf numFmtId="180" fontId="1" fillId="18" borderId="51" xfId="8" applyNumberFormat="1" applyFill="1" applyBorder="1" applyAlignment="1" applyProtection="1">
      <alignment horizontal="center" vertical="center" wrapText="1"/>
      <protection locked="0"/>
    </xf>
    <xf numFmtId="180" fontId="1" fillId="0" borderId="67" xfId="8" applyNumberFormat="1" applyBorder="1" applyAlignment="1">
      <alignment horizontal="center" vertical="center" wrapText="1"/>
    </xf>
    <xf numFmtId="180" fontId="1" fillId="18" borderId="69" xfId="8" applyNumberFormat="1" applyFill="1" applyBorder="1" applyAlignment="1" applyProtection="1">
      <alignment horizontal="center" vertical="center" wrapText="1"/>
      <protection locked="0"/>
    </xf>
    <xf numFmtId="0" fontId="1" fillId="0" borderId="69" xfId="8" applyBorder="1" applyAlignment="1">
      <alignment horizontal="center" vertical="center" wrapText="1"/>
    </xf>
    <xf numFmtId="180" fontId="1" fillId="0" borderId="0" xfId="8" applyNumberFormat="1" applyBorder="1" applyAlignment="1">
      <alignment horizontal="center" vertical="center" wrapText="1"/>
    </xf>
    <xf numFmtId="0" fontId="1" fillId="0" borderId="0" xfId="8" applyBorder="1" applyAlignment="1">
      <alignment horizontal="center" vertical="center" wrapText="1"/>
    </xf>
    <xf numFmtId="0" fontId="1" fillId="0" borderId="71" xfId="8" applyBorder="1" applyAlignment="1">
      <alignment horizontal="center" vertical="center" wrapText="1"/>
    </xf>
    <xf numFmtId="0" fontId="1" fillId="0" borderId="52" xfId="8" applyBorder="1" applyAlignment="1">
      <alignment horizontal="center" vertical="center" wrapText="1"/>
    </xf>
    <xf numFmtId="180" fontId="1" fillId="18" borderId="71" xfId="8" applyNumberFormat="1" applyFill="1" applyBorder="1" applyAlignment="1" applyProtection="1">
      <alignment horizontal="center" vertical="center" wrapText="1"/>
      <protection locked="0"/>
    </xf>
    <xf numFmtId="180" fontId="1" fillId="18" borderId="52" xfId="8" applyNumberFormat="1" applyFill="1" applyBorder="1" applyAlignment="1" applyProtection="1">
      <alignment horizontal="center" vertical="center" wrapText="1"/>
      <protection locked="0"/>
    </xf>
    <xf numFmtId="0" fontId="114" fillId="0" borderId="38" xfId="8" applyFont="1" applyBorder="1" applyAlignment="1">
      <alignment horizontal="center" vertical="center"/>
    </xf>
    <xf numFmtId="0" fontId="35" fillId="0" borderId="37" xfId="8" applyFont="1" applyBorder="1" applyAlignment="1">
      <alignment horizontal="center" vertical="center"/>
    </xf>
    <xf numFmtId="0" fontId="35" fillId="0" borderId="36" xfId="8" applyFont="1" applyBorder="1" applyAlignment="1">
      <alignment horizontal="center" vertical="center"/>
    </xf>
    <xf numFmtId="180" fontId="1" fillId="0" borderId="51" xfId="8" applyNumberFormat="1" applyBorder="1" applyAlignment="1">
      <alignment horizontal="center" vertical="center" wrapText="1"/>
    </xf>
    <xf numFmtId="169" fontId="139" fillId="0" borderId="0" xfId="12" applyNumberFormat="1" applyFont="1" applyAlignment="1" applyProtection="1">
      <alignment horizontal="right"/>
    </xf>
    <xf numFmtId="0" fontId="138" fillId="0" borderId="0" xfId="12" applyFont="1" applyAlignment="1" applyProtection="1">
      <alignment horizontal="left"/>
    </xf>
    <xf numFmtId="0" fontId="135" fillId="20" borderId="0" xfId="13" applyFont="1" applyFill="1" applyAlignment="1" applyProtection="1">
      <alignment horizontal="center" vertical="center"/>
    </xf>
    <xf numFmtId="0" fontId="155" fillId="19" borderId="0" xfId="12" applyFont="1" applyFill="1" applyAlignment="1" applyProtection="1">
      <alignment horizontal="center" vertical="center"/>
    </xf>
    <xf numFmtId="0" fontId="75" fillId="0" borderId="0" xfId="12" applyFont="1" applyAlignment="1" applyProtection="1">
      <alignment horizontal="left" vertical="top"/>
    </xf>
    <xf numFmtId="0" fontId="75" fillId="0" borderId="90" xfId="12" applyFont="1" applyBorder="1" applyAlignment="1" applyProtection="1">
      <alignment horizontal="left" vertical="center" wrapText="1"/>
    </xf>
    <xf numFmtId="0" fontId="75" fillId="0" borderId="90" xfId="12" applyBorder="1" applyAlignment="1" applyProtection="1">
      <alignment horizontal="left" vertical="center"/>
    </xf>
    <xf numFmtId="169" fontId="75" fillId="0" borderId="90" xfId="12" applyNumberFormat="1" applyFont="1" applyBorder="1" applyAlignment="1" applyProtection="1">
      <alignment horizontal="right" vertical="center"/>
      <protection locked="0"/>
    </xf>
    <xf numFmtId="0" fontId="75" fillId="0" borderId="90" xfId="12" applyBorder="1" applyAlignment="1" applyProtection="1">
      <alignment horizontal="left" vertical="center"/>
      <protection locked="0"/>
    </xf>
    <xf numFmtId="169" fontId="75" fillId="0" borderId="90" xfId="12" applyNumberFormat="1" applyFont="1" applyBorder="1" applyAlignment="1" applyProtection="1">
      <alignment horizontal="right" vertical="center"/>
    </xf>
    <xf numFmtId="169" fontId="144" fillId="0" borderId="0" xfId="12" applyNumberFormat="1" applyFont="1" applyAlignment="1" applyProtection="1">
      <alignment horizontal="right"/>
    </xf>
    <xf numFmtId="0" fontId="75" fillId="0" borderId="0" xfId="12" applyFont="1" applyAlignment="1" applyProtection="1">
      <alignment horizontal="left" vertical="center"/>
    </xf>
    <xf numFmtId="169" fontId="141" fillId="0" borderId="0" xfId="12" applyNumberFormat="1" applyFont="1" applyAlignment="1" applyProtection="1">
      <alignment horizontal="right"/>
    </xf>
    <xf numFmtId="0" fontId="140" fillId="0" borderId="90" xfId="12" applyFont="1" applyBorder="1" applyAlignment="1" applyProtection="1">
      <alignment horizontal="left" vertical="center" wrapText="1"/>
    </xf>
    <xf numFmtId="0" fontId="140" fillId="0" borderId="90" xfId="12" applyFont="1" applyBorder="1" applyAlignment="1" applyProtection="1">
      <alignment horizontal="left" vertical="center"/>
    </xf>
    <xf numFmtId="169" fontId="140" fillId="0" borderId="90" xfId="12" applyNumberFormat="1" applyFont="1" applyBorder="1" applyAlignment="1" applyProtection="1">
      <alignment horizontal="right" vertical="center"/>
      <protection locked="0"/>
    </xf>
    <xf numFmtId="0" fontId="140" fillId="0" borderId="90" xfId="12" applyFont="1" applyBorder="1" applyAlignment="1" applyProtection="1">
      <alignment horizontal="left" vertical="center"/>
      <protection locked="0"/>
    </xf>
    <xf numFmtId="169" fontId="140" fillId="0" borderId="90" xfId="12" applyNumberFormat="1" applyFont="1" applyBorder="1" applyAlignment="1" applyProtection="1">
      <alignment horizontal="right" vertical="center"/>
    </xf>
    <xf numFmtId="0" fontId="146" fillId="19" borderId="99" xfId="12" applyFont="1" applyFill="1" applyBorder="1" applyAlignment="1" applyProtection="1">
      <alignment horizontal="center" vertical="center" wrapText="1"/>
    </xf>
    <xf numFmtId="0" fontId="75" fillId="19" borderId="99" xfId="12" applyFill="1" applyBorder="1" applyAlignment="1" applyProtection="1">
      <alignment horizontal="center" vertical="center" wrapText="1"/>
    </xf>
    <xf numFmtId="0" fontId="75" fillId="19" borderId="98" xfId="12" applyFill="1" applyBorder="1" applyAlignment="1" applyProtection="1">
      <alignment horizontal="center" vertical="center" wrapText="1"/>
    </xf>
    <xf numFmtId="169" fontId="139" fillId="0" borderId="0" xfId="12" applyNumberFormat="1" applyFont="1" applyAlignment="1" applyProtection="1">
      <alignment horizontal="right" vertical="center"/>
    </xf>
    <xf numFmtId="0" fontId="138" fillId="0" borderId="0" xfId="12" applyFont="1" applyAlignment="1" applyProtection="1">
      <alignment horizontal="left" vertical="center"/>
    </xf>
    <xf numFmtId="169" fontId="144" fillId="0" borderId="0" xfId="12" applyNumberFormat="1" applyFont="1" applyAlignment="1" applyProtection="1">
      <alignment horizontal="right" vertical="center"/>
    </xf>
    <xf numFmtId="169" fontId="144" fillId="19" borderId="0" xfId="12" applyNumberFormat="1" applyFont="1" applyFill="1" applyAlignment="1" applyProtection="1">
      <alignment horizontal="right" vertical="center"/>
    </xf>
    <xf numFmtId="0" fontId="75" fillId="19" borderId="0" xfId="12" applyFill="1" applyAlignment="1" applyProtection="1">
      <alignment horizontal="left" vertical="center"/>
    </xf>
    <xf numFmtId="0" fontId="148" fillId="0" borderId="0" xfId="12" applyFont="1" applyAlignment="1" applyProtection="1">
      <alignment horizontal="center" vertical="center"/>
    </xf>
    <xf numFmtId="0" fontId="145" fillId="0" borderId="0" xfId="12" applyFont="1" applyAlignment="1" applyProtection="1">
      <alignment horizontal="left" vertical="center" wrapText="1"/>
    </xf>
    <xf numFmtId="0" fontId="147" fillId="0" borderId="0" xfId="12" applyFont="1" applyAlignment="1" applyProtection="1">
      <alignment horizontal="left" vertical="center" wrapText="1"/>
    </xf>
    <xf numFmtId="165" fontId="146" fillId="0" borderId="0" xfId="12" applyNumberFormat="1" applyFont="1" applyAlignment="1" applyProtection="1">
      <alignment horizontal="left" vertical="top"/>
    </xf>
    <xf numFmtId="0" fontId="146" fillId="0" borderId="0" xfId="12" applyFont="1" applyAlignment="1" applyProtection="1">
      <alignment horizontal="left" vertical="center"/>
    </xf>
    <xf numFmtId="169" fontId="141" fillId="0" borderId="0" xfId="12" applyNumberFormat="1" applyFont="1" applyAlignment="1" applyProtection="1">
      <alignment horizontal="right" vertical="center"/>
    </xf>
    <xf numFmtId="0" fontId="146" fillId="19" borderId="0" xfId="12" applyFont="1" applyFill="1" applyAlignment="1" applyProtection="1">
      <alignment horizontal="center" vertical="center"/>
    </xf>
    <xf numFmtId="169" fontId="137" fillId="0" borderId="0" xfId="12" applyNumberFormat="1" applyFont="1" applyAlignment="1" applyProtection="1">
      <alignment horizontal="right" vertical="center"/>
    </xf>
    <xf numFmtId="169" fontId="147" fillId="19" borderId="106" xfId="12" applyNumberFormat="1" applyFont="1" applyFill="1" applyBorder="1" applyAlignment="1" applyProtection="1">
      <alignment horizontal="right" vertical="center"/>
    </xf>
    <xf numFmtId="0" fontId="75" fillId="19" borderId="106" xfId="12" applyFill="1" applyBorder="1" applyAlignment="1" applyProtection="1">
      <alignment horizontal="left" vertical="center"/>
    </xf>
    <xf numFmtId="0" fontId="75" fillId="19" borderId="105" xfId="12" applyFill="1" applyBorder="1" applyAlignment="1" applyProtection="1">
      <alignment horizontal="left" vertical="center"/>
    </xf>
    <xf numFmtId="0" fontId="146" fillId="0" borderId="0" xfId="12" applyFont="1" applyAlignment="1" applyProtection="1">
      <alignment horizontal="left" vertical="center"/>
      <protection locked="0"/>
    </xf>
    <xf numFmtId="0" fontId="75" fillId="0" borderId="0" xfId="12" applyFont="1" applyAlignment="1" applyProtection="1">
      <alignment horizontal="left" vertical="center"/>
      <protection locked="0"/>
    </xf>
    <xf numFmtId="0" fontId="146" fillId="0" borderId="0" xfId="12" applyFont="1" applyAlignment="1" applyProtection="1">
      <alignment horizontal="left" vertical="center" wrapText="1"/>
      <protection locked="0"/>
    </xf>
    <xf numFmtId="0" fontId="75" fillId="0" borderId="0" xfId="12" applyFont="1" applyAlignment="1" applyProtection="1">
      <alignment horizontal="left" vertical="center" wrapText="1"/>
      <protection locked="0"/>
    </xf>
    <xf numFmtId="169" fontId="149" fillId="0" borderId="0" xfId="12" applyNumberFormat="1" applyFont="1" applyAlignment="1" applyProtection="1">
      <alignment horizontal="right" vertical="center"/>
    </xf>
    <xf numFmtId="169" fontId="153" fillId="0" borderId="0" xfId="12" applyNumberFormat="1" applyFont="1" applyAlignment="1" applyProtection="1">
      <alignment horizontal="right" vertical="center"/>
    </xf>
    <xf numFmtId="0" fontId="155" fillId="0" borderId="0" xfId="12" applyFont="1" applyAlignment="1" applyProtection="1">
      <alignment horizontal="center" vertical="center"/>
    </xf>
    <xf numFmtId="0" fontId="147" fillId="0" borderId="0" xfId="12" applyFont="1" applyAlignment="1" applyProtection="1">
      <alignment horizontal="left" vertical="top" wrapText="1"/>
    </xf>
    <xf numFmtId="0" fontId="140" fillId="0" borderId="90" xfId="12" applyFont="1" applyFill="1" applyBorder="1" applyAlignment="1" applyProtection="1">
      <alignment horizontal="left" vertical="center" wrapText="1"/>
    </xf>
    <xf numFmtId="0" fontId="140" fillId="0" borderId="90" xfId="12" applyFont="1" applyFill="1" applyBorder="1" applyAlignment="1" applyProtection="1">
      <alignment horizontal="left" vertical="center"/>
    </xf>
    <xf numFmtId="0" fontId="75" fillId="0" borderId="90" xfId="12" applyFont="1" applyFill="1" applyBorder="1" applyAlignment="1" applyProtection="1">
      <alignment horizontal="left" vertical="center" wrapText="1"/>
    </xf>
    <xf numFmtId="0" fontId="75" fillId="0" borderId="90" xfId="12" applyFill="1" applyBorder="1" applyAlignment="1" applyProtection="1">
      <alignment horizontal="left" vertical="center"/>
    </xf>
    <xf numFmtId="0" fontId="126" fillId="0" borderId="0" xfId="14" applyFont="1" applyBorder="1" applyAlignment="1" applyProtection="1">
      <alignment horizontal="left" vertical="center" wrapText="1"/>
    </xf>
    <xf numFmtId="0" fontId="34" fillId="0" borderId="0" xfId="14" applyFont="1" applyBorder="1" applyAlignment="1" applyProtection="1">
      <alignment vertical="center"/>
    </xf>
    <xf numFmtId="0" fontId="128" fillId="0" borderId="0" xfId="14" applyFont="1" applyAlignment="1" applyProtection="1">
      <alignment horizontal="left" vertical="center" wrapText="1"/>
    </xf>
    <xf numFmtId="0" fontId="34" fillId="0" borderId="0" xfId="14" applyFont="1" applyAlignment="1" applyProtection="1">
      <alignment vertical="center"/>
    </xf>
    <xf numFmtId="0" fontId="126" fillId="0" borderId="0" xfId="14" applyFont="1" applyAlignment="1" applyProtection="1">
      <alignment horizontal="left" vertical="center" wrapText="1"/>
    </xf>
    <xf numFmtId="0" fontId="34" fillId="0" borderId="0" xfId="14" applyFont="1" applyProtection="1"/>
    <xf numFmtId="0" fontId="128" fillId="0" borderId="0" xfId="14" applyFont="1" applyBorder="1" applyAlignment="1" applyProtection="1">
      <alignment horizontal="left" vertical="center" wrapText="1"/>
    </xf>
    <xf numFmtId="0" fontId="34" fillId="0" borderId="0" xfId="14" applyFont="1" applyBorder="1" applyProtection="1"/>
    <xf numFmtId="0" fontId="3" fillId="0" borderId="0" xfId="7" applyFont="1" applyBorder="1" applyAlignment="1">
      <alignment horizontal="left" vertical="center" wrapText="1"/>
      <protection locked="0"/>
    </xf>
    <xf numFmtId="0" fontId="13" fillId="0" borderId="0" xfId="7" applyFont="1" applyBorder="1" applyAlignment="1">
      <alignment horizontal="center" vertical="center" wrapText="1"/>
      <protection locked="0"/>
    </xf>
    <xf numFmtId="0" fontId="18" fillId="0" borderId="30" xfId="7" applyFont="1" applyBorder="1" applyAlignment="1">
      <alignment horizontal="left" wrapText="1"/>
      <protection locked="0"/>
    </xf>
    <xf numFmtId="0" fontId="13" fillId="0" borderId="0" xfId="7" applyFont="1" applyBorder="1" applyAlignment="1">
      <alignment horizontal="center" vertical="center"/>
      <protection locked="0"/>
    </xf>
    <xf numFmtId="49" fontId="3" fillId="0" borderId="0" xfId="7" applyNumberFormat="1" applyFont="1" applyBorder="1" applyAlignment="1">
      <alignment horizontal="left" vertical="center" wrapText="1"/>
      <protection locked="0"/>
    </xf>
    <xf numFmtId="0" fontId="3" fillId="0" borderId="0" xfId="7" applyFont="1" applyBorder="1" applyAlignment="1">
      <alignment horizontal="left" vertical="top"/>
      <protection locked="0"/>
    </xf>
    <xf numFmtId="0" fontId="18" fillId="0" borderId="30" xfId="7" applyFont="1" applyBorder="1" applyAlignment="1">
      <alignment horizontal="left"/>
      <protection locked="0"/>
    </xf>
    <xf numFmtId="0" fontId="3" fillId="0" borderId="0" xfId="7" applyFont="1" applyBorder="1" applyAlignment="1">
      <alignment horizontal="left" vertical="center"/>
      <protection locked="0"/>
    </xf>
    <xf numFmtId="0" fontId="129" fillId="0" borderId="0" xfId="14" applyFont="1" applyBorder="1" applyAlignment="1" applyProtection="1">
      <alignment horizontal="left" vertical="center" wrapText="1"/>
      <protection locked="0"/>
    </xf>
    <xf numFmtId="0" fontId="34" fillId="0" borderId="0" xfId="14" applyFont="1" applyBorder="1" applyAlignment="1" applyProtection="1">
      <alignment vertical="center" wrapText="1"/>
      <protection locked="0"/>
    </xf>
  </cellXfs>
  <cellStyles count="15">
    <cellStyle name="čárky_List1" xfId="10"/>
    <cellStyle name="Hypertextový odkaz" xfId="1" builtinId="8"/>
    <cellStyle name="Hypertextový odkaz 2" xfId="6"/>
    <cellStyle name="Hypertextový odkaz 3" xfId="13"/>
    <cellStyle name="Normální" xfId="0" builtinId="0" customBuiltin="1"/>
    <cellStyle name="normální 2" xfId="2"/>
    <cellStyle name="normální 2 2" xfId="3"/>
    <cellStyle name="normální 2 3" xfId="7"/>
    <cellStyle name="Normální 3" xfId="8"/>
    <cellStyle name="Normální 4" xfId="5"/>
    <cellStyle name="Normální 5" xfId="9"/>
    <cellStyle name="Normální 6" xfId="12"/>
    <cellStyle name="Normální 7" xfId="4"/>
    <cellStyle name="Normální 8" xfId="14"/>
    <cellStyle name="normální_List1" xfId="1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KrosData\System\Temp\radE4D4F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7331E.tmp" TargetMode="External"/><Relationship Id="rId2" Type="http://schemas.openxmlformats.org/officeDocument/2006/relationships/image" Target="../media/image2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DAEF4.tmp" TargetMode="External"/><Relationship Id="rId2" Type="http://schemas.openxmlformats.org/officeDocument/2006/relationships/image" Target="../media/image2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01D3A.tmp" TargetMode="External"/><Relationship Id="rId2" Type="http://schemas.openxmlformats.org/officeDocument/2006/relationships/image" Target="../media/image3.png"/><Relationship Id="rId1" Type="http://schemas.openxmlformats.org/officeDocument/2006/relationships/hyperlink" Target="http://pro-rozpocty.cz/cs/software-a-data/kros-plus/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B1B9B.tmp" TargetMode="External"/><Relationship Id="rId2" Type="http://schemas.openxmlformats.org/officeDocument/2006/relationships/image" Target="../media/image2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D57DD.tmp" TargetMode="External"/><Relationship Id="rId2" Type="http://schemas.openxmlformats.org/officeDocument/2006/relationships/image" Target="../media/image3.png"/><Relationship Id="rId1" Type="http://schemas.openxmlformats.org/officeDocument/2006/relationships/hyperlink" Target="http://pro-rozpocty.cz/cs/software-a-data/kros-plus/" TargetMode="Externa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A567D.tmp" TargetMode="External"/><Relationship Id="rId2" Type="http://schemas.openxmlformats.org/officeDocument/2006/relationships/image" Target="../media/image3.png"/><Relationship Id="rId1" Type="http://schemas.openxmlformats.org/officeDocument/2006/relationships/hyperlink" Target="http://pro-rozpocty.cz/cs/software-a-data/kros-plus/" TargetMode="Externa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file:///C:\KrosData\System\Temp\rad32DCF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76225" cy="276225"/>
    <xdr:pic>
      <xdr:nvPicPr>
        <xdr:cNvPr id="2" name="Obrázek 1" descr="C:\KrosData\System\Temp\radE4D4F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56388</xdr:colOff>
      <xdr:row>1</xdr:row>
      <xdr:rowOff>0</xdr:rowOff>
    </xdr:to>
    <xdr:pic>
      <xdr:nvPicPr>
        <xdr:cNvPr id="2" name="rad7331E.tmp" descr="C:\KROSplusData\System\Temp\rad7331E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tretch>
          <a:fillRect/>
        </a:stretch>
      </xdr:blipFill>
      <xdr:spPr>
        <a:xfrm>
          <a:off x="0" y="0"/>
          <a:ext cx="225552" cy="2255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8282559" cy="276225"/>
    <xdr:pic>
      <xdr:nvPicPr>
        <xdr:cNvPr id="2" name="radDAEF4.tmp" descr="C:\KROSplusData\System\Temp\radDAEF4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tretch>
          <a:fillRect/>
        </a:stretch>
      </xdr:blipFill>
      <xdr:spPr>
        <a:xfrm>
          <a:off x="0" y="0"/>
          <a:ext cx="8282559" cy="27622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33425" cy="285750"/>
    <xdr:pic>
      <xdr:nvPicPr>
        <xdr:cNvPr id="2" name="Obrázek 1" descr="C:\KROSplusData\System\Temp\rad01D3A.tmp">
          <a:hlinkClick xmlns:r="http://schemas.openxmlformats.org/officeDocument/2006/relationships" r:id="rId1" tooltip="http://pro-rozpocty.cz/cs/software-a-data/kros-plus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8282559" cy="276225"/>
    <xdr:pic>
      <xdr:nvPicPr>
        <xdr:cNvPr id="2" name="radB1B9B.tmp" descr="C:\KROSplusData\System\Temp\radB1B9B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tretch>
          <a:fillRect/>
        </a:stretch>
      </xdr:blipFill>
      <xdr:spPr>
        <a:xfrm>
          <a:off x="0" y="0"/>
          <a:ext cx="8282559" cy="276225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33425" cy="285750"/>
    <xdr:pic>
      <xdr:nvPicPr>
        <xdr:cNvPr id="2" name="Obrázek 1" descr="C:\KROSplusData\System\Temp\radD57DD.tmp">
          <a:hlinkClick xmlns:r="http://schemas.openxmlformats.org/officeDocument/2006/relationships" r:id="rId1" tooltip="http://pro-rozpocty.cz/cs/software-a-data/kros-plus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33425" cy="285750"/>
    <xdr:pic>
      <xdr:nvPicPr>
        <xdr:cNvPr id="2" name="Obrázek 1" descr="C:\KROSplusData\System\Temp\radA567D.tmp">
          <a:hlinkClick xmlns:r="http://schemas.openxmlformats.org/officeDocument/2006/relationships" r:id="rId1" tooltip="http://pro-rozpocty.cz/cs/software-a-data/kros-plus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76225" cy="280147"/>
    <xdr:pic>
      <xdr:nvPicPr>
        <xdr:cNvPr id="2" name="Obrázek 1" descr="C:\KrosData\System\Temp\rad32DCF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6225" cy="280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G35"/>
  <sheetViews>
    <sheetView tabSelected="1" workbookViewId="0"/>
  </sheetViews>
  <sheetFormatPr defaultRowHeight="12.75"/>
  <cols>
    <col min="1" max="1" width="6.83203125" style="7" customWidth="1"/>
    <col min="2" max="2" width="9.5" style="7" customWidth="1"/>
    <col min="3" max="3" width="38.1640625" style="7" customWidth="1"/>
    <col min="4" max="4" width="6.5" style="7" customWidth="1"/>
    <col min="5" max="5" width="6.6640625" style="7" customWidth="1"/>
    <col min="6" max="6" width="18.83203125" style="7" customWidth="1"/>
    <col min="7" max="7" width="27.5" style="7" customWidth="1"/>
    <col min="8" max="8" width="14" style="7" customWidth="1"/>
    <col min="9" max="9" width="9.33203125" style="7"/>
    <col min="10" max="10" width="14.5" style="7" bestFit="1" customWidth="1"/>
    <col min="11" max="16384" width="9.33203125" style="7"/>
  </cols>
  <sheetData>
    <row r="1" spans="2:7" ht="20.100000000000001" customHeight="1"/>
    <row r="2" spans="2:7" ht="35.1" customHeight="1">
      <c r="C2" s="1080" t="s">
        <v>951</v>
      </c>
      <c r="D2" s="1080"/>
      <c r="E2" s="1080"/>
      <c r="F2" s="1080"/>
      <c r="G2" s="1080"/>
    </row>
    <row r="3" spans="2:7" ht="20.100000000000001" customHeight="1">
      <c r="C3" s="40"/>
      <c r="D3" s="40"/>
      <c r="E3" s="40"/>
      <c r="F3" s="40"/>
      <c r="G3" s="40"/>
    </row>
    <row r="4" spans="2:7" ht="20.100000000000001" customHeight="1">
      <c r="C4" s="39" t="s">
        <v>950</v>
      </c>
      <c r="D4" s="38"/>
      <c r="E4" s="38"/>
      <c r="F4" s="38"/>
      <c r="G4" s="37">
        <f>G6+G18</f>
        <v>0</v>
      </c>
    </row>
    <row r="5" spans="2:7" ht="20.100000000000001" customHeight="1">
      <c r="C5" s="39"/>
      <c r="D5" s="38"/>
      <c r="E5" s="38"/>
      <c r="F5" s="38"/>
      <c r="G5" s="37"/>
    </row>
    <row r="6" spans="2:7" s="25" customFormat="1" ht="16.5" customHeight="1">
      <c r="B6" s="25" t="s">
        <v>949</v>
      </c>
      <c r="C6" s="36" t="s">
        <v>948</v>
      </c>
      <c r="D6" s="34"/>
      <c r="E6" s="35"/>
      <c r="F6" s="34"/>
      <c r="G6" s="33">
        <f>SUM(G7:G16)</f>
        <v>0</v>
      </c>
    </row>
    <row r="7" spans="2:7" s="25" customFormat="1" ht="17.45" customHeight="1">
      <c r="C7" s="32" t="s">
        <v>947</v>
      </c>
      <c r="D7" s="32"/>
      <c r="E7" s="31"/>
      <c r="F7" s="30"/>
      <c r="G7" s="30">
        <f>Arch.stav.!J27</f>
        <v>0</v>
      </c>
    </row>
    <row r="8" spans="2:7" s="25" customFormat="1" ht="17.45" customHeight="1">
      <c r="C8" s="32" t="s">
        <v>946</v>
      </c>
      <c r="D8" s="32"/>
      <c r="E8" s="31"/>
      <c r="F8" s="30"/>
      <c r="G8" s="30">
        <f>UT!H13</f>
        <v>0</v>
      </c>
    </row>
    <row r="9" spans="2:7" s="25" customFormat="1" ht="17.45" customHeight="1">
      <c r="C9" s="32" t="s">
        <v>945</v>
      </c>
      <c r="D9" s="32"/>
      <c r="E9" s="31"/>
      <c r="F9" s="30"/>
      <c r="G9" s="30">
        <f>'VZT Rekap'!F27</f>
        <v>0</v>
      </c>
    </row>
    <row r="10" spans="2:7" s="25" customFormat="1" ht="17.45" customHeight="1">
      <c r="C10" s="32" t="s">
        <v>944</v>
      </c>
      <c r="D10" s="32"/>
      <c r="E10" s="31"/>
      <c r="F10" s="30"/>
      <c r="G10" s="30">
        <f>MAR!K5</f>
        <v>0</v>
      </c>
    </row>
    <row r="11" spans="2:7" s="25" customFormat="1" ht="17.45" customHeight="1">
      <c r="C11" s="32" t="s">
        <v>943</v>
      </c>
      <c r="D11" s="32"/>
      <c r="E11" s="31"/>
      <c r="F11" s="30"/>
      <c r="G11" s="30">
        <f>ZTI!J25</f>
        <v>0</v>
      </c>
    </row>
    <row r="12" spans="2:7" s="25" customFormat="1" ht="17.45" customHeight="1">
      <c r="C12" s="32" t="s">
        <v>942</v>
      </c>
      <c r="D12" s="32"/>
      <c r="E12" s="31"/>
      <c r="F12" s="30"/>
      <c r="G12" s="30">
        <f>PZ!J25</f>
        <v>0</v>
      </c>
    </row>
    <row r="13" spans="2:7" s="25" customFormat="1" ht="17.45" customHeight="1">
      <c r="C13" s="32" t="s">
        <v>941</v>
      </c>
      <c r="D13" s="32"/>
      <c r="E13" s="31"/>
      <c r="F13" s="30"/>
      <c r="G13" s="30">
        <f>'EL-Rekap.'!C19</f>
        <v>0</v>
      </c>
    </row>
    <row r="14" spans="2:7" s="25" customFormat="1" ht="17.45" customHeight="1">
      <c r="C14" s="32" t="s">
        <v>940</v>
      </c>
      <c r="D14" s="32"/>
      <c r="E14" s="31"/>
      <c r="F14" s="30"/>
      <c r="G14" s="30">
        <f>SLP!F101</f>
        <v>0</v>
      </c>
    </row>
    <row r="15" spans="2:7" s="25" customFormat="1" ht="17.45" customHeight="1">
      <c r="C15" s="32" t="s">
        <v>939</v>
      </c>
      <c r="D15" s="32"/>
      <c r="E15" s="31"/>
      <c r="F15" s="30"/>
      <c r="G15" s="30">
        <f>Gastro!E169</f>
        <v>0</v>
      </c>
    </row>
    <row r="16" spans="2:7" s="25" customFormat="1" ht="17.45" customHeight="1">
      <c r="C16" s="32"/>
      <c r="D16" s="32"/>
      <c r="E16" s="31"/>
      <c r="F16" s="30"/>
      <c r="G16" s="30"/>
    </row>
    <row r="17" spans="2:7" s="25" customFormat="1" ht="17.45" customHeight="1">
      <c r="C17" s="32"/>
      <c r="D17" s="32"/>
      <c r="E17" s="31"/>
      <c r="F17" s="30"/>
      <c r="G17" s="30"/>
    </row>
    <row r="18" spans="2:7" s="25" customFormat="1" ht="16.5" customHeight="1">
      <c r="B18" s="25" t="s">
        <v>938</v>
      </c>
      <c r="C18" s="36" t="s">
        <v>937</v>
      </c>
      <c r="D18" s="34"/>
      <c r="E18" s="35"/>
      <c r="F18" s="34"/>
      <c r="G18" s="33">
        <f>SUM(G19:G22)</f>
        <v>0</v>
      </c>
    </row>
    <row r="19" spans="2:7" s="25" customFormat="1" ht="16.5" customHeight="1">
      <c r="B19" s="25" t="s">
        <v>936</v>
      </c>
      <c r="C19" s="32" t="s">
        <v>935</v>
      </c>
      <c r="D19" s="32"/>
      <c r="E19" s="31"/>
      <c r="F19" s="30"/>
      <c r="G19" s="254">
        <f>'Příp. vody'!M30</f>
        <v>0</v>
      </c>
    </row>
    <row r="20" spans="2:7" s="25" customFormat="1" ht="16.5" customHeight="1">
      <c r="B20" s="25" t="s">
        <v>934</v>
      </c>
      <c r="C20" s="32" t="s">
        <v>933</v>
      </c>
      <c r="D20" s="32"/>
      <c r="E20" s="31"/>
      <c r="F20" s="30"/>
      <c r="G20" s="30">
        <f>PP!J25</f>
        <v>0</v>
      </c>
    </row>
    <row r="21" spans="2:7" s="25" customFormat="1" ht="16.5" customHeight="1">
      <c r="B21" s="25" t="s">
        <v>932</v>
      </c>
      <c r="C21" s="32" t="s">
        <v>931</v>
      </c>
      <c r="D21" s="32"/>
      <c r="E21" s="31"/>
      <c r="F21" s="30"/>
      <c r="G21" s="30">
        <f>'Příp. dešť. kan.'!M30</f>
        <v>0</v>
      </c>
    </row>
    <row r="22" spans="2:7" s="25" customFormat="1" ht="16.5" customHeight="1">
      <c r="B22" s="25" t="s">
        <v>930</v>
      </c>
      <c r="C22" s="32" t="s">
        <v>929</v>
      </c>
      <c r="D22" s="32"/>
      <c r="E22" s="31"/>
      <c r="F22" s="30"/>
      <c r="G22" s="30">
        <f>'Příp. splašk. kan.'!M30</f>
        <v>0</v>
      </c>
    </row>
    <row r="23" spans="2:7" s="25" customFormat="1" ht="16.5" customHeight="1">
      <c r="C23" s="29"/>
      <c r="D23" s="27"/>
      <c r="E23" s="28"/>
      <c r="F23" s="27"/>
      <c r="G23" s="26"/>
    </row>
    <row r="24" spans="2:7" ht="20.100000000000001" customHeight="1">
      <c r="C24" s="24"/>
      <c r="D24" s="24"/>
      <c r="E24" s="23"/>
      <c r="F24" s="22"/>
      <c r="G24" s="22"/>
    </row>
    <row r="25" spans="2:7" ht="20.100000000000001" customHeight="1">
      <c r="C25" s="20" t="s">
        <v>928</v>
      </c>
      <c r="D25" s="19"/>
      <c r="E25" s="18"/>
      <c r="F25" s="17"/>
      <c r="G25" s="16">
        <f>SUM(G26:G26)</f>
        <v>0</v>
      </c>
    </row>
    <row r="26" spans="2:7" ht="17.45" customHeight="1">
      <c r="B26" s="7" t="s">
        <v>722</v>
      </c>
      <c r="C26" s="15" t="s">
        <v>927</v>
      </c>
      <c r="D26" s="14"/>
      <c r="E26" s="13"/>
      <c r="F26" s="12"/>
      <c r="G26" s="260">
        <f>OST!J27</f>
        <v>0</v>
      </c>
    </row>
    <row r="27" spans="2:7">
      <c r="C27" s="14"/>
      <c r="D27" s="14"/>
      <c r="E27" s="21"/>
      <c r="F27" s="12"/>
      <c r="G27" s="12"/>
    </row>
    <row r="28" spans="2:7" ht="20.100000000000001" customHeight="1">
      <c r="C28" s="20" t="s">
        <v>30</v>
      </c>
      <c r="D28" s="19"/>
      <c r="E28" s="18"/>
      <c r="F28" s="17"/>
      <c r="G28" s="16">
        <f>SUM(G29:G30)</f>
        <v>0</v>
      </c>
    </row>
    <row r="29" spans="2:7">
      <c r="C29" s="15" t="s">
        <v>926</v>
      </c>
      <c r="D29" s="14" t="s">
        <v>125</v>
      </c>
      <c r="E29" s="13">
        <v>21</v>
      </c>
      <c r="F29" s="12">
        <f>G4+G25</f>
        <v>0</v>
      </c>
      <c r="G29" s="12">
        <f>F29*0.21</f>
        <v>0</v>
      </c>
    </row>
    <row r="30" spans="2:7" ht="18.399999999999999" customHeight="1">
      <c r="C30" s="11"/>
      <c r="D30" s="11"/>
      <c r="E30" s="10"/>
      <c r="F30" s="9"/>
      <c r="G30" s="9"/>
    </row>
    <row r="31" spans="2:7" ht="20.100000000000001" customHeight="1">
      <c r="C31" s="1080" t="s">
        <v>925</v>
      </c>
      <c r="D31" s="1080"/>
      <c r="E31" s="1080"/>
      <c r="F31" s="1080"/>
      <c r="G31" s="8">
        <f>G4+G25</f>
        <v>0</v>
      </c>
    </row>
    <row r="32" spans="2:7" ht="18.399999999999999" customHeight="1"/>
    <row r="33" spans="3:7" ht="20.100000000000001" customHeight="1">
      <c r="C33" s="1080" t="s">
        <v>924</v>
      </c>
      <c r="D33" s="1080"/>
      <c r="E33" s="1080"/>
      <c r="F33" s="1080"/>
      <c r="G33" s="8">
        <f>G31+G28</f>
        <v>0</v>
      </c>
    </row>
    <row r="35" spans="3:7" ht="74.25" customHeight="1">
      <c r="C35" s="1081" t="s">
        <v>923</v>
      </c>
      <c r="D35" s="1081"/>
      <c r="E35" s="1081"/>
      <c r="F35" s="1081"/>
      <c r="G35" s="1081"/>
    </row>
  </sheetData>
  <sheetProtection password="CC09" sheet="1" objects="1" scenarios="1" selectLockedCells="1" selectUnlockedCells="1"/>
  <mergeCells count="4">
    <mergeCell ref="C2:G2"/>
    <mergeCell ref="C31:F31"/>
    <mergeCell ref="C33:F33"/>
    <mergeCell ref="C35:G35"/>
  </mergeCells>
  <pageMargins left="0.39370078740157483" right="0.19685039370078741" top="0.78740157480314965" bottom="0.78740157480314965" header="0.31496062992125984" footer="0.51181102362204722"/>
  <pageSetup paperSize="9" firstPageNumber="0" orientation="portrait" horizontalDpi="300" verticalDpi="300" r:id="rId1"/>
  <headerFooter alignWithMargins="0">
    <oddHeader xml:space="preserve">&amp;C&amp;"Arial CE,Tučné"Provozně stravovací objekt  - dokumentace pro provedení stavby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390"/>
  <sheetViews>
    <sheetView workbookViewId="0">
      <selection activeCell="E2" sqref="E2"/>
    </sheetView>
  </sheetViews>
  <sheetFormatPr defaultRowHeight="15"/>
  <cols>
    <col min="1" max="1" width="13" style="150" bestFit="1" customWidth="1"/>
    <col min="2" max="2" width="114.83203125" style="150" bestFit="1" customWidth="1"/>
    <col min="3" max="3" width="4.6640625" style="150" bestFit="1" customWidth="1"/>
    <col min="4" max="4" width="9.1640625" style="149" bestFit="1" customWidth="1"/>
    <col min="5" max="5" width="10.33203125" style="862" bestFit="1" customWidth="1"/>
    <col min="6" max="6" width="15.6640625" style="149" bestFit="1" customWidth="1"/>
    <col min="7" max="7" width="9.1640625" style="862" bestFit="1" customWidth="1"/>
    <col min="8" max="8" width="14.6640625" style="149" bestFit="1" customWidth="1"/>
    <col min="9" max="9" width="10.33203125" style="149" bestFit="1" customWidth="1"/>
    <col min="10" max="10" width="15.33203125" style="149" bestFit="1" customWidth="1"/>
    <col min="11" max="12" width="9.33203125" style="147"/>
    <col min="13" max="13" width="12.83203125" style="148" hidden="1" customWidth="1"/>
    <col min="14" max="16384" width="9.33203125" style="147"/>
  </cols>
  <sheetData>
    <row r="1" spans="1:13">
      <c r="A1" s="163" t="s">
        <v>2382</v>
      </c>
      <c r="B1" s="163" t="s">
        <v>809</v>
      </c>
      <c r="C1" s="163" t="s">
        <v>2381</v>
      </c>
      <c r="D1" s="162" t="s">
        <v>1450</v>
      </c>
      <c r="E1" s="855" t="s">
        <v>1906</v>
      </c>
      <c r="F1" s="162" t="s">
        <v>2380</v>
      </c>
      <c r="G1" s="855" t="s">
        <v>1905</v>
      </c>
      <c r="H1" s="162" t="s">
        <v>2379</v>
      </c>
      <c r="I1" s="162" t="s">
        <v>1663</v>
      </c>
      <c r="J1" s="162" t="s">
        <v>878</v>
      </c>
      <c r="K1" s="151"/>
      <c r="L1" s="151"/>
      <c r="M1" s="148">
        <f>'EL-Param.'!B16/100*F160+'EL-Param.'!B16/100*F162+'EL-Param.'!B16/100*F163+'EL-Param.'!B16/100*F165+'EL-Param.'!B16/100*F167+'EL-Param.'!B16/100*F168+'EL-Param.'!B16/100*F170+'EL-Param.'!B16/100*F171+'EL-Param.'!B16/100*F172+'EL-Param.'!B16/100*F174+'EL-Param.'!B16/100*F176+'EL-Param.'!B16/100*F179+'EL-Param.'!B16/100*F183+'EL-Param.'!B16/100*F184+'EL-Param.'!B16/100*F187+'EL-Param.'!B16/100*F188+'EL-Param.'!B16/100*F190+'EL-Param.'!B16/100*F191+'EL-Param.'!B16/100*F192+'EL-Param.'!B16/100*F193+'EL-Param.'!B16/100*F194+'EL-Param.'!B16/100*F195</f>
        <v>0</v>
      </c>
    </row>
    <row r="2" spans="1:13">
      <c r="A2" s="157" t="s">
        <v>1</v>
      </c>
      <c r="B2" s="157" t="s">
        <v>1904</v>
      </c>
      <c r="C2" s="157" t="s">
        <v>1</v>
      </c>
      <c r="D2" s="156"/>
      <c r="E2" s="856"/>
      <c r="F2" s="156"/>
      <c r="G2" s="856"/>
      <c r="H2" s="156"/>
      <c r="I2" s="156"/>
      <c r="J2" s="156"/>
      <c r="K2" s="151"/>
      <c r="L2" s="151"/>
      <c r="M2" s="148">
        <f>M1+'EL-Param.'!B16/100*F196+'EL-Param.'!B16/100*F198+'EL-Param.'!B16/100*F199+'EL-Param.'!B16/100*F201+'EL-Param.'!B16/100*F202+'EL-Param.'!B16/100*F203+'EL-Param.'!B16/100*F205+'EL-Param.'!B16/100*F206+'EL-Param.'!B16/100*F207+'EL-Param.'!B16/100*F209+'EL-Param.'!B16/100*F210+'EL-Param.'!B16/100*F211+'EL-Param.'!B16/100*F213+'EL-Param.'!B16/100*F214+'EL-Param.'!B16/100*F216+'EL-Param.'!B16/100*F218+'EL-Param.'!B16/100*F219+'EL-Param.'!B16/100*F220+'EL-Param.'!B16/100*F221+'EL-Param.'!B16/100*F222+'EL-Param.'!B16/100*F223+'EL-Param.'!B16/100*F224</f>
        <v>0</v>
      </c>
    </row>
    <row r="3" spans="1:13">
      <c r="A3" s="165" t="s">
        <v>2338</v>
      </c>
      <c r="B3" s="165" t="s">
        <v>2337</v>
      </c>
      <c r="C3" s="165" t="s">
        <v>1</v>
      </c>
      <c r="D3" s="164"/>
      <c r="E3" s="857"/>
      <c r="F3" s="164"/>
      <c r="G3" s="857"/>
      <c r="H3" s="164"/>
      <c r="I3" s="164"/>
      <c r="J3" s="164"/>
      <c r="K3" s="151"/>
      <c r="L3" s="151"/>
      <c r="M3" s="148">
        <f>M2+'EL-Param.'!B16/100*F225+'EL-Param.'!B16/100*F227+'EL-Param.'!B16/100*F228+'EL-Param.'!B16/100*F230+'EL-Param.'!B16/100*F233+'EL-Param.'!B16/100*F234+'EL-Param.'!B16/100*F235+'EL-Param.'!B16/100*F236+'EL-Param.'!B16/100*F237+'EL-Param.'!B16/100*F238+'EL-Param.'!B16/100*F239+'EL-Param.'!B16/100*F243+'EL-Param.'!B16/100*F244+'EL-Param.'!B16/100*F245+'EL-Param.'!B16/100*F246+'EL-Param.'!B16/100*F247+'EL-Param.'!B16/100*F248+'EL-Param.'!B16/100*F249+'EL-Param.'!B16/100*F250+'EL-Param.'!B16/100*F251+'EL-Param.'!B16/100*F253+'EL-Param.'!B16/100*F254</f>
        <v>0</v>
      </c>
    </row>
    <row r="4" spans="1:13">
      <c r="A4" s="165" t="s">
        <v>2336</v>
      </c>
      <c r="B4" s="165" t="s">
        <v>2335</v>
      </c>
      <c r="C4" s="165" t="s">
        <v>1</v>
      </c>
      <c r="D4" s="164"/>
      <c r="E4" s="857"/>
      <c r="F4" s="164"/>
      <c r="G4" s="857"/>
      <c r="H4" s="164"/>
      <c r="I4" s="164"/>
      <c r="J4" s="164"/>
      <c r="K4" s="151"/>
      <c r="L4" s="151"/>
      <c r="M4" s="148">
        <f>M3+'EL-Param.'!B16/100*F255+'EL-Param.'!B16/100*F257+'EL-Param.'!B16/100*F258+'EL-Param.'!B16/100*F260+'EL-Param.'!B16/100*F262+'EL-Param.'!B16/100*F263+'EL-Param.'!B16/100*F264+'EL-Param.'!B16/100*F265+'EL-Param.'!B16/100*F267+'EL-Param.'!B16/100*F269+'EL-Param.'!B16/100*F271+'EL-Param.'!B16/100*F272+'EL-Param.'!B16/100*F273+'EL-Param.'!B16/100*F275+'EL-Param.'!B16/100*F276+'EL-Param.'!B16/100*F277+'EL-Param.'!B16/100*F278+'EL-Param.'!B16/100*F284+'EL-Param.'!B16/100*F285+'EL-Param.'!B16/100*F286+'EL-Param.'!B16/100*F287+'EL-Param.'!B16/100*F288</f>
        <v>0</v>
      </c>
    </row>
    <row r="5" spans="1:13">
      <c r="A5" s="153" t="s">
        <v>2334</v>
      </c>
      <c r="B5" s="153" t="s">
        <v>2378</v>
      </c>
      <c r="C5" s="153" t="s">
        <v>1245</v>
      </c>
      <c r="D5" s="152">
        <v>1</v>
      </c>
      <c r="E5" s="858"/>
      <c r="F5" s="152">
        <f>D5*E5</f>
        <v>0</v>
      </c>
      <c r="G5" s="858"/>
      <c r="H5" s="152">
        <f>D5*G5</f>
        <v>0</v>
      </c>
      <c r="I5" s="152">
        <f>E5+G5</f>
        <v>0</v>
      </c>
      <c r="J5" s="152">
        <f>F5+H5</f>
        <v>0</v>
      </c>
      <c r="K5" s="151"/>
      <c r="L5" s="151"/>
      <c r="M5" s="148">
        <f>M4+'EL-Param.'!B16/100*F289+'EL-Param.'!B16/100*F290+'EL-Param.'!B16/100*F291+'EL-Param.'!B16/100*F292+'EL-Param.'!B16/100*F293+'EL-Param.'!B16/100*F294+'EL-Param.'!B16/100*F295+'EL-Param.'!B16/100*F296+'EL-Param.'!B16/100*F297+'EL-Param.'!B16/100*F298+'EL-Param.'!B16/100*F299+'EL-Param.'!B16/100*F300+'EL-Param.'!B16/100*F301+'EL-Param.'!B16/100*F302+'EL-Param.'!B16/100*F303+'EL-Param.'!B16/100*F304+'EL-Param.'!B16/100*F307+'EL-Param.'!B16/100*F309+'EL-Param.'!B16/100*F310+'EL-Param.'!B16/100*F312+'EL-Param.'!B16/100*F315+'EL-Param.'!B16/100*F316</f>
        <v>0</v>
      </c>
    </row>
    <row r="6" spans="1:13">
      <c r="A6" s="165" t="s">
        <v>2332</v>
      </c>
      <c r="B6" s="165" t="s">
        <v>2331</v>
      </c>
      <c r="C6" s="165" t="s">
        <v>1</v>
      </c>
      <c r="D6" s="164"/>
      <c r="E6" s="857"/>
      <c r="F6" s="164"/>
      <c r="G6" s="857"/>
      <c r="H6" s="164"/>
      <c r="I6" s="164"/>
      <c r="J6" s="164"/>
      <c r="K6" s="151"/>
      <c r="L6" s="151"/>
    </row>
    <row r="7" spans="1:13">
      <c r="A7" s="153" t="s">
        <v>2330</v>
      </c>
      <c r="B7" s="153" t="s">
        <v>2329</v>
      </c>
      <c r="C7" s="153" t="s">
        <v>959</v>
      </c>
      <c r="D7" s="152">
        <v>1</v>
      </c>
      <c r="E7" s="858"/>
      <c r="F7" s="152">
        <f>D7*E7</f>
        <v>0</v>
      </c>
      <c r="G7" s="858"/>
      <c r="H7" s="152">
        <f>D7*G7</f>
        <v>0</v>
      </c>
      <c r="I7" s="152">
        <f>E7+G7</f>
        <v>0</v>
      </c>
      <c r="J7" s="152">
        <f>F7+H7</f>
        <v>0</v>
      </c>
      <c r="K7" s="151"/>
      <c r="L7" s="151"/>
    </row>
    <row r="8" spans="1:13">
      <c r="A8" s="165" t="s">
        <v>1</v>
      </c>
      <c r="B8" s="165" t="s">
        <v>2285</v>
      </c>
      <c r="C8" s="165" t="s">
        <v>1</v>
      </c>
      <c r="D8" s="164"/>
      <c r="E8" s="857"/>
      <c r="F8" s="164"/>
      <c r="G8" s="857"/>
      <c r="H8" s="164"/>
      <c r="I8" s="164"/>
      <c r="J8" s="164"/>
      <c r="K8" s="151"/>
      <c r="L8" s="151"/>
    </row>
    <row r="9" spans="1:13">
      <c r="A9" s="153" t="s">
        <v>2377</v>
      </c>
      <c r="B9" s="153" t="s">
        <v>2376</v>
      </c>
      <c r="C9" s="153" t="s">
        <v>1245</v>
      </c>
      <c r="D9" s="152">
        <v>3</v>
      </c>
      <c r="E9" s="858"/>
      <c r="F9" s="152">
        <f>D9*E9</f>
        <v>0</v>
      </c>
      <c r="G9" s="858"/>
      <c r="H9" s="152">
        <f>D9*G9</f>
        <v>0</v>
      </c>
      <c r="I9" s="152">
        <f>E9+G9</f>
        <v>0</v>
      </c>
      <c r="J9" s="152">
        <f>F9+H9</f>
        <v>0</v>
      </c>
      <c r="K9" s="151"/>
      <c r="L9" s="151"/>
    </row>
    <row r="10" spans="1:13">
      <c r="A10" s="165" t="s">
        <v>1</v>
      </c>
      <c r="B10" s="165" t="s">
        <v>2328</v>
      </c>
      <c r="C10" s="165" t="s">
        <v>1</v>
      </c>
      <c r="D10" s="164"/>
      <c r="E10" s="857"/>
      <c r="F10" s="164"/>
      <c r="G10" s="857"/>
      <c r="H10" s="164"/>
      <c r="I10" s="164"/>
      <c r="J10" s="164"/>
      <c r="K10" s="151"/>
      <c r="L10" s="151"/>
    </row>
    <row r="11" spans="1:13">
      <c r="A11" s="153" t="s">
        <v>2375</v>
      </c>
      <c r="B11" s="153" t="s">
        <v>2374</v>
      </c>
      <c r="C11" s="153" t="s">
        <v>2263</v>
      </c>
      <c r="D11" s="152">
        <v>1</v>
      </c>
      <c r="E11" s="858"/>
      <c r="F11" s="152">
        <f>D11*E11</f>
        <v>0</v>
      </c>
      <c r="G11" s="858"/>
      <c r="H11" s="152">
        <f>D11*G11</f>
        <v>0</v>
      </c>
      <c r="I11" s="152">
        <f t="shared" ref="I11:J14" si="0">E11+G11</f>
        <v>0</v>
      </c>
      <c r="J11" s="152">
        <f t="shared" si="0"/>
        <v>0</v>
      </c>
      <c r="K11" s="151"/>
      <c r="L11" s="151"/>
    </row>
    <row r="12" spans="1:13">
      <c r="A12" s="153" t="s">
        <v>2373</v>
      </c>
      <c r="B12" s="153" t="s">
        <v>2372</v>
      </c>
      <c r="C12" s="153" t="s">
        <v>2263</v>
      </c>
      <c r="D12" s="152">
        <v>1</v>
      </c>
      <c r="E12" s="858"/>
      <c r="F12" s="152">
        <f>D12*E12</f>
        <v>0</v>
      </c>
      <c r="G12" s="858"/>
      <c r="H12" s="152">
        <f>D12*G12</f>
        <v>0</v>
      </c>
      <c r="I12" s="152">
        <f t="shared" si="0"/>
        <v>0</v>
      </c>
      <c r="J12" s="152">
        <f t="shared" si="0"/>
        <v>0</v>
      </c>
      <c r="K12" s="151"/>
      <c r="L12" s="151"/>
    </row>
    <row r="13" spans="1:13">
      <c r="A13" s="153" t="s">
        <v>2371</v>
      </c>
      <c r="B13" s="153" t="s">
        <v>2370</v>
      </c>
      <c r="C13" s="153" t="s">
        <v>2263</v>
      </c>
      <c r="D13" s="152">
        <v>1</v>
      </c>
      <c r="E13" s="858"/>
      <c r="F13" s="152">
        <f>D13*E13</f>
        <v>0</v>
      </c>
      <c r="G13" s="858"/>
      <c r="H13" s="152">
        <f>D13*G13</f>
        <v>0</v>
      </c>
      <c r="I13" s="152">
        <f t="shared" si="0"/>
        <v>0</v>
      </c>
      <c r="J13" s="152">
        <f t="shared" si="0"/>
        <v>0</v>
      </c>
      <c r="K13" s="151"/>
      <c r="L13" s="151"/>
    </row>
    <row r="14" spans="1:13">
      <c r="A14" s="153" t="s">
        <v>2369</v>
      </c>
      <c r="B14" s="153" t="s">
        <v>2368</v>
      </c>
      <c r="C14" s="153" t="s">
        <v>2263</v>
      </c>
      <c r="D14" s="152">
        <v>1</v>
      </c>
      <c r="E14" s="858"/>
      <c r="F14" s="152">
        <f>D14*E14</f>
        <v>0</v>
      </c>
      <c r="G14" s="858"/>
      <c r="H14" s="152">
        <f>D14*G14</f>
        <v>0</v>
      </c>
      <c r="I14" s="152">
        <f t="shared" si="0"/>
        <v>0</v>
      </c>
      <c r="J14" s="152">
        <f t="shared" si="0"/>
        <v>0</v>
      </c>
      <c r="K14" s="151"/>
      <c r="L14" s="151"/>
    </row>
    <row r="15" spans="1:13">
      <c r="A15" s="165" t="s">
        <v>1</v>
      </c>
      <c r="B15" s="165" t="s">
        <v>2321</v>
      </c>
      <c r="C15" s="165" t="s">
        <v>1</v>
      </c>
      <c r="D15" s="164"/>
      <c r="E15" s="857"/>
      <c r="F15" s="164"/>
      <c r="G15" s="857"/>
      <c r="H15" s="164"/>
      <c r="I15" s="164"/>
      <c r="J15" s="164"/>
      <c r="K15" s="151"/>
      <c r="L15" s="151"/>
    </row>
    <row r="16" spans="1:13">
      <c r="A16" s="153" t="s">
        <v>2367</v>
      </c>
      <c r="B16" s="153" t="s">
        <v>2366</v>
      </c>
      <c r="C16" s="153" t="s">
        <v>2263</v>
      </c>
      <c r="D16" s="152">
        <v>1</v>
      </c>
      <c r="E16" s="858"/>
      <c r="F16" s="152">
        <f>D16*E16</f>
        <v>0</v>
      </c>
      <c r="G16" s="858"/>
      <c r="H16" s="152">
        <f>D16*G16</f>
        <v>0</v>
      </c>
      <c r="I16" s="152">
        <f t="shared" ref="I16:J19" si="1">E16+G16</f>
        <v>0</v>
      </c>
      <c r="J16" s="152">
        <f t="shared" si="1"/>
        <v>0</v>
      </c>
      <c r="K16" s="151"/>
      <c r="L16" s="151"/>
    </row>
    <row r="17" spans="1:12">
      <c r="A17" s="153" t="s">
        <v>2320</v>
      </c>
      <c r="B17" s="153" t="s">
        <v>2319</v>
      </c>
      <c r="C17" s="153" t="s">
        <v>2263</v>
      </c>
      <c r="D17" s="152">
        <v>1</v>
      </c>
      <c r="E17" s="858"/>
      <c r="F17" s="152">
        <f>D17*E17</f>
        <v>0</v>
      </c>
      <c r="G17" s="858"/>
      <c r="H17" s="152">
        <f>D17*G17</f>
        <v>0</v>
      </c>
      <c r="I17" s="152">
        <f t="shared" si="1"/>
        <v>0</v>
      </c>
      <c r="J17" s="152">
        <f t="shared" si="1"/>
        <v>0</v>
      </c>
      <c r="K17" s="151"/>
      <c r="L17" s="151"/>
    </row>
    <row r="18" spans="1:12">
      <c r="A18" s="153" t="s">
        <v>2365</v>
      </c>
      <c r="B18" s="153" t="s">
        <v>2364</v>
      </c>
      <c r="C18" s="153" t="s">
        <v>2263</v>
      </c>
      <c r="D18" s="152">
        <v>3</v>
      </c>
      <c r="E18" s="858"/>
      <c r="F18" s="152">
        <f>D18*E18</f>
        <v>0</v>
      </c>
      <c r="G18" s="858"/>
      <c r="H18" s="152">
        <f>D18*G18</f>
        <v>0</v>
      </c>
      <c r="I18" s="152">
        <f t="shared" si="1"/>
        <v>0</v>
      </c>
      <c r="J18" s="152">
        <f t="shared" si="1"/>
        <v>0</v>
      </c>
      <c r="K18" s="151"/>
      <c r="L18" s="151"/>
    </row>
    <row r="19" spans="1:12">
      <c r="A19" s="153" t="s">
        <v>2318</v>
      </c>
      <c r="B19" s="153" t="s">
        <v>2317</v>
      </c>
      <c r="C19" s="153" t="s">
        <v>2263</v>
      </c>
      <c r="D19" s="152">
        <v>3</v>
      </c>
      <c r="E19" s="858"/>
      <c r="F19" s="152">
        <f>D19*E19</f>
        <v>0</v>
      </c>
      <c r="G19" s="858"/>
      <c r="H19" s="152">
        <f>D19*G19</f>
        <v>0</v>
      </c>
      <c r="I19" s="152">
        <f t="shared" si="1"/>
        <v>0</v>
      </c>
      <c r="J19" s="152">
        <f t="shared" si="1"/>
        <v>0</v>
      </c>
      <c r="K19" s="151"/>
      <c r="L19" s="151"/>
    </row>
    <row r="20" spans="1:12">
      <c r="A20" s="165" t="s">
        <v>1</v>
      </c>
      <c r="B20" s="165" t="s">
        <v>2282</v>
      </c>
      <c r="C20" s="165" t="s">
        <v>1</v>
      </c>
      <c r="D20" s="164"/>
      <c r="E20" s="857"/>
      <c r="F20" s="164"/>
      <c r="G20" s="857"/>
      <c r="H20" s="164"/>
      <c r="I20" s="164"/>
      <c r="J20" s="164"/>
      <c r="K20" s="151"/>
      <c r="L20" s="151"/>
    </row>
    <row r="21" spans="1:12">
      <c r="A21" s="153" t="s">
        <v>2279</v>
      </c>
      <c r="B21" s="153" t="s">
        <v>2278</v>
      </c>
      <c r="C21" s="153" t="s">
        <v>2263</v>
      </c>
      <c r="D21" s="152">
        <v>1</v>
      </c>
      <c r="E21" s="858"/>
      <c r="F21" s="152">
        <f>D21*E21</f>
        <v>0</v>
      </c>
      <c r="G21" s="858"/>
      <c r="H21" s="152">
        <f>D21*G21</f>
        <v>0</v>
      </c>
      <c r="I21" s="152">
        <f t="shared" ref="I21:J25" si="2">E21+G21</f>
        <v>0</v>
      </c>
      <c r="J21" s="152">
        <f t="shared" si="2"/>
        <v>0</v>
      </c>
      <c r="K21" s="151"/>
      <c r="L21" s="151"/>
    </row>
    <row r="22" spans="1:12">
      <c r="A22" s="153" t="s">
        <v>2310</v>
      </c>
      <c r="B22" s="153" t="s">
        <v>2309</v>
      </c>
      <c r="C22" s="153" t="s">
        <v>2263</v>
      </c>
      <c r="D22" s="152">
        <v>1</v>
      </c>
      <c r="E22" s="858"/>
      <c r="F22" s="152">
        <f>D22*E22</f>
        <v>0</v>
      </c>
      <c r="G22" s="858"/>
      <c r="H22" s="152">
        <f>D22*G22</f>
        <v>0</v>
      </c>
      <c r="I22" s="152">
        <f t="shared" si="2"/>
        <v>0</v>
      </c>
      <c r="J22" s="152">
        <f t="shared" si="2"/>
        <v>0</v>
      </c>
      <c r="K22" s="151"/>
      <c r="L22" s="151"/>
    </row>
    <row r="23" spans="1:12">
      <c r="A23" s="153" t="s">
        <v>2308</v>
      </c>
      <c r="B23" s="153" t="s">
        <v>2307</v>
      </c>
      <c r="C23" s="153" t="s">
        <v>2263</v>
      </c>
      <c r="D23" s="152">
        <v>2</v>
      </c>
      <c r="E23" s="858"/>
      <c r="F23" s="152">
        <f>D23*E23</f>
        <v>0</v>
      </c>
      <c r="G23" s="858"/>
      <c r="H23" s="152">
        <f>D23*G23</f>
        <v>0</v>
      </c>
      <c r="I23" s="152">
        <f t="shared" si="2"/>
        <v>0</v>
      </c>
      <c r="J23" s="152">
        <f t="shared" si="2"/>
        <v>0</v>
      </c>
      <c r="K23" s="151"/>
      <c r="L23" s="151"/>
    </row>
    <row r="24" spans="1:12">
      <c r="A24" s="153" t="s">
        <v>2293</v>
      </c>
      <c r="B24" s="153" t="s">
        <v>2292</v>
      </c>
      <c r="C24" s="153" t="s">
        <v>2263</v>
      </c>
      <c r="D24" s="152">
        <v>1</v>
      </c>
      <c r="E24" s="858"/>
      <c r="F24" s="152">
        <f>D24*E24</f>
        <v>0</v>
      </c>
      <c r="G24" s="858"/>
      <c r="H24" s="152">
        <f>D24*G24</f>
        <v>0</v>
      </c>
      <c r="I24" s="152">
        <f t="shared" si="2"/>
        <v>0</v>
      </c>
      <c r="J24" s="152">
        <f t="shared" si="2"/>
        <v>0</v>
      </c>
      <c r="K24" s="151"/>
      <c r="L24" s="151"/>
    </row>
    <row r="25" spans="1:12">
      <c r="A25" s="153" t="s">
        <v>2363</v>
      </c>
      <c r="B25" s="153" t="s">
        <v>2362</v>
      </c>
      <c r="C25" s="153" t="s">
        <v>2263</v>
      </c>
      <c r="D25" s="152">
        <v>1</v>
      </c>
      <c r="E25" s="858"/>
      <c r="F25" s="152">
        <f>D25*E25</f>
        <v>0</v>
      </c>
      <c r="G25" s="858"/>
      <c r="H25" s="152">
        <f>D25*G25</f>
        <v>0</v>
      </c>
      <c r="I25" s="152">
        <f t="shared" si="2"/>
        <v>0</v>
      </c>
      <c r="J25" s="152">
        <f t="shared" si="2"/>
        <v>0</v>
      </c>
      <c r="K25" s="151"/>
      <c r="L25" s="151"/>
    </row>
    <row r="26" spans="1:12">
      <c r="A26" s="165" t="s">
        <v>2361</v>
      </c>
      <c r="B26" s="165" t="s">
        <v>2360</v>
      </c>
      <c r="C26" s="165" t="s">
        <v>1</v>
      </c>
      <c r="D26" s="164"/>
      <c r="E26" s="857"/>
      <c r="F26" s="164"/>
      <c r="G26" s="857"/>
      <c r="H26" s="164"/>
      <c r="I26" s="164"/>
      <c r="J26" s="164"/>
      <c r="K26" s="151"/>
      <c r="L26" s="151"/>
    </row>
    <row r="27" spans="1:12">
      <c r="A27" s="153" t="s">
        <v>2359</v>
      </c>
      <c r="B27" s="153" t="s">
        <v>2358</v>
      </c>
      <c r="C27" s="153" t="s">
        <v>1245</v>
      </c>
      <c r="D27" s="152">
        <v>3</v>
      </c>
      <c r="E27" s="858"/>
      <c r="F27" s="152">
        <f>D27*E27</f>
        <v>0</v>
      </c>
      <c r="G27" s="858"/>
      <c r="H27" s="152">
        <f>D27*G27</f>
        <v>0</v>
      </c>
      <c r="I27" s="152">
        <f>E27+G27</f>
        <v>0</v>
      </c>
      <c r="J27" s="152">
        <f>F27+H27</f>
        <v>0</v>
      </c>
      <c r="K27" s="151"/>
      <c r="L27" s="151"/>
    </row>
    <row r="28" spans="1:12">
      <c r="A28" s="165" t="s">
        <v>2357</v>
      </c>
      <c r="B28" s="165" t="s">
        <v>2356</v>
      </c>
      <c r="C28" s="165" t="s">
        <v>1</v>
      </c>
      <c r="D28" s="164"/>
      <c r="E28" s="857"/>
      <c r="F28" s="164"/>
      <c r="G28" s="857"/>
      <c r="H28" s="164"/>
      <c r="I28" s="164"/>
      <c r="J28" s="164"/>
      <c r="K28" s="151"/>
      <c r="L28" s="151"/>
    </row>
    <row r="29" spans="1:12">
      <c r="A29" s="153" t="s">
        <v>2355</v>
      </c>
      <c r="B29" s="153" t="s">
        <v>2354</v>
      </c>
      <c r="C29" s="153" t="s">
        <v>1245</v>
      </c>
      <c r="D29" s="152">
        <v>1</v>
      </c>
      <c r="E29" s="858"/>
      <c r="F29" s="152">
        <f>D29*E29</f>
        <v>0</v>
      </c>
      <c r="G29" s="858"/>
      <c r="H29" s="152">
        <f>D29*G29</f>
        <v>0</v>
      </c>
      <c r="I29" s="152">
        <f>E29+G29</f>
        <v>0</v>
      </c>
      <c r="J29" s="152">
        <f>F29+H29</f>
        <v>0</v>
      </c>
      <c r="K29" s="151"/>
      <c r="L29" s="151"/>
    </row>
    <row r="30" spans="1:12">
      <c r="A30" s="165" t="s">
        <v>2353</v>
      </c>
      <c r="B30" s="165" t="s">
        <v>2352</v>
      </c>
      <c r="C30" s="165" t="s">
        <v>1</v>
      </c>
      <c r="D30" s="164"/>
      <c r="E30" s="857"/>
      <c r="F30" s="164"/>
      <c r="G30" s="857"/>
      <c r="H30" s="164"/>
      <c r="I30" s="164"/>
      <c r="J30" s="164"/>
      <c r="K30" s="151"/>
      <c r="L30" s="151"/>
    </row>
    <row r="31" spans="1:12">
      <c r="A31" s="153" t="s">
        <v>2351</v>
      </c>
      <c r="B31" s="153" t="s">
        <v>2350</v>
      </c>
      <c r="C31" s="153" t="s">
        <v>1245</v>
      </c>
      <c r="D31" s="152">
        <v>3</v>
      </c>
      <c r="E31" s="858"/>
      <c r="F31" s="152">
        <f>D31*E31</f>
        <v>0</v>
      </c>
      <c r="G31" s="858"/>
      <c r="H31" s="152">
        <f>D31*G31</f>
        <v>0</v>
      </c>
      <c r="I31" s="152">
        <f>E31+G31</f>
        <v>0</v>
      </c>
      <c r="J31" s="152">
        <f>F31+H31</f>
        <v>0</v>
      </c>
      <c r="K31" s="151"/>
      <c r="L31" s="151"/>
    </row>
    <row r="32" spans="1:12">
      <c r="A32" s="165" t="s">
        <v>1</v>
      </c>
      <c r="B32" s="165" t="s">
        <v>2349</v>
      </c>
      <c r="C32" s="165" t="s">
        <v>1</v>
      </c>
      <c r="D32" s="164"/>
      <c r="E32" s="857"/>
      <c r="F32" s="164"/>
      <c r="G32" s="857"/>
      <c r="H32" s="164"/>
      <c r="I32" s="164"/>
      <c r="J32" s="164"/>
      <c r="K32" s="151"/>
      <c r="L32" s="151"/>
    </row>
    <row r="33" spans="1:12">
      <c r="A33" s="153" t="s">
        <v>1</v>
      </c>
      <c r="B33" s="153" t="s">
        <v>2348</v>
      </c>
      <c r="C33" s="153" t="s">
        <v>1245</v>
      </c>
      <c r="D33" s="152">
        <v>1</v>
      </c>
      <c r="E33" s="858"/>
      <c r="F33" s="152">
        <f>D33*E33</f>
        <v>0</v>
      </c>
      <c r="G33" s="858"/>
      <c r="H33" s="152">
        <f>D33*G33</f>
        <v>0</v>
      </c>
      <c r="I33" s="152">
        <f>E33+G33</f>
        <v>0</v>
      </c>
      <c r="J33" s="152">
        <f>F33+H33</f>
        <v>0</v>
      </c>
      <c r="K33" s="151"/>
      <c r="L33" s="151"/>
    </row>
    <row r="34" spans="1:12">
      <c r="A34" s="165" t="s">
        <v>1</v>
      </c>
      <c r="B34" s="165" t="s">
        <v>2347</v>
      </c>
      <c r="C34" s="165" t="s">
        <v>1</v>
      </c>
      <c r="D34" s="164"/>
      <c r="E34" s="857"/>
      <c r="F34" s="164"/>
      <c r="G34" s="857"/>
      <c r="H34" s="164"/>
      <c r="I34" s="164"/>
      <c r="J34" s="164"/>
      <c r="K34" s="151"/>
      <c r="L34" s="151"/>
    </row>
    <row r="35" spans="1:12">
      <c r="A35" s="153" t="s">
        <v>2346</v>
      </c>
      <c r="B35" s="153" t="s">
        <v>2345</v>
      </c>
      <c r="C35" s="153" t="s">
        <v>1245</v>
      </c>
      <c r="D35" s="152">
        <v>1</v>
      </c>
      <c r="E35" s="858"/>
      <c r="F35" s="152">
        <f>D35*E35</f>
        <v>0</v>
      </c>
      <c r="G35" s="858"/>
      <c r="H35" s="152">
        <f>D35*G35</f>
        <v>0</v>
      </c>
      <c r="I35" s="152">
        <f>E35+G35</f>
        <v>0</v>
      </c>
      <c r="J35" s="152">
        <f>F35+H35</f>
        <v>0</v>
      </c>
      <c r="K35" s="151"/>
      <c r="L35" s="151"/>
    </row>
    <row r="36" spans="1:12">
      <c r="A36" s="165" t="s">
        <v>2262</v>
      </c>
      <c r="B36" s="165" t="s">
        <v>2261</v>
      </c>
      <c r="C36" s="165" t="s">
        <v>1</v>
      </c>
      <c r="D36" s="164"/>
      <c r="E36" s="857"/>
      <c r="F36" s="164"/>
      <c r="G36" s="857"/>
      <c r="H36" s="164"/>
      <c r="I36" s="164"/>
      <c r="J36" s="164"/>
      <c r="K36" s="151"/>
      <c r="L36" s="151"/>
    </row>
    <row r="37" spans="1:12">
      <c r="A37" s="153" t="s">
        <v>2256</v>
      </c>
      <c r="B37" s="153" t="s">
        <v>2255</v>
      </c>
      <c r="C37" s="153" t="s">
        <v>1245</v>
      </c>
      <c r="D37" s="152">
        <v>12</v>
      </c>
      <c r="E37" s="858"/>
      <c r="F37" s="152">
        <f>D37*E37</f>
        <v>0</v>
      </c>
      <c r="G37" s="858"/>
      <c r="H37" s="152">
        <f>D37*G37</f>
        <v>0</v>
      </c>
      <c r="I37" s="152">
        <f>E37+G37</f>
        <v>0</v>
      </c>
      <c r="J37" s="152">
        <f>F37+H37</f>
        <v>0</v>
      </c>
      <c r="K37" s="151"/>
      <c r="L37" s="151"/>
    </row>
    <row r="38" spans="1:12">
      <c r="A38" s="153" t="s">
        <v>2344</v>
      </c>
      <c r="B38" s="153" t="s">
        <v>2343</v>
      </c>
      <c r="C38" s="153" t="s">
        <v>1245</v>
      </c>
      <c r="D38" s="152">
        <v>3</v>
      </c>
      <c r="E38" s="858"/>
      <c r="F38" s="152">
        <f>D38*E38</f>
        <v>0</v>
      </c>
      <c r="G38" s="858"/>
      <c r="H38" s="152">
        <f>D38*G38</f>
        <v>0</v>
      </c>
      <c r="I38" s="152">
        <f>E38+G38</f>
        <v>0</v>
      </c>
      <c r="J38" s="152">
        <f>F38+H38</f>
        <v>0</v>
      </c>
      <c r="K38" s="151"/>
      <c r="L38" s="151"/>
    </row>
    <row r="39" spans="1:12">
      <c r="A39" s="157" t="s">
        <v>1</v>
      </c>
      <c r="B39" s="157" t="s">
        <v>2342</v>
      </c>
      <c r="C39" s="157" t="s">
        <v>1</v>
      </c>
      <c r="D39" s="156"/>
      <c r="E39" s="856"/>
      <c r="F39" s="156">
        <f>SUM(F3:F38)</f>
        <v>0</v>
      </c>
      <c r="G39" s="856"/>
      <c r="H39" s="156">
        <f>SUM(H3:H38)</f>
        <v>0</v>
      </c>
      <c r="I39" s="156"/>
      <c r="J39" s="156">
        <f>SUM(J3:J38)</f>
        <v>0</v>
      </c>
      <c r="K39" s="151"/>
      <c r="L39" s="151"/>
    </row>
    <row r="40" spans="1:12">
      <c r="A40" s="157" t="s">
        <v>1</v>
      </c>
      <c r="B40" s="157" t="s">
        <v>1903</v>
      </c>
      <c r="C40" s="157" t="s">
        <v>1</v>
      </c>
      <c r="D40" s="156"/>
      <c r="E40" s="856"/>
      <c r="F40" s="156"/>
      <c r="G40" s="856"/>
      <c r="H40" s="156"/>
      <c r="I40" s="156"/>
      <c r="J40" s="156"/>
      <c r="K40" s="151"/>
      <c r="L40" s="151"/>
    </row>
    <row r="41" spans="1:12">
      <c r="A41" s="165" t="s">
        <v>2289</v>
      </c>
      <c r="B41" s="165" t="s">
        <v>2288</v>
      </c>
      <c r="C41" s="165" t="s">
        <v>1</v>
      </c>
      <c r="D41" s="164"/>
      <c r="E41" s="857"/>
      <c r="F41" s="164"/>
      <c r="G41" s="857"/>
      <c r="H41" s="164"/>
      <c r="I41" s="164"/>
      <c r="J41" s="164"/>
      <c r="K41" s="151"/>
      <c r="L41" s="151"/>
    </row>
    <row r="42" spans="1:12">
      <c r="A42" s="153" t="s">
        <v>2287</v>
      </c>
      <c r="B42" s="153" t="s">
        <v>2286</v>
      </c>
      <c r="C42" s="153" t="s">
        <v>1245</v>
      </c>
      <c r="D42" s="152">
        <v>1</v>
      </c>
      <c r="E42" s="858"/>
      <c r="F42" s="152">
        <f>D42*E42</f>
        <v>0</v>
      </c>
      <c r="G42" s="858"/>
      <c r="H42" s="152">
        <f>D42*G42</f>
        <v>0</v>
      </c>
      <c r="I42" s="152">
        <f>E42+G42</f>
        <v>0</v>
      </c>
      <c r="J42" s="152">
        <f>F42+H42</f>
        <v>0</v>
      </c>
      <c r="K42" s="151"/>
      <c r="L42" s="151"/>
    </row>
    <row r="43" spans="1:12">
      <c r="A43" s="165" t="s">
        <v>1</v>
      </c>
      <c r="B43" s="165" t="s">
        <v>2285</v>
      </c>
      <c r="C43" s="165" t="s">
        <v>1</v>
      </c>
      <c r="D43" s="164"/>
      <c r="E43" s="857"/>
      <c r="F43" s="164"/>
      <c r="G43" s="857"/>
      <c r="H43" s="164"/>
      <c r="I43" s="164"/>
      <c r="J43" s="164"/>
      <c r="K43" s="151"/>
      <c r="L43" s="151"/>
    </row>
    <row r="44" spans="1:12">
      <c r="A44" s="153" t="s">
        <v>2284</v>
      </c>
      <c r="B44" s="153" t="s">
        <v>2283</v>
      </c>
      <c r="C44" s="153" t="s">
        <v>1245</v>
      </c>
      <c r="D44" s="152">
        <v>1</v>
      </c>
      <c r="E44" s="858"/>
      <c r="F44" s="152">
        <f>D44*E44</f>
        <v>0</v>
      </c>
      <c r="G44" s="858"/>
      <c r="H44" s="152">
        <f>D44*G44</f>
        <v>0</v>
      </c>
      <c r="I44" s="152">
        <f>E44+G44</f>
        <v>0</v>
      </c>
      <c r="J44" s="152">
        <f>F44+H44</f>
        <v>0</v>
      </c>
      <c r="K44" s="151"/>
      <c r="L44" s="151"/>
    </row>
    <row r="45" spans="1:12">
      <c r="A45" s="165" t="s">
        <v>1</v>
      </c>
      <c r="B45" s="165" t="s">
        <v>2282</v>
      </c>
      <c r="C45" s="165" t="s">
        <v>1</v>
      </c>
      <c r="D45" s="164"/>
      <c r="E45" s="857"/>
      <c r="F45" s="164"/>
      <c r="G45" s="857"/>
      <c r="H45" s="164"/>
      <c r="I45" s="164"/>
      <c r="J45" s="164"/>
      <c r="K45" s="151"/>
      <c r="L45" s="151"/>
    </row>
    <row r="46" spans="1:12">
      <c r="A46" s="153" t="s">
        <v>2281</v>
      </c>
      <c r="B46" s="153" t="s">
        <v>2280</v>
      </c>
      <c r="C46" s="153" t="s">
        <v>2263</v>
      </c>
      <c r="D46" s="152">
        <v>1</v>
      </c>
      <c r="E46" s="858"/>
      <c r="F46" s="152">
        <f t="shared" ref="F46:F51" si="3">D46*E46</f>
        <v>0</v>
      </c>
      <c r="G46" s="858"/>
      <c r="H46" s="152">
        <f t="shared" ref="H46:H51" si="4">D46*G46</f>
        <v>0</v>
      </c>
      <c r="I46" s="152">
        <f t="shared" ref="I46:J51" si="5">E46+G46</f>
        <v>0</v>
      </c>
      <c r="J46" s="152">
        <f t="shared" si="5"/>
        <v>0</v>
      </c>
      <c r="K46" s="151"/>
      <c r="L46" s="151"/>
    </row>
    <row r="47" spans="1:12">
      <c r="A47" s="153" t="s">
        <v>2279</v>
      </c>
      <c r="B47" s="153" t="s">
        <v>2278</v>
      </c>
      <c r="C47" s="153" t="s">
        <v>2263</v>
      </c>
      <c r="D47" s="152">
        <v>5</v>
      </c>
      <c r="E47" s="858"/>
      <c r="F47" s="152">
        <f t="shared" si="3"/>
        <v>0</v>
      </c>
      <c r="G47" s="858"/>
      <c r="H47" s="152">
        <f t="shared" si="4"/>
        <v>0</v>
      </c>
      <c r="I47" s="152">
        <f t="shared" si="5"/>
        <v>0</v>
      </c>
      <c r="J47" s="152">
        <f t="shared" si="5"/>
        <v>0</v>
      </c>
      <c r="K47" s="151"/>
      <c r="L47" s="151"/>
    </row>
    <row r="48" spans="1:12">
      <c r="A48" s="153" t="s">
        <v>2277</v>
      </c>
      <c r="B48" s="153" t="s">
        <v>2276</v>
      </c>
      <c r="C48" s="153" t="s">
        <v>2263</v>
      </c>
      <c r="D48" s="152">
        <v>6</v>
      </c>
      <c r="E48" s="858"/>
      <c r="F48" s="152">
        <f t="shared" si="3"/>
        <v>0</v>
      </c>
      <c r="G48" s="858"/>
      <c r="H48" s="152">
        <f t="shared" si="4"/>
        <v>0</v>
      </c>
      <c r="I48" s="152">
        <f t="shared" si="5"/>
        <v>0</v>
      </c>
      <c r="J48" s="152">
        <f t="shared" si="5"/>
        <v>0</v>
      </c>
      <c r="K48" s="151"/>
      <c r="L48" s="151"/>
    </row>
    <row r="49" spans="1:12">
      <c r="A49" s="153" t="s">
        <v>2275</v>
      </c>
      <c r="B49" s="153" t="s">
        <v>2274</v>
      </c>
      <c r="C49" s="153" t="s">
        <v>2263</v>
      </c>
      <c r="D49" s="152">
        <v>22</v>
      </c>
      <c r="E49" s="858"/>
      <c r="F49" s="152">
        <f t="shared" si="3"/>
        <v>0</v>
      </c>
      <c r="G49" s="858"/>
      <c r="H49" s="152">
        <f t="shared" si="4"/>
        <v>0</v>
      </c>
      <c r="I49" s="152">
        <f t="shared" si="5"/>
        <v>0</v>
      </c>
      <c r="J49" s="152">
        <f t="shared" si="5"/>
        <v>0</v>
      </c>
      <c r="K49" s="151"/>
      <c r="L49" s="151"/>
    </row>
    <row r="50" spans="1:12">
      <c r="A50" s="153" t="s">
        <v>2273</v>
      </c>
      <c r="B50" s="153" t="s">
        <v>2272</v>
      </c>
      <c r="C50" s="153" t="s">
        <v>2263</v>
      </c>
      <c r="D50" s="152">
        <v>3</v>
      </c>
      <c r="E50" s="858"/>
      <c r="F50" s="152">
        <f t="shared" si="3"/>
        <v>0</v>
      </c>
      <c r="G50" s="858"/>
      <c r="H50" s="152">
        <f t="shared" si="4"/>
        <v>0</v>
      </c>
      <c r="I50" s="152">
        <f t="shared" si="5"/>
        <v>0</v>
      </c>
      <c r="J50" s="152">
        <f t="shared" si="5"/>
        <v>0</v>
      </c>
      <c r="K50" s="151"/>
      <c r="L50" s="151"/>
    </row>
    <row r="51" spans="1:12">
      <c r="A51" s="153" t="s">
        <v>2341</v>
      </c>
      <c r="B51" s="153" t="s">
        <v>2340</v>
      </c>
      <c r="C51" s="153" t="s">
        <v>2263</v>
      </c>
      <c r="D51" s="152">
        <v>1</v>
      </c>
      <c r="E51" s="858"/>
      <c r="F51" s="152">
        <f t="shared" si="3"/>
        <v>0</v>
      </c>
      <c r="G51" s="858"/>
      <c r="H51" s="152">
        <f t="shared" si="4"/>
        <v>0</v>
      </c>
      <c r="I51" s="152">
        <f t="shared" si="5"/>
        <v>0</v>
      </c>
      <c r="J51" s="152">
        <f t="shared" si="5"/>
        <v>0</v>
      </c>
      <c r="K51" s="151"/>
      <c r="L51" s="151"/>
    </row>
    <row r="52" spans="1:12">
      <c r="A52" s="165" t="s">
        <v>2262</v>
      </c>
      <c r="B52" s="165" t="s">
        <v>2261</v>
      </c>
      <c r="C52" s="165" t="s">
        <v>1</v>
      </c>
      <c r="D52" s="164"/>
      <c r="E52" s="857"/>
      <c r="F52" s="164"/>
      <c r="G52" s="857"/>
      <c r="H52" s="164"/>
      <c r="I52" s="164"/>
      <c r="J52" s="164"/>
      <c r="K52" s="151"/>
      <c r="L52" s="151"/>
    </row>
    <row r="53" spans="1:12">
      <c r="A53" s="153" t="s">
        <v>2260</v>
      </c>
      <c r="B53" s="153" t="s">
        <v>2259</v>
      </c>
      <c r="C53" s="153" t="s">
        <v>1245</v>
      </c>
      <c r="D53" s="152">
        <v>34</v>
      </c>
      <c r="E53" s="858"/>
      <c r="F53" s="152">
        <f>D53*E53</f>
        <v>0</v>
      </c>
      <c r="G53" s="858"/>
      <c r="H53" s="152">
        <f>D53*G53</f>
        <v>0</v>
      </c>
      <c r="I53" s="152">
        <f t="shared" ref="I53:J55" si="6">E53+G53</f>
        <v>0</v>
      </c>
      <c r="J53" s="152">
        <f t="shared" si="6"/>
        <v>0</v>
      </c>
      <c r="K53" s="151"/>
      <c r="L53" s="151"/>
    </row>
    <row r="54" spans="1:12">
      <c r="A54" s="153" t="s">
        <v>2258</v>
      </c>
      <c r="B54" s="153" t="s">
        <v>2257</v>
      </c>
      <c r="C54" s="153" t="s">
        <v>1245</v>
      </c>
      <c r="D54" s="152">
        <v>1</v>
      </c>
      <c r="E54" s="858"/>
      <c r="F54" s="152">
        <f>D54*E54</f>
        <v>0</v>
      </c>
      <c r="G54" s="858"/>
      <c r="H54" s="152">
        <f>D54*G54</f>
        <v>0</v>
      </c>
      <c r="I54" s="152">
        <f t="shared" si="6"/>
        <v>0</v>
      </c>
      <c r="J54" s="152">
        <f t="shared" si="6"/>
        <v>0</v>
      </c>
      <c r="K54" s="151"/>
      <c r="L54" s="151"/>
    </row>
    <row r="55" spans="1:12">
      <c r="A55" s="153" t="s">
        <v>2256</v>
      </c>
      <c r="B55" s="153" t="s">
        <v>2255</v>
      </c>
      <c r="C55" s="153" t="s">
        <v>1245</v>
      </c>
      <c r="D55" s="152">
        <v>3</v>
      </c>
      <c r="E55" s="858"/>
      <c r="F55" s="152">
        <f>D55*E55</f>
        <v>0</v>
      </c>
      <c r="G55" s="858"/>
      <c r="H55" s="152">
        <f>D55*G55</f>
        <v>0</v>
      </c>
      <c r="I55" s="152">
        <f t="shared" si="6"/>
        <v>0</v>
      </c>
      <c r="J55" s="152">
        <f t="shared" si="6"/>
        <v>0</v>
      </c>
      <c r="K55" s="151"/>
      <c r="L55" s="151"/>
    </row>
    <row r="56" spans="1:12">
      <c r="A56" s="157" t="s">
        <v>1</v>
      </c>
      <c r="B56" s="157" t="s">
        <v>2339</v>
      </c>
      <c r="C56" s="157" t="s">
        <v>1</v>
      </c>
      <c r="D56" s="156"/>
      <c r="E56" s="856"/>
      <c r="F56" s="156">
        <f>SUM(F41:F55)</f>
        <v>0</v>
      </c>
      <c r="G56" s="856"/>
      <c r="H56" s="156">
        <f>SUM(H41:H55)</f>
        <v>0</v>
      </c>
      <c r="I56" s="156"/>
      <c r="J56" s="156">
        <f>SUM(J41:J55)</f>
        <v>0</v>
      </c>
      <c r="K56" s="151"/>
      <c r="L56" s="151"/>
    </row>
    <row r="57" spans="1:12">
      <c r="A57" s="157" t="s">
        <v>1</v>
      </c>
      <c r="B57" s="157" t="s">
        <v>1902</v>
      </c>
      <c r="C57" s="157" t="s">
        <v>1</v>
      </c>
      <c r="D57" s="156"/>
      <c r="E57" s="856"/>
      <c r="F57" s="156"/>
      <c r="G57" s="856"/>
      <c r="H57" s="156"/>
      <c r="I57" s="156"/>
      <c r="J57" s="156"/>
      <c r="K57" s="151"/>
      <c r="L57" s="151"/>
    </row>
    <row r="58" spans="1:12">
      <c r="A58" s="165" t="s">
        <v>2338</v>
      </c>
      <c r="B58" s="165" t="s">
        <v>2337</v>
      </c>
      <c r="C58" s="165" t="s">
        <v>1</v>
      </c>
      <c r="D58" s="164"/>
      <c r="E58" s="857"/>
      <c r="F58" s="164"/>
      <c r="G58" s="857"/>
      <c r="H58" s="164"/>
      <c r="I58" s="164"/>
      <c r="J58" s="164"/>
      <c r="K58" s="151"/>
      <c r="L58" s="151"/>
    </row>
    <row r="59" spans="1:12">
      <c r="A59" s="165" t="s">
        <v>2336</v>
      </c>
      <c r="B59" s="165" t="s">
        <v>2335</v>
      </c>
      <c r="C59" s="165" t="s">
        <v>1</v>
      </c>
      <c r="D59" s="164"/>
      <c r="E59" s="857"/>
      <c r="F59" s="164"/>
      <c r="G59" s="857"/>
      <c r="H59" s="164"/>
      <c r="I59" s="164"/>
      <c r="J59" s="164"/>
      <c r="K59" s="151"/>
      <c r="L59" s="151"/>
    </row>
    <row r="60" spans="1:12">
      <c r="A60" s="153" t="s">
        <v>2334</v>
      </c>
      <c r="B60" s="153" t="s">
        <v>2333</v>
      </c>
      <c r="C60" s="153" t="s">
        <v>1245</v>
      </c>
      <c r="D60" s="152">
        <v>1</v>
      </c>
      <c r="E60" s="858"/>
      <c r="F60" s="152">
        <f>D60*E60</f>
        <v>0</v>
      </c>
      <c r="G60" s="858"/>
      <c r="H60" s="152">
        <f>D60*G60</f>
        <v>0</v>
      </c>
      <c r="I60" s="152">
        <f>E60+G60</f>
        <v>0</v>
      </c>
      <c r="J60" s="152">
        <f>F60+H60</f>
        <v>0</v>
      </c>
      <c r="K60" s="151"/>
      <c r="L60" s="151"/>
    </row>
    <row r="61" spans="1:12">
      <c r="A61" s="165" t="s">
        <v>2332</v>
      </c>
      <c r="B61" s="165" t="s">
        <v>2331</v>
      </c>
      <c r="C61" s="165" t="s">
        <v>1</v>
      </c>
      <c r="D61" s="164"/>
      <c r="E61" s="857"/>
      <c r="F61" s="164"/>
      <c r="G61" s="857"/>
      <c r="H61" s="164"/>
      <c r="I61" s="164"/>
      <c r="J61" s="164"/>
      <c r="K61" s="151"/>
      <c r="L61" s="151"/>
    </row>
    <row r="62" spans="1:12">
      <c r="A62" s="153" t="s">
        <v>2330</v>
      </c>
      <c r="B62" s="153" t="s">
        <v>2329</v>
      </c>
      <c r="C62" s="153" t="s">
        <v>959</v>
      </c>
      <c r="D62" s="152">
        <v>2</v>
      </c>
      <c r="E62" s="858"/>
      <c r="F62" s="152">
        <f>D62*E62</f>
        <v>0</v>
      </c>
      <c r="G62" s="858"/>
      <c r="H62" s="152">
        <f>D62*G62</f>
        <v>0</v>
      </c>
      <c r="I62" s="152">
        <f>E62+G62</f>
        <v>0</v>
      </c>
      <c r="J62" s="152">
        <f>F62+H62</f>
        <v>0</v>
      </c>
      <c r="K62" s="151"/>
      <c r="L62" s="151"/>
    </row>
    <row r="63" spans="1:12">
      <c r="A63" s="165" t="s">
        <v>1</v>
      </c>
      <c r="B63" s="165" t="s">
        <v>2285</v>
      </c>
      <c r="C63" s="165" t="s">
        <v>1</v>
      </c>
      <c r="D63" s="164"/>
      <c r="E63" s="857"/>
      <c r="F63" s="164"/>
      <c r="G63" s="857"/>
      <c r="H63" s="164"/>
      <c r="I63" s="164"/>
      <c r="J63" s="164"/>
      <c r="K63" s="151"/>
      <c r="L63" s="151"/>
    </row>
    <row r="64" spans="1:12">
      <c r="A64" s="153" t="s">
        <v>2284</v>
      </c>
      <c r="B64" s="153" t="s">
        <v>2283</v>
      </c>
      <c r="C64" s="153" t="s">
        <v>1245</v>
      </c>
      <c r="D64" s="152">
        <v>1</v>
      </c>
      <c r="E64" s="858"/>
      <c r="F64" s="152">
        <f>D64*E64</f>
        <v>0</v>
      </c>
      <c r="G64" s="858"/>
      <c r="H64" s="152">
        <f>D64*G64</f>
        <v>0</v>
      </c>
      <c r="I64" s="152">
        <f>E64+G64</f>
        <v>0</v>
      </c>
      <c r="J64" s="152">
        <f>F64+H64</f>
        <v>0</v>
      </c>
      <c r="K64" s="151"/>
      <c r="L64" s="151"/>
    </row>
    <row r="65" spans="1:12">
      <c r="A65" s="165" t="s">
        <v>1</v>
      </c>
      <c r="B65" s="165" t="s">
        <v>2328</v>
      </c>
      <c r="C65" s="165" t="s">
        <v>1</v>
      </c>
      <c r="D65" s="164"/>
      <c r="E65" s="857"/>
      <c r="F65" s="164"/>
      <c r="G65" s="857"/>
      <c r="H65" s="164"/>
      <c r="I65" s="164"/>
      <c r="J65" s="164"/>
      <c r="K65" s="151"/>
      <c r="L65" s="151"/>
    </row>
    <row r="66" spans="1:12">
      <c r="A66" s="153" t="s">
        <v>2327</v>
      </c>
      <c r="B66" s="153" t="s">
        <v>2326</v>
      </c>
      <c r="C66" s="153" t="s">
        <v>2263</v>
      </c>
      <c r="D66" s="152">
        <v>1</v>
      </c>
      <c r="E66" s="858"/>
      <c r="F66" s="152">
        <f>D66*E66</f>
        <v>0</v>
      </c>
      <c r="G66" s="858"/>
      <c r="H66" s="152">
        <f>D66*G66</f>
        <v>0</v>
      </c>
      <c r="I66" s="152">
        <f t="shared" ref="I66:J68" si="7">E66+G66</f>
        <v>0</v>
      </c>
      <c r="J66" s="152">
        <f t="shared" si="7"/>
        <v>0</v>
      </c>
      <c r="K66" s="151"/>
      <c r="L66" s="151"/>
    </row>
    <row r="67" spans="1:12">
      <c r="A67" s="153" t="s">
        <v>2325</v>
      </c>
      <c r="B67" s="153" t="s">
        <v>2324</v>
      </c>
      <c r="C67" s="153" t="s">
        <v>2263</v>
      </c>
      <c r="D67" s="152">
        <v>1</v>
      </c>
      <c r="E67" s="858"/>
      <c r="F67" s="152">
        <f>D67*E67</f>
        <v>0</v>
      </c>
      <c r="G67" s="858"/>
      <c r="H67" s="152">
        <f>D67*G67</f>
        <v>0</v>
      </c>
      <c r="I67" s="152">
        <f t="shared" si="7"/>
        <v>0</v>
      </c>
      <c r="J67" s="152">
        <f t="shared" si="7"/>
        <v>0</v>
      </c>
      <c r="K67" s="151"/>
      <c r="L67" s="151"/>
    </row>
    <row r="68" spans="1:12">
      <c r="A68" s="153" t="s">
        <v>2323</v>
      </c>
      <c r="B68" s="153" t="s">
        <v>2322</v>
      </c>
      <c r="C68" s="153" t="s">
        <v>2263</v>
      </c>
      <c r="D68" s="152">
        <v>1</v>
      </c>
      <c r="E68" s="858"/>
      <c r="F68" s="152">
        <f>D68*E68</f>
        <v>0</v>
      </c>
      <c r="G68" s="858"/>
      <c r="H68" s="152">
        <f>D68*G68</f>
        <v>0</v>
      </c>
      <c r="I68" s="152">
        <f t="shared" si="7"/>
        <v>0</v>
      </c>
      <c r="J68" s="152">
        <f t="shared" si="7"/>
        <v>0</v>
      </c>
      <c r="K68" s="151"/>
      <c r="L68" s="151"/>
    </row>
    <row r="69" spans="1:12">
      <c r="A69" s="165" t="s">
        <v>1</v>
      </c>
      <c r="B69" s="165" t="s">
        <v>2321</v>
      </c>
      <c r="C69" s="165" t="s">
        <v>1</v>
      </c>
      <c r="D69" s="164"/>
      <c r="E69" s="857"/>
      <c r="F69" s="164"/>
      <c r="G69" s="857"/>
      <c r="H69" s="164"/>
      <c r="I69" s="164"/>
      <c r="J69" s="164"/>
      <c r="K69" s="151"/>
      <c r="L69" s="151"/>
    </row>
    <row r="70" spans="1:12">
      <c r="A70" s="153" t="s">
        <v>2320</v>
      </c>
      <c r="B70" s="153" t="s">
        <v>2319</v>
      </c>
      <c r="C70" s="153" t="s">
        <v>2263</v>
      </c>
      <c r="D70" s="152">
        <v>1</v>
      </c>
      <c r="E70" s="858"/>
      <c r="F70" s="152">
        <f>D70*E70</f>
        <v>0</v>
      </c>
      <c r="G70" s="858"/>
      <c r="H70" s="152">
        <f>D70*G70</f>
        <v>0</v>
      </c>
      <c r="I70" s="152">
        <f>E70+G70</f>
        <v>0</v>
      </c>
      <c r="J70" s="152">
        <f>F70+H70</f>
        <v>0</v>
      </c>
      <c r="K70" s="151"/>
      <c r="L70" s="151"/>
    </row>
    <row r="71" spans="1:12">
      <c r="A71" s="153" t="s">
        <v>2318</v>
      </c>
      <c r="B71" s="153" t="s">
        <v>2317</v>
      </c>
      <c r="C71" s="153" t="s">
        <v>2263</v>
      </c>
      <c r="D71" s="152">
        <v>3</v>
      </c>
      <c r="E71" s="858"/>
      <c r="F71" s="152">
        <f>D71*E71</f>
        <v>0</v>
      </c>
      <c r="G71" s="858"/>
      <c r="H71" s="152">
        <f>D71*G71</f>
        <v>0</v>
      </c>
      <c r="I71" s="152">
        <f>E71+G71</f>
        <v>0</v>
      </c>
      <c r="J71" s="152">
        <f>F71+H71</f>
        <v>0</v>
      </c>
      <c r="K71" s="151"/>
      <c r="L71" s="151"/>
    </row>
    <row r="72" spans="1:12">
      <c r="A72" s="165" t="s">
        <v>1</v>
      </c>
      <c r="B72" s="165" t="s">
        <v>2282</v>
      </c>
      <c r="C72" s="165" t="s">
        <v>1</v>
      </c>
      <c r="D72" s="164"/>
      <c r="E72" s="857"/>
      <c r="F72" s="164"/>
      <c r="G72" s="857"/>
      <c r="H72" s="164"/>
      <c r="I72" s="164"/>
      <c r="J72" s="164"/>
      <c r="K72" s="151"/>
      <c r="L72" s="151"/>
    </row>
    <row r="73" spans="1:12">
      <c r="A73" s="153" t="s">
        <v>2279</v>
      </c>
      <c r="B73" s="153" t="s">
        <v>2278</v>
      </c>
      <c r="C73" s="153" t="s">
        <v>2263</v>
      </c>
      <c r="D73" s="152">
        <v>10</v>
      </c>
      <c r="E73" s="858"/>
      <c r="F73" s="152">
        <f t="shared" ref="F73:F86" si="8">D73*E73</f>
        <v>0</v>
      </c>
      <c r="G73" s="858"/>
      <c r="H73" s="152">
        <f t="shared" ref="H73:H86" si="9">D73*G73</f>
        <v>0</v>
      </c>
      <c r="I73" s="152">
        <f t="shared" ref="I73:I86" si="10">E73+G73</f>
        <v>0</v>
      </c>
      <c r="J73" s="152">
        <f t="shared" ref="J73:J86" si="11">F73+H73</f>
        <v>0</v>
      </c>
      <c r="K73" s="151"/>
      <c r="L73" s="151"/>
    </row>
    <row r="74" spans="1:12">
      <c r="A74" s="153" t="s">
        <v>2277</v>
      </c>
      <c r="B74" s="153" t="s">
        <v>2276</v>
      </c>
      <c r="C74" s="153" t="s">
        <v>2263</v>
      </c>
      <c r="D74" s="152">
        <v>13</v>
      </c>
      <c r="E74" s="858"/>
      <c r="F74" s="152">
        <f t="shared" si="8"/>
        <v>0</v>
      </c>
      <c r="G74" s="858"/>
      <c r="H74" s="152">
        <f t="shared" si="9"/>
        <v>0</v>
      </c>
      <c r="I74" s="152">
        <f t="shared" si="10"/>
        <v>0</v>
      </c>
      <c r="J74" s="152">
        <f t="shared" si="11"/>
        <v>0</v>
      </c>
      <c r="K74" s="151"/>
      <c r="L74" s="151"/>
    </row>
    <row r="75" spans="1:12">
      <c r="A75" s="153" t="s">
        <v>2275</v>
      </c>
      <c r="B75" s="153" t="s">
        <v>2274</v>
      </c>
      <c r="C75" s="153" t="s">
        <v>2263</v>
      </c>
      <c r="D75" s="152">
        <v>48</v>
      </c>
      <c r="E75" s="858"/>
      <c r="F75" s="152">
        <f t="shared" si="8"/>
        <v>0</v>
      </c>
      <c r="G75" s="858"/>
      <c r="H75" s="152">
        <f t="shared" si="9"/>
        <v>0</v>
      </c>
      <c r="I75" s="152">
        <f t="shared" si="10"/>
        <v>0</v>
      </c>
      <c r="J75" s="152">
        <f t="shared" si="11"/>
        <v>0</v>
      </c>
      <c r="K75" s="151"/>
      <c r="L75" s="151"/>
    </row>
    <row r="76" spans="1:12">
      <c r="A76" s="153" t="s">
        <v>2316</v>
      </c>
      <c r="B76" s="153" t="s">
        <v>2315</v>
      </c>
      <c r="C76" s="153" t="s">
        <v>2263</v>
      </c>
      <c r="D76" s="152">
        <v>1</v>
      </c>
      <c r="E76" s="858"/>
      <c r="F76" s="152">
        <f t="shared" si="8"/>
        <v>0</v>
      </c>
      <c r="G76" s="858"/>
      <c r="H76" s="152">
        <f t="shared" si="9"/>
        <v>0</v>
      </c>
      <c r="I76" s="152">
        <f t="shared" si="10"/>
        <v>0</v>
      </c>
      <c r="J76" s="152">
        <f t="shared" si="11"/>
        <v>0</v>
      </c>
      <c r="K76" s="151"/>
      <c r="L76" s="151"/>
    </row>
    <row r="77" spans="1:12">
      <c r="A77" s="153" t="s">
        <v>2314</v>
      </c>
      <c r="B77" s="153" t="s">
        <v>2313</v>
      </c>
      <c r="C77" s="153" t="s">
        <v>2263</v>
      </c>
      <c r="D77" s="152">
        <v>2</v>
      </c>
      <c r="E77" s="858"/>
      <c r="F77" s="152">
        <f t="shared" si="8"/>
        <v>0</v>
      </c>
      <c r="G77" s="858"/>
      <c r="H77" s="152">
        <f t="shared" si="9"/>
        <v>0</v>
      </c>
      <c r="I77" s="152">
        <f t="shared" si="10"/>
        <v>0</v>
      </c>
      <c r="J77" s="152">
        <f t="shared" si="11"/>
        <v>0</v>
      </c>
      <c r="K77" s="151"/>
      <c r="L77" s="151"/>
    </row>
    <row r="78" spans="1:12">
      <c r="A78" s="153" t="s">
        <v>2312</v>
      </c>
      <c r="B78" s="153" t="s">
        <v>2311</v>
      </c>
      <c r="C78" s="153" t="s">
        <v>2263</v>
      </c>
      <c r="D78" s="152">
        <v>3</v>
      </c>
      <c r="E78" s="858"/>
      <c r="F78" s="152">
        <f t="shared" si="8"/>
        <v>0</v>
      </c>
      <c r="G78" s="858"/>
      <c r="H78" s="152">
        <f t="shared" si="9"/>
        <v>0</v>
      </c>
      <c r="I78" s="152">
        <f t="shared" si="10"/>
        <v>0</v>
      </c>
      <c r="J78" s="152">
        <f t="shared" si="11"/>
        <v>0</v>
      </c>
      <c r="K78" s="151"/>
      <c r="L78" s="151"/>
    </row>
    <row r="79" spans="1:12">
      <c r="A79" s="153" t="s">
        <v>2310</v>
      </c>
      <c r="B79" s="153" t="s">
        <v>2309</v>
      </c>
      <c r="C79" s="153" t="s">
        <v>2263</v>
      </c>
      <c r="D79" s="152">
        <v>4</v>
      </c>
      <c r="E79" s="858"/>
      <c r="F79" s="152">
        <f t="shared" si="8"/>
        <v>0</v>
      </c>
      <c r="G79" s="858"/>
      <c r="H79" s="152">
        <f t="shared" si="9"/>
        <v>0</v>
      </c>
      <c r="I79" s="152">
        <f t="shared" si="10"/>
        <v>0</v>
      </c>
      <c r="J79" s="152">
        <f t="shared" si="11"/>
        <v>0</v>
      </c>
      <c r="K79" s="151"/>
      <c r="L79" s="151"/>
    </row>
    <row r="80" spans="1:12">
      <c r="A80" s="153" t="s">
        <v>2308</v>
      </c>
      <c r="B80" s="153" t="s">
        <v>2307</v>
      </c>
      <c r="C80" s="153" t="s">
        <v>2263</v>
      </c>
      <c r="D80" s="152">
        <v>3</v>
      </c>
      <c r="E80" s="858"/>
      <c r="F80" s="152">
        <f t="shared" si="8"/>
        <v>0</v>
      </c>
      <c r="G80" s="858"/>
      <c r="H80" s="152">
        <f t="shared" si="9"/>
        <v>0</v>
      </c>
      <c r="I80" s="152">
        <f t="shared" si="10"/>
        <v>0</v>
      </c>
      <c r="J80" s="152">
        <f t="shared" si="11"/>
        <v>0</v>
      </c>
      <c r="K80" s="151"/>
      <c r="L80" s="151"/>
    </row>
    <row r="81" spans="1:12">
      <c r="A81" s="153" t="s">
        <v>2306</v>
      </c>
      <c r="B81" s="153" t="s">
        <v>2305</v>
      </c>
      <c r="C81" s="153" t="s">
        <v>2263</v>
      </c>
      <c r="D81" s="152">
        <v>1</v>
      </c>
      <c r="E81" s="858"/>
      <c r="F81" s="152">
        <f t="shared" si="8"/>
        <v>0</v>
      </c>
      <c r="G81" s="858"/>
      <c r="H81" s="152">
        <f t="shared" si="9"/>
        <v>0</v>
      </c>
      <c r="I81" s="152">
        <f t="shared" si="10"/>
        <v>0</v>
      </c>
      <c r="J81" s="152">
        <f t="shared" si="11"/>
        <v>0</v>
      </c>
      <c r="K81" s="151"/>
      <c r="L81" s="151"/>
    </row>
    <row r="82" spans="1:12">
      <c r="A82" s="153" t="s">
        <v>2304</v>
      </c>
      <c r="B82" s="153" t="s">
        <v>2303</v>
      </c>
      <c r="C82" s="153" t="s">
        <v>2263</v>
      </c>
      <c r="D82" s="152">
        <v>1</v>
      </c>
      <c r="E82" s="858"/>
      <c r="F82" s="152">
        <f t="shared" si="8"/>
        <v>0</v>
      </c>
      <c r="G82" s="858"/>
      <c r="H82" s="152">
        <f t="shared" si="9"/>
        <v>0</v>
      </c>
      <c r="I82" s="152">
        <f t="shared" si="10"/>
        <v>0</v>
      </c>
      <c r="J82" s="152">
        <f t="shared" si="11"/>
        <v>0</v>
      </c>
      <c r="K82" s="151"/>
      <c r="L82" s="151"/>
    </row>
    <row r="83" spans="1:12">
      <c r="A83" s="153" t="s">
        <v>2273</v>
      </c>
      <c r="B83" s="153" t="s">
        <v>2272</v>
      </c>
      <c r="C83" s="153" t="s">
        <v>2263</v>
      </c>
      <c r="D83" s="152">
        <v>5</v>
      </c>
      <c r="E83" s="858"/>
      <c r="F83" s="152">
        <f t="shared" si="8"/>
        <v>0</v>
      </c>
      <c r="G83" s="858"/>
      <c r="H83" s="152">
        <f t="shared" si="9"/>
        <v>0</v>
      </c>
      <c r="I83" s="152">
        <f t="shared" si="10"/>
        <v>0</v>
      </c>
      <c r="J83" s="152">
        <f t="shared" si="11"/>
        <v>0</v>
      </c>
      <c r="K83" s="151"/>
      <c r="L83" s="151"/>
    </row>
    <row r="84" spans="1:12">
      <c r="A84" s="153" t="s">
        <v>2271</v>
      </c>
      <c r="B84" s="153" t="s">
        <v>2270</v>
      </c>
      <c r="C84" s="153" t="s">
        <v>2263</v>
      </c>
      <c r="D84" s="152">
        <v>1</v>
      </c>
      <c r="E84" s="858"/>
      <c r="F84" s="152">
        <f t="shared" si="8"/>
        <v>0</v>
      </c>
      <c r="G84" s="858"/>
      <c r="H84" s="152">
        <f t="shared" si="9"/>
        <v>0</v>
      </c>
      <c r="I84" s="152">
        <f t="shared" si="10"/>
        <v>0</v>
      </c>
      <c r="J84" s="152">
        <f t="shared" si="11"/>
        <v>0</v>
      </c>
      <c r="K84" s="151"/>
      <c r="L84" s="151"/>
    </row>
    <row r="85" spans="1:12">
      <c r="A85" s="153" t="s">
        <v>2267</v>
      </c>
      <c r="B85" s="153" t="s">
        <v>2266</v>
      </c>
      <c r="C85" s="153" t="s">
        <v>2263</v>
      </c>
      <c r="D85" s="152">
        <v>1</v>
      </c>
      <c r="E85" s="858"/>
      <c r="F85" s="152">
        <f t="shared" si="8"/>
        <v>0</v>
      </c>
      <c r="G85" s="858"/>
      <c r="H85" s="152">
        <f t="shared" si="9"/>
        <v>0</v>
      </c>
      <c r="I85" s="152">
        <f t="shared" si="10"/>
        <v>0</v>
      </c>
      <c r="J85" s="152">
        <f t="shared" si="11"/>
        <v>0</v>
      </c>
      <c r="K85" s="151"/>
      <c r="L85" s="151"/>
    </row>
    <row r="86" spans="1:12">
      <c r="A86" s="153" t="s">
        <v>2265</v>
      </c>
      <c r="B86" s="153" t="s">
        <v>2264</v>
      </c>
      <c r="C86" s="153" t="s">
        <v>2263</v>
      </c>
      <c r="D86" s="152">
        <v>1</v>
      </c>
      <c r="E86" s="858"/>
      <c r="F86" s="152">
        <f t="shared" si="8"/>
        <v>0</v>
      </c>
      <c r="G86" s="858"/>
      <c r="H86" s="152">
        <f t="shared" si="9"/>
        <v>0</v>
      </c>
      <c r="I86" s="152">
        <f t="shared" si="10"/>
        <v>0</v>
      </c>
      <c r="J86" s="152">
        <f t="shared" si="11"/>
        <v>0</v>
      </c>
      <c r="K86" s="151"/>
      <c r="L86" s="151"/>
    </row>
    <row r="87" spans="1:12">
      <c r="A87" s="165" t="s">
        <v>2262</v>
      </c>
      <c r="B87" s="165" t="s">
        <v>2261</v>
      </c>
      <c r="C87" s="165" t="s">
        <v>1</v>
      </c>
      <c r="D87" s="164"/>
      <c r="E87" s="857"/>
      <c r="F87" s="164"/>
      <c r="G87" s="857"/>
      <c r="H87" s="164"/>
      <c r="I87" s="164"/>
      <c r="J87" s="164"/>
      <c r="K87" s="151"/>
      <c r="L87" s="151"/>
    </row>
    <row r="88" spans="1:12">
      <c r="A88" s="153" t="s">
        <v>2260</v>
      </c>
      <c r="B88" s="153" t="s">
        <v>2259</v>
      </c>
      <c r="C88" s="153" t="s">
        <v>1245</v>
      </c>
      <c r="D88" s="152">
        <v>95</v>
      </c>
      <c r="E88" s="858"/>
      <c r="F88" s="152">
        <f>D88*E88</f>
        <v>0</v>
      </c>
      <c r="G88" s="858"/>
      <c r="H88" s="152">
        <f>D88*G88</f>
        <v>0</v>
      </c>
      <c r="I88" s="152">
        <f t="shared" ref="I88:J91" si="12">E88+G88</f>
        <v>0</v>
      </c>
      <c r="J88" s="152">
        <f t="shared" si="12"/>
        <v>0</v>
      </c>
      <c r="K88" s="151"/>
      <c r="L88" s="151"/>
    </row>
    <row r="89" spans="1:12">
      <c r="A89" s="153" t="s">
        <v>2258</v>
      </c>
      <c r="B89" s="153" t="s">
        <v>2257</v>
      </c>
      <c r="C89" s="153" t="s">
        <v>1245</v>
      </c>
      <c r="D89" s="152">
        <v>1</v>
      </c>
      <c r="E89" s="858"/>
      <c r="F89" s="152">
        <f>D89*E89</f>
        <v>0</v>
      </c>
      <c r="G89" s="858"/>
      <c r="H89" s="152">
        <f>D89*G89</f>
        <v>0</v>
      </c>
      <c r="I89" s="152">
        <f t="shared" si="12"/>
        <v>0</v>
      </c>
      <c r="J89" s="152">
        <f t="shared" si="12"/>
        <v>0</v>
      </c>
      <c r="K89" s="151"/>
      <c r="L89" s="151"/>
    </row>
    <row r="90" spans="1:12">
      <c r="A90" s="153" t="s">
        <v>2256</v>
      </c>
      <c r="B90" s="153" t="s">
        <v>2255</v>
      </c>
      <c r="C90" s="153" t="s">
        <v>1245</v>
      </c>
      <c r="D90" s="152">
        <v>9</v>
      </c>
      <c r="E90" s="858"/>
      <c r="F90" s="152">
        <f>D90*E90</f>
        <v>0</v>
      </c>
      <c r="G90" s="858"/>
      <c r="H90" s="152">
        <f>D90*G90</f>
        <v>0</v>
      </c>
      <c r="I90" s="152">
        <f t="shared" si="12"/>
        <v>0</v>
      </c>
      <c r="J90" s="152">
        <f t="shared" si="12"/>
        <v>0</v>
      </c>
      <c r="K90" s="151"/>
      <c r="L90" s="151"/>
    </row>
    <row r="91" spans="1:12">
      <c r="A91" s="153" t="s">
        <v>2302</v>
      </c>
      <c r="B91" s="153" t="s">
        <v>2301</v>
      </c>
      <c r="C91" s="153" t="s">
        <v>1245</v>
      </c>
      <c r="D91" s="152">
        <v>3</v>
      </c>
      <c r="E91" s="858"/>
      <c r="F91" s="152">
        <f>D91*E91</f>
        <v>0</v>
      </c>
      <c r="G91" s="858"/>
      <c r="H91" s="152">
        <f>D91*G91</f>
        <v>0</v>
      </c>
      <c r="I91" s="152">
        <f t="shared" si="12"/>
        <v>0</v>
      </c>
      <c r="J91" s="152">
        <f t="shared" si="12"/>
        <v>0</v>
      </c>
      <c r="K91" s="151"/>
      <c r="L91" s="151"/>
    </row>
    <row r="92" spans="1:12">
      <c r="A92" s="157" t="s">
        <v>1</v>
      </c>
      <c r="B92" s="157" t="s">
        <v>2300</v>
      </c>
      <c r="C92" s="157" t="s">
        <v>1</v>
      </c>
      <c r="D92" s="156"/>
      <c r="E92" s="856"/>
      <c r="F92" s="156">
        <f>SUM(F58:F91)</f>
        <v>0</v>
      </c>
      <c r="G92" s="856"/>
      <c r="H92" s="156">
        <f>SUM(H58:H91)</f>
        <v>0</v>
      </c>
      <c r="I92" s="156"/>
      <c r="J92" s="156">
        <f>SUM(J58:J91)</f>
        <v>0</v>
      </c>
      <c r="K92" s="151"/>
      <c r="L92" s="151"/>
    </row>
    <row r="93" spans="1:12">
      <c r="A93" s="157" t="s">
        <v>1</v>
      </c>
      <c r="B93" s="157" t="s">
        <v>1901</v>
      </c>
      <c r="C93" s="157" t="s">
        <v>1</v>
      </c>
      <c r="D93" s="156"/>
      <c r="E93" s="856"/>
      <c r="F93" s="156"/>
      <c r="G93" s="856"/>
      <c r="H93" s="156"/>
      <c r="I93" s="156"/>
      <c r="J93" s="156"/>
      <c r="K93" s="151"/>
      <c r="L93" s="151"/>
    </row>
    <row r="94" spans="1:12">
      <c r="A94" s="165" t="s">
        <v>2289</v>
      </c>
      <c r="B94" s="165" t="s">
        <v>2288</v>
      </c>
      <c r="C94" s="165" t="s">
        <v>1</v>
      </c>
      <c r="D94" s="164"/>
      <c r="E94" s="857"/>
      <c r="F94" s="164"/>
      <c r="G94" s="857"/>
      <c r="H94" s="164"/>
      <c r="I94" s="164"/>
      <c r="J94" s="164"/>
      <c r="K94" s="151"/>
      <c r="L94" s="151"/>
    </row>
    <row r="95" spans="1:12">
      <c r="A95" s="153" t="s">
        <v>2299</v>
      </c>
      <c r="B95" s="153" t="s">
        <v>2298</v>
      </c>
      <c r="C95" s="153" t="s">
        <v>1245</v>
      </c>
      <c r="D95" s="152">
        <v>1</v>
      </c>
      <c r="E95" s="858"/>
      <c r="F95" s="152">
        <f>D95*E95</f>
        <v>0</v>
      </c>
      <c r="G95" s="858"/>
      <c r="H95" s="152">
        <f>D95*G95</f>
        <v>0</v>
      </c>
      <c r="I95" s="152">
        <f>E95+G95</f>
        <v>0</v>
      </c>
      <c r="J95" s="152">
        <f>F95+H95</f>
        <v>0</v>
      </c>
      <c r="K95" s="151"/>
      <c r="L95" s="151"/>
    </row>
    <row r="96" spans="1:12">
      <c r="A96" s="165" t="s">
        <v>1</v>
      </c>
      <c r="B96" s="165" t="s">
        <v>2285</v>
      </c>
      <c r="C96" s="165" t="s">
        <v>1</v>
      </c>
      <c r="D96" s="164"/>
      <c r="E96" s="857"/>
      <c r="F96" s="164"/>
      <c r="G96" s="857"/>
      <c r="H96" s="164"/>
      <c r="I96" s="164"/>
      <c r="J96" s="164"/>
      <c r="K96" s="151"/>
      <c r="L96" s="151"/>
    </row>
    <row r="97" spans="1:12">
      <c r="A97" s="153" t="s">
        <v>2284</v>
      </c>
      <c r="B97" s="153" t="s">
        <v>2283</v>
      </c>
      <c r="C97" s="153" t="s">
        <v>1245</v>
      </c>
      <c r="D97" s="152">
        <v>1</v>
      </c>
      <c r="E97" s="858"/>
      <c r="F97" s="152">
        <f>D97*E97</f>
        <v>0</v>
      </c>
      <c r="G97" s="858"/>
      <c r="H97" s="152">
        <f>D97*G97</f>
        <v>0</v>
      </c>
      <c r="I97" s="152">
        <f>E97+G97</f>
        <v>0</v>
      </c>
      <c r="J97" s="152">
        <f>F97+H97</f>
        <v>0</v>
      </c>
      <c r="K97" s="151"/>
      <c r="L97" s="151"/>
    </row>
    <row r="98" spans="1:12">
      <c r="A98" s="165" t="s">
        <v>1</v>
      </c>
      <c r="B98" s="165" t="s">
        <v>2282</v>
      </c>
      <c r="C98" s="165" t="s">
        <v>1</v>
      </c>
      <c r="D98" s="164"/>
      <c r="E98" s="857"/>
      <c r="F98" s="164"/>
      <c r="G98" s="857"/>
      <c r="H98" s="164"/>
      <c r="I98" s="164"/>
      <c r="J98" s="164"/>
      <c r="K98" s="151"/>
      <c r="L98" s="151"/>
    </row>
    <row r="99" spans="1:12">
      <c r="A99" s="153" t="s">
        <v>2297</v>
      </c>
      <c r="B99" s="153" t="s">
        <v>2296</v>
      </c>
      <c r="C99" s="153" t="s">
        <v>2263</v>
      </c>
      <c r="D99" s="152">
        <v>1</v>
      </c>
      <c r="E99" s="858"/>
      <c r="F99" s="152">
        <f t="shared" ref="F99:F105" si="13">D99*E99</f>
        <v>0</v>
      </c>
      <c r="G99" s="858"/>
      <c r="H99" s="152">
        <f t="shared" ref="H99:H105" si="14">D99*G99</f>
        <v>0</v>
      </c>
      <c r="I99" s="152">
        <f t="shared" ref="I99:J105" si="15">E99+G99</f>
        <v>0</v>
      </c>
      <c r="J99" s="152">
        <f t="shared" si="15"/>
        <v>0</v>
      </c>
      <c r="K99" s="151"/>
      <c r="L99" s="151"/>
    </row>
    <row r="100" spans="1:12">
      <c r="A100" s="153" t="s">
        <v>2279</v>
      </c>
      <c r="B100" s="153" t="s">
        <v>2278</v>
      </c>
      <c r="C100" s="153" t="s">
        <v>2263</v>
      </c>
      <c r="D100" s="152">
        <v>1</v>
      </c>
      <c r="E100" s="858"/>
      <c r="F100" s="152">
        <f t="shared" si="13"/>
        <v>0</v>
      </c>
      <c r="G100" s="858"/>
      <c r="H100" s="152">
        <f t="shared" si="14"/>
        <v>0</v>
      </c>
      <c r="I100" s="152">
        <f t="shared" si="15"/>
        <v>0</v>
      </c>
      <c r="J100" s="152">
        <f t="shared" si="15"/>
        <v>0</v>
      </c>
      <c r="K100" s="151"/>
      <c r="L100" s="151"/>
    </row>
    <row r="101" spans="1:12">
      <c r="A101" s="153" t="s">
        <v>2277</v>
      </c>
      <c r="B101" s="153" t="s">
        <v>2276</v>
      </c>
      <c r="C101" s="153" t="s">
        <v>2263</v>
      </c>
      <c r="D101" s="152">
        <v>2</v>
      </c>
      <c r="E101" s="858"/>
      <c r="F101" s="152">
        <f t="shared" si="13"/>
        <v>0</v>
      </c>
      <c r="G101" s="858"/>
      <c r="H101" s="152">
        <f t="shared" si="14"/>
        <v>0</v>
      </c>
      <c r="I101" s="152">
        <f t="shared" si="15"/>
        <v>0</v>
      </c>
      <c r="J101" s="152">
        <f t="shared" si="15"/>
        <v>0</v>
      </c>
      <c r="K101" s="151"/>
      <c r="L101" s="151"/>
    </row>
    <row r="102" spans="1:12">
      <c r="A102" s="153" t="s">
        <v>2275</v>
      </c>
      <c r="B102" s="153" t="s">
        <v>2274</v>
      </c>
      <c r="C102" s="153" t="s">
        <v>2263</v>
      </c>
      <c r="D102" s="152">
        <v>6</v>
      </c>
      <c r="E102" s="858"/>
      <c r="F102" s="152">
        <f t="shared" si="13"/>
        <v>0</v>
      </c>
      <c r="G102" s="858"/>
      <c r="H102" s="152">
        <f t="shared" si="14"/>
        <v>0</v>
      </c>
      <c r="I102" s="152">
        <f t="shared" si="15"/>
        <v>0</v>
      </c>
      <c r="J102" s="152">
        <f t="shared" si="15"/>
        <v>0</v>
      </c>
      <c r="K102" s="151"/>
      <c r="L102" s="151"/>
    </row>
    <row r="103" spans="1:12">
      <c r="A103" s="153" t="s">
        <v>2295</v>
      </c>
      <c r="B103" s="153" t="s">
        <v>2294</v>
      </c>
      <c r="C103" s="153" t="s">
        <v>2263</v>
      </c>
      <c r="D103" s="152">
        <v>1</v>
      </c>
      <c r="E103" s="858"/>
      <c r="F103" s="152">
        <f t="shared" si="13"/>
        <v>0</v>
      </c>
      <c r="G103" s="858"/>
      <c r="H103" s="152">
        <f t="shared" si="14"/>
        <v>0</v>
      </c>
      <c r="I103" s="152">
        <f t="shared" si="15"/>
        <v>0</v>
      </c>
      <c r="J103" s="152">
        <f t="shared" si="15"/>
        <v>0</v>
      </c>
      <c r="K103" s="151"/>
      <c r="L103" s="151"/>
    </row>
    <row r="104" spans="1:12">
      <c r="A104" s="153" t="s">
        <v>2293</v>
      </c>
      <c r="B104" s="153" t="s">
        <v>2292</v>
      </c>
      <c r="C104" s="153" t="s">
        <v>2263</v>
      </c>
      <c r="D104" s="152">
        <v>1</v>
      </c>
      <c r="E104" s="858"/>
      <c r="F104" s="152">
        <f t="shared" si="13"/>
        <v>0</v>
      </c>
      <c r="G104" s="858"/>
      <c r="H104" s="152">
        <f t="shared" si="14"/>
        <v>0</v>
      </c>
      <c r="I104" s="152">
        <f t="shared" si="15"/>
        <v>0</v>
      </c>
      <c r="J104" s="152">
        <f t="shared" si="15"/>
        <v>0</v>
      </c>
      <c r="K104" s="151"/>
      <c r="L104" s="151"/>
    </row>
    <row r="105" spans="1:12">
      <c r="A105" s="153" t="s">
        <v>2273</v>
      </c>
      <c r="B105" s="153" t="s">
        <v>2272</v>
      </c>
      <c r="C105" s="153" t="s">
        <v>2263</v>
      </c>
      <c r="D105" s="152">
        <v>1</v>
      </c>
      <c r="E105" s="858"/>
      <c r="F105" s="152">
        <f t="shared" si="13"/>
        <v>0</v>
      </c>
      <c r="G105" s="858"/>
      <c r="H105" s="152">
        <f t="shared" si="14"/>
        <v>0</v>
      </c>
      <c r="I105" s="152">
        <f t="shared" si="15"/>
        <v>0</v>
      </c>
      <c r="J105" s="152">
        <f t="shared" si="15"/>
        <v>0</v>
      </c>
      <c r="K105" s="151"/>
      <c r="L105" s="151"/>
    </row>
    <row r="106" spans="1:12">
      <c r="A106" s="157" t="s">
        <v>1</v>
      </c>
      <c r="B106" s="157" t="s">
        <v>2291</v>
      </c>
      <c r="C106" s="157" t="s">
        <v>1</v>
      </c>
      <c r="D106" s="156"/>
      <c r="E106" s="856"/>
      <c r="F106" s="156">
        <f>SUM(F94:F105)</f>
        <v>0</v>
      </c>
      <c r="G106" s="856"/>
      <c r="H106" s="156">
        <f>SUM(H94:H105)</f>
        <v>0</v>
      </c>
      <c r="I106" s="156"/>
      <c r="J106" s="156">
        <f>SUM(J94:J105)</f>
        <v>0</v>
      </c>
      <c r="K106" s="151"/>
      <c r="L106" s="151"/>
    </row>
    <row r="107" spans="1:12">
      <c r="A107" s="157" t="s">
        <v>1</v>
      </c>
      <c r="B107" s="157" t="s">
        <v>1900</v>
      </c>
      <c r="C107" s="157" t="s">
        <v>1</v>
      </c>
      <c r="D107" s="156"/>
      <c r="E107" s="856"/>
      <c r="F107" s="156"/>
      <c r="G107" s="856"/>
      <c r="H107" s="156"/>
      <c r="I107" s="156"/>
      <c r="J107" s="156"/>
      <c r="K107" s="151"/>
      <c r="L107" s="151"/>
    </row>
    <row r="108" spans="1:12">
      <c r="A108" s="165" t="s">
        <v>2289</v>
      </c>
      <c r="B108" s="165" t="s">
        <v>2288</v>
      </c>
      <c r="C108" s="165" t="s">
        <v>1</v>
      </c>
      <c r="D108" s="164"/>
      <c r="E108" s="857"/>
      <c r="F108" s="164"/>
      <c r="G108" s="857"/>
      <c r="H108" s="164"/>
      <c r="I108" s="164"/>
      <c r="J108" s="164"/>
      <c r="K108" s="151"/>
      <c r="L108" s="151"/>
    </row>
    <row r="109" spans="1:12">
      <c r="A109" s="153" t="s">
        <v>2287</v>
      </c>
      <c r="B109" s="153" t="s">
        <v>2286</v>
      </c>
      <c r="C109" s="153" t="s">
        <v>1245</v>
      </c>
      <c r="D109" s="152">
        <v>1</v>
      </c>
      <c r="E109" s="858"/>
      <c r="F109" s="152">
        <f>D109*E109</f>
        <v>0</v>
      </c>
      <c r="G109" s="858"/>
      <c r="H109" s="152">
        <f>D109*G109</f>
        <v>0</v>
      </c>
      <c r="I109" s="152">
        <f>E109+G109</f>
        <v>0</v>
      </c>
      <c r="J109" s="152">
        <f>F109+H109</f>
        <v>0</v>
      </c>
      <c r="K109" s="151"/>
      <c r="L109" s="151"/>
    </row>
    <row r="110" spans="1:12">
      <c r="A110" s="165" t="s">
        <v>1</v>
      </c>
      <c r="B110" s="165" t="s">
        <v>2285</v>
      </c>
      <c r="C110" s="165" t="s">
        <v>1</v>
      </c>
      <c r="D110" s="164"/>
      <c r="E110" s="857"/>
      <c r="F110" s="164"/>
      <c r="G110" s="857"/>
      <c r="H110" s="164"/>
      <c r="I110" s="164"/>
      <c r="J110" s="164"/>
      <c r="K110" s="151"/>
      <c r="L110" s="151"/>
    </row>
    <row r="111" spans="1:12">
      <c r="A111" s="153" t="s">
        <v>2284</v>
      </c>
      <c r="B111" s="153" t="s">
        <v>2283</v>
      </c>
      <c r="C111" s="153" t="s">
        <v>1245</v>
      </c>
      <c r="D111" s="152">
        <v>1</v>
      </c>
      <c r="E111" s="858"/>
      <c r="F111" s="152">
        <f>D111*E111</f>
        <v>0</v>
      </c>
      <c r="G111" s="858"/>
      <c r="H111" s="152">
        <f>D111*G111</f>
        <v>0</v>
      </c>
      <c r="I111" s="152">
        <f>E111+G111</f>
        <v>0</v>
      </c>
      <c r="J111" s="152">
        <f>F111+H111</f>
        <v>0</v>
      </c>
      <c r="K111" s="151"/>
      <c r="L111" s="151"/>
    </row>
    <row r="112" spans="1:12">
      <c r="A112" s="165" t="s">
        <v>1</v>
      </c>
      <c r="B112" s="165" t="s">
        <v>2282</v>
      </c>
      <c r="C112" s="165" t="s">
        <v>1</v>
      </c>
      <c r="D112" s="164"/>
      <c r="E112" s="857"/>
      <c r="F112" s="164"/>
      <c r="G112" s="857"/>
      <c r="H112" s="164"/>
      <c r="I112" s="164"/>
      <c r="J112" s="164"/>
      <c r="K112" s="151"/>
      <c r="L112" s="151"/>
    </row>
    <row r="113" spans="1:12">
      <c r="A113" s="153" t="s">
        <v>2281</v>
      </c>
      <c r="B113" s="153" t="s">
        <v>2280</v>
      </c>
      <c r="C113" s="153" t="s">
        <v>2263</v>
      </c>
      <c r="D113" s="152">
        <v>1</v>
      </c>
      <c r="E113" s="858"/>
      <c r="F113" s="152">
        <f t="shared" ref="F113:F121" si="16">D113*E113</f>
        <v>0</v>
      </c>
      <c r="G113" s="858"/>
      <c r="H113" s="152">
        <f t="shared" ref="H113:H121" si="17">D113*G113</f>
        <v>0</v>
      </c>
      <c r="I113" s="152">
        <f t="shared" ref="I113:I121" si="18">E113+G113</f>
        <v>0</v>
      </c>
      <c r="J113" s="152">
        <f t="shared" ref="J113:J121" si="19">F113+H113</f>
        <v>0</v>
      </c>
      <c r="K113" s="151"/>
      <c r="L113" s="151"/>
    </row>
    <row r="114" spans="1:12">
      <c r="A114" s="153" t="s">
        <v>2279</v>
      </c>
      <c r="B114" s="153" t="s">
        <v>2278</v>
      </c>
      <c r="C114" s="153" t="s">
        <v>2263</v>
      </c>
      <c r="D114" s="152">
        <v>6</v>
      </c>
      <c r="E114" s="858"/>
      <c r="F114" s="152">
        <f t="shared" si="16"/>
        <v>0</v>
      </c>
      <c r="G114" s="858"/>
      <c r="H114" s="152">
        <f t="shared" si="17"/>
        <v>0</v>
      </c>
      <c r="I114" s="152">
        <f t="shared" si="18"/>
        <v>0</v>
      </c>
      <c r="J114" s="152">
        <f t="shared" si="19"/>
        <v>0</v>
      </c>
      <c r="K114" s="151"/>
      <c r="L114" s="151"/>
    </row>
    <row r="115" spans="1:12">
      <c r="A115" s="153" t="s">
        <v>2277</v>
      </c>
      <c r="B115" s="153" t="s">
        <v>2276</v>
      </c>
      <c r="C115" s="153" t="s">
        <v>2263</v>
      </c>
      <c r="D115" s="152">
        <v>5</v>
      </c>
      <c r="E115" s="858"/>
      <c r="F115" s="152">
        <f t="shared" si="16"/>
        <v>0</v>
      </c>
      <c r="G115" s="858"/>
      <c r="H115" s="152">
        <f t="shared" si="17"/>
        <v>0</v>
      </c>
      <c r="I115" s="152">
        <f t="shared" si="18"/>
        <v>0</v>
      </c>
      <c r="J115" s="152">
        <f t="shared" si="19"/>
        <v>0</v>
      </c>
      <c r="K115" s="151"/>
      <c r="L115" s="151"/>
    </row>
    <row r="116" spans="1:12">
      <c r="A116" s="153" t="s">
        <v>2275</v>
      </c>
      <c r="B116" s="153" t="s">
        <v>2274</v>
      </c>
      <c r="C116" s="153" t="s">
        <v>2263</v>
      </c>
      <c r="D116" s="152">
        <v>14</v>
      </c>
      <c r="E116" s="858"/>
      <c r="F116" s="152">
        <f t="shared" si="16"/>
        <v>0</v>
      </c>
      <c r="G116" s="858"/>
      <c r="H116" s="152">
        <f t="shared" si="17"/>
        <v>0</v>
      </c>
      <c r="I116" s="152">
        <f t="shared" si="18"/>
        <v>0</v>
      </c>
      <c r="J116" s="152">
        <f t="shared" si="19"/>
        <v>0</v>
      </c>
      <c r="K116" s="151"/>
      <c r="L116" s="151"/>
    </row>
    <row r="117" spans="1:12">
      <c r="A117" s="153" t="s">
        <v>2273</v>
      </c>
      <c r="B117" s="153" t="s">
        <v>2272</v>
      </c>
      <c r="C117" s="153" t="s">
        <v>2263</v>
      </c>
      <c r="D117" s="152">
        <v>2</v>
      </c>
      <c r="E117" s="858"/>
      <c r="F117" s="152">
        <f t="shared" si="16"/>
        <v>0</v>
      </c>
      <c r="G117" s="858"/>
      <c r="H117" s="152">
        <f t="shared" si="17"/>
        <v>0</v>
      </c>
      <c r="I117" s="152">
        <f t="shared" si="18"/>
        <v>0</v>
      </c>
      <c r="J117" s="152">
        <f t="shared" si="19"/>
        <v>0</v>
      </c>
      <c r="K117" s="151"/>
      <c r="L117" s="151"/>
    </row>
    <row r="118" spans="1:12">
      <c r="A118" s="153" t="s">
        <v>2271</v>
      </c>
      <c r="B118" s="153" t="s">
        <v>2270</v>
      </c>
      <c r="C118" s="153" t="s">
        <v>2263</v>
      </c>
      <c r="D118" s="152">
        <v>5</v>
      </c>
      <c r="E118" s="858"/>
      <c r="F118" s="152">
        <f t="shared" si="16"/>
        <v>0</v>
      </c>
      <c r="G118" s="858"/>
      <c r="H118" s="152">
        <f t="shared" si="17"/>
        <v>0</v>
      </c>
      <c r="I118" s="152">
        <f t="shared" si="18"/>
        <v>0</v>
      </c>
      <c r="J118" s="152">
        <f t="shared" si="19"/>
        <v>0</v>
      </c>
      <c r="K118" s="151"/>
      <c r="L118" s="151"/>
    </row>
    <row r="119" spans="1:12">
      <c r="A119" s="153" t="s">
        <v>2269</v>
      </c>
      <c r="B119" s="153" t="s">
        <v>2268</v>
      </c>
      <c r="C119" s="153" t="s">
        <v>2263</v>
      </c>
      <c r="D119" s="152">
        <v>5</v>
      </c>
      <c r="E119" s="858"/>
      <c r="F119" s="152">
        <f t="shared" si="16"/>
        <v>0</v>
      </c>
      <c r="G119" s="858"/>
      <c r="H119" s="152">
        <f t="shared" si="17"/>
        <v>0</v>
      </c>
      <c r="I119" s="152">
        <f t="shared" si="18"/>
        <v>0</v>
      </c>
      <c r="J119" s="152">
        <f t="shared" si="19"/>
        <v>0</v>
      </c>
      <c r="K119" s="151"/>
      <c r="L119" s="151"/>
    </row>
    <row r="120" spans="1:12">
      <c r="A120" s="153" t="s">
        <v>2267</v>
      </c>
      <c r="B120" s="153" t="s">
        <v>2266</v>
      </c>
      <c r="C120" s="153" t="s">
        <v>2263</v>
      </c>
      <c r="D120" s="152">
        <v>2</v>
      </c>
      <c r="E120" s="858"/>
      <c r="F120" s="152">
        <f t="shared" si="16"/>
        <v>0</v>
      </c>
      <c r="G120" s="858"/>
      <c r="H120" s="152">
        <f t="shared" si="17"/>
        <v>0</v>
      </c>
      <c r="I120" s="152">
        <f t="shared" si="18"/>
        <v>0</v>
      </c>
      <c r="J120" s="152">
        <f t="shared" si="19"/>
        <v>0</v>
      </c>
      <c r="K120" s="151"/>
      <c r="L120" s="151"/>
    </row>
    <row r="121" spans="1:12">
      <c r="A121" s="153" t="s">
        <v>2265</v>
      </c>
      <c r="B121" s="153" t="s">
        <v>2264</v>
      </c>
      <c r="C121" s="153" t="s">
        <v>2263</v>
      </c>
      <c r="D121" s="152">
        <v>2</v>
      </c>
      <c r="E121" s="858"/>
      <c r="F121" s="152">
        <f t="shared" si="16"/>
        <v>0</v>
      </c>
      <c r="G121" s="858"/>
      <c r="H121" s="152">
        <f t="shared" si="17"/>
        <v>0</v>
      </c>
      <c r="I121" s="152">
        <f t="shared" si="18"/>
        <v>0</v>
      </c>
      <c r="J121" s="152">
        <f t="shared" si="19"/>
        <v>0</v>
      </c>
      <c r="K121" s="151"/>
      <c r="L121" s="151"/>
    </row>
    <row r="122" spans="1:12">
      <c r="A122" s="165" t="s">
        <v>2262</v>
      </c>
      <c r="B122" s="165" t="s">
        <v>2261</v>
      </c>
      <c r="C122" s="165" t="s">
        <v>1</v>
      </c>
      <c r="D122" s="164"/>
      <c r="E122" s="857"/>
      <c r="F122" s="164"/>
      <c r="G122" s="857"/>
      <c r="H122" s="164"/>
      <c r="I122" s="164"/>
      <c r="J122" s="164"/>
      <c r="K122" s="151"/>
      <c r="L122" s="151"/>
    </row>
    <row r="123" spans="1:12">
      <c r="A123" s="153" t="s">
        <v>2260</v>
      </c>
      <c r="B123" s="153" t="s">
        <v>2259</v>
      </c>
      <c r="C123" s="153" t="s">
        <v>1245</v>
      </c>
      <c r="D123" s="152">
        <v>45</v>
      </c>
      <c r="E123" s="858"/>
      <c r="F123" s="152">
        <f>D123*E123</f>
        <v>0</v>
      </c>
      <c r="G123" s="858"/>
      <c r="H123" s="152">
        <f>D123*G123</f>
        <v>0</v>
      </c>
      <c r="I123" s="152">
        <f t="shared" ref="I123:J125" si="20">E123+G123</f>
        <v>0</v>
      </c>
      <c r="J123" s="152">
        <f t="shared" si="20"/>
        <v>0</v>
      </c>
      <c r="K123" s="151"/>
      <c r="L123" s="151"/>
    </row>
    <row r="124" spans="1:12">
      <c r="A124" s="153" t="s">
        <v>2258</v>
      </c>
      <c r="B124" s="153" t="s">
        <v>2257</v>
      </c>
      <c r="C124" s="153" t="s">
        <v>1245</v>
      </c>
      <c r="D124" s="152">
        <v>10</v>
      </c>
      <c r="E124" s="858"/>
      <c r="F124" s="152">
        <f>D124*E124</f>
        <v>0</v>
      </c>
      <c r="G124" s="858"/>
      <c r="H124" s="152">
        <f>D124*G124</f>
        <v>0</v>
      </c>
      <c r="I124" s="152">
        <f t="shared" si="20"/>
        <v>0</v>
      </c>
      <c r="J124" s="152">
        <f t="shared" si="20"/>
        <v>0</v>
      </c>
      <c r="K124" s="151"/>
      <c r="L124" s="151"/>
    </row>
    <row r="125" spans="1:12">
      <c r="A125" s="153" t="s">
        <v>2256</v>
      </c>
      <c r="B125" s="153" t="s">
        <v>2255</v>
      </c>
      <c r="C125" s="153" t="s">
        <v>1245</v>
      </c>
      <c r="D125" s="152">
        <v>3</v>
      </c>
      <c r="E125" s="858"/>
      <c r="F125" s="152">
        <f>D125*E125</f>
        <v>0</v>
      </c>
      <c r="G125" s="858"/>
      <c r="H125" s="152">
        <f>D125*G125</f>
        <v>0</v>
      </c>
      <c r="I125" s="152">
        <f t="shared" si="20"/>
        <v>0</v>
      </c>
      <c r="J125" s="152">
        <f t="shared" si="20"/>
        <v>0</v>
      </c>
      <c r="K125" s="151"/>
      <c r="L125" s="151"/>
    </row>
    <row r="126" spans="1:12">
      <c r="A126" s="157" t="s">
        <v>1</v>
      </c>
      <c r="B126" s="157" t="s">
        <v>2290</v>
      </c>
      <c r="C126" s="157" t="s">
        <v>1</v>
      </c>
      <c r="D126" s="156"/>
      <c r="E126" s="856"/>
      <c r="F126" s="156">
        <f>SUM(F108:F125)</f>
        <v>0</v>
      </c>
      <c r="G126" s="856"/>
      <c r="H126" s="156">
        <f>SUM(H108:H125)</f>
        <v>0</v>
      </c>
      <c r="I126" s="156"/>
      <c r="J126" s="156">
        <f>SUM(J108:J125)</f>
        <v>0</v>
      </c>
      <c r="K126" s="151"/>
      <c r="L126" s="151"/>
    </row>
    <row r="127" spans="1:12">
      <c r="A127" s="157" t="s">
        <v>1</v>
      </c>
      <c r="B127" s="157" t="s">
        <v>1899</v>
      </c>
      <c r="C127" s="157" t="s">
        <v>1</v>
      </c>
      <c r="D127" s="156"/>
      <c r="E127" s="856"/>
      <c r="F127" s="156"/>
      <c r="G127" s="856"/>
      <c r="H127" s="156"/>
      <c r="I127" s="156"/>
      <c r="J127" s="156"/>
      <c r="K127" s="151"/>
      <c r="L127" s="151"/>
    </row>
    <row r="128" spans="1:12">
      <c r="A128" s="165" t="s">
        <v>2289</v>
      </c>
      <c r="B128" s="165" t="s">
        <v>2288</v>
      </c>
      <c r="C128" s="165" t="s">
        <v>1</v>
      </c>
      <c r="D128" s="164"/>
      <c r="E128" s="857"/>
      <c r="F128" s="164"/>
      <c r="G128" s="857"/>
      <c r="H128" s="164"/>
      <c r="I128" s="164"/>
      <c r="J128" s="164"/>
      <c r="K128" s="151"/>
      <c r="L128" s="151"/>
    </row>
    <row r="129" spans="1:12">
      <c r="A129" s="153" t="s">
        <v>2287</v>
      </c>
      <c r="B129" s="153" t="s">
        <v>2286</v>
      </c>
      <c r="C129" s="153" t="s">
        <v>1245</v>
      </c>
      <c r="D129" s="152">
        <v>1</v>
      </c>
      <c r="E129" s="858"/>
      <c r="F129" s="152">
        <f>D129*E129</f>
        <v>0</v>
      </c>
      <c r="G129" s="858"/>
      <c r="H129" s="152">
        <f>D129*G129</f>
        <v>0</v>
      </c>
      <c r="I129" s="152">
        <f>E129+G129</f>
        <v>0</v>
      </c>
      <c r="J129" s="152">
        <f>F129+H129</f>
        <v>0</v>
      </c>
      <c r="K129" s="151"/>
      <c r="L129" s="151"/>
    </row>
    <row r="130" spans="1:12">
      <c r="A130" s="165" t="s">
        <v>1</v>
      </c>
      <c r="B130" s="165" t="s">
        <v>2285</v>
      </c>
      <c r="C130" s="165" t="s">
        <v>1</v>
      </c>
      <c r="D130" s="164"/>
      <c r="E130" s="857"/>
      <c r="F130" s="164"/>
      <c r="G130" s="857"/>
      <c r="H130" s="164"/>
      <c r="I130" s="164"/>
      <c r="J130" s="164"/>
      <c r="K130" s="151"/>
      <c r="L130" s="151"/>
    </row>
    <row r="131" spans="1:12">
      <c r="A131" s="153" t="s">
        <v>2284</v>
      </c>
      <c r="B131" s="153" t="s">
        <v>2283</v>
      </c>
      <c r="C131" s="153" t="s">
        <v>1245</v>
      </c>
      <c r="D131" s="152">
        <v>1</v>
      </c>
      <c r="E131" s="858"/>
      <c r="F131" s="152">
        <f>D131*E131</f>
        <v>0</v>
      </c>
      <c r="G131" s="858"/>
      <c r="H131" s="152">
        <f>D131*G131</f>
        <v>0</v>
      </c>
      <c r="I131" s="152">
        <f>E131+G131</f>
        <v>0</v>
      </c>
      <c r="J131" s="152">
        <f>F131+H131</f>
        <v>0</v>
      </c>
      <c r="K131" s="151"/>
      <c r="L131" s="151"/>
    </row>
    <row r="132" spans="1:12">
      <c r="A132" s="165" t="s">
        <v>1</v>
      </c>
      <c r="B132" s="165" t="s">
        <v>2282</v>
      </c>
      <c r="C132" s="165" t="s">
        <v>1</v>
      </c>
      <c r="D132" s="164"/>
      <c r="E132" s="857"/>
      <c r="F132" s="164"/>
      <c r="G132" s="857"/>
      <c r="H132" s="164"/>
      <c r="I132" s="164"/>
      <c r="J132" s="164"/>
      <c r="K132" s="151"/>
      <c r="L132" s="151"/>
    </row>
    <row r="133" spans="1:12">
      <c r="A133" s="153" t="s">
        <v>2281</v>
      </c>
      <c r="B133" s="153" t="s">
        <v>2280</v>
      </c>
      <c r="C133" s="153" t="s">
        <v>2263</v>
      </c>
      <c r="D133" s="152">
        <v>1</v>
      </c>
      <c r="E133" s="858"/>
      <c r="F133" s="152">
        <f t="shared" ref="F133:F141" si="21">D133*E133</f>
        <v>0</v>
      </c>
      <c r="G133" s="858"/>
      <c r="H133" s="152">
        <f t="shared" ref="H133:H141" si="22">D133*G133</f>
        <v>0</v>
      </c>
      <c r="I133" s="152">
        <f t="shared" ref="I133:I141" si="23">E133+G133</f>
        <v>0</v>
      </c>
      <c r="J133" s="152">
        <f t="shared" ref="J133:J141" si="24">F133+H133</f>
        <v>0</v>
      </c>
      <c r="K133" s="151"/>
      <c r="L133" s="151"/>
    </row>
    <row r="134" spans="1:12">
      <c r="A134" s="153" t="s">
        <v>2279</v>
      </c>
      <c r="B134" s="153" t="s">
        <v>2278</v>
      </c>
      <c r="C134" s="153" t="s">
        <v>2263</v>
      </c>
      <c r="D134" s="152">
        <v>7</v>
      </c>
      <c r="E134" s="858"/>
      <c r="F134" s="152">
        <f t="shared" si="21"/>
        <v>0</v>
      </c>
      <c r="G134" s="858"/>
      <c r="H134" s="152">
        <f t="shared" si="22"/>
        <v>0</v>
      </c>
      <c r="I134" s="152">
        <f t="shared" si="23"/>
        <v>0</v>
      </c>
      <c r="J134" s="152">
        <f t="shared" si="24"/>
        <v>0</v>
      </c>
      <c r="K134" s="151"/>
      <c r="L134" s="151"/>
    </row>
    <row r="135" spans="1:12">
      <c r="A135" s="153" t="s">
        <v>2277</v>
      </c>
      <c r="B135" s="153" t="s">
        <v>2276</v>
      </c>
      <c r="C135" s="153" t="s">
        <v>2263</v>
      </c>
      <c r="D135" s="152">
        <v>3</v>
      </c>
      <c r="E135" s="858"/>
      <c r="F135" s="152">
        <f t="shared" si="21"/>
        <v>0</v>
      </c>
      <c r="G135" s="858"/>
      <c r="H135" s="152">
        <f t="shared" si="22"/>
        <v>0</v>
      </c>
      <c r="I135" s="152">
        <f t="shared" si="23"/>
        <v>0</v>
      </c>
      <c r="J135" s="152">
        <f t="shared" si="24"/>
        <v>0</v>
      </c>
      <c r="K135" s="151"/>
      <c r="L135" s="151"/>
    </row>
    <row r="136" spans="1:12">
      <c r="A136" s="153" t="s">
        <v>2275</v>
      </c>
      <c r="B136" s="153" t="s">
        <v>2274</v>
      </c>
      <c r="C136" s="153" t="s">
        <v>2263</v>
      </c>
      <c r="D136" s="152">
        <v>5</v>
      </c>
      <c r="E136" s="858"/>
      <c r="F136" s="152">
        <f t="shared" si="21"/>
        <v>0</v>
      </c>
      <c r="G136" s="858"/>
      <c r="H136" s="152">
        <f t="shared" si="22"/>
        <v>0</v>
      </c>
      <c r="I136" s="152">
        <f t="shared" si="23"/>
        <v>0</v>
      </c>
      <c r="J136" s="152">
        <f t="shared" si="24"/>
        <v>0</v>
      </c>
      <c r="K136" s="151"/>
      <c r="L136" s="151"/>
    </row>
    <row r="137" spans="1:12">
      <c r="A137" s="153" t="s">
        <v>2273</v>
      </c>
      <c r="B137" s="153" t="s">
        <v>2272</v>
      </c>
      <c r="C137" s="153" t="s">
        <v>2263</v>
      </c>
      <c r="D137" s="152">
        <v>1</v>
      </c>
      <c r="E137" s="858"/>
      <c r="F137" s="152">
        <f t="shared" si="21"/>
        <v>0</v>
      </c>
      <c r="G137" s="858"/>
      <c r="H137" s="152">
        <f t="shared" si="22"/>
        <v>0</v>
      </c>
      <c r="I137" s="152">
        <f t="shared" si="23"/>
        <v>0</v>
      </c>
      <c r="J137" s="152">
        <f t="shared" si="24"/>
        <v>0</v>
      </c>
      <c r="K137" s="151"/>
      <c r="L137" s="151"/>
    </row>
    <row r="138" spans="1:12">
      <c r="A138" s="153" t="s">
        <v>2271</v>
      </c>
      <c r="B138" s="153" t="s">
        <v>2270</v>
      </c>
      <c r="C138" s="153" t="s">
        <v>2263</v>
      </c>
      <c r="D138" s="152">
        <v>6</v>
      </c>
      <c r="E138" s="858"/>
      <c r="F138" s="152">
        <f t="shared" si="21"/>
        <v>0</v>
      </c>
      <c r="G138" s="858"/>
      <c r="H138" s="152">
        <f t="shared" si="22"/>
        <v>0</v>
      </c>
      <c r="I138" s="152">
        <f t="shared" si="23"/>
        <v>0</v>
      </c>
      <c r="J138" s="152">
        <f t="shared" si="24"/>
        <v>0</v>
      </c>
      <c r="K138" s="151"/>
      <c r="L138" s="151"/>
    </row>
    <row r="139" spans="1:12">
      <c r="A139" s="153" t="s">
        <v>2269</v>
      </c>
      <c r="B139" s="153" t="s">
        <v>2268</v>
      </c>
      <c r="C139" s="153" t="s">
        <v>2263</v>
      </c>
      <c r="D139" s="152">
        <v>6</v>
      </c>
      <c r="E139" s="858"/>
      <c r="F139" s="152">
        <f t="shared" si="21"/>
        <v>0</v>
      </c>
      <c r="G139" s="858"/>
      <c r="H139" s="152">
        <f t="shared" si="22"/>
        <v>0</v>
      </c>
      <c r="I139" s="152">
        <f t="shared" si="23"/>
        <v>0</v>
      </c>
      <c r="J139" s="152">
        <f t="shared" si="24"/>
        <v>0</v>
      </c>
      <c r="K139" s="151"/>
      <c r="L139" s="151"/>
    </row>
    <row r="140" spans="1:12">
      <c r="A140" s="153" t="s">
        <v>2267</v>
      </c>
      <c r="B140" s="153" t="s">
        <v>2266</v>
      </c>
      <c r="C140" s="153" t="s">
        <v>2263</v>
      </c>
      <c r="D140" s="152">
        <v>1</v>
      </c>
      <c r="E140" s="858"/>
      <c r="F140" s="152">
        <f t="shared" si="21"/>
        <v>0</v>
      </c>
      <c r="G140" s="858"/>
      <c r="H140" s="152">
        <f t="shared" si="22"/>
        <v>0</v>
      </c>
      <c r="I140" s="152">
        <f t="shared" si="23"/>
        <v>0</v>
      </c>
      <c r="J140" s="152">
        <f t="shared" si="24"/>
        <v>0</v>
      </c>
      <c r="K140" s="151"/>
      <c r="L140" s="151"/>
    </row>
    <row r="141" spans="1:12">
      <c r="A141" s="153" t="s">
        <v>2265</v>
      </c>
      <c r="B141" s="153" t="s">
        <v>2264</v>
      </c>
      <c r="C141" s="153" t="s">
        <v>2263</v>
      </c>
      <c r="D141" s="152">
        <v>1</v>
      </c>
      <c r="E141" s="858"/>
      <c r="F141" s="152">
        <f t="shared" si="21"/>
        <v>0</v>
      </c>
      <c r="G141" s="858"/>
      <c r="H141" s="152">
        <f t="shared" si="22"/>
        <v>0</v>
      </c>
      <c r="I141" s="152">
        <f t="shared" si="23"/>
        <v>0</v>
      </c>
      <c r="J141" s="152">
        <f t="shared" si="24"/>
        <v>0</v>
      </c>
      <c r="K141" s="151"/>
      <c r="L141" s="151"/>
    </row>
    <row r="142" spans="1:12">
      <c r="A142" s="165" t="s">
        <v>2262</v>
      </c>
      <c r="B142" s="165" t="s">
        <v>2261</v>
      </c>
      <c r="C142" s="165" t="s">
        <v>1</v>
      </c>
      <c r="D142" s="164"/>
      <c r="E142" s="857"/>
      <c r="F142" s="164"/>
      <c r="G142" s="857"/>
      <c r="H142" s="164"/>
      <c r="I142" s="164"/>
      <c r="J142" s="164"/>
      <c r="K142" s="151"/>
      <c r="L142" s="151"/>
    </row>
    <row r="143" spans="1:12">
      <c r="A143" s="153" t="s">
        <v>2260</v>
      </c>
      <c r="B143" s="153" t="s">
        <v>2259</v>
      </c>
      <c r="C143" s="153" t="s">
        <v>1245</v>
      </c>
      <c r="D143" s="152">
        <v>35</v>
      </c>
      <c r="E143" s="858"/>
      <c r="F143" s="152">
        <f>D143*E143</f>
        <v>0</v>
      </c>
      <c r="G143" s="858"/>
      <c r="H143" s="152">
        <f>D143*G143</f>
        <v>0</v>
      </c>
      <c r="I143" s="152">
        <f t="shared" ref="I143:J145" si="25">E143+G143</f>
        <v>0</v>
      </c>
      <c r="J143" s="152">
        <f t="shared" si="25"/>
        <v>0</v>
      </c>
      <c r="K143" s="151"/>
      <c r="L143" s="151"/>
    </row>
    <row r="144" spans="1:12">
      <c r="A144" s="153" t="s">
        <v>2258</v>
      </c>
      <c r="B144" s="153" t="s">
        <v>2257</v>
      </c>
      <c r="C144" s="153" t="s">
        <v>1245</v>
      </c>
      <c r="D144" s="152">
        <v>12</v>
      </c>
      <c r="E144" s="858"/>
      <c r="F144" s="152">
        <f>D144*E144</f>
        <v>0</v>
      </c>
      <c r="G144" s="858"/>
      <c r="H144" s="152">
        <f>D144*G144</f>
        <v>0</v>
      </c>
      <c r="I144" s="152">
        <f t="shared" si="25"/>
        <v>0</v>
      </c>
      <c r="J144" s="152">
        <f t="shared" si="25"/>
        <v>0</v>
      </c>
      <c r="K144" s="151"/>
      <c r="L144" s="151"/>
    </row>
    <row r="145" spans="1:12">
      <c r="A145" s="153" t="s">
        <v>2256</v>
      </c>
      <c r="B145" s="153" t="s">
        <v>2255</v>
      </c>
      <c r="C145" s="153" t="s">
        <v>1245</v>
      </c>
      <c r="D145" s="152">
        <v>3</v>
      </c>
      <c r="E145" s="858"/>
      <c r="F145" s="152">
        <f>D145*E145</f>
        <v>0</v>
      </c>
      <c r="G145" s="858"/>
      <c r="H145" s="152">
        <f>D145*G145</f>
        <v>0</v>
      </c>
      <c r="I145" s="152">
        <f t="shared" si="25"/>
        <v>0</v>
      </c>
      <c r="J145" s="152">
        <f t="shared" si="25"/>
        <v>0</v>
      </c>
      <c r="K145" s="151"/>
      <c r="L145" s="151"/>
    </row>
    <row r="146" spans="1:12">
      <c r="A146" s="157" t="s">
        <v>1</v>
      </c>
      <c r="B146" s="157" t="s">
        <v>2254</v>
      </c>
      <c r="C146" s="157" t="s">
        <v>1</v>
      </c>
      <c r="D146" s="156"/>
      <c r="E146" s="856"/>
      <c r="F146" s="156">
        <f>SUM(F128:F145)</f>
        <v>0</v>
      </c>
      <c r="G146" s="856"/>
      <c r="H146" s="156">
        <f>SUM(H128:H145)</f>
        <v>0</v>
      </c>
      <c r="I146" s="156"/>
      <c r="J146" s="156">
        <f>SUM(J128:J145)</f>
        <v>0</v>
      </c>
      <c r="K146" s="151"/>
      <c r="L146" s="151"/>
    </row>
    <row r="147" spans="1:12">
      <c r="A147" s="157" t="s">
        <v>1</v>
      </c>
      <c r="B147" s="157" t="s">
        <v>1898</v>
      </c>
      <c r="C147" s="157" t="s">
        <v>1</v>
      </c>
      <c r="D147" s="156"/>
      <c r="E147" s="856"/>
      <c r="F147" s="156"/>
      <c r="G147" s="856"/>
      <c r="H147" s="156"/>
      <c r="I147" s="156"/>
      <c r="J147" s="156"/>
      <c r="K147" s="151"/>
      <c r="L147" s="151"/>
    </row>
    <row r="148" spans="1:12">
      <c r="A148" s="165" t="s">
        <v>1</v>
      </c>
      <c r="B148" s="165" t="s">
        <v>2253</v>
      </c>
      <c r="C148" s="165" t="s">
        <v>1</v>
      </c>
      <c r="D148" s="164"/>
      <c r="E148" s="857"/>
      <c r="F148" s="164"/>
      <c r="G148" s="857"/>
      <c r="H148" s="164"/>
      <c r="I148" s="164"/>
      <c r="J148" s="164"/>
      <c r="K148" s="151"/>
      <c r="L148" s="151"/>
    </row>
    <row r="149" spans="1:12">
      <c r="A149" s="153" t="s">
        <v>1</v>
      </c>
      <c r="B149" s="153" t="s">
        <v>1904</v>
      </c>
      <c r="C149" s="153" t="s">
        <v>1245</v>
      </c>
      <c r="D149" s="152">
        <v>1</v>
      </c>
      <c r="E149" s="858">
        <f>J39</f>
        <v>0</v>
      </c>
      <c r="F149" s="152">
        <f t="shared" ref="F149:F154" si="26">D149*E149</f>
        <v>0</v>
      </c>
      <c r="G149" s="858">
        <v>0</v>
      </c>
      <c r="H149" s="152">
        <f t="shared" ref="H149:H154" si="27">D149*G149</f>
        <v>0</v>
      </c>
      <c r="I149" s="152">
        <f t="shared" ref="I149:J154" si="28">E149+G149</f>
        <v>0</v>
      </c>
      <c r="J149" s="152">
        <f t="shared" si="28"/>
        <v>0</v>
      </c>
      <c r="K149" s="151"/>
      <c r="L149" s="151"/>
    </row>
    <row r="150" spans="1:12">
      <c r="A150" s="153" t="s">
        <v>1</v>
      </c>
      <c r="B150" s="153" t="s">
        <v>1903</v>
      </c>
      <c r="C150" s="153" t="s">
        <v>1245</v>
      </c>
      <c r="D150" s="152">
        <v>1</v>
      </c>
      <c r="E150" s="858">
        <f>J56</f>
        <v>0</v>
      </c>
      <c r="F150" s="152">
        <f t="shared" si="26"/>
        <v>0</v>
      </c>
      <c r="G150" s="858">
        <v>0</v>
      </c>
      <c r="H150" s="152">
        <f t="shared" si="27"/>
        <v>0</v>
      </c>
      <c r="I150" s="152">
        <f t="shared" si="28"/>
        <v>0</v>
      </c>
      <c r="J150" s="152">
        <f t="shared" si="28"/>
        <v>0</v>
      </c>
      <c r="K150" s="151"/>
      <c r="L150" s="151"/>
    </row>
    <row r="151" spans="1:12">
      <c r="A151" s="153" t="s">
        <v>1</v>
      </c>
      <c r="B151" s="153" t="s">
        <v>1902</v>
      </c>
      <c r="C151" s="153" t="s">
        <v>1245</v>
      </c>
      <c r="D151" s="152">
        <v>1</v>
      </c>
      <c r="E151" s="858">
        <f>J92</f>
        <v>0</v>
      </c>
      <c r="F151" s="152">
        <f t="shared" si="26"/>
        <v>0</v>
      </c>
      <c r="G151" s="858">
        <v>0</v>
      </c>
      <c r="H151" s="152">
        <f t="shared" si="27"/>
        <v>0</v>
      </c>
      <c r="I151" s="152">
        <f t="shared" si="28"/>
        <v>0</v>
      </c>
      <c r="J151" s="152">
        <f t="shared" si="28"/>
        <v>0</v>
      </c>
      <c r="K151" s="151"/>
      <c r="L151" s="151"/>
    </row>
    <row r="152" spans="1:12">
      <c r="A152" s="153" t="s">
        <v>1</v>
      </c>
      <c r="B152" s="153" t="s">
        <v>1901</v>
      </c>
      <c r="C152" s="153" t="s">
        <v>1245</v>
      </c>
      <c r="D152" s="152">
        <v>1</v>
      </c>
      <c r="E152" s="858">
        <f>J106</f>
        <v>0</v>
      </c>
      <c r="F152" s="152">
        <f t="shared" si="26"/>
        <v>0</v>
      </c>
      <c r="G152" s="858">
        <v>0</v>
      </c>
      <c r="H152" s="152">
        <f t="shared" si="27"/>
        <v>0</v>
      </c>
      <c r="I152" s="152">
        <f t="shared" si="28"/>
        <v>0</v>
      </c>
      <c r="J152" s="152">
        <f t="shared" si="28"/>
        <v>0</v>
      </c>
      <c r="K152" s="151"/>
      <c r="L152" s="151"/>
    </row>
    <row r="153" spans="1:12">
      <c r="A153" s="153" t="s">
        <v>1</v>
      </c>
      <c r="B153" s="153" t="s">
        <v>1900</v>
      </c>
      <c r="C153" s="153" t="s">
        <v>1245</v>
      </c>
      <c r="D153" s="152">
        <v>1</v>
      </c>
      <c r="E153" s="858">
        <f>J126</f>
        <v>0</v>
      </c>
      <c r="F153" s="152">
        <f t="shared" si="26"/>
        <v>0</v>
      </c>
      <c r="G153" s="858">
        <v>0</v>
      </c>
      <c r="H153" s="152">
        <f t="shared" si="27"/>
        <v>0</v>
      </c>
      <c r="I153" s="152">
        <f t="shared" si="28"/>
        <v>0</v>
      </c>
      <c r="J153" s="152">
        <f t="shared" si="28"/>
        <v>0</v>
      </c>
      <c r="K153" s="151"/>
      <c r="L153" s="151"/>
    </row>
    <row r="154" spans="1:12">
      <c r="A154" s="153" t="s">
        <v>1</v>
      </c>
      <c r="B154" s="153" t="s">
        <v>1899</v>
      </c>
      <c r="C154" s="153" t="s">
        <v>1245</v>
      </c>
      <c r="D154" s="152">
        <v>1</v>
      </c>
      <c r="E154" s="858">
        <f>J146</f>
        <v>0</v>
      </c>
      <c r="F154" s="152">
        <f t="shared" si="26"/>
        <v>0</v>
      </c>
      <c r="G154" s="858">
        <v>0</v>
      </c>
      <c r="H154" s="152">
        <f t="shared" si="27"/>
        <v>0</v>
      </c>
      <c r="I154" s="152">
        <f t="shared" si="28"/>
        <v>0</v>
      </c>
      <c r="J154" s="152">
        <f t="shared" si="28"/>
        <v>0</v>
      </c>
      <c r="K154" s="151"/>
      <c r="L154" s="151"/>
    </row>
    <row r="155" spans="1:12">
      <c r="A155" s="157" t="s">
        <v>1</v>
      </c>
      <c r="B155" s="157" t="s">
        <v>2252</v>
      </c>
      <c r="C155" s="157" t="s">
        <v>1</v>
      </c>
      <c r="D155" s="156"/>
      <c r="E155" s="856"/>
      <c r="F155" s="156">
        <f>SUM(F148:F154)</f>
        <v>0</v>
      </c>
      <c r="G155" s="856"/>
      <c r="H155" s="156">
        <f>SUM(H148:H154)</f>
        <v>0</v>
      </c>
      <c r="I155" s="156"/>
      <c r="J155" s="156">
        <f>SUM(J148:J154)</f>
        <v>0</v>
      </c>
      <c r="K155" s="151"/>
      <c r="L155" s="151"/>
    </row>
    <row r="156" spans="1:12">
      <c r="A156" s="157" t="s">
        <v>1</v>
      </c>
      <c r="B156" s="157" t="s">
        <v>1897</v>
      </c>
      <c r="C156" s="157" t="s">
        <v>1</v>
      </c>
      <c r="D156" s="156"/>
      <c r="E156" s="856"/>
      <c r="F156" s="156"/>
      <c r="G156" s="856"/>
      <c r="H156" s="156"/>
      <c r="I156" s="156"/>
      <c r="J156" s="156"/>
      <c r="K156" s="151"/>
      <c r="L156" s="151"/>
    </row>
    <row r="157" spans="1:12">
      <c r="A157" s="155" t="s">
        <v>1</v>
      </c>
      <c r="B157" s="155" t="s">
        <v>2251</v>
      </c>
      <c r="C157" s="155" t="s">
        <v>1</v>
      </c>
      <c r="D157" s="158"/>
      <c r="E157" s="859"/>
      <c r="F157" s="158"/>
      <c r="G157" s="859"/>
      <c r="H157" s="158"/>
      <c r="I157" s="158"/>
      <c r="J157" s="158"/>
      <c r="K157" s="151"/>
      <c r="L157" s="151"/>
    </row>
    <row r="158" spans="1:12">
      <c r="A158" s="165" t="s">
        <v>2250</v>
      </c>
      <c r="B158" s="165" t="s">
        <v>2249</v>
      </c>
      <c r="C158" s="165" t="s">
        <v>1</v>
      </c>
      <c r="D158" s="164"/>
      <c r="E158" s="857"/>
      <c r="F158" s="164"/>
      <c r="G158" s="857"/>
      <c r="H158" s="164"/>
      <c r="I158" s="164"/>
      <c r="J158" s="164"/>
      <c r="K158" s="151"/>
      <c r="L158" s="151"/>
    </row>
    <row r="159" spans="1:12">
      <c r="A159" s="165" t="s">
        <v>2248</v>
      </c>
      <c r="B159" s="165" t="s">
        <v>2247</v>
      </c>
      <c r="C159" s="165" t="s">
        <v>1</v>
      </c>
      <c r="D159" s="164"/>
      <c r="E159" s="857"/>
      <c r="F159" s="164"/>
      <c r="G159" s="857"/>
      <c r="H159" s="164"/>
      <c r="I159" s="164"/>
      <c r="J159" s="164"/>
      <c r="K159" s="151"/>
      <c r="L159" s="151"/>
    </row>
    <row r="160" spans="1:12">
      <c r="A160" s="153" t="s">
        <v>2246</v>
      </c>
      <c r="B160" s="153" t="s">
        <v>2245</v>
      </c>
      <c r="C160" s="153" t="s">
        <v>1245</v>
      </c>
      <c r="D160" s="152">
        <v>1</v>
      </c>
      <c r="E160" s="858"/>
      <c r="F160" s="152">
        <f>D160*E160</f>
        <v>0</v>
      </c>
      <c r="G160" s="858"/>
      <c r="H160" s="152">
        <f>D160*G160</f>
        <v>0</v>
      </c>
      <c r="I160" s="152">
        <f>E160+G160</f>
        <v>0</v>
      </c>
      <c r="J160" s="152">
        <f>F160+H160</f>
        <v>0</v>
      </c>
      <c r="K160" s="151"/>
      <c r="L160" s="151"/>
    </row>
    <row r="161" spans="1:12">
      <c r="A161" s="165" t="s">
        <v>1</v>
      </c>
      <c r="B161" s="165" t="s">
        <v>2220</v>
      </c>
      <c r="C161" s="165" t="s">
        <v>1</v>
      </c>
      <c r="D161" s="164"/>
      <c r="E161" s="857"/>
      <c r="F161" s="164"/>
      <c r="G161" s="857"/>
      <c r="H161" s="164"/>
      <c r="I161" s="164"/>
      <c r="J161" s="164"/>
      <c r="K161" s="151"/>
      <c r="L161" s="151"/>
    </row>
    <row r="162" spans="1:12">
      <c r="A162" s="153" t="s">
        <v>2244</v>
      </c>
      <c r="B162" s="153" t="s">
        <v>2243</v>
      </c>
      <c r="C162" s="153" t="s">
        <v>85</v>
      </c>
      <c r="D162" s="152">
        <v>40</v>
      </c>
      <c r="E162" s="858"/>
      <c r="F162" s="152">
        <f>D162*E162</f>
        <v>0</v>
      </c>
      <c r="G162" s="858"/>
      <c r="H162" s="152">
        <f>D162*G162</f>
        <v>0</v>
      </c>
      <c r="I162" s="152">
        <f>E162+G162</f>
        <v>0</v>
      </c>
      <c r="J162" s="152">
        <f>F162+H162</f>
        <v>0</v>
      </c>
      <c r="K162" s="151"/>
      <c r="L162" s="151"/>
    </row>
    <row r="163" spans="1:12">
      <c r="A163" s="153" t="s">
        <v>2242</v>
      </c>
      <c r="B163" s="153" t="s">
        <v>2241</v>
      </c>
      <c r="C163" s="153" t="s">
        <v>85</v>
      </c>
      <c r="D163" s="152">
        <v>10</v>
      </c>
      <c r="E163" s="858"/>
      <c r="F163" s="152">
        <f>D163*E163</f>
        <v>0</v>
      </c>
      <c r="G163" s="858"/>
      <c r="H163" s="152">
        <f>D163*G163</f>
        <v>0</v>
      </c>
      <c r="I163" s="152">
        <f>E163+G163</f>
        <v>0</v>
      </c>
      <c r="J163" s="152">
        <f>F163+H163</f>
        <v>0</v>
      </c>
      <c r="K163" s="151"/>
      <c r="L163" s="151"/>
    </row>
    <row r="164" spans="1:12">
      <c r="A164" s="165" t="s">
        <v>2140</v>
      </c>
      <c r="B164" s="165" t="s">
        <v>2139</v>
      </c>
      <c r="C164" s="165" t="s">
        <v>1</v>
      </c>
      <c r="D164" s="164"/>
      <c r="E164" s="857"/>
      <c r="F164" s="164"/>
      <c r="G164" s="857"/>
      <c r="H164" s="164"/>
      <c r="I164" s="164"/>
      <c r="J164" s="164"/>
      <c r="K164" s="151"/>
      <c r="L164" s="151"/>
    </row>
    <row r="165" spans="1:12">
      <c r="A165" s="153" t="s">
        <v>2240</v>
      </c>
      <c r="B165" s="153" t="s">
        <v>2239</v>
      </c>
      <c r="C165" s="153" t="s">
        <v>85</v>
      </c>
      <c r="D165" s="152">
        <v>90</v>
      </c>
      <c r="E165" s="858"/>
      <c r="F165" s="152">
        <f>D165*E165</f>
        <v>0</v>
      </c>
      <c r="G165" s="858"/>
      <c r="H165" s="152">
        <f>D165*G165</f>
        <v>0</v>
      </c>
      <c r="I165" s="152">
        <f>E165+G165</f>
        <v>0</v>
      </c>
      <c r="J165" s="152">
        <f>F165+H165</f>
        <v>0</v>
      </c>
      <c r="K165" s="151"/>
      <c r="L165" s="151"/>
    </row>
    <row r="166" spans="1:12">
      <c r="A166" s="165" t="s">
        <v>2136</v>
      </c>
      <c r="B166" s="165" t="s">
        <v>2135</v>
      </c>
      <c r="C166" s="165" t="s">
        <v>1</v>
      </c>
      <c r="D166" s="164"/>
      <c r="E166" s="857"/>
      <c r="F166" s="164"/>
      <c r="G166" s="857"/>
      <c r="H166" s="164"/>
      <c r="I166" s="164"/>
      <c r="J166" s="164"/>
      <c r="K166" s="151"/>
      <c r="L166" s="151"/>
    </row>
    <row r="167" spans="1:12">
      <c r="A167" s="153" t="s">
        <v>2238</v>
      </c>
      <c r="B167" s="153" t="s">
        <v>2237</v>
      </c>
      <c r="C167" s="153" t="s">
        <v>1245</v>
      </c>
      <c r="D167" s="152">
        <v>2</v>
      </c>
      <c r="E167" s="858"/>
      <c r="F167" s="152">
        <f>D167*E167</f>
        <v>0</v>
      </c>
      <c r="G167" s="858"/>
      <c r="H167" s="152">
        <f>D167*G167</f>
        <v>0</v>
      </c>
      <c r="I167" s="152">
        <f>E167+G167</f>
        <v>0</v>
      </c>
      <c r="J167" s="152">
        <f>F167+H167</f>
        <v>0</v>
      </c>
      <c r="K167" s="151"/>
      <c r="L167" s="151"/>
    </row>
    <row r="168" spans="1:12">
      <c r="A168" s="153" t="s">
        <v>2236</v>
      </c>
      <c r="B168" s="153" t="s">
        <v>2235</v>
      </c>
      <c r="C168" s="153" t="s">
        <v>1245</v>
      </c>
      <c r="D168" s="152">
        <v>6</v>
      </c>
      <c r="E168" s="858"/>
      <c r="F168" s="152">
        <f>D168*E168</f>
        <v>0</v>
      </c>
      <c r="G168" s="858"/>
      <c r="H168" s="152">
        <f>D168*G168</f>
        <v>0</v>
      </c>
      <c r="I168" s="152">
        <f>E168+G168</f>
        <v>0</v>
      </c>
      <c r="J168" s="152">
        <f>F168+H168</f>
        <v>0</v>
      </c>
      <c r="K168" s="151"/>
      <c r="L168" s="151"/>
    </row>
    <row r="169" spans="1:12">
      <c r="A169" s="165" t="s">
        <v>2000</v>
      </c>
      <c r="B169" s="165" t="s">
        <v>1999</v>
      </c>
      <c r="C169" s="165" t="s">
        <v>1</v>
      </c>
      <c r="D169" s="164"/>
      <c r="E169" s="857"/>
      <c r="F169" s="164"/>
      <c r="G169" s="857"/>
      <c r="H169" s="164"/>
      <c r="I169" s="164"/>
      <c r="J169" s="164"/>
      <c r="K169" s="151"/>
      <c r="L169" s="151"/>
    </row>
    <row r="170" spans="1:12">
      <c r="A170" s="153" t="s">
        <v>2234</v>
      </c>
      <c r="B170" s="153" t="s">
        <v>2233</v>
      </c>
      <c r="C170" s="153" t="s">
        <v>1460</v>
      </c>
      <c r="D170" s="152">
        <v>6</v>
      </c>
      <c r="E170" s="858"/>
      <c r="F170" s="152">
        <f>D170*E170</f>
        <v>0</v>
      </c>
      <c r="G170" s="858"/>
      <c r="H170" s="152">
        <f>D170*G170</f>
        <v>0</v>
      </c>
      <c r="I170" s="152">
        <f t="shared" ref="I170:J172" si="29">E170+G170</f>
        <v>0</v>
      </c>
      <c r="J170" s="152">
        <f t="shared" si="29"/>
        <v>0</v>
      </c>
      <c r="K170" s="151"/>
      <c r="L170" s="151"/>
    </row>
    <row r="171" spans="1:12">
      <c r="A171" s="153" t="s">
        <v>2055</v>
      </c>
      <c r="B171" s="153" t="s">
        <v>2054</v>
      </c>
      <c r="C171" s="153" t="s">
        <v>1460</v>
      </c>
      <c r="D171" s="152">
        <v>4</v>
      </c>
      <c r="E171" s="858"/>
      <c r="F171" s="152">
        <f>D171*E171</f>
        <v>0</v>
      </c>
      <c r="G171" s="858"/>
      <c r="H171" s="152">
        <f>D171*G171</f>
        <v>0</v>
      </c>
      <c r="I171" s="152">
        <f t="shared" si="29"/>
        <v>0</v>
      </c>
      <c r="J171" s="152">
        <f t="shared" si="29"/>
        <v>0</v>
      </c>
      <c r="K171" s="151"/>
      <c r="L171" s="151"/>
    </row>
    <row r="172" spans="1:12">
      <c r="A172" s="153" t="s">
        <v>1998</v>
      </c>
      <c r="B172" s="153" t="s">
        <v>1997</v>
      </c>
      <c r="C172" s="153" t="s">
        <v>1460</v>
      </c>
      <c r="D172" s="152">
        <v>6</v>
      </c>
      <c r="E172" s="858"/>
      <c r="F172" s="152">
        <f>D172*E172</f>
        <v>0</v>
      </c>
      <c r="G172" s="858"/>
      <c r="H172" s="152">
        <f>D172*G172</f>
        <v>0</v>
      </c>
      <c r="I172" s="152">
        <f t="shared" si="29"/>
        <v>0</v>
      </c>
      <c r="J172" s="152">
        <f t="shared" si="29"/>
        <v>0</v>
      </c>
      <c r="K172" s="151"/>
      <c r="L172" s="151"/>
    </row>
    <row r="173" spans="1:12">
      <c r="A173" s="165" t="s">
        <v>2232</v>
      </c>
      <c r="B173" s="165" t="s">
        <v>2231</v>
      </c>
      <c r="C173" s="165" t="s">
        <v>1</v>
      </c>
      <c r="D173" s="164"/>
      <c r="E173" s="857"/>
      <c r="F173" s="164"/>
      <c r="G173" s="857"/>
      <c r="H173" s="164"/>
      <c r="I173" s="164"/>
      <c r="J173" s="164"/>
      <c r="K173" s="151"/>
      <c r="L173" s="151"/>
    </row>
    <row r="174" spans="1:12">
      <c r="A174" s="153" t="s">
        <v>2230</v>
      </c>
      <c r="B174" s="153" t="s">
        <v>2229</v>
      </c>
      <c r="C174" s="153" t="s">
        <v>1460</v>
      </c>
      <c r="D174" s="152">
        <v>6</v>
      </c>
      <c r="E174" s="858"/>
      <c r="F174" s="152">
        <f>D174*E174</f>
        <v>0</v>
      </c>
      <c r="G174" s="858"/>
      <c r="H174" s="152">
        <f>D174*G174</f>
        <v>0</v>
      </c>
      <c r="I174" s="152">
        <f>E174+G174</f>
        <v>0</v>
      </c>
      <c r="J174" s="152">
        <f>F174+H174</f>
        <v>0</v>
      </c>
      <c r="K174" s="151"/>
      <c r="L174" s="151"/>
    </row>
    <row r="175" spans="1:12">
      <c r="A175" s="165" t="s">
        <v>1995</v>
      </c>
      <c r="B175" s="165" t="s">
        <v>1994</v>
      </c>
      <c r="C175" s="165" t="s">
        <v>1</v>
      </c>
      <c r="D175" s="164"/>
      <c r="E175" s="857"/>
      <c r="F175" s="164"/>
      <c r="G175" s="857"/>
      <c r="H175" s="164"/>
      <c r="I175" s="164"/>
      <c r="J175" s="164"/>
      <c r="K175" s="151"/>
      <c r="L175" s="151"/>
    </row>
    <row r="176" spans="1:12">
      <c r="A176" s="153" t="s">
        <v>1993</v>
      </c>
      <c r="B176" s="153" t="s">
        <v>1992</v>
      </c>
      <c r="C176" s="153" t="s">
        <v>1460</v>
      </c>
      <c r="D176" s="152">
        <v>4</v>
      </c>
      <c r="E176" s="858"/>
      <c r="F176" s="152">
        <f>D176*E176</f>
        <v>0</v>
      </c>
      <c r="G176" s="858"/>
      <c r="H176" s="152">
        <f>D176*G176</f>
        <v>0</v>
      </c>
      <c r="I176" s="152">
        <f>E176+G176</f>
        <v>0</v>
      </c>
      <c r="J176" s="152">
        <f>F176+H176</f>
        <v>0</v>
      </c>
      <c r="K176" s="151"/>
      <c r="L176" s="151"/>
    </row>
    <row r="177" spans="1:12">
      <c r="A177" s="165" t="s">
        <v>1991</v>
      </c>
      <c r="B177" s="165" t="s">
        <v>1990</v>
      </c>
      <c r="C177" s="165" t="s">
        <v>1</v>
      </c>
      <c r="D177" s="164"/>
      <c r="E177" s="857"/>
      <c r="F177" s="164"/>
      <c r="G177" s="857"/>
      <c r="H177" s="164"/>
      <c r="I177" s="164"/>
      <c r="J177" s="164"/>
      <c r="K177" s="151"/>
      <c r="L177" s="151"/>
    </row>
    <row r="178" spans="1:12">
      <c r="A178" s="165" t="s">
        <v>1989</v>
      </c>
      <c r="B178" s="165" t="s">
        <v>1988</v>
      </c>
      <c r="C178" s="165" t="s">
        <v>1</v>
      </c>
      <c r="D178" s="164"/>
      <c r="E178" s="857"/>
      <c r="F178" s="164"/>
      <c r="G178" s="857"/>
      <c r="H178" s="164"/>
      <c r="I178" s="164"/>
      <c r="J178" s="164"/>
      <c r="K178" s="151"/>
      <c r="L178" s="151"/>
    </row>
    <row r="179" spans="1:12">
      <c r="A179" s="153" t="s">
        <v>1987</v>
      </c>
      <c r="B179" s="153" t="s">
        <v>1986</v>
      </c>
      <c r="C179" s="153" t="s">
        <v>1460</v>
      </c>
      <c r="D179" s="152">
        <v>8</v>
      </c>
      <c r="E179" s="858"/>
      <c r="F179" s="152">
        <f>D179*E179</f>
        <v>0</v>
      </c>
      <c r="G179" s="858"/>
      <c r="H179" s="152">
        <f>D179*G179</f>
        <v>0</v>
      </c>
      <c r="I179" s="152">
        <f>E179+G179</f>
        <v>0</v>
      </c>
      <c r="J179" s="152">
        <f>F179+H179</f>
        <v>0</v>
      </c>
      <c r="K179" s="151"/>
      <c r="L179" s="151"/>
    </row>
    <row r="180" spans="1:12">
      <c r="A180" s="155" t="s">
        <v>1</v>
      </c>
      <c r="B180" s="155" t="s">
        <v>2228</v>
      </c>
      <c r="C180" s="155" t="s">
        <v>1</v>
      </c>
      <c r="D180" s="158"/>
      <c r="E180" s="859"/>
      <c r="F180" s="158">
        <f>SUM(F158:F179)</f>
        <v>0</v>
      </c>
      <c r="G180" s="859"/>
      <c r="H180" s="158">
        <f>SUM(H158:H179)</f>
        <v>0</v>
      </c>
      <c r="I180" s="158"/>
      <c r="J180" s="158">
        <f>SUM(J158:J179)</f>
        <v>0</v>
      </c>
      <c r="K180" s="151"/>
      <c r="L180" s="151"/>
    </row>
    <row r="181" spans="1:12">
      <c r="A181" s="155" t="s">
        <v>1</v>
      </c>
      <c r="B181" s="155" t="s">
        <v>2227</v>
      </c>
      <c r="C181" s="155" t="s">
        <v>1</v>
      </c>
      <c r="D181" s="158"/>
      <c r="E181" s="859"/>
      <c r="F181" s="158"/>
      <c r="G181" s="859"/>
      <c r="H181" s="158"/>
      <c r="I181" s="158"/>
      <c r="J181" s="158"/>
      <c r="K181" s="151"/>
      <c r="L181" s="151"/>
    </row>
    <row r="182" spans="1:12">
      <c r="A182" s="165" t="s">
        <v>2226</v>
      </c>
      <c r="B182" s="165" t="s">
        <v>2225</v>
      </c>
      <c r="C182" s="165" t="s">
        <v>1</v>
      </c>
      <c r="D182" s="164"/>
      <c r="E182" s="857"/>
      <c r="F182" s="164"/>
      <c r="G182" s="857"/>
      <c r="H182" s="164"/>
      <c r="I182" s="164"/>
      <c r="J182" s="164"/>
      <c r="K182" s="151"/>
      <c r="L182" s="151"/>
    </row>
    <row r="183" spans="1:12">
      <c r="A183" s="153" t="s">
        <v>2224</v>
      </c>
      <c r="B183" s="153" t="s">
        <v>2223</v>
      </c>
      <c r="C183" s="153" t="s">
        <v>1245</v>
      </c>
      <c r="D183" s="152">
        <v>4</v>
      </c>
      <c r="E183" s="858"/>
      <c r="F183" s="152">
        <f>D183*E183</f>
        <v>0</v>
      </c>
      <c r="G183" s="858"/>
      <c r="H183" s="152">
        <f>D183*G183</f>
        <v>0</v>
      </c>
      <c r="I183" s="152">
        <f t="shared" ref="I183:J185" si="30">E183+G183</f>
        <v>0</v>
      </c>
      <c r="J183" s="152">
        <f t="shared" si="30"/>
        <v>0</v>
      </c>
      <c r="K183" s="151"/>
      <c r="L183" s="151"/>
    </row>
    <row r="184" spans="1:12">
      <c r="A184" s="153" t="s">
        <v>2222</v>
      </c>
      <c r="B184" s="153" t="s">
        <v>2221</v>
      </c>
      <c r="C184" s="153" t="s">
        <v>1245</v>
      </c>
      <c r="D184" s="152">
        <v>2</v>
      </c>
      <c r="E184" s="858"/>
      <c r="F184" s="152">
        <f>D184*E184</f>
        <v>0</v>
      </c>
      <c r="G184" s="858"/>
      <c r="H184" s="152">
        <f>D184*G184</f>
        <v>0</v>
      </c>
      <c r="I184" s="152">
        <f t="shared" si="30"/>
        <v>0</v>
      </c>
      <c r="J184" s="152">
        <f t="shared" si="30"/>
        <v>0</v>
      </c>
      <c r="K184" s="151"/>
      <c r="L184" s="151"/>
    </row>
    <row r="185" spans="1:12">
      <c r="A185" s="169" t="s">
        <v>1</v>
      </c>
      <c r="B185" s="169" t="s">
        <v>2220</v>
      </c>
      <c r="C185" s="169" t="s">
        <v>1</v>
      </c>
      <c r="D185" s="168"/>
      <c r="E185" s="860"/>
      <c r="F185" s="168"/>
      <c r="G185" s="860"/>
      <c r="H185" s="168"/>
      <c r="I185" s="168">
        <f t="shared" si="30"/>
        <v>0</v>
      </c>
      <c r="J185" s="168">
        <f t="shared" si="30"/>
        <v>0</v>
      </c>
      <c r="K185" s="151"/>
      <c r="L185" s="151"/>
    </row>
    <row r="186" spans="1:12">
      <c r="A186" s="167" t="s">
        <v>1</v>
      </c>
      <c r="B186" s="167" t="s">
        <v>2219</v>
      </c>
      <c r="C186" s="167" t="s">
        <v>1</v>
      </c>
      <c r="D186" s="166"/>
      <c r="E186" s="861"/>
      <c r="F186" s="166"/>
      <c r="G186" s="861"/>
      <c r="H186" s="166"/>
      <c r="I186" s="166"/>
      <c r="J186" s="166"/>
      <c r="K186" s="151"/>
      <c r="L186" s="151"/>
    </row>
    <row r="187" spans="1:12">
      <c r="A187" s="153" t="s">
        <v>1</v>
      </c>
      <c r="B187" s="153" t="s">
        <v>2218</v>
      </c>
      <c r="C187" s="153" t="s">
        <v>1245</v>
      </c>
      <c r="D187" s="152">
        <v>1</v>
      </c>
      <c r="E187" s="858"/>
      <c r="F187" s="152">
        <f>D187*E187</f>
        <v>0</v>
      </c>
      <c r="G187" s="858"/>
      <c r="H187" s="152">
        <f>D187*G187</f>
        <v>0</v>
      </c>
      <c r="I187" s="152">
        <f>E187+G187</f>
        <v>0</v>
      </c>
      <c r="J187" s="152">
        <f>F187+H187</f>
        <v>0</v>
      </c>
      <c r="K187" s="151"/>
      <c r="L187" s="151"/>
    </row>
    <row r="188" spans="1:12">
      <c r="A188" s="153" t="s">
        <v>1</v>
      </c>
      <c r="B188" s="153" t="s">
        <v>2217</v>
      </c>
      <c r="C188" s="153" t="s">
        <v>1245</v>
      </c>
      <c r="D188" s="152">
        <v>13</v>
      </c>
      <c r="E188" s="858"/>
      <c r="F188" s="152">
        <f>D188*E188</f>
        <v>0</v>
      </c>
      <c r="G188" s="858"/>
      <c r="H188" s="152">
        <f>D188*G188</f>
        <v>0</v>
      </c>
      <c r="I188" s="152">
        <f>E188+G188</f>
        <v>0</v>
      </c>
      <c r="J188" s="152">
        <f>F188+H188</f>
        <v>0</v>
      </c>
      <c r="K188" s="151"/>
      <c r="L188" s="151"/>
    </row>
    <row r="189" spans="1:12">
      <c r="A189" s="167" t="s">
        <v>1</v>
      </c>
      <c r="B189" s="167" t="s">
        <v>2216</v>
      </c>
      <c r="C189" s="167" t="s">
        <v>1</v>
      </c>
      <c r="D189" s="166"/>
      <c r="E189" s="861"/>
      <c r="F189" s="166"/>
      <c r="G189" s="861"/>
      <c r="H189" s="166"/>
      <c r="I189" s="166"/>
      <c r="J189" s="166"/>
      <c r="K189" s="151"/>
      <c r="L189" s="151"/>
    </row>
    <row r="190" spans="1:12">
      <c r="A190" s="153" t="s">
        <v>2215</v>
      </c>
      <c r="B190" s="153" t="s">
        <v>2214</v>
      </c>
      <c r="C190" s="153" t="s">
        <v>1245</v>
      </c>
      <c r="D190" s="152">
        <v>488</v>
      </c>
      <c r="E190" s="858"/>
      <c r="F190" s="152">
        <f t="shared" ref="F190:F196" si="31">D190*E190</f>
        <v>0</v>
      </c>
      <c r="G190" s="858"/>
      <c r="H190" s="152">
        <f t="shared" ref="H190:H196" si="32">D190*G190</f>
        <v>0</v>
      </c>
      <c r="I190" s="152">
        <f t="shared" ref="I190:J196" si="33">E190+G190</f>
        <v>0</v>
      </c>
      <c r="J190" s="152">
        <f t="shared" si="33"/>
        <v>0</v>
      </c>
      <c r="K190" s="151"/>
      <c r="L190" s="151"/>
    </row>
    <row r="191" spans="1:12">
      <c r="A191" s="153" t="s">
        <v>2213</v>
      </c>
      <c r="B191" s="153" t="s">
        <v>2212</v>
      </c>
      <c r="C191" s="153" t="s">
        <v>1245</v>
      </c>
      <c r="D191" s="152">
        <v>239</v>
      </c>
      <c r="E191" s="858"/>
      <c r="F191" s="152">
        <f t="shared" si="31"/>
        <v>0</v>
      </c>
      <c r="G191" s="858"/>
      <c r="H191" s="152">
        <f t="shared" si="32"/>
        <v>0</v>
      </c>
      <c r="I191" s="152">
        <f t="shared" si="33"/>
        <v>0</v>
      </c>
      <c r="J191" s="152">
        <f t="shared" si="33"/>
        <v>0</v>
      </c>
      <c r="K191" s="151"/>
      <c r="L191" s="151"/>
    </row>
    <row r="192" spans="1:12">
      <c r="A192" s="153" t="s">
        <v>2211</v>
      </c>
      <c r="B192" s="153" t="s">
        <v>2210</v>
      </c>
      <c r="C192" s="153" t="s">
        <v>1245</v>
      </c>
      <c r="D192" s="152">
        <v>15</v>
      </c>
      <c r="E192" s="858"/>
      <c r="F192" s="152">
        <f t="shared" si="31"/>
        <v>0</v>
      </c>
      <c r="G192" s="858"/>
      <c r="H192" s="152">
        <f t="shared" si="32"/>
        <v>0</v>
      </c>
      <c r="I192" s="152">
        <f t="shared" si="33"/>
        <v>0</v>
      </c>
      <c r="J192" s="152">
        <f t="shared" si="33"/>
        <v>0</v>
      </c>
      <c r="K192" s="151"/>
      <c r="L192" s="151"/>
    </row>
    <row r="193" spans="1:12">
      <c r="A193" s="153" t="s">
        <v>2209</v>
      </c>
      <c r="B193" s="153" t="s">
        <v>2208</v>
      </c>
      <c r="C193" s="153" t="s">
        <v>85</v>
      </c>
      <c r="D193" s="152">
        <v>22</v>
      </c>
      <c r="E193" s="858"/>
      <c r="F193" s="152">
        <f t="shared" si="31"/>
        <v>0</v>
      </c>
      <c r="G193" s="858"/>
      <c r="H193" s="152">
        <f t="shared" si="32"/>
        <v>0</v>
      </c>
      <c r="I193" s="152">
        <f t="shared" si="33"/>
        <v>0</v>
      </c>
      <c r="J193" s="152">
        <f t="shared" si="33"/>
        <v>0</v>
      </c>
      <c r="K193" s="151"/>
      <c r="L193" s="151"/>
    </row>
    <row r="194" spans="1:12">
      <c r="A194" s="153" t="s">
        <v>2207</v>
      </c>
      <c r="B194" s="153" t="s">
        <v>2206</v>
      </c>
      <c r="C194" s="153" t="s">
        <v>85</v>
      </c>
      <c r="D194" s="152">
        <v>22</v>
      </c>
      <c r="E194" s="858"/>
      <c r="F194" s="152">
        <f t="shared" si="31"/>
        <v>0</v>
      </c>
      <c r="G194" s="858"/>
      <c r="H194" s="152">
        <f t="shared" si="32"/>
        <v>0</v>
      </c>
      <c r="I194" s="152">
        <f t="shared" si="33"/>
        <v>0</v>
      </c>
      <c r="J194" s="152">
        <f t="shared" si="33"/>
        <v>0</v>
      </c>
      <c r="K194" s="151"/>
      <c r="L194" s="151"/>
    </row>
    <row r="195" spans="1:12">
      <c r="A195" s="153" t="s">
        <v>2205</v>
      </c>
      <c r="B195" s="153" t="s">
        <v>2204</v>
      </c>
      <c r="C195" s="153" t="s">
        <v>85</v>
      </c>
      <c r="D195" s="152">
        <v>17</v>
      </c>
      <c r="E195" s="858"/>
      <c r="F195" s="152">
        <f t="shared" si="31"/>
        <v>0</v>
      </c>
      <c r="G195" s="858"/>
      <c r="H195" s="152">
        <f t="shared" si="32"/>
        <v>0</v>
      </c>
      <c r="I195" s="152">
        <f t="shared" si="33"/>
        <v>0</v>
      </c>
      <c r="J195" s="152">
        <f t="shared" si="33"/>
        <v>0</v>
      </c>
      <c r="K195" s="151"/>
      <c r="L195" s="151"/>
    </row>
    <row r="196" spans="1:12">
      <c r="A196" s="153" t="s">
        <v>2203</v>
      </c>
      <c r="B196" s="153" t="s">
        <v>2202</v>
      </c>
      <c r="C196" s="153" t="s">
        <v>85</v>
      </c>
      <c r="D196" s="152">
        <v>17</v>
      </c>
      <c r="E196" s="858"/>
      <c r="F196" s="152">
        <f t="shared" si="31"/>
        <v>0</v>
      </c>
      <c r="G196" s="858"/>
      <c r="H196" s="152">
        <f t="shared" si="32"/>
        <v>0</v>
      </c>
      <c r="I196" s="152">
        <f t="shared" si="33"/>
        <v>0</v>
      </c>
      <c r="J196" s="152">
        <f t="shared" si="33"/>
        <v>0</v>
      </c>
      <c r="K196" s="151"/>
      <c r="L196" s="151"/>
    </row>
    <row r="197" spans="1:12">
      <c r="A197" s="167" t="s">
        <v>1</v>
      </c>
      <c r="B197" s="167" t="s">
        <v>2201</v>
      </c>
      <c r="C197" s="167" t="s">
        <v>1</v>
      </c>
      <c r="D197" s="166"/>
      <c r="E197" s="861"/>
      <c r="F197" s="166"/>
      <c r="G197" s="861"/>
      <c r="H197" s="166"/>
      <c r="I197" s="166"/>
      <c r="J197" s="166"/>
      <c r="K197" s="151"/>
      <c r="L197" s="151"/>
    </row>
    <row r="198" spans="1:12">
      <c r="A198" s="153" t="s">
        <v>2200</v>
      </c>
      <c r="B198" s="153" t="s">
        <v>2199</v>
      </c>
      <c r="C198" s="153" t="s">
        <v>1245</v>
      </c>
      <c r="D198" s="152">
        <v>1</v>
      </c>
      <c r="E198" s="858"/>
      <c r="F198" s="152">
        <f>D198*E198</f>
        <v>0</v>
      </c>
      <c r="G198" s="858"/>
      <c r="H198" s="152">
        <f>D198*G198</f>
        <v>0</v>
      </c>
      <c r="I198" s="152">
        <f>E198+G198</f>
        <v>0</v>
      </c>
      <c r="J198" s="152">
        <f>F198+H198</f>
        <v>0</v>
      </c>
      <c r="K198" s="151"/>
      <c r="L198" s="151"/>
    </row>
    <row r="199" spans="1:12">
      <c r="A199" s="153" t="s">
        <v>2198</v>
      </c>
      <c r="B199" s="153" t="s">
        <v>2197</v>
      </c>
      <c r="C199" s="153" t="s">
        <v>1245</v>
      </c>
      <c r="D199" s="152">
        <v>1</v>
      </c>
      <c r="E199" s="858"/>
      <c r="F199" s="152">
        <f>D199*E199</f>
        <v>0</v>
      </c>
      <c r="G199" s="858"/>
      <c r="H199" s="152">
        <f>D199*G199</f>
        <v>0</v>
      </c>
      <c r="I199" s="152">
        <f>E199+G199</f>
        <v>0</v>
      </c>
      <c r="J199" s="152">
        <f>F199+H199</f>
        <v>0</v>
      </c>
      <c r="K199" s="151"/>
      <c r="L199" s="151"/>
    </row>
    <row r="200" spans="1:12">
      <c r="A200" s="165" t="s">
        <v>2196</v>
      </c>
      <c r="B200" s="165" t="s">
        <v>2195</v>
      </c>
      <c r="C200" s="165" t="s">
        <v>1</v>
      </c>
      <c r="D200" s="164"/>
      <c r="E200" s="857"/>
      <c r="F200" s="164"/>
      <c r="G200" s="857"/>
      <c r="H200" s="164"/>
      <c r="I200" s="164"/>
      <c r="J200" s="164"/>
      <c r="K200" s="151"/>
      <c r="L200" s="151"/>
    </row>
    <row r="201" spans="1:12">
      <c r="A201" s="153" t="s">
        <v>2194</v>
      </c>
      <c r="B201" s="153" t="s">
        <v>2193</v>
      </c>
      <c r="C201" s="153" t="s">
        <v>85</v>
      </c>
      <c r="D201" s="152">
        <v>66</v>
      </c>
      <c r="E201" s="858"/>
      <c r="F201" s="152">
        <f>D201*E201</f>
        <v>0</v>
      </c>
      <c r="G201" s="858"/>
      <c r="H201" s="152">
        <f>D201*G201</f>
        <v>0</v>
      </c>
      <c r="I201" s="152">
        <f t="shared" ref="I201:J203" si="34">E201+G201</f>
        <v>0</v>
      </c>
      <c r="J201" s="152">
        <f t="shared" si="34"/>
        <v>0</v>
      </c>
      <c r="K201" s="151"/>
      <c r="L201" s="151"/>
    </row>
    <row r="202" spans="1:12">
      <c r="A202" s="153" t="s">
        <v>2192</v>
      </c>
      <c r="B202" s="153" t="s">
        <v>2191</v>
      </c>
      <c r="C202" s="153" t="s">
        <v>85</v>
      </c>
      <c r="D202" s="152">
        <v>66</v>
      </c>
      <c r="E202" s="858"/>
      <c r="F202" s="152">
        <f>D202*E202</f>
        <v>0</v>
      </c>
      <c r="G202" s="858"/>
      <c r="H202" s="152">
        <f>D202*G202</f>
        <v>0</v>
      </c>
      <c r="I202" s="152">
        <f t="shared" si="34"/>
        <v>0</v>
      </c>
      <c r="J202" s="152">
        <f t="shared" si="34"/>
        <v>0</v>
      </c>
      <c r="K202" s="151"/>
      <c r="L202" s="151"/>
    </row>
    <row r="203" spans="1:12">
      <c r="A203" s="153" t="s">
        <v>1</v>
      </c>
      <c r="B203" s="153" t="s">
        <v>2190</v>
      </c>
      <c r="C203" s="153" t="s">
        <v>2189</v>
      </c>
      <c r="D203" s="152">
        <v>1</v>
      </c>
      <c r="E203" s="858"/>
      <c r="F203" s="152">
        <f>D203*E203</f>
        <v>0</v>
      </c>
      <c r="G203" s="858"/>
      <c r="H203" s="152">
        <f>D203*G203</f>
        <v>0</v>
      </c>
      <c r="I203" s="152">
        <f t="shared" si="34"/>
        <v>0</v>
      </c>
      <c r="J203" s="152">
        <f t="shared" si="34"/>
        <v>0</v>
      </c>
      <c r="K203" s="151"/>
      <c r="L203" s="151"/>
    </row>
    <row r="204" spans="1:12">
      <c r="A204" s="165" t="s">
        <v>2188</v>
      </c>
      <c r="B204" s="165" t="s">
        <v>2187</v>
      </c>
      <c r="C204" s="165" t="s">
        <v>1</v>
      </c>
      <c r="D204" s="164"/>
      <c r="E204" s="857"/>
      <c r="F204" s="164"/>
      <c r="G204" s="857"/>
      <c r="H204" s="164"/>
      <c r="I204" s="164"/>
      <c r="J204" s="164"/>
      <c r="K204" s="151"/>
      <c r="L204" s="151"/>
    </row>
    <row r="205" spans="1:12">
      <c r="A205" s="153" t="s">
        <v>2186</v>
      </c>
      <c r="B205" s="153" t="s">
        <v>2185</v>
      </c>
      <c r="C205" s="153" t="s">
        <v>1245</v>
      </c>
      <c r="D205" s="152">
        <v>477</v>
      </c>
      <c r="E205" s="858"/>
      <c r="F205" s="152">
        <f>D205*E205</f>
        <v>0</v>
      </c>
      <c r="G205" s="858"/>
      <c r="H205" s="152">
        <f>D205*G205</f>
        <v>0</v>
      </c>
      <c r="I205" s="152">
        <f t="shared" ref="I205:J207" si="35">E205+G205</f>
        <v>0</v>
      </c>
      <c r="J205" s="152">
        <f t="shared" si="35"/>
        <v>0</v>
      </c>
      <c r="K205" s="151"/>
      <c r="L205" s="151"/>
    </row>
    <row r="206" spans="1:12">
      <c r="A206" s="153" t="s">
        <v>2184</v>
      </c>
      <c r="B206" s="153" t="s">
        <v>2183</v>
      </c>
      <c r="C206" s="153" t="s">
        <v>1245</v>
      </c>
      <c r="D206" s="152">
        <v>716</v>
      </c>
      <c r="E206" s="858"/>
      <c r="F206" s="152">
        <f>D206*E206</f>
        <v>0</v>
      </c>
      <c r="G206" s="858"/>
      <c r="H206" s="152">
        <f>D206*G206</f>
        <v>0</v>
      </c>
      <c r="I206" s="152">
        <f t="shared" si="35"/>
        <v>0</v>
      </c>
      <c r="J206" s="152">
        <f t="shared" si="35"/>
        <v>0</v>
      </c>
      <c r="K206" s="151"/>
      <c r="L206" s="151"/>
    </row>
    <row r="207" spans="1:12">
      <c r="A207" s="153" t="s">
        <v>2182</v>
      </c>
      <c r="B207" s="153" t="s">
        <v>2181</v>
      </c>
      <c r="C207" s="153" t="s">
        <v>1245</v>
      </c>
      <c r="D207" s="152">
        <v>477</v>
      </c>
      <c r="E207" s="858"/>
      <c r="F207" s="152">
        <f>D207*E207</f>
        <v>0</v>
      </c>
      <c r="G207" s="858"/>
      <c r="H207" s="152">
        <f>D207*G207</f>
        <v>0</v>
      </c>
      <c r="I207" s="152">
        <f t="shared" si="35"/>
        <v>0</v>
      </c>
      <c r="J207" s="152">
        <f t="shared" si="35"/>
        <v>0</v>
      </c>
      <c r="K207" s="151"/>
      <c r="L207" s="151"/>
    </row>
    <row r="208" spans="1:12">
      <c r="A208" s="165" t="s">
        <v>2180</v>
      </c>
      <c r="B208" s="165" t="s">
        <v>2179</v>
      </c>
      <c r="C208" s="165" t="s">
        <v>1</v>
      </c>
      <c r="D208" s="164"/>
      <c r="E208" s="857"/>
      <c r="F208" s="164"/>
      <c r="G208" s="857"/>
      <c r="H208" s="164"/>
      <c r="I208" s="164"/>
      <c r="J208" s="164"/>
      <c r="K208" s="151"/>
      <c r="L208" s="151"/>
    </row>
    <row r="209" spans="1:12">
      <c r="A209" s="153" t="s">
        <v>2178</v>
      </c>
      <c r="B209" s="153" t="s">
        <v>2177</v>
      </c>
      <c r="C209" s="153" t="s">
        <v>85</v>
      </c>
      <c r="D209" s="152">
        <v>132</v>
      </c>
      <c r="E209" s="858"/>
      <c r="F209" s="152">
        <f>D209*E209</f>
        <v>0</v>
      </c>
      <c r="G209" s="858"/>
      <c r="H209" s="152">
        <f>D209*G209</f>
        <v>0</v>
      </c>
      <c r="I209" s="152">
        <f t="shared" ref="I209:J211" si="36">E209+G209</f>
        <v>0</v>
      </c>
      <c r="J209" s="152">
        <f t="shared" si="36"/>
        <v>0</v>
      </c>
      <c r="K209" s="151"/>
      <c r="L209" s="151"/>
    </row>
    <row r="210" spans="1:12">
      <c r="A210" s="153" t="s">
        <v>2176</v>
      </c>
      <c r="B210" s="153" t="s">
        <v>2175</v>
      </c>
      <c r="C210" s="153" t="s">
        <v>85</v>
      </c>
      <c r="D210" s="152">
        <v>88</v>
      </c>
      <c r="E210" s="858"/>
      <c r="F210" s="152">
        <f>D210*E210</f>
        <v>0</v>
      </c>
      <c r="G210" s="858"/>
      <c r="H210" s="152">
        <f>D210*G210</f>
        <v>0</v>
      </c>
      <c r="I210" s="152">
        <f t="shared" si="36"/>
        <v>0</v>
      </c>
      <c r="J210" s="152">
        <f t="shared" si="36"/>
        <v>0</v>
      </c>
      <c r="K210" s="151"/>
      <c r="L210" s="151"/>
    </row>
    <row r="211" spans="1:12">
      <c r="A211" s="153" t="s">
        <v>2174</v>
      </c>
      <c r="B211" s="153" t="s">
        <v>2173</v>
      </c>
      <c r="C211" s="153" t="s">
        <v>85</v>
      </c>
      <c r="D211" s="152">
        <v>121</v>
      </c>
      <c r="E211" s="858"/>
      <c r="F211" s="152">
        <f>D211*E211</f>
        <v>0</v>
      </c>
      <c r="G211" s="858"/>
      <c r="H211" s="152">
        <f>D211*G211</f>
        <v>0</v>
      </c>
      <c r="I211" s="152">
        <f t="shared" si="36"/>
        <v>0</v>
      </c>
      <c r="J211" s="152">
        <f t="shared" si="36"/>
        <v>0</v>
      </c>
      <c r="K211" s="151"/>
      <c r="L211" s="151"/>
    </row>
    <row r="212" spans="1:12">
      <c r="A212" s="165" t="s">
        <v>2172</v>
      </c>
      <c r="B212" s="165" t="s">
        <v>2171</v>
      </c>
      <c r="C212" s="165" t="s">
        <v>1</v>
      </c>
      <c r="D212" s="164"/>
      <c r="E212" s="857"/>
      <c r="F212" s="164"/>
      <c r="G212" s="857"/>
      <c r="H212" s="164"/>
      <c r="I212" s="164"/>
      <c r="J212" s="164"/>
      <c r="K212" s="151"/>
      <c r="L212" s="151"/>
    </row>
    <row r="213" spans="1:12">
      <c r="A213" s="153" t="s">
        <v>2170</v>
      </c>
      <c r="B213" s="153" t="s">
        <v>2169</v>
      </c>
      <c r="C213" s="153" t="s">
        <v>1245</v>
      </c>
      <c r="D213" s="152">
        <v>48</v>
      </c>
      <c r="E213" s="858"/>
      <c r="F213" s="152">
        <f>D213*E213</f>
        <v>0</v>
      </c>
      <c r="G213" s="858"/>
      <c r="H213" s="152">
        <f>D213*G213</f>
        <v>0</v>
      </c>
      <c r="I213" s="152">
        <f>E213+G213</f>
        <v>0</v>
      </c>
      <c r="J213" s="152">
        <f>F213+H213</f>
        <v>0</v>
      </c>
      <c r="K213" s="151"/>
      <c r="L213" s="151"/>
    </row>
    <row r="214" spans="1:12">
      <c r="A214" s="153" t="s">
        <v>2168</v>
      </c>
      <c r="B214" s="153" t="s">
        <v>2167</v>
      </c>
      <c r="C214" s="153" t="s">
        <v>1245</v>
      </c>
      <c r="D214" s="152">
        <v>24</v>
      </c>
      <c r="E214" s="858"/>
      <c r="F214" s="152">
        <f>D214*E214</f>
        <v>0</v>
      </c>
      <c r="G214" s="858"/>
      <c r="H214" s="152">
        <f>D214*G214</f>
        <v>0</v>
      </c>
      <c r="I214" s="152">
        <f>E214+G214</f>
        <v>0</v>
      </c>
      <c r="J214" s="152">
        <f>F214+H214</f>
        <v>0</v>
      </c>
      <c r="K214" s="151"/>
      <c r="L214" s="151"/>
    </row>
    <row r="215" spans="1:12">
      <c r="A215" s="165" t="s">
        <v>2166</v>
      </c>
      <c r="B215" s="165" t="s">
        <v>2145</v>
      </c>
      <c r="C215" s="165" t="s">
        <v>1</v>
      </c>
      <c r="D215" s="164"/>
      <c r="E215" s="857"/>
      <c r="F215" s="164"/>
      <c r="G215" s="857"/>
      <c r="H215" s="164"/>
      <c r="I215" s="164"/>
      <c r="J215" s="164"/>
      <c r="K215" s="151"/>
      <c r="L215" s="151"/>
    </row>
    <row r="216" spans="1:12">
      <c r="A216" s="153" t="s">
        <v>2165</v>
      </c>
      <c r="B216" s="153" t="s">
        <v>2164</v>
      </c>
      <c r="C216" s="153" t="s">
        <v>85</v>
      </c>
      <c r="D216" s="152">
        <v>1364</v>
      </c>
      <c r="E216" s="858"/>
      <c r="F216" s="152">
        <f>D216*E216</f>
        <v>0</v>
      </c>
      <c r="G216" s="858"/>
      <c r="H216" s="152">
        <f>D216*G216</f>
        <v>0</v>
      </c>
      <c r="I216" s="152">
        <f>E216+G216</f>
        <v>0</v>
      </c>
      <c r="J216" s="152">
        <f>F216+H216</f>
        <v>0</v>
      </c>
      <c r="K216" s="151"/>
      <c r="L216" s="151"/>
    </row>
    <row r="217" spans="1:12">
      <c r="A217" s="165" t="s">
        <v>2163</v>
      </c>
      <c r="B217" s="165" t="s">
        <v>2145</v>
      </c>
      <c r="C217" s="165" t="s">
        <v>1</v>
      </c>
      <c r="D217" s="164"/>
      <c r="E217" s="857"/>
      <c r="F217" s="164"/>
      <c r="G217" s="857"/>
      <c r="H217" s="164"/>
      <c r="I217" s="164"/>
      <c r="J217" s="164"/>
      <c r="K217" s="151"/>
      <c r="L217" s="151"/>
    </row>
    <row r="218" spans="1:12">
      <c r="A218" s="153" t="s">
        <v>2162</v>
      </c>
      <c r="B218" s="153" t="s">
        <v>2161</v>
      </c>
      <c r="C218" s="153" t="s">
        <v>85</v>
      </c>
      <c r="D218" s="152">
        <v>1419</v>
      </c>
      <c r="E218" s="858"/>
      <c r="F218" s="152">
        <f t="shared" ref="F218:F225" si="37">D218*E218</f>
        <v>0</v>
      </c>
      <c r="G218" s="858"/>
      <c r="H218" s="152">
        <f t="shared" ref="H218:H225" si="38">D218*G218</f>
        <v>0</v>
      </c>
      <c r="I218" s="152">
        <f t="shared" ref="I218:J225" si="39">E218+G218</f>
        <v>0</v>
      </c>
      <c r="J218" s="152">
        <f t="shared" si="39"/>
        <v>0</v>
      </c>
      <c r="K218" s="151"/>
      <c r="L218" s="151"/>
    </row>
    <row r="219" spans="1:12">
      <c r="A219" s="153" t="s">
        <v>2160</v>
      </c>
      <c r="B219" s="153" t="s">
        <v>2159</v>
      </c>
      <c r="C219" s="153" t="s">
        <v>85</v>
      </c>
      <c r="D219" s="152">
        <v>2926</v>
      </c>
      <c r="E219" s="858"/>
      <c r="F219" s="152">
        <f t="shared" si="37"/>
        <v>0</v>
      </c>
      <c r="G219" s="858"/>
      <c r="H219" s="152">
        <f t="shared" si="38"/>
        <v>0</v>
      </c>
      <c r="I219" s="152">
        <f t="shared" si="39"/>
        <v>0</v>
      </c>
      <c r="J219" s="152">
        <f t="shared" si="39"/>
        <v>0</v>
      </c>
      <c r="K219" s="151"/>
      <c r="L219" s="151"/>
    </row>
    <row r="220" spans="1:12">
      <c r="A220" s="153" t="s">
        <v>2158</v>
      </c>
      <c r="B220" s="153" t="s">
        <v>2157</v>
      </c>
      <c r="C220" s="153" t="s">
        <v>85</v>
      </c>
      <c r="D220" s="152">
        <v>209</v>
      </c>
      <c r="E220" s="858"/>
      <c r="F220" s="152">
        <f t="shared" si="37"/>
        <v>0</v>
      </c>
      <c r="G220" s="858"/>
      <c r="H220" s="152">
        <f t="shared" si="38"/>
        <v>0</v>
      </c>
      <c r="I220" s="152">
        <f t="shared" si="39"/>
        <v>0</v>
      </c>
      <c r="J220" s="152">
        <f t="shared" si="39"/>
        <v>0</v>
      </c>
      <c r="K220" s="151"/>
      <c r="L220" s="151"/>
    </row>
    <row r="221" spans="1:12">
      <c r="A221" s="153" t="s">
        <v>2156</v>
      </c>
      <c r="B221" s="153" t="s">
        <v>2155</v>
      </c>
      <c r="C221" s="153" t="s">
        <v>85</v>
      </c>
      <c r="D221" s="152">
        <v>72</v>
      </c>
      <c r="E221" s="858"/>
      <c r="F221" s="152">
        <f t="shared" si="37"/>
        <v>0</v>
      </c>
      <c r="G221" s="858"/>
      <c r="H221" s="152">
        <f t="shared" si="38"/>
        <v>0</v>
      </c>
      <c r="I221" s="152">
        <f t="shared" si="39"/>
        <v>0</v>
      </c>
      <c r="J221" s="152">
        <f t="shared" si="39"/>
        <v>0</v>
      </c>
      <c r="K221" s="151"/>
      <c r="L221" s="151"/>
    </row>
    <row r="222" spans="1:12">
      <c r="A222" s="153" t="s">
        <v>2154</v>
      </c>
      <c r="B222" s="153" t="s">
        <v>2153</v>
      </c>
      <c r="C222" s="153" t="s">
        <v>85</v>
      </c>
      <c r="D222" s="152">
        <v>50</v>
      </c>
      <c r="E222" s="858"/>
      <c r="F222" s="152">
        <f t="shared" si="37"/>
        <v>0</v>
      </c>
      <c r="G222" s="858"/>
      <c r="H222" s="152">
        <f t="shared" si="38"/>
        <v>0</v>
      </c>
      <c r="I222" s="152">
        <f t="shared" si="39"/>
        <v>0</v>
      </c>
      <c r="J222" s="152">
        <f t="shared" si="39"/>
        <v>0</v>
      </c>
      <c r="K222" s="151"/>
      <c r="L222" s="151"/>
    </row>
    <row r="223" spans="1:12">
      <c r="A223" s="153" t="s">
        <v>2152</v>
      </c>
      <c r="B223" s="153" t="s">
        <v>2151</v>
      </c>
      <c r="C223" s="153" t="s">
        <v>85</v>
      </c>
      <c r="D223" s="152">
        <v>50</v>
      </c>
      <c r="E223" s="858"/>
      <c r="F223" s="152">
        <f t="shared" si="37"/>
        <v>0</v>
      </c>
      <c r="G223" s="858"/>
      <c r="H223" s="152">
        <f t="shared" si="38"/>
        <v>0</v>
      </c>
      <c r="I223" s="152">
        <f t="shared" si="39"/>
        <v>0</v>
      </c>
      <c r="J223" s="152">
        <f t="shared" si="39"/>
        <v>0</v>
      </c>
      <c r="K223" s="151"/>
      <c r="L223" s="151"/>
    </row>
    <row r="224" spans="1:12">
      <c r="A224" s="153" t="s">
        <v>2150</v>
      </c>
      <c r="B224" s="153" t="s">
        <v>2149</v>
      </c>
      <c r="C224" s="153" t="s">
        <v>85</v>
      </c>
      <c r="D224" s="152">
        <v>33</v>
      </c>
      <c r="E224" s="858"/>
      <c r="F224" s="152">
        <f t="shared" si="37"/>
        <v>0</v>
      </c>
      <c r="G224" s="858"/>
      <c r="H224" s="152">
        <f t="shared" si="38"/>
        <v>0</v>
      </c>
      <c r="I224" s="152">
        <f t="shared" si="39"/>
        <v>0</v>
      </c>
      <c r="J224" s="152">
        <f t="shared" si="39"/>
        <v>0</v>
      </c>
      <c r="K224" s="151"/>
      <c r="L224" s="151"/>
    </row>
    <row r="225" spans="1:12">
      <c r="A225" s="153" t="s">
        <v>2148</v>
      </c>
      <c r="B225" s="153" t="s">
        <v>2147</v>
      </c>
      <c r="C225" s="153" t="s">
        <v>85</v>
      </c>
      <c r="D225" s="152">
        <v>33</v>
      </c>
      <c r="E225" s="858"/>
      <c r="F225" s="152">
        <f t="shared" si="37"/>
        <v>0</v>
      </c>
      <c r="G225" s="858"/>
      <c r="H225" s="152">
        <f t="shared" si="38"/>
        <v>0</v>
      </c>
      <c r="I225" s="152">
        <f t="shared" si="39"/>
        <v>0</v>
      </c>
      <c r="J225" s="152">
        <f t="shared" si="39"/>
        <v>0</v>
      </c>
      <c r="K225" s="151"/>
      <c r="L225" s="151"/>
    </row>
    <row r="226" spans="1:12">
      <c r="A226" s="165" t="s">
        <v>2146</v>
      </c>
      <c r="B226" s="165" t="s">
        <v>2145</v>
      </c>
      <c r="C226" s="165" t="s">
        <v>1</v>
      </c>
      <c r="D226" s="164"/>
      <c r="E226" s="857"/>
      <c r="F226" s="164"/>
      <c r="G226" s="857"/>
      <c r="H226" s="164"/>
      <c r="I226" s="164"/>
      <c r="J226" s="164"/>
      <c r="K226" s="151"/>
      <c r="L226" s="151"/>
    </row>
    <row r="227" spans="1:12">
      <c r="A227" s="153" t="s">
        <v>2144</v>
      </c>
      <c r="B227" s="153" t="s">
        <v>2143</v>
      </c>
      <c r="C227" s="153" t="s">
        <v>85</v>
      </c>
      <c r="D227" s="152">
        <v>17</v>
      </c>
      <c r="E227" s="858"/>
      <c r="F227" s="152">
        <f>D227*E227</f>
        <v>0</v>
      </c>
      <c r="G227" s="858"/>
      <c r="H227" s="152">
        <f>D227*G227</f>
        <v>0</v>
      </c>
      <c r="I227" s="152">
        <f>E227+G227</f>
        <v>0</v>
      </c>
      <c r="J227" s="152">
        <f>F227+H227</f>
        <v>0</v>
      </c>
      <c r="K227" s="151"/>
      <c r="L227" s="151"/>
    </row>
    <row r="228" spans="1:12">
      <c r="A228" s="153" t="s">
        <v>2142</v>
      </c>
      <c r="B228" s="153" t="s">
        <v>2141</v>
      </c>
      <c r="C228" s="153" t="s">
        <v>85</v>
      </c>
      <c r="D228" s="152">
        <v>33</v>
      </c>
      <c r="E228" s="858"/>
      <c r="F228" s="152">
        <f>D228*E228</f>
        <v>0</v>
      </c>
      <c r="G228" s="858"/>
      <c r="H228" s="152">
        <f>D228*G228</f>
        <v>0</v>
      </c>
      <c r="I228" s="152">
        <f>E228+G228</f>
        <v>0</v>
      </c>
      <c r="J228" s="152">
        <f>F228+H228</f>
        <v>0</v>
      </c>
      <c r="K228" s="151"/>
      <c r="L228" s="151"/>
    </row>
    <row r="229" spans="1:12">
      <c r="A229" s="165" t="s">
        <v>2140</v>
      </c>
      <c r="B229" s="165" t="s">
        <v>2139</v>
      </c>
      <c r="C229" s="165" t="s">
        <v>1</v>
      </c>
      <c r="D229" s="164"/>
      <c r="E229" s="857"/>
      <c r="F229" s="164"/>
      <c r="G229" s="857"/>
      <c r="H229" s="164"/>
      <c r="I229" s="164"/>
      <c r="J229" s="164"/>
      <c r="K229" s="151"/>
      <c r="L229" s="151"/>
    </row>
    <row r="230" spans="1:12">
      <c r="A230" s="153" t="s">
        <v>2138</v>
      </c>
      <c r="B230" s="153" t="s">
        <v>2137</v>
      </c>
      <c r="C230" s="153" t="s">
        <v>85</v>
      </c>
      <c r="D230" s="152">
        <v>9</v>
      </c>
      <c r="E230" s="858"/>
      <c r="F230" s="152">
        <f>D230*E230</f>
        <v>0</v>
      </c>
      <c r="G230" s="858"/>
      <c r="H230" s="152">
        <f>D230*G230</f>
        <v>0</v>
      </c>
      <c r="I230" s="152">
        <f>E230+G230</f>
        <v>0</v>
      </c>
      <c r="J230" s="152">
        <f>F230+H230</f>
        <v>0</v>
      </c>
      <c r="K230" s="151"/>
      <c r="L230" s="151"/>
    </row>
    <row r="231" spans="1:12">
      <c r="A231" s="165" t="s">
        <v>1</v>
      </c>
      <c r="B231" s="165" t="s">
        <v>2135</v>
      </c>
      <c r="C231" s="165" t="s">
        <v>1</v>
      </c>
      <c r="D231" s="164"/>
      <c r="E231" s="857"/>
      <c r="F231" s="164"/>
      <c r="G231" s="857"/>
      <c r="H231" s="164"/>
      <c r="I231" s="164"/>
      <c r="J231" s="164"/>
      <c r="K231" s="151"/>
      <c r="L231" s="151"/>
    </row>
    <row r="232" spans="1:12">
      <c r="A232" s="165" t="s">
        <v>2136</v>
      </c>
      <c r="B232" s="165" t="s">
        <v>2135</v>
      </c>
      <c r="C232" s="165" t="s">
        <v>1</v>
      </c>
      <c r="D232" s="164"/>
      <c r="E232" s="857"/>
      <c r="F232" s="164"/>
      <c r="G232" s="857"/>
      <c r="H232" s="164"/>
      <c r="I232" s="164"/>
      <c r="J232" s="164"/>
      <c r="K232" s="151"/>
      <c r="L232" s="151"/>
    </row>
    <row r="233" spans="1:12">
      <c r="A233" s="153" t="s">
        <v>2134</v>
      </c>
      <c r="B233" s="153" t="s">
        <v>2133</v>
      </c>
      <c r="C233" s="153" t="s">
        <v>1245</v>
      </c>
      <c r="D233" s="152">
        <v>457</v>
      </c>
      <c r="E233" s="858"/>
      <c r="F233" s="152">
        <f t="shared" ref="F233:F239" si="40">D233*E233</f>
        <v>0</v>
      </c>
      <c r="G233" s="858"/>
      <c r="H233" s="152">
        <f t="shared" ref="H233:H239" si="41">D233*G233</f>
        <v>0</v>
      </c>
      <c r="I233" s="152">
        <f t="shared" ref="I233:J240" si="42">E233+G233</f>
        <v>0</v>
      </c>
      <c r="J233" s="152">
        <f t="shared" si="42"/>
        <v>0</v>
      </c>
      <c r="K233" s="151"/>
      <c r="L233" s="151"/>
    </row>
    <row r="234" spans="1:12">
      <c r="A234" s="153" t="s">
        <v>2132</v>
      </c>
      <c r="B234" s="153" t="s">
        <v>2131</v>
      </c>
      <c r="C234" s="153" t="s">
        <v>1245</v>
      </c>
      <c r="D234" s="152">
        <v>28</v>
      </c>
      <c r="E234" s="858"/>
      <c r="F234" s="152">
        <f t="shared" si="40"/>
        <v>0</v>
      </c>
      <c r="G234" s="858"/>
      <c r="H234" s="152">
        <f t="shared" si="41"/>
        <v>0</v>
      </c>
      <c r="I234" s="152">
        <f t="shared" si="42"/>
        <v>0</v>
      </c>
      <c r="J234" s="152">
        <f t="shared" si="42"/>
        <v>0</v>
      </c>
      <c r="K234" s="151"/>
      <c r="L234" s="151"/>
    </row>
    <row r="235" spans="1:12">
      <c r="A235" s="153" t="s">
        <v>2130</v>
      </c>
      <c r="B235" s="153" t="s">
        <v>2129</v>
      </c>
      <c r="C235" s="153" t="s">
        <v>1245</v>
      </c>
      <c r="D235" s="152">
        <v>66</v>
      </c>
      <c r="E235" s="858"/>
      <c r="F235" s="152">
        <f t="shared" si="40"/>
        <v>0</v>
      </c>
      <c r="G235" s="858"/>
      <c r="H235" s="152">
        <f t="shared" si="41"/>
        <v>0</v>
      </c>
      <c r="I235" s="152">
        <f t="shared" si="42"/>
        <v>0</v>
      </c>
      <c r="J235" s="152">
        <f t="shared" si="42"/>
        <v>0</v>
      </c>
      <c r="K235" s="151"/>
      <c r="L235" s="151"/>
    </row>
    <row r="236" spans="1:12">
      <c r="A236" s="153" t="s">
        <v>2128</v>
      </c>
      <c r="B236" s="153" t="s">
        <v>2127</v>
      </c>
      <c r="C236" s="153" t="s">
        <v>1245</v>
      </c>
      <c r="D236" s="152">
        <v>11</v>
      </c>
      <c r="E236" s="858"/>
      <c r="F236" s="152">
        <f t="shared" si="40"/>
        <v>0</v>
      </c>
      <c r="G236" s="858"/>
      <c r="H236" s="152">
        <f t="shared" si="41"/>
        <v>0</v>
      </c>
      <c r="I236" s="152">
        <f t="shared" si="42"/>
        <v>0</v>
      </c>
      <c r="J236" s="152">
        <f t="shared" si="42"/>
        <v>0</v>
      </c>
      <c r="K236" s="151"/>
      <c r="L236" s="151"/>
    </row>
    <row r="237" spans="1:12">
      <c r="A237" s="153" t="s">
        <v>2126</v>
      </c>
      <c r="B237" s="153" t="s">
        <v>2125</v>
      </c>
      <c r="C237" s="153" t="s">
        <v>1245</v>
      </c>
      <c r="D237" s="152">
        <v>2</v>
      </c>
      <c r="E237" s="858"/>
      <c r="F237" s="152">
        <f t="shared" si="40"/>
        <v>0</v>
      </c>
      <c r="G237" s="858"/>
      <c r="H237" s="152">
        <f t="shared" si="41"/>
        <v>0</v>
      </c>
      <c r="I237" s="152">
        <f t="shared" si="42"/>
        <v>0</v>
      </c>
      <c r="J237" s="152">
        <f t="shared" si="42"/>
        <v>0</v>
      </c>
      <c r="K237" s="151"/>
      <c r="L237" s="151"/>
    </row>
    <row r="238" spans="1:12">
      <c r="A238" s="153" t="s">
        <v>2124</v>
      </c>
      <c r="B238" s="153" t="s">
        <v>2123</v>
      </c>
      <c r="C238" s="153" t="s">
        <v>1245</v>
      </c>
      <c r="D238" s="152">
        <v>8</v>
      </c>
      <c r="E238" s="858"/>
      <c r="F238" s="152">
        <f t="shared" si="40"/>
        <v>0</v>
      </c>
      <c r="G238" s="858"/>
      <c r="H238" s="152">
        <f t="shared" si="41"/>
        <v>0</v>
      </c>
      <c r="I238" s="152">
        <f t="shared" si="42"/>
        <v>0</v>
      </c>
      <c r="J238" s="152">
        <f t="shared" si="42"/>
        <v>0</v>
      </c>
      <c r="K238" s="151"/>
      <c r="L238" s="151"/>
    </row>
    <row r="239" spans="1:12">
      <c r="A239" s="153" t="s">
        <v>2122</v>
      </c>
      <c r="B239" s="153" t="s">
        <v>2121</v>
      </c>
      <c r="C239" s="153" t="s">
        <v>1245</v>
      </c>
      <c r="D239" s="152">
        <v>6</v>
      </c>
      <c r="E239" s="858"/>
      <c r="F239" s="152">
        <f t="shared" si="40"/>
        <v>0</v>
      </c>
      <c r="G239" s="858"/>
      <c r="H239" s="152">
        <f t="shared" si="41"/>
        <v>0</v>
      </c>
      <c r="I239" s="152">
        <f t="shared" si="42"/>
        <v>0</v>
      </c>
      <c r="J239" s="152">
        <f t="shared" si="42"/>
        <v>0</v>
      </c>
      <c r="K239" s="151"/>
      <c r="L239" s="151"/>
    </row>
    <row r="240" spans="1:12" ht="36.75">
      <c r="A240" s="169" t="s">
        <v>1</v>
      </c>
      <c r="B240" s="170" t="s">
        <v>2120</v>
      </c>
      <c r="C240" s="169" t="s">
        <v>1</v>
      </c>
      <c r="D240" s="168"/>
      <c r="E240" s="860"/>
      <c r="F240" s="168"/>
      <c r="G240" s="860"/>
      <c r="H240" s="168"/>
      <c r="I240" s="168">
        <f t="shared" si="42"/>
        <v>0</v>
      </c>
      <c r="J240" s="168">
        <f t="shared" si="42"/>
        <v>0</v>
      </c>
      <c r="K240" s="151"/>
      <c r="L240" s="151"/>
    </row>
    <row r="241" spans="1:12">
      <c r="A241" s="167" t="s">
        <v>1</v>
      </c>
      <c r="B241" s="167" t="s">
        <v>2119</v>
      </c>
      <c r="C241" s="167" t="s">
        <v>1</v>
      </c>
      <c r="D241" s="166"/>
      <c r="E241" s="861"/>
      <c r="F241" s="166"/>
      <c r="G241" s="861"/>
      <c r="H241" s="166"/>
      <c r="I241" s="166"/>
      <c r="J241" s="166"/>
      <c r="K241" s="151"/>
      <c r="L241" s="151"/>
    </row>
    <row r="242" spans="1:12">
      <c r="A242" s="167" t="s">
        <v>1</v>
      </c>
      <c r="B242" s="167" t="s">
        <v>2118</v>
      </c>
      <c r="C242" s="167" t="s">
        <v>1</v>
      </c>
      <c r="D242" s="166"/>
      <c r="E242" s="861"/>
      <c r="F242" s="166"/>
      <c r="G242" s="861"/>
      <c r="H242" s="166"/>
      <c r="I242" s="166"/>
      <c r="J242" s="166"/>
      <c r="K242" s="151"/>
      <c r="L242" s="151"/>
    </row>
    <row r="243" spans="1:12">
      <c r="A243" s="153" t="s">
        <v>1</v>
      </c>
      <c r="B243" s="153" t="s">
        <v>2110</v>
      </c>
      <c r="C243" s="153" t="s">
        <v>1245</v>
      </c>
      <c r="D243" s="152">
        <v>49</v>
      </c>
      <c r="E243" s="858"/>
      <c r="F243" s="152">
        <f t="shared" ref="F243:F251" si="43">D243*E243</f>
        <v>0</v>
      </c>
      <c r="G243" s="858"/>
      <c r="H243" s="152">
        <f t="shared" ref="H243:H251" si="44">D243*G243</f>
        <v>0</v>
      </c>
      <c r="I243" s="152">
        <f t="shared" ref="I243:I251" si="45">E243+G243</f>
        <v>0</v>
      </c>
      <c r="J243" s="152">
        <f t="shared" ref="J243:J251" si="46">F243+H243</f>
        <v>0</v>
      </c>
      <c r="K243" s="151"/>
      <c r="L243" s="151"/>
    </row>
    <row r="244" spans="1:12">
      <c r="A244" s="153" t="s">
        <v>1</v>
      </c>
      <c r="B244" s="153" t="s">
        <v>2117</v>
      </c>
      <c r="C244" s="153" t="s">
        <v>1245</v>
      </c>
      <c r="D244" s="152">
        <v>11</v>
      </c>
      <c r="E244" s="858"/>
      <c r="F244" s="152">
        <f t="shared" si="43"/>
        <v>0</v>
      </c>
      <c r="G244" s="858"/>
      <c r="H244" s="152">
        <f t="shared" si="44"/>
        <v>0</v>
      </c>
      <c r="I244" s="152">
        <f t="shared" si="45"/>
        <v>0</v>
      </c>
      <c r="J244" s="152">
        <f t="shared" si="46"/>
        <v>0</v>
      </c>
      <c r="K244" s="151"/>
      <c r="L244" s="151"/>
    </row>
    <row r="245" spans="1:12">
      <c r="A245" s="153" t="s">
        <v>1</v>
      </c>
      <c r="B245" s="153" t="s">
        <v>2116</v>
      </c>
      <c r="C245" s="153" t="s">
        <v>1245</v>
      </c>
      <c r="D245" s="152">
        <v>14</v>
      </c>
      <c r="E245" s="858"/>
      <c r="F245" s="152">
        <f t="shared" si="43"/>
        <v>0</v>
      </c>
      <c r="G245" s="858"/>
      <c r="H245" s="152">
        <f t="shared" si="44"/>
        <v>0</v>
      </c>
      <c r="I245" s="152">
        <f t="shared" si="45"/>
        <v>0</v>
      </c>
      <c r="J245" s="152">
        <f t="shared" si="46"/>
        <v>0</v>
      </c>
      <c r="K245" s="151"/>
      <c r="L245" s="151"/>
    </row>
    <row r="246" spans="1:12">
      <c r="A246" s="153" t="s">
        <v>1</v>
      </c>
      <c r="B246" s="153" t="s">
        <v>2109</v>
      </c>
      <c r="C246" s="153" t="s">
        <v>1245</v>
      </c>
      <c r="D246" s="152">
        <v>34</v>
      </c>
      <c r="E246" s="858"/>
      <c r="F246" s="152">
        <f t="shared" si="43"/>
        <v>0</v>
      </c>
      <c r="G246" s="858"/>
      <c r="H246" s="152">
        <f t="shared" si="44"/>
        <v>0</v>
      </c>
      <c r="I246" s="152">
        <f t="shared" si="45"/>
        <v>0</v>
      </c>
      <c r="J246" s="152">
        <f t="shared" si="46"/>
        <v>0</v>
      </c>
      <c r="K246" s="151"/>
      <c r="L246" s="151"/>
    </row>
    <row r="247" spans="1:12">
      <c r="A247" s="153" t="s">
        <v>1</v>
      </c>
      <c r="B247" s="153" t="s">
        <v>2115</v>
      </c>
      <c r="C247" s="153" t="s">
        <v>1245</v>
      </c>
      <c r="D247" s="152">
        <v>4</v>
      </c>
      <c r="E247" s="858"/>
      <c r="F247" s="152">
        <f t="shared" si="43"/>
        <v>0</v>
      </c>
      <c r="G247" s="858"/>
      <c r="H247" s="152">
        <f t="shared" si="44"/>
        <v>0</v>
      </c>
      <c r="I247" s="152">
        <f t="shared" si="45"/>
        <v>0</v>
      </c>
      <c r="J247" s="152">
        <f t="shared" si="46"/>
        <v>0</v>
      </c>
      <c r="K247" s="151"/>
      <c r="L247" s="151"/>
    </row>
    <row r="248" spans="1:12">
      <c r="A248" s="153" t="s">
        <v>1</v>
      </c>
      <c r="B248" s="153" t="s">
        <v>2114</v>
      </c>
      <c r="C248" s="153" t="s">
        <v>1245</v>
      </c>
      <c r="D248" s="152">
        <v>4</v>
      </c>
      <c r="E248" s="858"/>
      <c r="F248" s="152">
        <f t="shared" si="43"/>
        <v>0</v>
      </c>
      <c r="G248" s="858"/>
      <c r="H248" s="152">
        <f t="shared" si="44"/>
        <v>0</v>
      </c>
      <c r="I248" s="152">
        <f t="shared" si="45"/>
        <v>0</v>
      </c>
      <c r="J248" s="152">
        <f t="shared" si="46"/>
        <v>0</v>
      </c>
      <c r="K248" s="151"/>
      <c r="L248" s="151"/>
    </row>
    <row r="249" spans="1:12">
      <c r="A249" s="153" t="s">
        <v>1</v>
      </c>
      <c r="B249" s="153" t="s">
        <v>2108</v>
      </c>
      <c r="C249" s="153" t="s">
        <v>1245</v>
      </c>
      <c r="D249" s="152">
        <v>22</v>
      </c>
      <c r="E249" s="858"/>
      <c r="F249" s="152">
        <f t="shared" si="43"/>
        <v>0</v>
      </c>
      <c r="G249" s="858"/>
      <c r="H249" s="152">
        <f t="shared" si="44"/>
        <v>0</v>
      </c>
      <c r="I249" s="152">
        <f t="shared" si="45"/>
        <v>0</v>
      </c>
      <c r="J249" s="152">
        <f t="shared" si="46"/>
        <v>0</v>
      </c>
      <c r="K249" s="151"/>
      <c r="L249" s="151"/>
    </row>
    <row r="250" spans="1:12">
      <c r="A250" s="153" t="s">
        <v>1</v>
      </c>
      <c r="B250" s="153" t="s">
        <v>2113</v>
      </c>
      <c r="C250" s="153" t="s">
        <v>1245</v>
      </c>
      <c r="D250" s="152">
        <v>27</v>
      </c>
      <c r="E250" s="858"/>
      <c r="F250" s="152">
        <f t="shared" si="43"/>
        <v>0</v>
      </c>
      <c r="G250" s="858"/>
      <c r="H250" s="152">
        <f t="shared" si="44"/>
        <v>0</v>
      </c>
      <c r="I250" s="152">
        <f t="shared" si="45"/>
        <v>0</v>
      </c>
      <c r="J250" s="152">
        <f t="shared" si="46"/>
        <v>0</v>
      </c>
      <c r="K250" s="151"/>
      <c r="L250" s="151"/>
    </row>
    <row r="251" spans="1:12">
      <c r="A251" s="153" t="s">
        <v>1</v>
      </c>
      <c r="B251" s="153" t="s">
        <v>2112</v>
      </c>
      <c r="C251" s="153" t="s">
        <v>1245</v>
      </c>
      <c r="D251" s="152">
        <v>2</v>
      </c>
      <c r="E251" s="858"/>
      <c r="F251" s="152">
        <f t="shared" si="43"/>
        <v>0</v>
      </c>
      <c r="G251" s="858"/>
      <c r="H251" s="152">
        <f t="shared" si="44"/>
        <v>0</v>
      </c>
      <c r="I251" s="152">
        <f t="shared" si="45"/>
        <v>0</v>
      </c>
      <c r="J251" s="152">
        <f t="shared" si="46"/>
        <v>0</v>
      </c>
      <c r="K251" s="151"/>
      <c r="L251" s="151"/>
    </row>
    <row r="252" spans="1:12">
      <c r="A252" s="167" t="s">
        <v>1</v>
      </c>
      <c r="B252" s="167" t="s">
        <v>2111</v>
      </c>
      <c r="C252" s="167" t="s">
        <v>1</v>
      </c>
      <c r="D252" s="166"/>
      <c r="E252" s="861"/>
      <c r="F252" s="166"/>
      <c r="G252" s="861"/>
      <c r="H252" s="166"/>
      <c r="I252" s="166"/>
      <c r="J252" s="166"/>
      <c r="K252" s="151"/>
      <c r="L252" s="151"/>
    </row>
    <row r="253" spans="1:12">
      <c r="A253" s="153" t="s">
        <v>1</v>
      </c>
      <c r="B253" s="153" t="s">
        <v>2110</v>
      </c>
      <c r="C253" s="153" t="s">
        <v>1245</v>
      </c>
      <c r="D253" s="152">
        <v>3</v>
      </c>
      <c r="E253" s="858"/>
      <c r="F253" s="152">
        <f>D253*E253</f>
        <v>0</v>
      </c>
      <c r="G253" s="858"/>
      <c r="H253" s="152">
        <f>D253*G253</f>
        <v>0</v>
      </c>
      <c r="I253" s="152">
        <f t="shared" ref="I253:J255" si="47">E253+G253</f>
        <v>0</v>
      </c>
      <c r="J253" s="152">
        <f t="shared" si="47"/>
        <v>0</v>
      </c>
      <c r="K253" s="151"/>
      <c r="L253" s="151"/>
    </row>
    <row r="254" spans="1:12">
      <c r="A254" s="153" t="s">
        <v>1</v>
      </c>
      <c r="B254" s="153" t="s">
        <v>2109</v>
      </c>
      <c r="C254" s="153" t="s">
        <v>1245</v>
      </c>
      <c r="D254" s="152">
        <v>2</v>
      </c>
      <c r="E254" s="858"/>
      <c r="F254" s="152">
        <f>D254*E254</f>
        <v>0</v>
      </c>
      <c r="G254" s="858"/>
      <c r="H254" s="152">
        <f>D254*G254</f>
        <v>0</v>
      </c>
      <c r="I254" s="152">
        <f t="shared" si="47"/>
        <v>0</v>
      </c>
      <c r="J254" s="152">
        <f t="shared" si="47"/>
        <v>0</v>
      </c>
      <c r="K254" s="151"/>
      <c r="L254" s="151"/>
    </row>
    <row r="255" spans="1:12">
      <c r="A255" s="153" t="s">
        <v>1</v>
      </c>
      <c r="B255" s="153" t="s">
        <v>2108</v>
      </c>
      <c r="C255" s="153" t="s">
        <v>1245</v>
      </c>
      <c r="D255" s="152">
        <v>1</v>
      </c>
      <c r="E255" s="858"/>
      <c r="F255" s="152">
        <f>D255*E255</f>
        <v>0</v>
      </c>
      <c r="G255" s="858"/>
      <c r="H255" s="152">
        <f>D255*G255</f>
        <v>0</v>
      </c>
      <c r="I255" s="152">
        <f t="shared" si="47"/>
        <v>0</v>
      </c>
      <c r="J255" s="152">
        <f t="shared" si="47"/>
        <v>0</v>
      </c>
      <c r="K255" s="151"/>
      <c r="L255" s="151"/>
    </row>
    <row r="256" spans="1:12">
      <c r="A256" s="167" t="s">
        <v>1</v>
      </c>
      <c r="B256" s="167" t="s">
        <v>2107</v>
      </c>
      <c r="C256" s="167" t="s">
        <v>1</v>
      </c>
      <c r="D256" s="166"/>
      <c r="E256" s="861"/>
      <c r="F256" s="166"/>
      <c r="G256" s="861"/>
      <c r="H256" s="166"/>
      <c r="I256" s="166"/>
      <c r="J256" s="166"/>
      <c r="K256" s="151"/>
      <c r="L256" s="151"/>
    </row>
    <row r="257" spans="1:12">
      <c r="A257" s="153" t="s">
        <v>1</v>
      </c>
      <c r="B257" s="153" t="s">
        <v>2106</v>
      </c>
      <c r="C257" s="153" t="s">
        <v>1245</v>
      </c>
      <c r="D257" s="152">
        <v>5</v>
      </c>
      <c r="E257" s="858"/>
      <c r="F257" s="152">
        <f>D257*E257</f>
        <v>0</v>
      </c>
      <c r="G257" s="858"/>
      <c r="H257" s="152">
        <f>D257*G257</f>
        <v>0</v>
      </c>
      <c r="I257" s="152">
        <f>E257+G257</f>
        <v>0</v>
      </c>
      <c r="J257" s="152">
        <f>F257+H257</f>
        <v>0</v>
      </c>
      <c r="K257" s="151"/>
      <c r="L257" s="151"/>
    </row>
    <row r="258" spans="1:12">
      <c r="A258" s="153" t="s">
        <v>1</v>
      </c>
      <c r="B258" s="153" t="s">
        <v>2105</v>
      </c>
      <c r="C258" s="153" t="s">
        <v>1245</v>
      </c>
      <c r="D258" s="152">
        <v>1</v>
      </c>
      <c r="E258" s="858"/>
      <c r="F258" s="152">
        <f>D258*E258</f>
        <v>0</v>
      </c>
      <c r="G258" s="858"/>
      <c r="H258" s="152">
        <f>D258*G258</f>
        <v>0</v>
      </c>
      <c r="I258" s="152">
        <f>E258+G258</f>
        <v>0</v>
      </c>
      <c r="J258" s="152">
        <f>F258+H258</f>
        <v>0</v>
      </c>
      <c r="K258" s="151"/>
      <c r="L258" s="151"/>
    </row>
    <row r="259" spans="1:12">
      <c r="A259" s="167" t="s">
        <v>1</v>
      </c>
      <c r="B259" s="167" t="s">
        <v>2104</v>
      </c>
      <c r="C259" s="167" t="s">
        <v>1</v>
      </c>
      <c r="D259" s="166"/>
      <c r="E259" s="861"/>
      <c r="F259" s="166"/>
      <c r="G259" s="861"/>
      <c r="H259" s="166"/>
      <c r="I259" s="166"/>
      <c r="J259" s="166"/>
      <c r="K259" s="151"/>
      <c r="L259" s="151"/>
    </row>
    <row r="260" spans="1:12">
      <c r="A260" s="153" t="s">
        <v>1</v>
      </c>
      <c r="B260" s="153" t="s">
        <v>2103</v>
      </c>
      <c r="C260" s="153" t="s">
        <v>1245</v>
      </c>
      <c r="D260" s="152">
        <v>18</v>
      </c>
      <c r="E260" s="858"/>
      <c r="F260" s="152">
        <f>D260*E260</f>
        <v>0</v>
      </c>
      <c r="G260" s="858"/>
      <c r="H260" s="152">
        <f>D260*G260</f>
        <v>0</v>
      </c>
      <c r="I260" s="152">
        <f>E260+G260</f>
        <v>0</v>
      </c>
      <c r="J260" s="152">
        <f>F260+H260</f>
        <v>0</v>
      </c>
      <c r="K260" s="151"/>
      <c r="L260" s="151"/>
    </row>
    <row r="261" spans="1:12">
      <c r="A261" s="167" t="s">
        <v>1</v>
      </c>
      <c r="B261" s="167" t="s">
        <v>2102</v>
      </c>
      <c r="C261" s="167" t="s">
        <v>1</v>
      </c>
      <c r="D261" s="166"/>
      <c r="E261" s="861"/>
      <c r="F261" s="166"/>
      <c r="G261" s="861"/>
      <c r="H261" s="166"/>
      <c r="I261" s="166"/>
      <c r="J261" s="166"/>
      <c r="K261" s="151"/>
      <c r="L261" s="151"/>
    </row>
    <row r="262" spans="1:12">
      <c r="A262" s="153" t="s">
        <v>1</v>
      </c>
      <c r="B262" s="153" t="s">
        <v>2101</v>
      </c>
      <c r="C262" s="153" t="s">
        <v>1245</v>
      </c>
      <c r="D262" s="152">
        <v>242</v>
      </c>
      <c r="E262" s="858"/>
      <c r="F262" s="152">
        <f>D262*E262</f>
        <v>0</v>
      </c>
      <c r="G262" s="858"/>
      <c r="H262" s="152">
        <f>D262*G262</f>
        <v>0</v>
      </c>
      <c r="I262" s="152">
        <f t="shared" ref="I262:J265" si="48">E262+G262</f>
        <v>0</v>
      </c>
      <c r="J262" s="152">
        <f t="shared" si="48"/>
        <v>0</v>
      </c>
      <c r="K262" s="151"/>
      <c r="L262" s="151"/>
    </row>
    <row r="263" spans="1:12">
      <c r="A263" s="153" t="s">
        <v>1</v>
      </c>
      <c r="B263" s="153" t="s">
        <v>2100</v>
      </c>
      <c r="C263" s="153" t="s">
        <v>1245</v>
      </c>
      <c r="D263" s="152">
        <v>21</v>
      </c>
      <c r="E263" s="858"/>
      <c r="F263" s="152">
        <f>D263*E263</f>
        <v>0</v>
      </c>
      <c r="G263" s="858"/>
      <c r="H263" s="152">
        <f>D263*G263</f>
        <v>0</v>
      </c>
      <c r="I263" s="152">
        <f t="shared" si="48"/>
        <v>0</v>
      </c>
      <c r="J263" s="152">
        <f t="shared" si="48"/>
        <v>0</v>
      </c>
      <c r="K263" s="151"/>
      <c r="L263" s="151"/>
    </row>
    <row r="264" spans="1:12">
      <c r="A264" s="153" t="s">
        <v>1</v>
      </c>
      <c r="B264" s="153" t="s">
        <v>2099</v>
      </c>
      <c r="C264" s="153" t="s">
        <v>1245</v>
      </c>
      <c r="D264" s="152">
        <v>1</v>
      </c>
      <c r="E264" s="858"/>
      <c r="F264" s="152">
        <f>D264*E264</f>
        <v>0</v>
      </c>
      <c r="G264" s="858"/>
      <c r="H264" s="152">
        <f>D264*G264</f>
        <v>0</v>
      </c>
      <c r="I264" s="152">
        <f t="shared" si="48"/>
        <v>0</v>
      </c>
      <c r="J264" s="152">
        <f t="shared" si="48"/>
        <v>0</v>
      </c>
      <c r="K264" s="151"/>
      <c r="L264" s="151"/>
    </row>
    <row r="265" spans="1:12">
      <c r="A265" s="153" t="s">
        <v>1</v>
      </c>
      <c r="B265" s="153" t="s">
        <v>2098</v>
      </c>
      <c r="C265" s="153" t="s">
        <v>1245</v>
      </c>
      <c r="D265" s="152">
        <v>3</v>
      </c>
      <c r="E265" s="858"/>
      <c r="F265" s="152">
        <f>D265*E265</f>
        <v>0</v>
      </c>
      <c r="G265" s="858"/>
      <c r="H265" s="152">
        <f>D265*G265</f>
        <v>0</v>
      </c>
      <c r="I265" s="152">
        <f t="shared" si="48"/>
        <v>0</v>
      </c>
      <c r="J265" s="152">
        <f t="shared" si="48"/>
        <v>0</v>
      </c>
      <c r="K265" s="151"/>
      <c r="L265" s="151"/>
    </row>
    <row r="266" spans="1:12">
      <c r="A266" s="167" t="s">
        <v>1</v>
      </c>
      <c r="B266" s="167" t="s">
        <v>2097</v>
      </c>
      <c r="C266" s="167" t="s">
        <v>1</v>
      </c>
      <c r="D266" s="166"/>
      <c r="E266" s="861"/>
      <c r="F266" s="166"/>
      <c r="G266" s="861"/>
      <c r="H266" s="166"/>
      <c r="I266" s="166"/>
      <c r="J266" s="166"/>
      <c r="K266" s="151"/>
      <c r="L266" s="151"/>
    </row>
    <row r="267" spans="1:12">
      <c r="A267" s="153" t="s">
        <v>1</v>
      </c>
      <c r="B267" s="153" t="s">
        <v>2096</v>
      </c>
      <c r="C267" s="153" t="s">
        <v>1245</v>
      </c>
      <c r="D267" s="152">
        <v>2</v>
      </c>
      <c r="E267" s="858"/>
      <c r="F267" s="152">
        <f>D267*E267</f>
        <v>0</v>
      </c>
      <c r="G267" s="858"/>
      <c r="H267" s="152">
        <f>D267*G267</f>
        <v>0</v>
      </c>
      <c r="I267" s="152">
        <f>E267+G267</f>
        <v>0</v>
      </c>
      <c r="J267" s="152">
        <f>F267+H267</f>
        <v>0</v>
      </c>
      <c r="K267" s="151"/>
      <c r="L267" s="151"/>
    </row>
    <row r="268" spans="1:12">
      <c r="A268" s="167" t="s">
        <v>1</v>
      </c>
      <c r="B268" s="167" t="s">
        <v>2095</v>
      </c>
      <c r="C268" s="167" t="s">
        <v>1</v>
      </c>
      <c r="D268" s="166"/>
      <c r="E268" s="861"/>
      <c r="F268" s="166"/>
      <c r="G268" s="861"/>
      <c r="H268" s="166"/>
      <c r="I268" s="166"/>
      <c r="J268" s="166"/>
      <c r="K268" s="151"/>
      <c r="L268" s="151"/>
    </row>
    <row r="269" spans="1:12">
      <c r="A269" s="153" t="s">
        <v>1</v>
      </c>
      <c r="B269" s="153" t="s">
        <v>2094</v>
      </c>
      <c r="C269" s="153" t="s">
        <v>1245</v>
      </c>
      <c r="D269" s="152">
        <v>1</v>
      </c>
      <c r="E269" s="858"/>
      <c r="F269" s="152">
        <f>D269*E269</f>
        <v>0</v>
      </c>
      <c r="G269" s="858"/>
      <c r="H269" s="152">
        <f>D269*G269</f>
        <v>0</v>
      </c>
      <c r="I269" s="152">
        <f>E269+G269</f>
        <v>0</v>
      </c>
      <c r="J269" s="152">
        <f>F269+H269</f>
        <v>0</v>
      </c>
      <c r="K269" s="151"/>
      <c r="L269" s="151"/>
    </row>
    <row r="270" spans="1:12">
      <c r="A270" s="167" t="s">
        <v>1</v>
      </c>
      <c r="B270" s="167" t="s">
        <v>2093</v>
      </c>
      <c r="C270" s="167" t="s">
        <v>1</v>
      </c>
      <c r="D270" s="166"/>
      <c r="E270" s="861"/>
      <c r="F270" s="166"/>
      <c r="G270" s="861"/>
      <c r="H270" s="166"/>
      <c r="I270" s="166"/>
      <c r="J270" s="166"/>
      <c r="K270" s="151"/>
      <c r="L270" s="151"/>
    </row>
    <row r="271" spans="1:12">
      <c r="A271" s="153" t="s">
        <v>1</v>
      </c>
      <c r="B271" s="153" t="s">
        <v>2092</v>
      </c>
      <c r="C271" s="153" t="s">
        <v>1245</v>
      </c>
      <c r="D271" s="152">
        <v>7</v>
      </c>
      <c r="E271" s="858"/>
      <c r="F271" s="152">
        <f>D271*E271</f>
        <v>0</v>
      </c>
      <c r="G271" s="858"/>
      <c r="H271" s="152">
        <f>D271*G271</f>
        <v>0</v>
      </c>
      <c r="I271" s="152">
        <f t="shared" ref="I271:J273" si="49">E271+G271</f>
        <v>0</v>
      </c>
      <c r="J271" s="152">
        <f t="shared" si="49"/>
        <v>0</v>
      </c>
      <c r="K271" s="151"/>
      <c r="L271" s="151"/>
    </row>
    <row r="272" spans="1:12">
      <c r="A272" s="153" t="s">
        <v>1</v>
      </c>
      <c r="B272" s="153" t="s">
        <v>2091</v>
      </c>
      <c r="C272" s="153" t="s">
        <v>1245</v>
      </c>
      <c r="D272" s="152">
        <v>2</v>
      </c>
      <c r="E272" s="858"/>
      <c r="F272" s="152">
        <f>D272*E272</f>
        <v>0</v>
      </c>
      <c r="G272" s="858"/>
      <c r="H272" s="152">
        <f>D272*G272</f>
        <v>0</v>
      </c>
      <c r="I272" s="152">
        <f t="shared" si="49"/>
        <v>0</v>
      </c>
      <c r="J272" s="152">
        <f t="shared" si="49"/>
        <v>0</v>
      </c>
      <c r="K272" s="151"/>
      <c r="L272" s="151"/>
    </row>
    <row r="273" spans="1:12">
      <c r="A273" s="153" t="s">
        <v>1</v>
      </c>
      <c r="B273" s="153" t="s">
        <v>2090</v>
      </c>
      <c r="C273" s="153" t="s">
        <v>1245</v>
      </c>
      <c r="D273" s="152">
        <v>1</v>
      </c>
      <c r="E273" s="858"/>
      <c r="F273" s="152">
        <f>D273*E273</f>
        <v>0</v>
      </c>
      <c r="G273" s="858"/>
      <c r="H273" s="152">
        <f>D273*G273</f>
        <v>0</v>
      </c>
      <c r="I273" s="152">
        <f t="shared" si="49"/>
        <v>0</v>
      </c>
      <c r="J273" s="152">
        <f t="shared" si="49"/>
        <v>0</v>
      </c>
      <c r="K273" s="151"/>
      <c r="L273" s="151"/>
    </row>
    <row r="274" spans="1:12">
      <c r="A274" s="167" t="s">
        <v>1</v>
      </c>
      <c r="B274" s="167" t="s">
        <v>2089</v>
      </c>
      <c r="C274" s="167" t="s">
        <v>1</v>
      </c>
      <c r="D274" s="166"/>
      <c r="E274" s="861"/>
      <c r="F274" s="166"/>
      <c r="G274" s="861"/>
      <c r="H274" s="166"/>
      <c r="I274" s="166"/>
      <c r="J274" s="166"/>
      <c r="K274" s="151"/>
      <c r="L274" s="151"/>
    </row>
    <row r="275" spans="1:12">
      <c r="A275" s="153" t="s">
        <v>1</v>
      </c>
      <c r="B275" s="153" t="s">
        <v>2088</v>
      </c>
      <c r="C275" s="153" t="s">
        <v>1245</v>
      </c>
      <c r="D275" s="152">
        <v>2</v>
      </c>
      <c r="E275" s="858"/>
      <c r="F275" s="152">
        <f>D275*E275</f>
        <v>0</v>
      </c>
      <c r="G275" s="858"/>
      <c r="H275" s="152">
        <f>D275*G275</f>
        <v>0</v>
      </c>
      <c r="I275" s="152">
        <f t="shared" ref="I275:J278" si="50">E275+G275</f>
        <v>0</v>
      </c>
      <c r="J275" s="152">
        <f t="shared" si="50"/>
        <v>0</v>
      </c>
      <c r="K275" s="151"/>
      <c r="L275" s="151"/>
    </row>
    <row r="276" spans="1:12">
      <c r="A276" s="153" t="s">
        <v>1</v>
      </c>
      <c r="B276" s="153" t="s">
        <v>2087</v>
      </c>
      <c r="C276" s="153" t="s">
        <v>1245</v>
      </c>
      <c r="D276" s="152">
        <v>4</v>
      </c>
      <c r="E276" s="858"/>
      <c r="F276" s="152">
        <f>D276*E276</f>
        <v>0</v>
      </c>
      <c r="G276" s="858"/>
      <c r="H276" s="152">
        <f>D276*G276</f>
        <v>0</v>
      </c>
      <c r="I276" s="152">
        <f t="shared" si="50"/>
        <v>0</v>
      </c>
      <c r="J276" s="152">
        <f t="shared" si="50"/>
        <v>0</v>
      </c>
      <c r="K276" s="151"/>
      <c r="L276" s="151"/>
    </row>
    <row r="277" spans="1:12">
      <c r="A277" s="153" t="s">
        <v>1</v>
      </c>
      <c r="B277" s="153" t="s">
        <v>2086</v>
      </c>
      <c r="C277" s="153" t="s">
        <v>1245</v>
      </c>
      <c r="D277" s="152">
        <v>18</v>
      </c>
      <c r="E277" s="858"/>
      <c r="F277" s="152">
        <f>D277*E277</f>
        <v>0</v>
      </c>
      <c r="G277" s="858"/>
      <c r="H277" s="152">
        <f>D277*G277</f>
        <v>0</v>
      </c>
      <c r="I277" s="152">
        <f t="shared" si="50"/>
        <v>0</v>
      </c>
      <c r="J277" s="152">
        <f t="shared" si="50"/>
        <v>0</v>
      </c>
      <c r="K277" s="151"/>
      <c r="L277" s="151"/>
    </row>
    <row r="278" spans="1:12">
      <c r="A278" s="153" t="s">
        <v>1</v>
      </c>
      <c r="B278" s="153" t="s">
        <v>2085</v>
      </c>
      <c r="C278" s="153" t="s">
        <v>1245</v>
      </c>
      <c r="D278" s="152">
        <v>2</v>
      </c>
      <c r="E278" s="858"/>
      <c r="F278" s="152">
        <f>D278*E278</f>
        <v>0</v>
      </c>
      <c r="G278" s="858"/>
      <c r="H278" s="152">
        <f>D278*G278</f>
        <v>0</v>
      </c>
      <c r="I278" s="152">
        <f t="shared" si="50"/>
        <v>0</v>
      </c>
      <c r="J278" s="152">
        <f t="shared" si="50"/>
        <v>0</v>
      </c>
      <c r="K278" s="151"/>
      <c r="L278" s="151"/>
    </row>
    <row r="279" spans="1:12">
      <c r="A279" s="167" t="s">
        <v>1</v>
      </c>
      <c r="B279" s="167" t="s">
        <v>2084</v>
      </c>
      <c r="C279" s="167" t="s">
        <v>1</v>
      </c>
      <c r="D279" s="166"/>
      <c r="E279" s="861"/>
      <c r="F279" s="166"/>
      <c r="G279" s="861"/>
      <c r="H279" s="166"/>
      <c r="I279" s="166"/>
      <c r="J279" s="166"/>
      <c r="K279" s="151"/>
      <c r="L279" s="151"/>
    </row>
    <row r="280" spans="1:12">
      <c r="A280" s="167" t="s">
        <v>1</v>
      </c>
      <c r="B280" s="167" t="s">
        <v>2083</v>
      </c>
      <c r="C280" s="167" t="s">
        <v>1</v>
      </c>
      <c r="D280" s="166"/>
      <c r="E280" s="861"/>
      <c r="F280" s="166"/>
      <c r="G280" s="861"/>
      <c r="H280" s="166"/>
      <c r="I280" s="166"/>
      <c r="J280" s="166"/>
      <c r="K280" s="151"/>
      <c r="L280" s="151"/>
    </row>
    <row r="281" spans="1:12">
      <c r="A281" s="167" t="s">
        <v>1</v>
      </c>
      <c r="B281" s="167" t="s">
        <v>2082</v>
      </c>
      <c r="C281" s="167" t="s">
        <v>1</v>
      </c>
      <c r="D281" s="166"/>
      <c r="E281" s="861"/>
      <c r="F281" s="166"/>
      <c r="G281" s="861"/>
      <c r="H281" s="166"/>
      <c r="I281" s="166"/>
      <c r="J281" s="166"/>
      <c r="K281" s="151"/>
      <c r="L281" s="151"/>
    </row>
    <row r="282" spans="1:12">
      <c r="A282" s="167" t="s">
        <v>1</v>
      </c>
      <c r="B282" s="167" t="s">
        <v>2081</v>
      </c>
      <c r="C282" s="167" t="s">
        <v>1</v>
      </c>
      <c r="D282" s="166"/>
      <c r="E282" s="861"/>
      <c r="F282" s="166"/>
      <c r="G282" s="861"/>
      <c r="H282" s="166"/>
      <c r="I282" s="166"/>
      <c r="J282" s="166"/>
      <c r="K282" s="151"/>
      <c r="L282" s="151"/>
    </row>
    <row r="283" spans="1:12">
      <c r="A283" s="167" t="s">
        <v>1</v>
      </c>
      <c r="B283" s="167" t="s">
        <v>2080</v>
      </c>
      <c r="C283" s="167" t="s">
        <v>1</v>
      </c>
      <c r="D283" s="166"/>
      <c r="E283" s="861"/>
      <c r="F283" s="166"/>
      <c r="G283" s="861"/>
      <c r="H283" s="166"/>
      <c r="I283" s="166"/>
      <c r="J283" s="166"/>
      <c r="K283" s="151"/>
      <c r="L283" s="151"/>
    </row>
    <row r="284" spans="1:12">
      <c r="A284" s="153" t="s">
        <v>1</v>
      </c>
      <c r="B284" s="153" t="s">
        <v>2079</v>
      </c>
      <c r="C284" s="153" t="s">
        <v>1245</v>
      </c>
      <c r="D284" s="152">
        <v>3</v>
      </c>
      <c r="E284" s="858"/>
      <c r="F284" s="152">
        <f t="shared" ref="F284:F304" si="51">D284*E284</f>
        <v>0</v>
      </c>
      <c r="G284" s="858"/>
      <c r="H284" s="152">
        <f t="shared" ref="H284:H304" si="52">D284*G284</f>
        <v>0</v>
      </c>
      <c r="I284" s="152">
        <f t="shared" ref="I284:I305" si="53">E284+G284</f>
        <v>0</v>
      </c>
      <c r="J284" s="152">
        <f t="shared" ref="J284:J305" si="54">F284+H284</f>
        <v>0</v>
      </c>
      <c r="K284" s="151"/>
      <c r="L284" s="151"/>
    </row>
    <row r="285" spans="1:12">
      <c r="A285" s="153" t="s">
        <v>1</v>
      </c>
      <c r="B285" s="153" t="s">
        <v>2078</v>
      </c>
      <c r="C285" s="153" t="s">
        <v>1245</v>
      </c>
      <c r="D285" s="152">
        <v>12</v>
      </c>
      <c r="E285" s="858"/>
      <c r="F285" s="152">
        <f t="shared" si="51"/>
        <v>0</v>
      </c>
      <c r="G285" s="858"/>
      <c r="H285" s="152">
        <f t="shared" si="52"/>
        <v>0</v>
      </c>
      <c r="I285" s="152">
        <f t="shared" si="53"/>
        <v>0</v>
      </c>
      <c r="J285" s="152">
        <f t="shared" si="54"/>
        <v>0</v>
      </c>
      <c r="K285" s="151"/>
      <c r="L285" s="151"/>
    </row>
    <row r="286" spans="1:12">
      <c r="A286" s="153" t="s">
        <v>1</v>
      </c>
      <c r="B286" s="153" t="s">
        <v>2077</v>
      </c>
      <c r="C286" s="153" t="s">
        <v>1245</v>
      </c>
      <c r="D286" s="152">
        <v>27</v>
      </c>
      <c r="E286" s="858"/>
      <c r="F286" s="152">
        <f t="shared" si="51"/>
        <v>0</v>
      </c>
      <c r="G286" s="858"/>
      <c r="H286" s="152">
        <f t="shared" si="52"/>
        <v>0</v>
      </c>
      <c r="I286" s="152">
        <f t="shared" si="53"/>
        <v>0</v>
      </c>
      <c r="J286" s="152">
        <f t="shared" si="54"/>
        <v>0</v>
      </c>
      <c r="K286" s="151"/>
      <c r="L286" s="151"/>
    </row>
    <row r="287" spans="1:12">
      <c r="A287" s="153" t="s">
        <v>1</v>
      </c>
      <c r="B287" s="153" t="s">
        <v>2076</v>
      </c>
      <c r="C287" s="153" t="s">
        <v>1245</v>
      </c>
      <c r="D287" s="152">
        <v>22</v>
      </c>
      <c r="E287" s="858"/>
      <c r="F287" s="152">
        <f t="shared" si="51"/>
        <v>0</v>
      </c>
      <c r="G287" s="858"/>
      <c r="H287" s="152">
        <f t="shared" si="52"/>
        <v>0</v>
      </c>
      <c r="I287" s="152">
        <f t="shared" si="53"/>
        <v>0</v>
      </c>
      <c r="J287" s="152">
        <f t="shared" si="54"/>
        <v>0</v>
      </c>
      <c r="K287" s="151"/>
      <c r="L287" s="151"/>
    </row>
    <row r="288" spans="1:12">
      <c r="A288" s="153" t="s">
        <v>1</v>
      </c>
      <c r="B288" s="153" t="s">
        <v>2075</v>
      </c>
      <c r="C288" s="153" t="s">
        <v>1245</v>
      </c>
      <c r="D288" s="152">
        <v>13</v>
      </c>
      <c r="E288" s="858"/>
      <c r="F288" s="152">
        <f t="shared" si="51"/>
        <v>0</v>
      </c>
      <c r="G288" s="858"/>
      <c r="H288" s="152">
        <f t="shared" si="52"/>
        <v>0</v>
      </c>
      <c r="I288" s="152">
        <f t="shared" si="53"/>
        <v>0</v>
      </c>
      <c r="J288" s="152">
        <f t="shared" si="54"/>
        <v>0</v>
      </c>
      <c r="K288" s="151"/>
      <c r="L288" s="151"/>
    </row>
    <row r="289" spans="1:12">
      <c r="A289" s="153" t="s">
        <v>1</v>
      </c>
      <c r="B289" s="153" t="s">
        <v>2074</v>
      </c>
      <c r="C289" s="153" t="s">
        <v>1245</v>
      </c>
      <c r="D289" s="152">
        <v>8</v>
      </c>
      <c r="E289" s="858"/>
      <c r="F289" s="152">
        <f t="shared" si="51"/>
        <v>0</v>
      </c>
      <c r="G289" s="858"/>
      <c r="H289" s="152">
        <f t="shared" si="52"/>
        <v>0</v>
      </c>
      <c r="I289" s="152">
        <f t="shared" si="53"/>
        <v>0</v>
      </c>
      <c r="J289" s="152">
        <f t="shared" si="54"/>
        <v>0</v>
      </c>
      <c r="K289" s="151"/>
      <c r="L289" s="151"/>
    </row>
    <row r="290" spans="1:12">
      <c r="A290" s="153" t="s">
        <v>1</v>
      </c>
      <c r="B290" s="153" t="s">
        <v>2073</v>
      </c>
      <c r="C290" s="153" t="s">
        <v>1245</v>
      </c>
      <c r="D290" s="152">
        <v>12</v>
      </c>
      <c r="E290" s="858"/>
      <c r="F290" s="152">
        <f t="shared" si="51"/>
        <v>0</v>
      </c>
      <c r="G290" s="858"/>
      <c r="H290" s="152">
        <f t="shared" si="52"/>
        <v>0</v>
      </c>
      <c r="I290" s="152">
        <f t="shared" si="53"/>
        <v>0</v>
      </c>
      <c r="J290" s="152">
        <f t="shared" si="54"/>
        <v>0</v>
      </c>
      <c r="K290" s="151"/>
      <c r="L290" s="151"/>
    </row>
    <row r="291" spans="1:12">
      <c r="A291" s="153" t="s">
        <v>1</v>
      </c>
      <c r="B291" s="153" t="s">
        <v>2072</v>
      </c>
      <c r="C291" s="153" t="s">
        <v>1245</v>
      </c>
      <c r="D291" s="152">
        <v>19</v>
      </c>
      <c r="E291" s="858"/>
      <c r="F291" s="152">
        <f t="shared" si="51"/>
        <v>0</v>
      </c>
      <c r="G291" s="858"/>
      <c r="H291" s="152">
        <f t="shared" si="52"/>
        <v>0</v>
      </c>
      <c r="I291" s="152">
        <f t="shared" si="53"/>
        <v>0</v>
      </c>
      <c r="J291" s="152">
        <f t="shared" si="54"/>
        <v>0</v>
      </c>
      <c r="K291" s="151"/>
      <c r="L291" s="151"/>
    </row>
    <row r="292" spans="1:12">
      <c r="A292" s="153" t="s">
        <v>1</v>
      </c>
      <c r="B292" s="153" t="s">
        <v>2071</v>
      </c>
      <c r="C292" s="153" t="s">
        <v>1245</v>
      </c>
      <c r="D292" s="152">
        <v>7</v>
      </c>
      <c r="E292" s="858"/>
      <c r="F292" s="152">
        <f t="shared" si="51"/>
        <v>0</v>
      </c>
      <c r="G292" s="858"/>
      <c r="H292" s="152">
        <f t="shared" si="52"/>
        <v>0</v>
      </c>
      <c r="I292" s="152">
        <f t="shared" si="53"/>
        <v>0</v>
      </c>
      <c r="J292" s="152">
        <f t="shared" si="54"/>
        <v>0</v>
      </c>
      <c r="K292" s="151"/>
      <c r="L292" s="151"/>
    </row>
    <row r="293" spans="1:12">
      <c r="A293" s="153" t="s">
        <v>1</v>
      </c>
      <c r="B293" s="153" t="s">
        <v>2070</v>
      </c>
      <c r="C293" s="153" t="s">
        <v>1245</v>
      </c>
      <c r="D293" s="152">
        <v>1</v>
      </c>
      <c r="E293" s="858"/>
      <c r="F293" s="152">
        <f t="shared" si="51"/>
        <v>0</v>
      </c>
      <c r="G293" s="858"/>
      <c r="H293" s="152">
        <f t="shared" si="52"/>
        <v>0</v>
      </c>
      <c r="I293" s="152">
        <f t="shared" si="53"/>
        <v>0</v>
      </c>
      <c r="J293" s="152">
        <f t="shared" si="54"/>
        <v>0</v>
      </c>
      <c r="K293" s="151"/>
      <c r="L293" s="151"/>
    </row>
    <row r="294" spans="1:12">
      <c r="A294" s="153" t="s">
        <v>1</v>
      </c>
      <c r="B294" s="153" t="s">
        <v>2069</v>
      </c>
      <c r="C294" s="153" t="s">
        <v>1245</v>
      </c>
      <c r="D294" s="152">
        <v>18</v>
      </c>
      <c r="E294" s="858"/>
      <c r="F294" s="152">
        <f t="shared" si="51"/>
        <v>0</v>
      </c>
      <c r="G294" s="858"/>
      <c r="H294" s="152">
        <f t="shared" si="52"/>
        <v>0</v>
      </c>
      <c r="I294" s="152">
        <f t="shared" si="53"/>
        <v>0</v>
      </c>
      <c r="J294" s="152">
        <f t="shared" si="54"/>
        <v>0</v>
      </c>
      <c r="K294" s="151"/>
      <c r="L294" s="151"/>
    </row>
    <row r="295" spans="1:12">
      <c r="A295" s="153" t="s">
        <v>1</v>
      </c>
      <c r="B295" s="153" t="s">
        <v>2068</v>
      </c>
      <c r="C295" s="153" t="s">
        <v>1245</v>
      </c>
      <c r="D295" s="152">
        <v>10</v>
      </c>
      <c r="E295" s="858"/>
      <c r="F295" s="152">
        <f t="shared" si="51"/>
        <v>0</v>
      </c>
      <c r="G295" s="858"/>
      <c r="H295" s="152">
        <f t="shared" si="52"/>
        <v>0</v>
      </c>
      <c r="I295" s="152">
        <f t="shared" si="53"/>
        <v>0</v>
      </c>
      <c r="J295" s="152">
        <f t="shared" si="54"/>
        <v>0</v>
      </c>
      <c r="K295" s="151"/>
      <c r="L295" s="151"/>
    </row>
    <row r="296" spans="1:12">
      <c r="A296" s="153" t="s">
        <v>1</v>
      </c>
      <c r="B296" s="153" t="s">
        <v>2067</v>
      </c>
      <c r="C296" s="153" t="s">
        <v>1245</v>
      </c>
      <c r="D296" s="152">
        <v>6</v>
      </c>
      <c r="E296" s="858"/>
      <c r="F296" s="152">
        <f t="shared" si="51"/>
        <v>0</v>
      </c>
      <c r="G296" s="858"/>
      <c r="H296" s="152">
        <f t="shared" si="52"/>
        <v>0</v>
      </c>
      <c r="I296" s="152">
        <f t="shared" si="53"/>
        <v>0</v>
      </c>
      <c r="J296" s="152">
        <f t="shared" si="54"/>
        <v>0</v>
      </c>
      <c r="K296" s="151"/>
      <c r="L296" s="151"/>
    </row>
    <row r="297" spans="1:12">
      <c r="A297" s="153" t="s">
        <v>1</v>
      </c>
      <c r="B297" s="153" t="s">
        <v>2066</v>
      </c>
      <c r="C297" s="153" t="s">
        <v>1245</v>
      </c>
      <c r="D297" s="152">
        <v>1</v>
      </c>
      <c r="E297" s="858"/>
      <c r="F297" s="152">
        <f t="shared" si="51"/>
        <v>0</v>
      </c>
      <c r="G297" s="858"/>
      <c r="H297" s="152">
        <f t="shared" si="52"/>
        <v>0</v>
      </c>
      <c r="I297" s="152">
        <f t="shared" si="53"/>
        <v>0</v>
      </c>
      <c r="J297" s="152">
        <f t="shared" si="54"/>
        <v>0</v>
      </c>
      <c r="K297" s="151"/>
      <c r="L297" s="151"/>
    </row>
    <row r="298" spans="1:12">
      <c r="A298" s="153" t="s">
        <v>1</v>
      </c>
      <c r="B298" s="153" t="s">
        <v>2065</v>
      </c>
      <c r="C298" s="153" t="s">
        <v>1245</v>
      </c>
      <c r="D298" s="152">
        <v>1</v>
      </c>
      <c r="E298" s="858"/>
      <c r="F298" s="152">
        <f t="shared" si="51"/>
        <v>0</v>
      </c>
      <c r="G298" s="858"/>
      <c r="H298" s="152">
        <f t="shared" si="52"/>
        <v>0</v>
      </c>
      <c r="I298" s="152">
        <f t="shared" si="53"/>
        <v>0</v>
      </c>
      <c r="J298" s="152">
        <f t="shared" si="54"/>
        <v>0</v>
      </c>
      <c r="K298" s="151"/>
      <c r="L298" s="151"/>
    </row>
    <row r="299" spans="1:12">
      <c r="A299" s="153" t="s">
        <v>1</v>
      </c>
      <c r="B299" s="153" t="s">
        <v>2064</v>
      </c>
      <c r="C299" s="153" t="s">
        <v>1245</v>
      </c>
      <c r="D299" s="152">
        <v>4</v>
      </c>
      <c r="E299" s="858"/>
      <c r="F299" s="152">
        <f t="shared" si="51"/>
        <v>0</v>
      </c>
      <c r="G299" s="858"/>
      <c r="H299" s="152">
        <f t="shared" si="52"/>
        <v>0</v>
      </c>
      <c r="I299" s="152">
        <f t="shared" si="53"/>
        <v>0</v>
      </c>
      <c r="J299" s="152">
        <f t="shared" si="54"/>
        <v>0</v>
      </c>
      <c r="K299" s="151"/>
      <c r="L299" s="151"/>
    </row>
    <row r="300" spans="1:12">
      <c r="A300" s="153" t="s">
        <v>1</v>
      </c>
      <c r="B300" s="153" t="s">
        <v>2063</v>
      </c>
      <c r="C300" s="153" t="s">
        <v>1245</v>
      </c>
      <c r="D300" s="152">
        <v>2</v>
      </c>
      <c r="E300" s="858"/>
      <c r="F300" s="152">
        <f t="shared" si="51"/>
        <v>0</v>
      </c>
      <c r="G300" s="858"/>
      <c r="H300" s="152">
        <f t="shared" si="52"/>
        <v>0</v>
      </c>
      <c r="I300" s="152">
        <f t="shared" si="53"/>
        <v>0</v>
      </c>
      <c r="J300" s="152">
        <f t="shared" si="54"/>
        <v>0</v>
      </c>
      <c r="K300" s="151"/>
      <c r="L300" s="151"/>
    </row>
    <row r="301" spans="1:12">
      <c r="A301" s="153" t="s">
        <v>1</v>
      </c>
      <c r="B301" s="153" t="s">
        <v>2062</v>
      </c>
      <c r="C301" s="153" t="s">
        <v>1245</v>
      </c>
      <c r="D301" s="152">
        <v>6</v>
      </c>
      <c r="E301" s="858"/>
      <c r="F301" s="152">
        <f t="shared" si="51"/>
        <v>0</v>
      </c>
      <c r="G301" s="858"/>
      <c r="H301" s="152">
        <f t="shared" si="52"/>
        <v>0</v>
      </c>
      <c r="I301" s="152">
        <f t="shared" si="53"/>
        <v>0</v>
      </c>
      <c r="J301" s="152">
        <f t="shared" si="54"/>
        <v>0</v>
      </c>
      <c r="K301" s="151"/>
      <c r="L301" s="151"/>
    </row>
    <row r="302" spans="1:12">
      <c r="A302" s="153" t="s">
        <v>1</v>
      </c>
      <c r="B302" s="153" t="s">
        <v>2061</v>
      </c>
      <c r="C302" s="153" t="s">
        <v>1245</v>
      </c>
      <c r="D302" s="152">
        <v>10</v>
      </c>
      <c r="E302" s="858"/>
      <c r="F302" s="152">
        <f t="shared" si="51"/>
        <v>0</v>
      </c>
      <c r="G302" s="858"/>
      <c r="H302" s="152">
        <f t="shared" si="52"/>
        <v>0</v>
      </c>
      <c r="I302" s="152">
        <f t="shared" si="53"/>
        <v>0</v>
      </c>
      <c r="J302" s="152">
        <f t="shared" si="54"/>
        <v>0</v>
      </c>
      <c r="K302" s="151"/>
      <c r="L302" s="151"/>
    </row>
    <row r="303" spans="1:12">
      <c r="A303" s="153" t="s">
        <v>1</v>
      </c>
      <c r="B303" s="153" t="s">
        <v>2060</v>
      </c>
      <c r="C303" s="153" t="s">
        <v>1245</v>
      </c>
      <c r="D303" s="152">
        <v>19</v>
      </c>
      <c r="E303" s="858"/>
      <c r="F303" s="152">
        <f t="shared" si="51"/>
        <v>0</v>
      </c>
      <c r="G303" s="858"/>
      <c r="H303" s="152">
        <f t="shared" si="52"/>
        <v>0</v>
      </c>
      <c r="I303" s="152">
        <f t="shared" si="53"/>
        <v>0</v>
      </c>
      <c r="J303" s="152">
        <f t="shared" si="54"/>
        <v>0</v>
      </c>
      <c r="K303" s="151"/>
      <c r="L303" s="151"/>
    </row>
    <row r="304" spans="1:12">
      <c r="A304" s="153" t="s">
        <v>1</v>
      </c>
      <c r="B304" s="153" t="s">
        <v>2059</v>
      </c>
      <c r="C304" s="153" t="s">
        <v>1245</v>
      </c>
      <c r="D304" s="152">
        <v>3</v>
      </c>
      <c r="E304" s="858"/>
      <c r="F304" s="152">
        <f t="shared" si="51"/>
        <v>0</v>
      </c>
      <c r="G304" s="858"/>
      <c r="H304" s="152">
        <f t="shared" si="52"/>
        <v>0</v>
      </c>
      <c r="I304" s="152">
        <f t="shared" si="53"/>
        <v>0</v>
      </c>
      <c r="J304" s="152">
        <f t="shared" si="54"/>
        <v>0</v>
      </c>
      <c r="K304" s="151"/>
      <c r="L304" s="151"/>
    </row>
    <row r="305" spans="1:12">
      <c r="A305" s="153" t="s">
        <v>1</v>
      </c>
      <c r="B305" s="153" t="s">
        <v>1</v>
      </c>
      <c r="C305" s="153" t="s">
        <v>1</v>
      </c>
      <c r="D305" s="152"/>
      <c r="E305" s="858"/>
      <c r="F305" s="152"/>
      <c r="G305" s="858"/>
      <c r="H305" s="152"/>
      <c r="I305" s="152">
        <f t="shared" si="53"/>
        <v>0</v>
      </c>
      <c r="J305" s="152">
        <f t="shared" si="54"/>
        <v>0</v>
      </c>
      <c r="K305" s="151"/>
      <c r="L305" s="151"/>
    </row>
    <row r="306" spans="1:12">
      <c r="A306" s="165" t="s">
        <v>1</v>
      </c>
      <c r="B306" s="165" t="s">
        <v>2058</v>
      </c>
      <c r="C306" s="165" t="s">
        <v>1</v>
      </c>
      <c r="D306" s="164"/>
      <c r="E306" s="857"/>
      <c r="F306" s="164"/>
      <c r="G306" s="857"/>
      <c r="H306" s="164"/>
      <c r="I306" s="164"/>
      <c r="J306" s="164"/>
      <c r="K306" s="151"/>
      <c r="L306" s="151"/>
    </row>
    <row r="307" spans="1:12">
      <c r="A307" s="153" t="s">
        <v>1</v>
      </c>
      <c r="B307" s="153" t="s">
        <v>2057</v>
      </c>
      <c r="C307" s="153" t="s">
        <v>1460</v>
      </c>
      <c r="D307" s="152">
        <v>150</v>
      </c>
      <c r="E307" s="858"/>
      <c r="F307" s="152">
        <f>D307*E307</f>
        <v>0</v>
      </c>
      <c r="G307" s="858"/>
      <c r="H307" s="152">
        <f>D307*G307</f>
        <v>0</v>
      </c>
      <c r="I307" s="152">
        <f>E307+G307</f>
        <v>0</v>
      </c>
      <c r="J307" s="152">
        <f>F307+H307</f>
        <v>0</v>
      </c>
      <c r="K307" s="151"/>
      <c r="L307" s="151"/>
    </row>
    <row r="308" spans="1:12">
      <c r="A308" s="165" t="s">
        <v>2000</v>
      </c>
      <c r="B308" s="165" t="s">
        <v>2056</v>
      </c>
      <c r="C308" s="165" t="s">
        <v>1</v>
      </c>
      <c r="D308" s="164"/>
      <c r="E308" s="857"/>
      <c r="F308" s="164"/>
      <c r="G308" s="857"/>
      <c r="H308" s="164"/>
      <c r="I308" s="164"/>
      <c r="J308" s="164"/>
      <c r="K308" s="151"/>
      <c r="L308" s="151"/>
    </row>
    <row r="309" spans="1:12">
      <c r="A309" s="153" t="s">
        <v>1998</v>
      </c>
      <c r="B309" s="153" t="s">
        <v>1997</v>
      </c>
      <c r="C309" s="153" t="s">
        <v>1460</v>
      </c>
      <c r="D309" s="152">
        <v>48</v>
      </c>
      <c r="E309" s="858"/>
      <c r="F309" s="152">
        <f>D309*E309</f>
        <v>0</v>
      </c>
      <c r="G309" s="858"/>
      <c r="H309" s="152">
        <f>D309*G309</f>
        <v>0</v>
      </c>
      <c r="I309" s="152">
        <f>E309+G309</f>
        <v>0</v>
      </c>
      <c r="J309" s="152">
        <f>F309+H309</f>
        <v>0</v>
      </c>
      <c r="K309" s="151"/>
      <c r="L309" s="151"/>
    </row>
    <row r="310" spans="1:12">
      <c r="A310" s="153" t="s">
        <v>2055</v>
      </c>
      <c r="B310" s="153" t="s">
        <v>2054</v>
      </c>
      <c r="C310" s="153" t="s">
        <v>1460</v>
      </c>
      <c r="D310" s="152">
        <v>16</v>
      </c>
      <c r="E310" s="858"/>
      <c r="F310" s="152">
        <f>D310*E310</f>
        <v>0</v>
      </c>
      <c r="G310" s="858"/>
      <c r="H310" s="152">
        <f>D310*G310</f>
        <v>0</v>
      </c>
      <c r="I310" s="152">
        <f>E310+G310</f>
        <v>0</v>
      </c>
      <c r="J310" s="152">
        <f>F310+H310</f>
        <v>0</v>
      </c>
      <c r="K310" s="151"/>
      <c r="L310" s="151"/>
    </row>
    <row r="311" spans="1:12">
      <c r="A311" s="165" t="s">
        <v>1995</v>
      </c>
      <c r="B311" s="165" t="s">
        <v>2053</v>
      </c>
      <c r="C311" s="165" t="s">
        <v>1</v>
      </c>
      <c r="D311" s="164"/>
      <c r="E311" s="857"/>
      <c r="F311" s="164"/>
      <c r="G311" s="857"/>
      <c r="H311" s="164"/>
      <c r="I311" s="164"/>
      <c r="J311" s="164"/>
      <c r="K311" s="151"/>
      <c r="L311" s="151"/>
    </row>
    <row r="312" spans="1:12">
      <c r="A312" s="153" t="s">
        <v>1993</v>
      </c>
      <c r="B312" s="153" t="s">
        <v>1992</v>
      </c>
      <c r="C312" s="153" t="s">
        <v>1460</v>
      </c>
      <c r="D312" s="152">
        <v>48</v>
      </c>
      <c r="E312" s="858"/>
      <c r="F312" s="152">
        <f>D312*E312</f>
        <v>0</v>
      </c>
      <c r="G312" s="858"/>
      <c r="H312" s="152">
        <f>D312*G312</f>
        <v>0</v>
      </c>
      <c r="I312" s="152">
        <f>E312+G312</f>
        <v>0</v>
      </c>
      <c r="J312" s="152">
        <f>F312+H312</f>
        <v>0</v>
      </c>
      <c r="K312" s="151"/>
      <c r="L312" s="151"/>
    </row>
    <row r="313" spans="1:12">
      <c r="A313" s="165" t="s">
        <v>1991</v>
      </c>
      <c r="B313" s="165" t="s">
        <v>2052</v>
      </c>
      <c r="C313" s="165" t="s">
        <v>1</v>
      </c>
      <c r="D313" s="164"/>
      <c r="E313" s="857"/>
      <c r="F313" s="164"/>
      <c r="G313" s="857"/>
      <c r="H313" s="164"/>
      <c r="I313" s="164"/>
      <c r="J313" s="164"/>
      <c r="K313" s="151"/>
      <c r="L313" s="151"/>
    </row>
    <row r="314" spans="1:12">
      <c r="A314" s="165" t="s">
        <v>1989</v>
      </c>
      <c r="B314" s="165" t="s">
        <v>2051</v>
      </c>
      <c r="C314" s="165" t="s">
        <v>1</v>
      </c>
      <c r="D314" s="164"/>
      <c r="E314" s="857"/>
      <c r="F314" s="164"/>
      <c r="G314" s="857"/>
      <c r="H314" s="164"/>
      <c r="I314" s="164"/>
      <c r="J314" s="164"/>
      <c r="K314" s="151"/>
      <c r="L314" s="151"/>
    </row>
    <row r="315" spans="1:12">
      <c r="A315" s="153" t="s">
        <v>1987</v>
      </c>
      <c r="B315" s="153" t="s">
        <v>1986</v>
      </c>
      <c r="C315" s="153" t="s">
        <v>1460</v>
      </c>
      <c r="D315" s="152">
        <v>32</v>
      </c>
      <c r="E315" s="858"/>
      <c r="F315" s="152">
        <f>D315*E315</f>
        <v>0</v>
      </c>
      <c r="G315" s="858"/>
      <c r="H315" s="152">
        <f>D315*G315</f>
        <v>0</v>
      </c>
      <c r="I315" s="152">
        <f t="shared" ref="I315:J317" si="55">E315+G315</f>
        <v>0</v>
      </c>
      <c r="J315" s="152">
        <f t="shared" si="55"/>
        <v>0</v>
      </c>
      <c r="K315" s="151"/>
      <c r="L315" s="151"/>
    </row>
    <row r="316" spans="1:12">
      <c r="A316" s="153" t="s">
        <v>2050</v>
      </c>
      <c r="B316" s="153" t="s">
        <v>2049</v>
      </c>
      <c r="C316" s="153" t="s">
        <v>1460</v>
      </c>
      <c r="D316" s="152">
        <v>16</v>
      </c>
      <c r="E316" s="858"/>
      <c r="F316" s="152">
        <f>D316*E316</f>
        <v>0</v>
      </c>
      <c r="G316" s="858"/>
      <c r="H316" s="152">
        <f>D316*G316</f>
        <v>0</v>
      </c>
      <c r="I316" s="152">
        <f t="shared" si="55"/>
        <v>0</v>
      </c>
      <c r="J316" s="152">
        <f t="shared" si="55"/>
        <v>0</v>
      </c>
      <c r="K316" s="151"/>
      <c r="L316" s="151"/>
    </row>
    <row r="317" spans="1:12">
      <c r="A317" s="153" t="s">
        <v>1</v>
      </c>
      <c r="B317" s="153" t="s">
        <v>1</v>
      </c>
      <c r="C317" s="153" t="s">
        <v>1</v>
      </c>
      <c r="D317" s="152"/>
      <c r="E317" s="858"/>
      <c r="F317" s="152"/>
      <c r="G317" s="858"/>
      <c r="H317" s="152"/>
      <c r="I317" s="152">
        <f t="shared" si="55"/>
        <v>0</v>
      </c>
      <c r="J317" s="152">
        <f t="shared" si="55"/>
        <v>0</v>
      </c>
      <c r="K317" s="151"/>
      <c r="L317" s="151"/>
    </row>
    <row r="318" spans="1:12">
      <c r="A318" s="155" t="s">
        <v>1</v>
      </c>
      <c r="B318" s="155" t="s">
        <v>2048</v>
      </c>
      <c r="C318" s="155" t="s">
        <v>1</v>
      </c>
      <c r="D318" s="158"/>
      <c r="E318" s="859"/>
      <c r="F318" s="158">
        <f>SUM(F182:F317)</f>
        <v>0</v>
      </c>
      <c r="G318" s="859"/>
      <c r="H318" s="158">
        <f>SUM(H182:H317)</f>
        <v>0</v>
      </c>
      <c r="I318" s="158"/>
      <c r="J318" s="158">
        <f>SUM(J182:J317)</f>
        <v>0</v>
      </c>
      <c r="K318" s="151"/>
      <c r="L318" s="151"/>
    </row>
    <row r="319" spans="1:12">
      <c r="A319" s="155" t="s">
        <v>1</v>
      </c>
      <c r="B319" s="155" t="s">
        <v>2047</v>
      </c>
      <c r="C319" s="155" t="s">
        <v>1</v>
      </c>
      <c r="D319" s="158"/>
      <c r="E319" s="859"/>
      <c r="F319" s="158"/>
      <c r="G319" s="859"/>
      <c r="H319" s="158"/>
      <c r="I319" s="158"/>
      <c r="J319" s="158"/>
      <c r="K319" s="151"/>
      <c r="L319" s="151"/>
    </row>
    <row r="320" spans="1:12">
      <c r="A320" s="165" t="s">
        <v>2046</v>
      </c>
      <c r="B320" s="165" t="s">
        <v>2045</v>
      </c>
      <c r="C320" s="165" t="s">
        <v>1</v>
      </c>
      <c r="D320" s="164"/>
      <c r="E320" s="857"/>
      <c r="F320" s="164"/>
      <c r="G320" s="857"/>
      <c r="H320" s="164"/>
      <c r="I320" s="164"/>
      <c r="J320" s="164"/>
      <c r="K320" s="151"/>
      <c r="L320" s="151"/>
    </row>
    <row r="321" spans="1:12">
      <c r="A321" s="153" t="s">
        <v>2044</v>
      </c>
      <c r="B321" s="153" t="s">
        <v>2043</v>
      </c>
      <c r="C321" s="153" t="s">
        <v>85</v>
      </c>
      <c r="D321" s="152">
        <v>198</v>
      </c>
      <c r="E321" s="858"/>
      <c r="F321" s="152">
        <f>D321*E321</f>
        <v>0</v>
      </c>
      <c r="G321" s="858"/>
      <c r="H321" s="152">
        <f>D321*G321</f>
        <v>0</v>
      </c>
      <c r="I321" s="152">
        <f>E321+G321</f>
        <v>0</v>
      </c>
      <c r="J321" s="152">
        <f>F321+H321</f>
        <v>0</v>
      </c>
      <c r="K321" s="151"/>
      <c r="L321" s="151"/>
    </row>
    <row r="322" spans="1:12">
      <c r="A322" s="165" t="s">
        <v>2042</v>
      </c>
      <c r="B322" s="165" t="s">
        <v>2041</v>
      </c>
      <c r="C322" s="165" t="s">
        <v>1</v>
      </c>
      <c r="D322" s="164"/>
      <c r="E322" s="857"/>
      <c r="F322" s="164"/>
      <c r="G322" s="857"/>
      <c r="H322" s="164"/>
      <c r="I322" s="164"/>
      <c r="J322" s="164"/>
      <c r="K322" s="151"/>
      <c r="L322" s="151"/>
    </row>
    <row r="323" spans="1:12">
      <c r="A323" s="153" t="s">
        <v>2040</v>
      </c>
      <c r="B323" s="153" t="s">
        <v>2039</v>
      </c>
      <c r="C323" s="153" t="s">
        <v>85</v>
      </c>
      <c r="D323" s="152">
        <v>55</v>
      </c>
      <c r="E323" s="858"/>
      <c r="F323" s="152">
        <f>D323*E323</f>
        <v>0</v>
      </c>
      <c r="G323" s="858"/>
      <c r="H323" s="152">
        <f>D323*G323</f>
        <v>0</v>
      </c>
      <c r="I323" s="152">
        <f>E323+G323</f>
        <v>0</v>
      </c>
      <c r="J323" s="152">
        <f>F323+H323</f>
        <v>0</v>
      </c>
      <c r="K323" s="151"/>
      <c r="L323" s="151"/>
    </row>
    <row r="324" spans="1:12">
      <c r="A324" s="153" t="s">
        <v>2038</v>
      </c>
      <c r="B324" s="153" t="s">
        <v>2037</v>
      </c>
      <c r="C324" s="153" t="s">
        <v>85</v>
      </c>
      <c r="D324" s="152">
        <v>176</v>
      </c>
      <c r="E324" s="858"/>
      <c r="F324" s="152">
        <f>D324*E324</f>
        <v>0</v>
      </c>
      <c r="G324" s="858"/>
      <c r="H324" s="152">
        <f>D324*G324</f>
        <v>0</v>
      </c>
      <c r="I324" s="152">
        <f>E324+G324</f>
        <v>0</v>
      </c>
      <c r="J324" s="152">
        <f>F324+H324</f>
        <v>0</v>
      </c>
      <c r="K324" s="151"/>
      <c r="L324" s="151"/>
    </row>
    <row r="325" spans="1:12">
      <c r="A325" s="165" t="s">
        <v>2036</v>
      </c>
      <c r="B325" s="165" t="s">
        <v>2035</v>
      </c>
      <c r="C325" s="165" t="s">
        <v>1</v>
      </c>
      <c r="D325" s="164"/>
      <c r="E325" s="857"/>
      <c r="F325" s="164"/>
      <c r="G325" s="857"/>
      <c r="H325" s="164"/>
      <c r="I325" s="164"/>
      <c r="J325" s="164"/>
      <c r="K325" s="151"/>
      <c r="L325" s="151"/>
    </row>
    <row r="326" spans="1:12">
      <c r="A326" s="153" t="s">
        <v>2034</v>
      </c>
      <c r="B326" s="153" t="s">
        <v>2033</v>
      </c>
      <c r="C326" s="153" t="s">
        <v>1245</v>
      </c>
      <c r="D326" s="152">
        <v>55</v>
      </c>
      <c r="E326" s="858"/>
      <c r="F326" s="152">
        <f>D326*E326</f>
        <v>0</v>
      </c>
      <c r="G326" s="858"/>
      <c r="H326" s="152">
        <f>D326*G326</f>
        <v>0</v>
      </c>
      <c r="I326" s="152">
        <f t="shared" ref="I326:J328" si="56">E326+G326</f>
        <v>0</v>
      </c>
      <c r="J326" s="152">
        <f t="shared" si="56"/>
        <v>0</v>
      </c>
      <c r="K326" s="151"/>
      <c r="L326" s="151"/>
    </row>
    <row r="327" spans="1:12">
      <c r="A327" s="153" t="s">
        <v>2032</v>
      </c>
      <c r="B327" s="153" t="s">
        <v>2031</v>
      </c>
      <c r="C327" s="153" t="s">
        <v>1245</v>
      </c>
      <c r="D327" s="152">
        <v>132</v>
      </c>
      <c r="E327" s="858"/>
      <c r="F327" s="152">
        <f>D327*E327</f>
        <v>0</v>
      </c>
      <c r="G327" s="858"/>
      <c r="H327" s="152">
        <f>D327*G327</f>
        <v>0</v>
      </c>
      <c r="I327" s="152">
        <f t="shared" si="56"/>
        <v>0</v>
      </c>
      <c r="J327" s="152">
        <f t="shared" si="56"/>
        <v>0</v>
      </c>
      <c r="K327" s="151"/>
      <c r="L327" s="151"/>
    </row>
    <row r="328" spans="1:12">
      <c r="A328" s="153" t="s">
        <v>2030</v>
      </c>
      <c r="B328" s="153" t="s">
        <v>2029</v>
      </c>
      <c r="C328" s="153" t="s">
        <v>1245</v>
      </c>
      <c r="D328" s="152">
        <v>66</v>
      </c>
      <c r="E328" s="858"/>
      <c r="F328" s="152">
        <f>D328*E328</f>
        <v>0</v>
      </c>
      <c r="G328" s="858"/>
      <c r="H328" s="152">
        <f>D328*G328</f>
        <v>0</v>
      </c>
      <c r="I328" s="152">
        <f t="shared" si="56"/>
        <v>0</v>
      </c>
      <c r="J328" s="152">
        <f t="shared" si="56"/>
        <v>0</v>
      </c>
      <c r="K328" s="151"/>
      <c r="L328" s="151"/>
    </row>
    <row r="329" spans="1:12">
      <c r="A329" s="165" t="s">
        <v>2028</v>
      </c>
      <c r="B329" s="165" t="s">
        <v>2027</v>
      </c>
      <c r="C329" s="165" t="s">
        <v>1</v>
      </c>
      <c r="D329" s="164"/>
      <c r="E329" s="857"/>
      <c r="F329" s="164"/>
      <c r="G329" s="857"/>
      <c r="H329" s="164"/>
      <c r="I329" s="164"/>
      <c r="J329" s="164"/>
      <c r="K329" s="151"/>
      <c r="L329" s="151"/>
    </row>
    <row r="330" spans="1:12">
      <c r="A330" s="153" t="s">
        <v>2026</v>
      </c>
      <c r="B330" s="153" t="s">
        <v>2025</v>
      </c>
      <c r="C330" s="153" t="s">
        <v>1245</v>
      </c>
      <c r="D330" s="152">
        <v>9</v>
      </c>
      <c r="E330" s="858"/>
      <c r="F330" s="152">
        <f>D330*E330</f>
        <v>0</v>
      </c>
      <c r="G330" s="858"/>
      <c r="H330" s="152">
        <f>D330*G330</f>
        <v>0</v>
      </c>
      <c r="I330" s="152">
        <f>E330+G330</f>
        <v>0</v>
      </c>
      <c r="J330" s="152">
        <f>F330+H330</f>
        <v>0</v>
      </c>
      <c r="K330" s="151"/>
      <c r="L330" s="151"/>
    </row>
    <row r="331" spans="1:12">
      <c r="A331" s="153" t="s">
        <v>2024</v>
      </c>
      <c r="B331" s="153" t="s">
        <v>2023</v>
      </c>
      <c r="C331" s="153" t="s">
        <v>1245</v>
      </c>
      <c r="D331" s="152">
        <v>18</v>
      </c>
      <c r="E331" s="858"/>
      <c r="F331" s="152">
        <f>D331*E331</f>
        <v>0</v>
      </c>
      <c r="G331" s="858"/>
      <c r="H331" s="152">
        <f>D331*G331</f>
        <v>0</v>
      </c>
      <c r="I331" s="152">
        <f>E331+G331</f>
        <v>0</v>
      </c>
      <c r="J331" s="152">
        <f>F331+H331</f>
        <v>0</v>
      </c>
      <c r="K331" s="151"/>
      <c r="L331" s="151"/>
    </row>
    <row r="332" spans="1:12">
      <c r="A332" s="165" t="s">
        <v>2022</v>
      </c>
      <c r="B332" s="165" t="s">
        <v>2021</v>
      </c>
      <c r="C332" s="165" t="s">
        <v>1</v>
      </c>
      <c r="D332" s="164"/>
      <c r="E332" s="857"/>
      <c r="F332" s="164"/>
      <c r="G332" s="857"/>
      <c r="H332" s="164"/>
      <c r="I332" s="164"/>
      <c r="J332" s="164"/>
      <c r="K332" s="151"/>
      <c r="L332" s="151"/>
    </row>
    <row r="333" spans="1:12">
      <c r="A333" s="153" t="s">
        <v>2020</v>
      </c>
      <c r="B333" s="153" t="s">
        <v>2019</v>
      </c>
      <c r="C333" s="153" t="s">
        <v>1245</v>
      </c>
      <c r="D333" s="152">
        <v>9</v>
      </c>
      <c r="E333" s="858"/>
      <c r="F333" s="152">
        <f t="shared" ref="F333:F339" si="57">D333*E333</f>
        <v>0</v>
      </c>
      <c r="G333" s="858"/>
      <c r="H333" s="152">
        <f t="shared" ref="H333:H339" si="58">D333*G333</f>
        <v>0</v>
      </c>
      <c r="I333" s="152">
        <f t="shared" ref="I333:J339" si="59">E333+G333</f>
        <v>0</v>
      </c>
      <c r="J333" s="152">
        <f t="shared" si="59"/>
        <v>0</v>
      </c>
      <c r="K333" s="151"/>
      <c r="L333" s="151"/>
    </row>
    <row r="334" spans="1:12">
      <c r="A334" s="153" t="s">
        <v>2018</v>
      </c>
      <c r="B334" s="153" t="s">
        <v>2017</v>
      </c>
      <c r="C334" s="153" t="s">
        <v>1245</v>
      </c>
      <c r="D334" s="152">
        <v>72</v>
      </c>
      <c r="E334" s="858"/>
      <c r="F334" s="152">
        <f t="shared" si="57"/>
        <v>0</v>
      </c>
      <c r="G334" s="858"/>
      <c r="H334" s="152">
        <f t="shared" si="58"/>
        <v>0</v>
      </c>
      <c r="I334" s="152">
        <f t="shared" si="59"/>
        <v>0</v>
      </c>
      <c r="J334" s="152">
        <f t="shared" si="59"/>
        <v>0</v>
      </c>
      <c r="K334" s="151"/>
      <c r="L334" s="151"/>
    </row>
    <row r="335" spans="1:12">
      <c r="A335" s="153" t="s">
        <v>2016</v>
      </c>
      <c r="B335" s="153" t="s">
        <v>2015</v>
      </c>
      <c r="C335" s="153" t="s">
        <v>1245</v>
      </c>
      <c r="D335" s="152">
        <v>4</v>
      </c>
      <c r="E335" s="858"/>
      <c r="F335" s="152">
        <f t="shared" si="57"/>
        <v>0</v>
      </c>
      <c r="G335" s="858"/>
      <c r="H335" s="152">
        <f t="shared" si="58"/>
        <v>0</v>
      </c>
      <c r="I335" s="152">
        <f t="shared" si="59"/>
        <v>0</v>
      </c>
      <c r="J335" s="152">
        <f t="shared" si="59"/>
        <v>0</v>
      </c>
      <c r="K335" s="151"/>
      <c r="L335" s="151"/>
    </row>
    <row r="336" spans="1:12">
      <c r="A336" s="153" t="s">
        <v>2014</v>
      </c>
      <c r="B336" s="153" t="s">
        <v>2013</v>
      </c>
      <c r="C336" s="153" t="s">
        <v>1245</v>
      </c>
      <c r="D336" s="152">
        <v>8</v>
      </c>
      <c r="E336" s="858"/>
      <c r="F336" s="152">
        <f t="shared" si="57"/>
        <v>0</v>
      </c>
      <c r="G336" s="858"/>
      <c r="H336" s="152">
        <f t="shared" si="58"/>
        <v>0</v>
      </c>
      <c r="I336" s="152">
        <f t="shared" si="59"/>
        <v>0</v>
      </c>
      <c r="J336" s="152">
        <f t="shared" si="59"/>
        <v>0</v>
      </c>
      <c r="K336" s="151"/>
      <c r="L336" s="151"/>
    </row>
    <row r="337" spans="1:12">
      <c r="A337" s="153" t="s">
        <v>2012</v>
      </c>
      <c r="B337" s="153" t="s">
        <v>2011</v>
      </c>
      <c r="C337" s="153" t="s">
        <v>1245</v>
      </c>
      <c r="D337" s="152">
        <v>8</v>
      </c>
      <c r="E337" s="858"/>
      <c r="F337" s="152">
        <f t="shared" si="57"/>
        <v>0</v>
      </c>
      <c r="G337" s="858"/>
      <c r="H337" s="152">
        <f t="shared" si="58"/>
        <v>0</v>
      </c>
      <c r="I337" s="152">
        <f t="shared" si="59"/>
        <v>0</v>
      </c>
      <c r="J337" s="152">
        <f t="shared" si="59"/>
        <v>0</v>
      </c>
      <c r="K337" s="151"/>
      <c r="L337" s="151"/>
    </row>
    <row r="338" spans="1:12">
      <c r="A338" s="153" t="s">
        <v>2010</v>
      </c>
      <c r="B338" s="153" t="s">
        <v>2009</v>
      </c>
      <c r="C338" s="153" t="s">
        <v>1245</v>
      </c>
      <c r="D338" s="152">
        <v>18</v>
      </c>
      <c r="E338" s="858"/>
      <c r="F338" s="152">
        <f t="shared" si="57"/>
        <v>0</v>
      </c>
      <c r="G338" s="858"/>
      <c r="H338" s="152">
        <f t="shared" si="58"/>
        <v>0</v>
      </c>
      <c r="I338" s="152">
        <f t="shared" si="59"/>
        <v>0</v>
      </c>
      <c r="J338" s="152">
        <f t="shared" si="59"/>
        <v>0</v>
      </c>
      <c r="K338" s="151"/>
      <c r="L338" s="151"/>
    </row>
    <row r="339" spans="1:12">
      <c r="A339" s="153" t="s">
        <v>2008</v>
      </c>
      <c r="B339" s="153" t="s">
        <v>2007</v>
      </c>
      <c r="C339" s="153" t="s">
        <v>1245</v>
      </c>
      <c r="D339" s="152">
        <v>24</v>
      </c>
      <c r="E339" s="858"/>
      <c r="F339" s="152">
        <f t="shared" si="57"/>
        <v>0</v>
      </c>
      <c r="G339" s="858"/>
      <c r="H339" s="152">
        <f t="shared" si="58"/>
        <v>0</v>
      </c>
      <c r="I339" s="152">
        <f t="shared" si="59"/>
        <v>0</v>
      </c>
      <c r="J339" s="152">
        <f t="shared" si="59"/>
        <v>0</v>
      </c>
      <c r="K339" s="151"/>
      <c r="L339" s="151"/>
    </row>
    <row r="340" spans="1:12">
      <c r="A340" s="165" t="s">
        <v>2006</v>
      </c>
      <c r="B340" s="165" t="s">
        <v>2005</v>
      </c>
      <c r="C340" s="165" t="s">
        <v>1</v>
      </c>
      <c r="D340" s="164"/>
      <c r="E340" s="857"/>
      <c r="F340" s="164"/>
      <c r="G340" s="857"/>
      <c r="H340" s="164"/>
      <c r="I340" s="164"/>
      <c r="J340" s="164"/>
      <c r="K340" s="151"/>
      <c r="L340" s="151"/>
    </row>
    <row r="341" spans="1:12">
      <c r="A341" s="153" t="s">
        <v>2004</v>
      </c>
      <c r="B341" s="153" t="s">
        <v>2003</v>
      </c>
      <c r="C341" s="153" t="s">
        <v>1245</v>
      </c>
      <c r="D341" s="152">
        <v>9</v>
      </c>
      <c r="E341" s="858"/>
      <c r="F341" s="152">
        <f>D341*E341</f>
        <v>0</v>
      </c>
      <c r="G341" s="858"/>
      <c r="H341" s="152">
        <f>D341*G341</f>
        <v>0</v>
      </c>
      <c r="I341" s="152">
        <f>E341+G341</f>
        <v>0</v>
      </c>
      <c r="J341" s="152">
        <f>F341+H341</f>
        <v>0</v>
      </c>
      <c r="K341" s="151"/>
      <c r="L341" s="151"/>
    </row>
    <row r="342" spans="1:12">
      <c r="A342" s="153" t="s">
        <v>2002</v>
      </c>
      <c r="B342" s="153" t="s">
        <v>2001</v>
      </c>
      <c r="C342" s="153" t="s">
        <v>1245</v>
      </c>
      <c r="D342" s="152">
        <v>28</v>
      </c>
      <c r="E342" s="858"/>
      <c r="F342" s="152">
        <f>D342*E342</f>
        <v>0</v>
      </c>
      <c r="G342" s="858"/>
      <c r="H342" s="152">
        <f>D342*G342</f>
        <v>0</v>
      </c>
      <c r="I342" s="152">
        <f>E342+G342</f>
        <v>0</v>
      </c>
      <c r="J342" s="152">
        <f>F342+H342</f>
        <v>0</v>
      </c>
      <c r="K342" s="151"/>
      <c r="L342" s="151"/>
    </row>
    <row r="343" spans="1:12">
      <c r="A343" s="165" t="s">
        <v>2000</v>
      </c>
      <c r="B343" s="165" t="s">
        <v>1999</v>
      </c>
      <c r="C343" s="165" t="s">
        <v>1</v>
      </c>
      <c r="D343" s="164"/>
      <c r="E343" s="857"/>
      <c r="F343" s="164"/>
      <c r="G343" s="857"/>
      <c r="H343" s="164"/>
      <c r="I343" s="164"/>
      <c r="J343" s="164"/>
      <c r="K343" s="151"/>
      <c r="L343" s="151"/>
    </row>
    <row r="344" spans="1:12">
      <c r="A344" s="153" t="s">
        <v>1998</v>
      </c>
      <c r="B344" s="153" t="s">
        <v>1997</v>
      </c>
      <c r="C344" s="153" t="s">
        <v>1460</v>
      </c>
      <c r="D344" s="152">
        <v>10</v>
      </c>
      <c r="E344" s="858"/>
      <c r="F344" s="152">
        <f>D344*E344</f>
        <v>0</v>
      </c>
      <c r="G344" s="858"/>
      <c r="H344" s="152">
        <f>D344*G344</f>
        <v>0</v>
      </c>
      <c r="I344" s="152">
        <f>E344+G344</f>
        <v>0</v>
      </c>
      <c r="J344" s="152">
        <f>F344+H344</f>
        <v>0</v>
      </c>
      <c r="K344" s="151"/>
      <c r="L344" s="151"/>
    </row>
    <row r="345" spans="1:12">
      <c r="A345" s="153" t="s">
        <v>1</v>
      </c>
      <c r="B345" s="153" t="s">
        <v>1996</v>
      </c>
      <c r="C345" s="153" t="s">
        <v>1460</v>
      </c>
      <c r="D345" s="152">
        <v>8</v>
      </c>
      <c r="E345" s="858"/>
      <c r="F345" s="152">
        <f>D345*E345</f>
        <v>0</v>
      </c>
      <c r="G345" s="858"/>
      <c r="H345" s="152">
        <f>D345*G345</f>
        <v>0</v>
      </c>
      <c r="I345" s="152">
        <f>E345+G345</f>
        <v>0</v>
      </c>
      <c r="J345" s="152">
        <f>F345+H345</f>
        <v>0</v>
      </c>
      <c r="K345" s="151"/>
      <c r="L345" s="151"/>
    </row>
    <row r="346" spans="1:12">
      <c r="A346" s="165" t="s">
        <v>1995</v>
      </c>
      <c r="B346" s="165" t="s">
        <v>1994</v>
      </c>
      <c r="C346" s="165" t="s">
        <v>1</v>
      </c>
      <c r="D346" s="164"/>
      <c r="E346" s="857"/>
      <c r="F346" s="164"/>
      <c r="G346" s="857"/>
      <c r="H346" s="164"/>
      <c r="I346" s="164"/>
      <c r="J346" s="164"/>
      <c r="K346" s="151"/>
      <c r="L346" s="151"/>
    </row>
    <row r="347" spans="1:12">
      <c r="A347" s="153" t="s">
        <v>1993</v>
      </c>
      <c r="B347" s="153" t="s">
        <v>1992</v>
      </c>
      <c r="C347" s="153" t="s">
        <v>1460</v>
      </c>
      <c r="D347" s="152">
        <v>6</v>
      </c>
      <c r="E347" s="858"/>
      <c r="F347" s="152">
        <f>D347*E347</f>
        <v>0</v>
      </c>
      <c r="G347" s="858"/>
      <c r="H347" s="152">
        <f>D347*G347</f>
        <v>0</v>
      </c>
      <c r="I347" s="152">
        <f>E347+G347</f>
        <v>0</v>
      </c>
      <c r="J347" s="152">
        <f>F347+H347</f>
        <v>0</v>
      </c>
      <c r="K347" s="151"/>
      <c r="L347" s="151"/>
    </row>
    <row r="348" spans="1:12">
      <c r="A348" s="165" t="s">
        <v>1991</v>
      </c>
      <c r="B348" s="165" t="s">
        <v>1990</v>
      </c>
      <c r="C348" s="165" t="s">
        <v>1</v>
      </c>
      <c r="D348" s="164"/>
      <c r="E348" s="857"/>
      <c r="F348" s="164"/>
      <c r="G348" s="857"/>
      <c r="H348" s="164"/>
      <c r="I348" s="164"/>
      <c r="J348" s="164"/>
      <c r="K348" s="151"/>
      <c r="L348" s="151"/>
    </row>
    <row r="349" spans="1:12">
      <c r="A349" s="165" t="s">
        <v>1989</v>
      </c>
      <c r="B349" s="165" t="s">
        <v>1988</v>
      </c>
      <c r="C349" s="165" t="s">
        <v>1</v>
      </c>
      <c r="D349" s="164"/>
      <c r="E349" s="857"/>
      <c r="F349" s="164"/>
      <c r="G349" s="857"/>
      <c r="H349" s="164"/>
      <c r="I349" s="164"/>
      <c r="J349" s="164"/>
      <c r="K349" s="151"/>
      <c r="L349" s="151"/>
    </row>
    <row r="350" spans="1:12">
      <c r="A350" s="153" t="s">
        <v>1987</v>
      </c>
      <c r="B350" s="153" t="s">
        <v>1986</v>
      </c>
      <c r="C350" s="153" t="s">
        <v>1460</v>
      </c>
      <c r="D350" s="152">
        <v>8</v>
      </c>
      <c r="E350" s="858"/>
      <c r="F350" s="152">
        <f>D350*E350</f>
        <v>0</v>
      </c>
      <c r="G350" s="858"/>
      <c r="H350" s="152">
        <f>D350*G350</f>
        <v>0</v>
      </c>
      <c r="I350" s="152">
        <f>E350+G350</f>
        <v>0</v>
      </c>
      <c r="J350" s="152">
        <f>F350+H350</f>
        <v>0</v>
      </c>
      <c r="K350" s="151"/>
      <c r="L350" s="151"/>
    </row>
    <row r="351" spans="1:12">
      <c r="A351" s="153" t="s">
        <v>1</v>
      </c>
      <c r="B351" s="153" t="s">
        <v>1</v>
      </c>
      <c r="C351" s="153" t="s">
        <v>1</v>
      </c>
      <c r="D351" s="152"/>
      <c r="E351" s="858"/>
      <c r="F351" s="152"/>
      <c r="G351" s="858"/>
      <c r="H351" s="152"/>
      <c r="I351" s="152">
        <f>E351+G351</f>
        <v>0</v>
      </c>
      <c r="J351" s="152">
        <f>F351+H351</f>
        <v>0</v>
      </c>
      <c r="K351" s="151"/>
      <c r="L351" s="151"/>
    </row>
    <row r="352" spans="1:12">
      <c r="A352" s="155" t="s">
        <v>1</v>
      </c>
      <c r="B352" s="155" t="s">
        <v>1985</v>
      </c>
      <c r="C352" s="155" t="s">
        <v>1</v>
      </c>
      <c r="D352" s="158"/>
      <c r="E352" s="859"/>
      <c r="F352" s="158">
        <f>SUM(F320:F351)</f>
        <v>0</v>
      </c>
      <c r="G352" s="859"/>
      <c r="H352" s="158">
        <f>SUM(H320:H351)</f>
        <v>0</v>
      </c>
      <c r="I352" s="158"/>
      <c r="J352" s="158">
        <f>SUM(J320:J351)</f>
        <v>0</v>
      </c>
      <c r="K352" s="151"/>
      <c r="L352" s="151"/>
    </row>
    <row r="353" spans="1:12">
      <c r="A353" s="153" t="s">
        <v>1</v>
      </c>
      <c r="B353" s="153" t="s">
        <v>1</v>
      </c>
      <c r="C353" s="153" t="s">
        <v>1</v>
      </c>
      <c r="D353" s="152"/>
      <c r="E353" s="858"/>
      <c r="F353" s="152"/>
      <c r="G353" s="858"/>
      <c r="H353" s="152"/>
      <c r="I353" s="152">
        <f>E353+G353</f>
        <v>0</v>
      </c>
      <c r="J353" s="152">
        <f>F353+H353</f>
        <v>0</v>
      </c>
      <c r="K353" s="151"/>
      <c r="L353" s="151"/>
    </row>
    <row r="354" spans="1:12">
      <c r="A354" s="153" t="s">
        <v>1</v>
      </c>
      <c r="B354" s="153" t="s">
        <v>1984</v>
      </c>
      <c r="C354" s="153" t="s">
        <v>1</v>
      </c>
      <c r="D354" s="152"/>
      <c r="E354" s="858"/>
      <c r="F354" s="152">
        <f>M5+'EL-Param.'!B16/100*F321+'EL-Param.'!B16/100*F323+'EL-Param.'!B16/100*F324+'EL-Param.'!B16/100*F326+'EL-Param.'!B16/100*F327+'EL-Param.'!B16/100*F328+'EL-Param.'!B16/100*F330+'EL-Param.'!B16/100*F331+'EL-Param.'!B16/100*F333+'EL-Param.'!B16/100*F334+'EL-Param.'!B16/100*F335+'EL-Param.'!B16/100*F336+'EL-Param.'!B16/100*F337+'EL-Param.'!B16/100*F338+'EL-Param.'!B16/100*F339+'EL-Param.'!B16/100*F341+'EL-Param.'!B16/100*F342+'EL-Param.'!B16/100*F344+'EL-Param.'!B16/100*F345+'EL-Param.'!B16/100*F347+'EL-Param.'!B16/100*F350</f>
        <v>0</v>
      </c>
      <c r="G354" s="858"/>
      <c r="H354" s="152"/>
      <c r="I354" s="152">
        <f>E354+G354</f>
        <v>0</v>
      </c>
      <c r="J354" s="152">
        <f>F354+H354</f>
        <v>0</v>
      </c>
      <c r="K354" s="151"/>
      <c r="L354" s="151"/>
    </row>
    <row r="355" spans="1:12">
      <c r="A355" s="157" t="s">
        <v>1</v>
      </c>
      <c r="B355" s="157" t="s">
        <v>1983</v>
      </c>
      <c r="C355" s="157" t="s">
        <v>1</v>
      </c>
      <c r="D355" s="156"/>
      <c r="E355" s="856"/>
      <c r="F355" s="156">
        <f>SUM(F157:F179,F182:F317,F320:F351,F353:F354)</f>
        <v>0</v>
      </c>
      <c r="G355" s="856"/>
      <c r="H355" s="156">
        <f>SUM(H157:H179,H182:H317,H320:H351,H353:H354)</f>
        <v>0</v>
      </c>
      <c r="I355" s="156"/>
      <c r="J355" s="156">
        <f>SUM(J157:J179,J182:J317,J320:J351,J353:J354)</f>
        <v>0</v>
      </c>
      <c r="K355" s="151"/>
      <c r="L355" s="151"/>
    </row>
    <row r="356" spans="1:12">
      <c r="A356" s="157" t="s">
        <v>1</v>
      </c>
      <c r="B356" s="157" t="s">
        <v>1882</v>
      </c>
      <c r="C356" s="157" t="s">
        <v>1</v>
      </c>
      <c r="D356" s="156"/>
      <c r="E356" s="856"/>
      <c r="F356" s="156"/>
      <c r="G356" s="856"/>
      <c r="H356" s="156"/>
      <c r="I356" s="156"/>
      <c r="J356" s="156"/>
      <c r="K356" s="151"/>
      <c r="L356" s="151"/>
    </row>
    <row r="357" spans="1:12">
      <c r="A357" s="165" t="s">
        <v>1982</v>
      </c>
      <c r="B357" s="165" t="s">
        <v>1981</v>
      </c>
      <c r="C357" s="165" t="s">
        <v>1</v>
      </c>
      <c r="D357" s="164"/>
      <c r="E357" s="857"/>
      <c r="F357" s="164"/>
      <c r="G357" s="857"/>
      <c r="H357" s="164"/>
      <c r="I357" s="164"/>
      <c r="J357" s="164"/>
      <c r="K357" s="151"/>
      <c r="L357" s="151"/>
    </row>
    <row r="358" spans="1:12">
      <c r="A358" s="153" t="s">
        <v>1980</v>
      </c>
      <c r="B358" s="153" t="s">
        <v>1979</v>
      </c>
      <c r="C358" s="153" t="s">
        <v>1978</v>
      </c>
      <c r="D358" s="152">
        <v>0.3</v>
      </c>
      <c r="E358" s="858"/>
      <c r="F358" s="152">
        <f>D358*E358</f>
        <v>0</v>
      </c>
      <c r="G358" s="858"/>
      <c r="H358" s="152">
        <f>D358*G358</f>
        <v>0</v>
      </c>
      <c r="I358" s="152">
        <f>E358+G358</f>
        <v>0</v>
      </c>
      <c r="J358" s="152">
        <f>F358+H358</f>
        <v>0</v>
      </c>
      <c r="K358" s="151"/>
      <c r="L358" s="151"/>
    </row>
    <row r="359" spans="1:12">
      <c r="A359" s="165" t="s">
        <v>1977</v>
      </c>
      <c r="B359" s="165" t="s">
        <v>1976</v>
      </c>
      <c r="C359" s="165" t="s">
        <v>1</v>
      </c>
      <c r="D359" s="164"/>
      <c r="E359" s="857"/>
      <c r="F359" s="164"/>
      <c r="G359" s="857"/>
      <c r="H359" s="164"/>
      <c r="I359" s="164"/>
      <c r="J359" s="164"/>
      <c r="K359" s="151"/>
      <c r="L359" s="151"/>
    </row>
    <row r="360" spans="1:12">
      <c r="A360" s="153" t="s">
        <v>1975</v>
      </c>
      <c r="B360" s="153" t="s">
        <v>1974</v>
      </c>
      <c r="C360" s="153" t="s">
        <v>959</v>
      </c>
      <c r="D360" s="152">
        <v>33</v>
      </c>
      <c r="E360" s="858"/>
      <c r="F360" s="152">
        <f>D360*E360</f>
        <v>0</v>
      </c>
      <c r="G360" s="858"/>
      <c r="H360" s="152">
        <f>D360*G360</f>
        <v>0</v>
      </c>
      <c r="I360" s="152">
        <f>E360+G360</f>
        <v>0</v>
      </c>
      <c r="J360" s="152">
        <f>F360+H360</f>
        <v>0</v>
      </c>
      <c r="K360" s="151"/>
      <c r="L360" s="151"/>
    </row>
    <row r="361" spans="1:12">
      <c r="A361" s="165" t="s">
        <v>1973</v>
      </c>
      <c r="B361" s="165" t="s">
        <v>1972</v>
      </c>
      <c r="C361" s="165" t="s">
        <v>1</v>
      </c>
      <c r="D361" s="164"/>
      <c r="E361" s="857"/>
      <c r="F361" s="164"/>
      <c r="G361" s="857"/>
      <c r="H361" s="164"/>
      <c r="I361" s="164"/>
      <c r="J361" s="164"/>
      <c r="K361" s="151"/>
      <c r="L361" s="151"/>
    </row>
    <row r="362" spans="1:12">
      <c r="A362" s="153" t="s">
        <v>1971</v>
      </c>
      <c r="B362" s="153" t="s">
        <v>1970</v>
      </c>
      <c r="C362" s="153" t="s">
        <v>85</v>
      </c>
      <c r="D362" s="152">
        <v>99</v>
      </c>
      <c r="E362" s="858"/>
      <c r="F362" s="152">
        <f>D362*E362</f>
        <v>0</v>
      </c>
      <c r="G362" s="858"/>
      <c r="H362" s="152">
        <f>D362*G362</f>
        <v>0</v>
      </c>
      <c r="I362" s="152">
        <f>E362+G362</f>
        <v>0</v>
      </c>
      <c r="J362" s="152">
        <f>F362+H362</f>
        <v>0</v>
      </c>
      <c r="K362" s="151"/>
      <c r="L362" s="151"/>
    </row>
    <row r="363" spans="1:12">
      <c r="A363" s="165" t="s">
        <v>1969</v>
      </c>
      <c r="B363" s="165" t="s">
        <v>1968</v>
      </c>
      <c r="C363" s="165" t="s">
        <v>1</v>
      </c>
      <c r="D363" s="164"/>
      <c r="E363" s="857"/>
      <c r="F363" s="164"/>
      <c r="G363" s="857"/>
      <c r="H363" s="164"/>
      <c r="I363" s="164"/>
      <c r="J363" s="164"/>
      <c r="K363" s="151"/>
      <c r="L363" s="151"/>
    </row>
    <row r="364" spans="1:12">
      <c r="A364" s="153" t="s">
        <v>1967</v>
      </c>
      <c r="B364" s="153" t="s">
        <v>1966</v>
      </c>
      <c r="C364" s="153" t="s">
        <v>85</v>
      </c>
      <c r="D364" s="152">
        <v>9</v>
      </c>
      <c r="E364" s="858"/>
      <c r="F364" s="152">
        <f>D364*E364</f>
        <v>0</v>
      </c>
      <c r="G364" s="858"/>
      <c r="H364" s="152">
        <f>D364*G364</f>
        <v>0</v>
      </c>
      <c r="I364" s="152">
        <f>E364+G364</f>
        <v>0</v>
      </c>
      <c r="J364" s="152">
        <f>F364+H364</f>
        <v>0</v>
      </c>
      <c r="K364" s="151"/>
      <c r="L364" s="151"/>
    </row>
    <row r="365" spans="1:12">
      <c r="A365" s="165" t="s">
        <v>1965</v>
      </c>
      <c r="B365" s="165" t="s">
        <v>1964</v>
      </c>
      <c r="C365" s="165" t="s">
        <v>1</v>
      </c>
      <c r="D365" s="164"/>
      <c r="E365" s="857"/>
      <c r="F365" s="164"/>
      <c r="G365" s="857"/>
      <c r="H365" s="164"/>
      <c r="I365" s="164"/>
      <c r="J365" s="164"/>
      <c r="K365" s="151"/>
      <c r="L365" s="151"/>
    </row>
    <row r="366" spans="1:12">
      <c r="A366" s="153" t="s">
        <v>1963</v>
      </c>
      <c r="B366" s="153" t="s">
        <v>1962</v>
      </c>
      <c r="C366" s="153" t="s">
        <v>1830</v>
      </c>
      <c r="D366" s="152">
        <v>5.5</v>
      </c>
      <c r="E366" s="858"/>
      <c r="F366" s="152">
        <f>D366*E366</f>
        <v>0</v>
      </c>
      <c r="G366" s="858"/>
      <c r="H366" s="152">
        <f>D366*G366</f>
        <v>0</v>
      </c>
      <c r="I366" s="152">
        <f>E366+G366</f>
        <v>0</v>
      </c>
      <c r="J366" s="152">
        <f>F366+H366</f>
        <v>0</v>
      </c>
      <c r="K366" s="151"/>
      <c r="L366" s="151"/>
    </row>
    <row r="367" spans="1:12">
      <c r="A367" s="165" t="s">
        <v>1961</v>
      </c>
      <c r="B367" s="165" t="s">
        <v>1960</v>
      </c>
      <c r="C367" s="165" t="s">
        <v>1</v>
      </c>
      <c r="D367" s="164"/>
      <c r="E367" s="857"/>
      <c r="F367" s="164"/>
      <c r="G367" s="857"/>
      <c r="H367" s="164"/>
      <c r="I367" s="164"/>
      <c r="J367" s="164"/>
      <c r="K367" s="151"/>
      <c r="L367" s="151"/>
    </row>
    <row r="368" spans="1:12">
      <c r="A368" s="153" t="s">
        <v>1959</v>
      </c>
      <c r="B368" s="153" t="s">
        <v>1942</v>
      </c>
      <c r="C368" s="153" t="s">
        <v>85</v>
      </c>
      <c r="D368" s="152">
        <v>66</v>
      </c>
      <c r="E368" s="858"/>
      <c r="F368" s="152">
        <f>D368*E368</f>
        <v>0</v>
      </c>
      <c r="G368" s="858"/>
      <c r="H368" s="152">
        <f>D368*G368</f>
        <v>0</v>
      </c>
      <c r="I368" s="152">
        <f>E368+G368</f>
        <v>0</v>
      </c>
      <c r="J368" s="152">
        <f>F368+H368</f>
        <v>0</v>
      </c>
      <c r="K368" s="151"/>
      <c r="L368" s="151"/>
    </row>
    <row r="369" spans="1:12">
      <c r="A369" s="153" t="s">
        <v>1959</v>
      </c>
      <c r="B369" s="153" t="s">
        <v>1940</v>
      </c>
      <c r="C369" s="153" t="s">
        <v>85</v>
      </c>
      <c r="D369" s="152">
        <v>22</v>
      </c>
      <c r="E369" s="858"/>
      <c r="F369" s="152">
        <f>D369*E369</f>
        <v>0</v>
      </c>
      <c r="G369" s="858"/>
      <c r="H369" s="152">
        <f>D369*G369</f>
        <v>0</v>
      </c>
      <c r="I369" s="152">
        <f>E369+G369</f>
        <v>0</v>
      </c>
      <c r="J369" s="152">
        <f>F369+H369</f>
        <v>0</v>
      </c>
      <c r="K369" s="151"/>
      <c r="L369" s="151"/>
    </row>
    <row r="370" spans="1:12">
      <c r="A370" s="165" t="s">
        <v>1958</v>
      </c>
      <c r="B370" s="165" t="s">
        <v>1957</v>
      </c>
      <c r="C370" s="165" t="s">
        <v>1</v>
      </c>
      <c r="D370" s="164"/>
      <c r="E370" s="857"/>
      <c r="F370" s="164"/>
      <c r="G370" s="857"/>
      <c r="H370" s="164"/>
      <c r="I370" s="164"/>
      <c r="J370" s="164"/>
      <c r="K370" s="151"/>
      <c r="L370" s="151"/>
    </row>
    <row r="371" spans="1:12">
      <c r="A371" s="153" t="s">
        <v>1956</v>
      </c>
      <c r="B371" s="153" t="s">
        <v>1955</v>
      </c>
      <c r="C371" s="153" t="s">
        <v>85</v>
      </c>
      <c r="D371" s="152">
        <v>22</v>
      </c>
      <c r="E371" s="858"/>
      <c r="F371" s="152">
        <f>D371*E371</f>
        <v>0</v>
      </c>
      <c r="G371" s="858"/>
      <c r="H371" s="152">
        <f>D371*G371</f>
        <v>0</v>
      </c>
      <c r="I371" s="152">
        <f>E371+G371</f>
        <v>0</v>
      </c>
      <c r="J371" s="152">
        <f>F371+H371</f>
        <v>0</v>
      </c>
      <c r="K371" s="151"/>
      <c r="L371" s="151"/>
    </row>
    <row r="372" spans="1:12">
      <c r="A372" s="153" t="s">
        <v>1954</v>
      </c>
      <c r="B372" s="153" t="s">
        <v>1953</v>
      </c>
      <c r="C372" s="153" t="s">
        <v>85</v>
      </c>
      <c r="D372" s="152">
        <v>44</v>
      </c>
      <c r="E372" s="858"/>
      <c r="F372" s="152">
        <f>D372*E372</f>
        <v>0</v>
      </c>
      <c r="G372" s="858"/>
      <c r="H372" s="152">
        <f>D372*G372</f>
        <v>0</v>
      </c>
      <c r="I372" s="152">
        <f>E372+G372</f>
        <v>0</v>
      </c>
      <c r="J372" s="152">
        <f>F372+H372</f>
        <v>0</v>
      </c>
      <c r="K372" s="151"/>
      <c r="L372" s="151"/>
    </row>
    <row r="373" spans="1:12">
      <c r="A373" s="165" t="s">
        <v>1952</v>
      </c>
      <c r="B373" s="165" t="s">
        <v>1951</v>
      </c>
      <c r="C373" s="165" t="s">
        <v>1</v>
      </c>
      <c r="D373" s="164"/>
      <c r="E373" s="857"/>
      <c r="F373" s="164"/>
      <c r="G373" s="857"/>
      <c r="H373" s="164"/>
      <c r="I373" s="164"/>
      <c r="J373" s="164"/>
      <c r="K373" s="151"/>
      <c r="L373" s="151"/>
    </row>
    <row r="374" spans="1:12">
      <c r="A374" s="153" t="s">
        <v>1950</v>
      </c>
      <c r="B374" s="153" t="s">
        <v>1949</v>
      </c>
      <c r="C374" s="153" t="s">
        <v>85</v>
      </c>
      <c r="D374" s="152">
        <v>66</v>
      </c>
      <c r="E374" s="858"/>
      <c r="F374" s="152">
        <f>D374*E374</f>
        <v>0</v>
      </c>
      <c r="G374" s="858"/>
      <c r="H374" s="152">
        <f>D374*G374</f>
        <v>0</v>
      </c>
      <c r="I374" s="152">
        <f>E374+G374</f>
        <v>0</v>
      </c>
      <c r="J374" s="152">
        <f>F374+H374</f>
        <v>0</v>
      </c>
      <c r="K374" s="151"/>
      <c r="L374" s="151"/>
    </row>
    <row r="375" spans="1:12">
      <c r="A375" s="165" t="s">
        <v>1948</v>
      </c>
      <c r="B375" s="165" t="s">
        <v>1947</v>
      </c>
      <c r="C375" s="165" t="s">
        <v>1</v>
      </c>
      <c r="D375" s="164"/>
      <c r="E375" s="857"/>
      <c r="F375" s="164"/>
      <c r="G375" s="857"/>
      <c r="H375" s="164"/>
      <c r="I375" s="164"/>
      <c r="J375" s="164"/>
      <c r="K375" s="151"/>
      <c r="L375" s="151"/>
    </row>
    <row r="376" spans="1:12">
      <c r="A376" s="153" t="s">
        <v>1946</v>
      </c>
      <c r="B376" s="153" t="s">
        <v>1945</v>
      </c>
      <c r="C376" s="153" t="s">
        <v>85</v>
      </c>
      <c r="D376" s="152">
        <v>66</v>
      </c>
      <c r="E376" s="858"/>
      <c r="F376" s="152">
        <f>D376*E376</f>
        <v>0</v>
      </c>
      <c r="G376" s="858"/>
      <c r="H376" s="152">
        <f>D376*G376</f>
        <v>0</v>
      </c>
      <c r="I376" s="152">
        <f>E376+G376</f>
        <v>0</v>
      </c>
      <c r="J376" s="152">
        <f>F376+H376</f>
        <v>0</v>
      </c>
      <c r="K376" s="151"/>
      <c r="L376" s="151"/>
    </row>
    <row r="377" spans="1:12">
      <c r="A377" s="165" t="s">
        <v>1944</v>
      </c>
      <c r="B377" s="165" t="s">
        <v>1943</v>
      </c>
      <c r="C377" s="165" t="s">
        <v>1</v>
      </c>
      <c r="D377" s="164"/>
      <c r="E377" s="857"/>
      <c r="F377" s="164"/>
      <c r="G377" s="857"/>
      <c r="H377" s="164"/>
      <c r="I377" s="164"/>
      <c r="J377" s="164"/>
      <c r="K377" s="151"/>
      <c r="L377" s="151"/>
    </row>
    <row r="378" spans="1:12">
      <c r="A378" s="153" t="s">
        <v>1941</v>
      </c>
      <c r="B378" s="153" t="s">
        <v>1942</v>
      </c>
      <c r="C378" s="153" t="s">
        <v>85</v>
      </c>
      <c r="D378" s="152">
        <v>66</v>
      </c>
      <c r="E378" s="858"/>
      <c r="F378" s="152">
        <f>D378*E378</f>
        <v>0</v>
      </c>
      <c r="G378" s="858"/>
      <c r="H378" s="152">
        <f>D378*G378</f>
        <v>0</v>
      </c>
      <c r="I378" s="152">
        <f>E378+G378</f>
        <v>0</v>
      </c>
      <c r="J378" s="152">
        <f>F378+H378</f>
        <v>0</v>
      </c>
      <c r="K378" s="151"/>
      <c r="L378" s="151"/>
    </row>
    <row r="379" spans="1:12">
      <c r="A379" s="153" t="s">
        <v>1941</v>
      </c>
      <c r="B379" s="153" t="s">
        <v>1940</v>
      </c>
      <c r="C379" s="153" t="s">
        <v>85</v>
      </c>
      <c r="D379" s="152">
        <v>22</v>
      </c>
      <c r="E379" s="858"/>
      <c r="F379" s="152">
        <f>D379*E379</f>
        <v>0</v>
      </c>
      <c r="G379" s="858"/>
      <c r="H379" s="152">
        <f>D379*G379</f>
        <v>0</v>
      </c>
      <c r="I379" s="152">
        <f>E379+G379</f>
        <v>0</v>
      </c>
      <c r="J379" s="152">
        <f>F379+H379</f>
        <v>0</v>
      </c>
      <c r="K379" s="151"/>
      <c r="L379" s="151"/>
    </row>
    <row r="380" spans="1:12">
      <c r="A380" s="165" t="s">
        <v>1939</v>
      </c>
      <c r="B380" s="165" t="s">
        <v>1938</v>
      </c>
      <c r="C380" s="165" t="s">
        <v>1</v>
      </c>
      <c r="D380" s="164"/>
      <c r="E380" s="857"/>
      <c r="F380" s="164"/>
      <c r="G380" s="857"/>
      <c r="H380" s="164"/>
      <c r="I380" s="164"/>
      <c r="J380" s="164"/>
      <c r="K380" s="151"/>
      <c r="L380" s="151"/>
    </row>
    <row r="381" spans="1:12">
      <c r="A381" s="153" t="s">
        <v>1937</v>
      </c>
      <c r="B381" s="153" t="s">
        <v>1936</v>
      </c>
      <c r="C381" s="153" t="s">
        <v>1830</v>
      </c>
      <c r="D381" s="152">
        <v>8.8000000000000007</v>
      </c>
      <c r="E381" s="858"/>
      <c r="F381" s="152">
        <f>D381*E381</f>
        <v>0</v>
      </c>
      <c r="G381" s="858"/>
      <c r="H381" s="152">
        <f>D381*G381</f>
        <v>0</v>
      </c>
      <c r="I381" s="152">
        <f>E381+G381</f>
        <v>0</v>
      </c>
      <c r="J381" s="152">
        <f>F381+H381</f>
        <v>0</v>
      </c>
      <c r="K381" s="151"/>
      <c r="L381" s="151"/>
    </row>
    <row r="382" spans="1:12">
      <c r="A382" s="165" t="s">
        <v>1935</v>
      </c>
      <c r="B382" s="165" t="s">
        <v>1934</v>
      </c>
      <c r="C382" s="165" t="s">
        <v>1</v>
      </c>
      <c r="D382" s="164"/>
      <c r="E382" s="857"/>
      <c r="F382" s="164"/>
      <c r="G382" s="857"/>
      <c r="H382" s="164"/>
      <c r="I382" s="164"/>
      <c r="J382" s="164"/>
      <c r="K382" s="151"/>
      <c r="L382" s="151"/>
    </row>
    <row r="383" spans="1:12">
      <c r="A383" s="153" t="s">
        <v>1</v>
      </c>
      <c r="B383" s="153" t="s">
        <v>1933</v>
      </c>
      <c r="C383" s="153" t="s">
        <v>959</v>
      </c>
      <c r="D383" s="152">
        <v>22</v>
      </c>
      <c r="E383" s="858"/>
      <c r="F383" s="152">
        <f>D383*E383</f>
        <v>0</v>
      </c>
      <c r="G383" s="858"/>
      <c r="H383" s="152">
        <f>D383*G383</f>
        <v>0</v>
      </c>
      <c r="I383" s="152">
        <f t="shared" ref="I383:J385" si="60">E383+G383</f>
        <v>0</v>
      </c>
      <c r="J383" s="152">
        <f t="shared" si="60"/>
        <v>0</v>
      </c>
      <c r="K383" s="151"/>
      <c r="L383" s="151"/>
    </row>
    <row r="384" spans="1:12">
      <c r="A384" s="153" t="s">
        <v>1</v>
      </c>
      <c r="B384" s="153" t="s">
        <v>1932</v>
      </c>
      <c r="C384" s="153" t="s">
        <v>959</v>
      </c>
      <c r="D384" s="152">
        <v>22</v>
      </c>
      <c r="E384" s="858"/>
      <c r="F384" s="152">
        <f>D384*E384</f>
        <v>0</v>
      </c>
      <c r="G384" s="858"/>
      <c r="H384" s="152">
        <f>D384*G384</f>
        <v>0</v>
      </c>
      <c r="I384" s="152">
        <f t="shared" si="60"/>
        <v>0</v>
      </c>
      <c r="J384" s="152">
        <f t="shared" si="60"/>
        <v>0</v>
      </c>
      <c r="K384" s="151"/>
      <c r="L384" s="151"/>
    </row>
    <row r="385" spans="1:12">
      <c r="A385" s="153" t="s">
        <v>1931</v>
      </c>
      <c r="B385" s="153" t="s">
        <v>1930</v>
      </c>
      <c r="C385" s="153" t="s">
        <v>1830</v>
      </c>
      <c r="D385" s="152">
        <v>4.4000000000000004</v>
      </c>
      <c r="E385" s="858"/>
      <c r="F385" s="152">
        <f>D385*E385</f>
        <v>0</v>
      </c>
      <c r="G385" s="858"/>
      <c r="H385" s="152">
        <f>D385*G385</f>
        <v>0</v>
      </c>
      <c r="I385" s="152">
        <f t="shared" si="60"/>
        <v>0</v>
      </c>
      <c r="J385" s="152">
        <f t="shared" si="60"/>
        <v>0</v>
      </c>
      <c r="K385" s="151"/>
      <c r="L385" s="151"/>
    </row>
    <row r="386" spans="1:12">
      <c r="A386" s="165" t="s">
        <v>1929</v>
      </c>
      <c r="B386" s="165" t="s">
        <v>1928</v>
      </c>
      <c r="C386" s="165" t="s">
        <v>1</v>
      </c>
      <c r="D386" s="164"/>
      <c r="E386" s="857"/>
      <c r="F386" s="164"/>
      <c r="G386" s="857"/>
      <c r="H386" s="164"/>
      <c r="I386" s="164"/>
      <c r="J386" s="164"/>
      <c r="K386" s="151"/>
      <c r="L386" s="151"/>
    </row>
    <row r="387" spans="1:12">
      <c r="A387" s="153" t="s">
        <v>1927</v>
      </c>
      <c r="B387" s="153" t="s">
        <v>1926</v>
      </c>
      <c r="C387" s="153" t="s">
        <v>959</v>
      </c>
      <c r="D387" s="152">
        <v>22</v>
      </c>
      <c r="E387" s="858"/>
      <c r="F387" s="152">
        <f>D387*E387</f>
        <v>0</v>
      </c>
      <c r="G387" s="858"/>
      <c r="H387" s="152">
        <f>D387*G387</f>
        <v>0</v>
      </c>
      <c r="I387" s="152">
        <f>E387+G387</f>
        <v>0</v>
      </c>
      <c r="J387" s="152">
        <f>F387+H387</f>
        <v>0</v>
      </c>
      <c r="K387" s="151"/>
      <c r="L387" s="151"/>
    </row>
    <row r="388" spans="1:12">
      <c r="A388" s="153" t="s">
        <v>1</v>
      </c>
      <c r="B388" s="153" t="s">
        <v>1</v>
      </c>
      <c r="C388" s="153" t="s">
        <v>1</v>
      </c>
      <c r="D388" s="152"/>
      <c r="E388" s="858"/>
      <c r="F388" s="152"/>
      <c r="G388" s="858"/>
      <c r="H388" s="152"/>
      <c r="I388" s="152">
        <f>E388+G388</f>
        <v>0</v>
      </c>
      <c r="J388" s="152">
        <f>F388+H388</f>
        <v>0</v>
      </c>
      <c r="K388" s="151"/>
      <c r="L388" s="151"/>
    </row>
    <row r="389" spans="1:12">
      <c r="A389" s="157" t="s">
        <v>1</v>
      </c>
      <c r="B389" s="157" t="s">
        <v>1925</v>
      </c>
      <c r="C389" s="157" t="s">
        <v>1</v>
      </c>
      <c r="D389" s="156"/>
      <c r="E389" s="856"/>
      <c r="F389" s="156">
        <f>SUM(F357:F388)</f>
        <v>0</v>
      </c>
      <c r="G389" s="856"/>
      <c r="H389" s="156">
        <f>SUM(H357:H388)</f>
        <v>0</v>
      </c>
      <c r="I389" s="156"/>
      <c r="J389" s="156">
        <f>SUM(J357:J388)</f>
        <v>0</v>
      </c>
      <c r="K389" s="151"/>
      <c r="L389" s="151"/>
    </row>
    <row r="390" spans="1:12">
      <c r="A390" s="153" t="s">
        <v>1</v>
      </c>
      <c r="B390" s="153" t="s">
        <v>1</v>
      </c>
      <c r="C390" s="153" t="s">
        <v>1</v>
      </c>
      <c r="D390" s="152"/>
      <c r="E390" s="858"/>
      <c r="F390" s="152"/>
      <c r="G390" s="858"/>
      <c r="H390" s="152"/>
      <c r="I390" s="152">
        <f>E390+G390</f>
        <v>0</v>
      </c>
      <c r="J390" s="152">
        <f>F390+H390</f>
        <v>0</v>
      </c>
      <c r="K390" s="151"/>
      <c r="L390" s="151"/>
    </row>
  </sheetData>
  <sheetProtection password="CC09" sheet="1" objects="1" scenarios="1" selectLockedCells="1"/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6"/>
  <sheetViews>
    <sheetView workbookViewId="0"/>
  </sheetViews>
  <sheetFormatPr defaultRowHeight="15"/>
  <cols>
    <col min="1" max="1" width="33.1640625" style="150" bestFit="1" customWidth="1"/>
    <col min="2" max="2" width="74" style="150" bestFit="1" customWidth="1"/>
    <col min="3" max="3" width="9.33203125" style="147"/>
    <col min="4" max="4" width="0" style="148" hidden="1" customWidth="1"/>
    <col min="5" max="16384" width="9.33203125" style="147"/>
  </cols>
  <sheetData>
    <row r="1" spans="1:3">
      <c r="A1" s="163" t="s">
        <v>809</v>
      </c>
      <c r="B1" s="163" t="s">
        <v>909</v>
      </c>
      <c r="C1" s="151"/>
    </row>
    <row r="2" spans="1:3">
      <c r="A2" s="163" t="s">
        <v>2403</v>
      </c>
      <c r="B2" s="157" t="s">
        <v>2402</v>
      </c>
      <c r="C2" s="151"/>
    </row>
    <row r="3" spans="1:3" ht="30.75" customHeight="1">
      <c r="A3" s="163" t="s">
        <v>2401</v>
      </c>
      <c r="B3" s="171" t="s">
        <v>2400</v>
      </c>
      <c r="C3" s="151"/>
    </row>
    <row r="4" spans="1:3" ht="26.25">
      <c r="A4" s="163" t="s">
        <v>2399</v>
      </c>
      <c r="B4" s="171" t="s">
        <v>2398</v>
      </c>
      <c r="C4" s="151"/>
    </row>
    <row r="5" spans="1:3">
      <c r="A5" s="163" t="s">
        <v>2397</v>
      </c>
      <c r="B5" s="155" t="s">
        <v>2396</v>
      </c>
      <c r="C5" s="151"/>
    </row>
    <row r="6" spans="1:3">
      <c r="A6" s="163" t="s">
        <v>2395</v>
      </c>
      <c r="B6" s="155" t="s">
        <v>2394</v>
      </c>
      <c r="C6" s="151"/>
    </row>
    <row r="7" spans="1:3">
      <c r="A7" s="163" t="s">
        <v>2393</v>
      </c>
      <c r="B7" s="155" t="s">
        <v>1</v>
      </c>
      <c r="C7" s="151"/>
    </row>
    <row r="8" spans="1:3">
      <c r="A8" s="163" t="s">
        <v>2392</v>
      </c>
      <c r="B8" s="155" t="s">
        <v>1</v>
      </c>
      <c r="C8" s="151"/>
    </row>
    <row r="9" spans="1:3">
      <c r="A9" s="163" t="s">
        <v>2391</v>
      </c>
      <c r="B9" s="155" t="s">
        <v>2390</v>
      </c>
      <c r="C9" s="151"/>
    </row>
    <row r="10" spans="1:3">
      <c r="A10" s="163" t="s">
        <v>2389</v>
      </c>
      <c r="B10" s="155" t="s">
        <v>1</v>
      </c>
      <c r="C10" s="151"/>
    </row>
    <row r="11" spans="1:3">
      <c r="A11" s="163" t="s">
        <v>823</v>
      </c>
      <c r="B11" s="155" t="s">
        <v>2388</v>
      </c>
      <c r="C11" s="151"/>
    </row>
    <row r="12" spans="1:3">
      <c r="A12" s="163" t="s">
        <v>2387</v>
      </c>
      <c r="B12" s="155" t="s">
        <v>1</v>
      </c>
      <c r="C12" s="151"/>
    </row>
    <row r="13" spans="1:3">
      <c r="A13" s="163" t="s">
        <v>2386</v>
      </c>
      <c r="B13" s="155" t="s">
        <v>2385</v>
      </c>
      <c r="C13" s="151"/>
    </row>
    <row r="14" spans="1:3">
      <c r="A14" s="163" t="s">
        <v>71</v>
      </c>
      <c r="B14" s="155" t="s">
        <v>2384</v>
      </c>
      <c r="C14" s="151"/>
    </row>
    <row r="15" spans="1:3">
      <c r="A15" s="163" t="s">
        <v>1</v>
      </c>
      <c r="B15" s="153" t="s">
        <v>1</v>
      </c>
      <c r="C15" s="151"/>
    </row>
    <row r="16" spans="1:3">
      <c r="A16" s="150" t="s">
        <v>2383</v>
      </c>
      <c r="B16" s="150">
        <v>5</v>
      </c>
    </row>
  </sheetData>
  <sheetProtection sheet="1" objects="1" scenarios="1"/>
  <pageMargins left="0.7" right="0.7" top="0.78740157499999996" bottom="0.78740157499999996" header="0.3" footer="0.3"/>
  <pageSetup paperSize="9" orientation="portrait" horizontalDpi="120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103"/>
  <sheetViews>
    <sheetView zoomScaleNormal="100" workbookViewId="0">
      <selection activeCell="D8" sqref="D8"/>
    </sheetView>
  </sheetViews>
  <sheetFormatPr defaultRowHeight="12.75"/>
  <cols>
    <col min="1" max="1" width="2.6640625" style="172" customWidth="1"/>
    <col min="2" max="2" width="58" style="172" customWidth="1"/>
    <col min="3" max="3" width="10.5" style="174" customWidth="1"/>
    <col min="4" max="4" width="16.6640625" style="172" customWidth="1"/>
    <col min="5" max="5" width="16.6640625" style="173" customWidth="1"/>
    <col min="6" max="6" width="16.6640625" style="172" customWidth="1"/>
    <col min="7" max="7" width="19.6640625" style="173" customWidth="1"/>
    <col min="8" max="16384" width="9.33203125" style="172"/>
  </cols>
  <sheetData>
    <row r="1" spans="2:7" ht="30.75" customHeight="1">
      <c r="B1" s="1129" t="s">
        <v>2460</v>
      </c>
      <c r="C1" s="1129"/>
      <c r="D1" s="1129"/>
      <c r="E1" s="1129"/>
      <c r="F1" s="1129"/>
      <c r="G1" s="1129"/>
    </row>
    <row r="2" spans="2:7" ht="21.75" customHeight="1">
      <c r="B2" s="266"/>
      <c r="C2" s="266"/>
      <c r="D2" s="266"/>
      <c r="E2" s="266"/>
      <c r="F2" s="266"/>
      <c r="G2" s="266"/>
    </row>
    <row r="3" spans="2:7" ht="24.75" customHeight="1">
      <c r="B3" s="1130" t="s">
        <v>2459</v>
      </c>
      <c r="C3" s="1130"/>
      <c r="D3" s="1130"/>
      <c r="E3" s="1130"/>
      <c r="F3" s="1130"/>
      <c r="G3" s="1130"/>
    </row>
    <row r="4" spans="2:7" ht="18" customHeight="1" thickBot="1">
      <c r="B4" s="224"/>
      <c r="C4" s="225"/>
      <c r="D4" s="224"/>
      <c r="E4" s="223"/>
      <c r="F4" s="224"/>
      <c r="G4" s="223"/>
    </row>
    <row r="5" spans="2:7" ht="20.25" thickBot="1">
      <c r="B5" s="216" t="s">
        <v>2411</v>
      </c>
      <c r="C5" s="215"/>
      <c r="D5" s="1118" t="s">
        <v>2413</v>
      </c>
      <c r="E5" s="1117"/>
      <c r="F5" s="1116" t="s">
        <v>2412</v>
      </c>
      <c r="G5" s="1117"/>
    </row>
    <row r="6" spans="2:7" ht="32.25" thickBot="1">
      <c r="B6" s="214" t="s">
        <v>1451</v>
      </c>
      <c r="C6" s="213" t="s">
        <v>2425</v>
      </c>
      <c r="D6" s="212" t="s">
        <v>2424</v>
      </c>
      <c r="E6" s="211" t="s">
        <v>1235</v>
      </c>
      <c r="F6" s="212" t="s">
        <v>2424</v>
      </c>
      <c r="G6" s="211" t="s">
        <v>1235</v>
      </c>
    </row>
    <row r="7" spans="2:7" ht="15.75">
      <c r="B7" s="210"/>
      <c r="C7" s="267"/>
      <c r="D7" s="209"/>
      <c r="E7" s="208"/>
      <c r="F7" s="209"/>
      <c r="G7" s="208"/>
    </row>
    <row r="8" spans="2:7" ht="15.75">
      <c r="B8" s="222" t="s">
        <v>2458</v>
      </c>
      <c r="C8" s="206">
        <v>1</v>
      </c>
      <c r="D8" s="863"/>
      <c r="E8" s="205">
        <f t="shared" ref="E8:E18" si="0">C8*D8</f>
        <v>0</v>
      </c>
      <c r="F8" s="864"/>
      <c r="G8" s="205">
        <f t="shared" ref="G8:G18" si="1">C8*F8</f>
        <v>0</v>
      </c>
    </row>
    <row r="9" spans="2:7" ht="15.75">
      <c r="B9" s="207" t="s">
        <v>2457</v>
      </c>
      <c r="C9" s="206">
        <v>1</v>
      </c>
      <c r="D9" s="863"/>
      <c r="E9" s="205">
        <f t="shared" si="0"/>
        <v>0</v>
      </c>
      <c r="F9" s="864"/>
      <c r="G9" s="205">
        <f t="shared" si="1"/>
        <v>0</v>
      </c>
    </row>
    <row r="10" spans="2:7" ht="15.75">
      <c r="B10" s="207" t="s">
        <v>2456</v>
      </c>
      <c r="C10" s="206">
        <v>1</v>
      </c>
      <c r="D10" s="863"/>
      <c r="E10" s="205">
        <f t="shared" si="0"/>
        <v>0</v>
      </c>
      <c r="F10" s="864"/>
      <c r="G10" s="205">
        <f t="shared" si="1"/>
        <v>0</v>
      </c>
    </row>
    <row r="11" spans="2:7" ht="15.75">
      <c r="B11" s="207" t="s">
        <v>2455</v>
      </c>
      <c r="C11" s="206">
        <v>1</v>
      </c>
      <c r="D11" s="863"/>
      <c r="E11" s="205">
        <f t="shared" si="0"/>
        <v>0</v>
      </c>
      <c r="F11" s="864"/>
      <c r="G11" s="205">
        <f t="shared" si="1"/>
        <v>0</v>
      </c>
    </row>
    <row r="12" spans="2:7" ht="15.75">
      <c r="B12" s="207" t="s">
        <v>2454</v>
      </c>
      <c r="C12" s="206">
        <v>1012</v>
      </c>
      <c r="D12" s="863"/>
      <c r="E12" s="205">
        <f t="shared" si="0"/>
        <v>0</v>
      </c>
      <c r="F12" s="864"/>
      <c r="G12" s="205">
        <f t="shared" si="1"/>
        <v>0</v>
      </c>
    </row>
    <row r="13" spans="2:7" ht="15.75">
      <c r="B13" s="207" t="s">
        <v>2453</v>
      </c>
      <c r="C13" s="206">
        <v>2</v>
      </c>
      <c r="D13" s="863"/>
      <c r="E13" s="205">
        <f t="shared" si="0"/>
        <v>0</v>
      </c>
      <c r="F13" s="864"/>
      <c r="G13" s="205">
        <f t="shared" si="1"/>
        <v>0</v>
      </c>
    </row>
    <row r="14" spans="2:7" ht="15.75">
      <c r="B14" s="207" t="s">
        <v>2452</v>
      </c>
      <c r="C14" s="206">
        <v>32</v>
      </c>
      <c r="D14" s="864"/>
      <c r="E14" s="205">
        <f t="shared" si="0"/>
        <v>0</v>
      </c>
      <c r="F14" s="863"/>
      <c r="G14" s="205">
        <f t="shared" si="1"/>
        <v>0</v>
      </c>
    </row>
    <row r="15" spans="2:7" ht="15.75">
      <c r="B15" s="207" t="s">
        <v>2451</v>
      </c>
      <c r="C15" s="206">
        <v>13</v>
      </c>
      <c r="D15" s="863"/>
      <c r="E15" s="205">
        <f t="shared" si="0"/>
        <v>0</v>
      </c>
      <c r="F15" s="864"/>
      <c r="G15" s="205">
        <f t="shared" si="1"/>
        <v>0</v>
      </c>
    </row>
    <row r="16" spans="2:7" ht="15.75">
      <c r="B16" s="207" t="s">
        <v>2450</v>
      </c>
      <c r="C16" s="206">
        <v>3</v>
      </c>
      <c r="D16" s="863"/>
      <c r="E16" s="205">
        <f t="shared" si="0"/>
        <v>0</v>
      </c>
      <c r="F16" s="864"/>
      <c r="G16" s="205">
        <f t="shared" si="1"/>
        <v>0</v>
      </c>
    </row>
    <row r="17" spans="2:7" ht="15.75">
      <c r="B17" s="207" t="s">
        <v>2449</v>
      </c>
      <c r="C17" s="206">
        <v>32</v>
      </c>
      <c r="D17" s="864"/>
      <c r="E17" s="205">
        <f t="shared" si="0"/>
        <v>0</v>
      </c>
      <c r="F17" s="863"/>
      <c r="G17" s="205">
        <f t="shared" si="1"/>
        <v>0</v>
      </c>
    </row>
    <row r="18" spans="2:7" ht="15.75">
      <c r="B18" s="207" t="s">
        <v>2439</v>
      </c>
      <c r="C18" s="206">
        <v>1</v>
      </c>
      <c r="D18" s="864"/>
      <c r="E18" s="205">
        <f t="shared" si="0"/>
        <v>0</v>
      </c>
      <c r="F18" s="863"/>
      <c r="G18" s="205">
        <f t="shared" si="1"/>
        <v>0</v>
      </c>
    </row>
    <row r="19" spans="2:7" ht="16.5" thickBot="1">
      <c r="B19" s="204"/>
      <c r="C19" s="203"/>
      <c r="D19" s="202"/>
      <c r="E19" s="200"/>
      <c r="F19" s="201"/>
      <c r="G19" s="200"/>
    </row>
    <row r="20" spans="2:7" ht="16.5" thickBot="1">
      <c r="B20" s="199" t="s">
        <v>2380</v>
      </c>
      <c r="C20" s="198"/>
      <c r="D20" s="196"/>
      <c r="E20" s="195">
        <f>SUM(E8:E18)</f>
        <v>0</v>
      </c>
      <c r="F20" s="196"/>
      <c r="G20" s="195" t="s">
        <v>14</v>
      </c>
    </row>
    <row r="21" spans="2:7" ht="16.5" thickBot="1">
      <c r="B21" s="199" t="s">
        <v>2405</v>
      </c>
      <c r="C21" s="198"/>
      <c r="D21" s="196"/>
      <c r="E21" s="197"/>
      <c r="F21" s="196"/>
      <c r="G21" s="195">
        <f>SUM(G8:G18)</f>
        <v>0</v>
      </c>
    </row>
    <row r="22" spans="2:7" ht="16.5" thickBot="1">
      <c r="B22" s="194"/>
      <c r="C22" s="193"/>
      <c r="D22" s="192"/>
      <c r="E22" s="191"/>
      <c r="F22" s="192"/>
      <c r="G22" s="191"/>
    </row>
    <row r="23" spans="2:7" ht="19.5" thickBot="1">
      <c r="B23" s="186" t="s">
        <v>2448</v>
      </c>
      <c r="C23" s="185"/>
      <c r="D23" s="190"/>
      <c r="E23" s="189"/>
      <c r="F23" s="1119">
        <f>E20+G21</f>
        <v>0</v>
      </c>
      <c r="G23" s="1120"/>
    </row>
    <row r="24" spans="2:7" ht="19.5" thickBot="1">
      <c r="B24" s="182"/>
      <c r="C24" s="181"/>
      <c r="D24" s="179"/>
      <c r="E24" s="180"/>
      <c r="F24" s="179"/>
      <c r="G24" s="178"/>
    </row>
    <row r="25" spans="2:7" ht="20.25" thickBot="1">
      <c r="B25" s="216" t="s">
        <v>2410</v>
      </c>
      <c r="C25" s="215"/>
      <c r="D25" s="1118" t="s">
        <v>2413</v>
      </c>
      <c r="E25" s="1117"/>
      <c r="F25" s="1116" t="s">
        <v>2412</v>
      </c>
      <c r="G25" s="1117"/>
    </row>
    <row r="26" spans="2:7" ht="32.25" thickBot="1">
      <c r="B26" s="214" t="s">
        <v>1451</v>
      </c>
      <c r="C26" s="213" t="s">
        <v>2425</v>
      </c>
      <c r="D26" s="212" t="s">
        <v>2424</v>
      </c>
      <c r="E26" s="211" t="s">
        <v>1235</v>
      </c>
      <c r="F26" s="212" t="s">
        <v>2424</v>
      </c>
      <c r="G26" s="211" t="s">
        <v>1235</v>
      </c>
    </row>
    <row r="27" spans="2:7" ht="15.75">
      <c r="B27" s="210"/>
      <c r="C27" s="267"/>
      <c r="D27" s="209"/>
      <c r="E27" s="208"/>
      <c r="F27" s="209"/>
      <c r="G27" s="208"/>
    </row>
    <row r="28" spans="2:7" ht="15.75">
      <c r="B28" s="207" t="s">
        <v>2447</v>
      </c>
      <c r="C28" s="206">
        <v>1</v>
      </c>
      <c r="D28" s="863"/>
      <c r="E28" s="205">
        <f t="shared" ref="E28:E36" si="2">C28*D28</f>
        <v>0</v>
      </c>
      <c r="F28" s="864"/>
      <c r="G28" s="205">
        <f t="shared" ref="G28:G36" si="3">C28*F28</f>
        <v>0</v>
      </c>
    </row>
    <row r="29" spans="2:7" ht="15.75">
      <c r="B29" s="207" t="s">
        <v>2446</v>
      </c>
      <c r="C29" s="206">
        <v>1</v>
      </c>
      <c r="D29" s="863"/>
      <c r="E29" s="205">
        <f t="shared" si="2"/>
        <v>0</v>
      </c>
      <c r="F29" s="864"/>
      <c r="G29" s="205">
        <f t="shared" si="3"/>
        <v>0</v>
      </c>
    </row>
    <row r="30" spans="2:7" ht="15.75">
      <c r="B30" s="207" t="s">
        <v>2445</v>
      </c>
      <c r="C30" s="206">
        <v>616</v>
      </c>
      <c r="D30" s="863"/>
      <c r="E30" s="205">
        <f t="shared" si="2"/>
        <v>0</v>
      </c>
      <c r="F30" s="864"/>
      <c r="G30" s="205">
        <f t="shared" si="3"/>
        <v>0</v>
      </c>
    </row>
    <row r="31" spans="2:7" ht="15.75">
      <c r="B31" s="207" t="s">
        <v>2444</v>
      </c>
      <c r="C31" s="206">
        <v>26</v>
      </c>
      <c r="D31" s="863"/>
      <c r="E31" s="205">
        <f t="shared" si="2"/>
        <v>0</v>
      </c>
      <c r="F31" s="864"/>
      <c r="G31" s="205">
        <f t="shared" si="3"/>
        <v>0</v>
      </c>
    </row>
    <row r="32" spans="2:7" ht="15.75">
      <c r="B32" s="207" t="s">
        <v>2443</v>
      </c>
      <c r="C32" s="206">
        <v>1</v>
      </c>
      <c r="D32" s="863"/>
      <c r="E32" s="205">
        <f t="shared" si="2"/>
        <v>0</v>
      </c>
      <c r="F32" s="864"/>
      <c r="G32" s="205">
        <f t="shared" si="3"/>
        <v>0</v>
      </c>
    </row>
    <row r="33" spans="2:7" ht="15.75">
      <c r="B33" s="207" t="s">
        <v>2442</v>
      </c>
      <c r="C33" s="206">
        <v>2</v>
      </c>
      <c r="D33" s="863"/>
      <c r="E33" s="205">
        <f t="shared" si="2"/>
        <v>0</v>
      </c>
      <c r="F33" s="864"/>
      <c r="G33" s="205">
        <f t="shared" si="3"/>
        <v>0</v>
      </c>
    </row>
    <row r="34" spans="2:7" ht="15.75">
      <c r="B34" s="207" t="s">
        <v>2441</v>
      </c>
      <c r="C34" s="206">
        <v>15</v>
      </c>
      <c r="D34" s="863"/>
      <c r="E34" s="205">
        <f t="shared" si="2"/>
        <v>0</v>
      </c>
      <c r="F34" s="864"/>
      <c r="G34" s="205">
        <f t="shared" si="3"/>
        <v>0</v>
      </c>
    </row>
    <row r="35" spans="2:7" ht="15.75">
      <c r="B35" s="207" t="s">
        <v>2440</v>
      </c>
      <c r="C35" s="206">
        <v>1</v>
      </c>
      <c r="D35" s="863"/>
      <c r="E35" s="205">
        <f t="shared" si="2"/>
        <v>0</v>
      </c>
      <c r="F35" s="864"/>
      <c r="G35" s="205">
        <f t="shared" si="3"/>
        <v>0</v>
      </c>
    </row>
    <row r="36" spans="2:7" ht="15.75">
      <c r="B36" s="207" t="s">
        <v>2439</v>
      </c>
      <c r="C36" s="206">
        <v>1</v>
      </c>
      <c r="D36" s="864"/>
      <c r="E36" s="205">
        <f t="shared" si="2"/>
        <v>0</v>
      </c>
      <c r="F36" s="863"/>
      <c r="G36" s="205">
        <f t="shared" si="3"/>
        <v>0</v>
      </c>
    </row>
    <row r="37" spans="2:7" ht="16.5" thickBot="1">
      <c r="B37" s="204"/>
      <c r="C37" s="203"/>
      <c r="D37" s="201"/>
      <c r="E37" s="200"/>
      <c r="F37" s="201"/>
      <c r="G37" s="200"/>
    </row>
    <row r="38" spans="2:7" ht="16.5" thickBot="1">
      <c r="B38" s="199" t="s">
        <v>2380</v>
      </c>
      <c r="C38" s="198"/>
      <c r="D38" s="196"/>
      <c r="E38" s="195">
        <f>SUM(E28:E36)</f>
        <v>0</v>
      </c>
      <c r="F38" s="196"/>
      <c r="G38" s="195" t="s">
        <v>14</v>
      </c>
    </row>
    <row r="39" spans="2:7" ht="16.5" thickBot="1">
      <c r="B39" s="199" t="s">
        <v>2405</v>
      </c>
      <c r="C39" s="198"/>
      <c r="D39" s="196"/>
      <c r="E39" s="197"/>
      <c r="F39" s="196"/>
      <c r="G39" s="195">
        <f>SUM(G28:G36)</f>
        <v>0</v>
      </c>
    </row>
    <row r="40" spans="2:7" ht="16.5" thickBot="1">
      <c r="B40" s="194"/>
      <c r="C40" s="193"/>
      <c r="D40" s="192"/>
      <c r="E40" s="191"/>
      <c r="F40" s="192"/>
      <c r="G40" s="191"/>
    </row>
    <row r="41" spans="2:7" ht="19.5" thickBot="1">
      <c r="B41" s="186" t="s">
        <v>2438</v>
      </c>
      <c r="C41" s="185"/>
      <c r="D41" s="190"/>
      <c r="E41" s="189"/>
      <c r="F41" s="1119">
        <f>SUM(G39,E38)</f>
        <v>0</v>
      </c>
      <c r="G41" s="1120"/>
    </row>
    <row r="42" spans="2:7" ht="19.5" thickBot="1">
      <c r="B42" s="182"/>
      <c r="C42" s="181"/>
      <c r="D42" s="179"/>
      <c r="E42" s="180"/>
      <c r="F42" s="179"/>
      <c r="G42" s="178"/>
    </row>
    <row r="43" spans="2:7" ht="20.25" thickBot="1">
      <c r="B43" s="216" t="s">
        <v>2409</v>
      </c>
      <c r="C43" s="215"/>
      <c r="D43" s="1118" t="s">
        <v>2413</v>
      </c>
      <c r="E43" s="1117"/>
      <c r="F43" s="1116" t="s">
        <v>2412</v>
      </c>
      <c r="G43" s="1117"/>
    </row>
    <row r="44" spans="2:7" ht="32.25" thickBot="1">
      <c r="B44" s="214" t="s">
        <v>1451</v>
      </c>
      <c r="C44" s="213" t="s">
        <v>2425</v>
      </c>
      <c r="D44" s="212" t="s">
        <v>2424</v>
      </c>
      <c r="E44" s="211" t="s">
        <v>1235</v>
      </c>
      <c r="F44" s="212" t="s">
        <v>2424</v>
      </c>
      <c r="G44" s="211" t="s">
        <v>1235</v>
      </c>
    </row>
    <row r="45" spans="2:7" ht="15.75">
      <c r="B45" s="210"/>
      <c r="C45" s="267"/>
      <c r="D45" s="209"/>
      <c r="E45" s="208"/>
      <c r="F45" s="209"/>
      <c r="G45" s="208"/>
    </row>
    <row r="46" spans="2:7" s="188" customFormat="1" ht="15.75">
      <c r="B46" s="221" t="s">
        <v>2437</v>
      </c>
      <c r="C46" s="220">
        <v>13</v>
      </c>
      <c r="D46" s="865"/>
      <c r="E46" s="219">
        <f>C46*D46</f>
        <v>0</v>
      </c>
      <c r="F46" s="865"/>
      <c r="G46" s="219">
        <f>C46*F46</f>
        <v>0</v>
      </c>
    </row>
    <row r="47" spans="2:7" ht="16.5" thickBot="1">
      <c r="B47" s="204"/>
      <c r="C47" s="203"/>
      <c r="D47" s="201"/>
      <c r="E47" s="200"/>
      <c r="F47" s="201"/>
      <c r="G47" s="200"/>
    </row>
    <row r="48" spans="2:7" ht="16.5" thickBot="1">
      <c r="B48" s="199" t="s">
        <v>2380</v>
      </c>
      <c r="C48" s="198"/>
      <c r="D48" s="196"/>
      <c r="E48" s="195">
        <f>SUM(E46:E46)</f>
        <v>0</v>
      </c>
      <c r="F48" s="196"/>
      <c r="G48" s="195" t="s">
        <v>14</v>
      </c>
    </row>
    <row r="49" spans="2:7" ht="16.5" thickBot="1">
      <c r="B49" s="199" t="s">
        <v>2405</v>
      </c>
      <c r="C49" s="198"/>
      <c r="D49" s="196"/>
      <c r="E49" s="197"/>
      <c r="F49" s="196"/>
      <c r="G49" s="195">
        <f>SUM(G46:G48)</f>
        <v>0</v>
      </c>
    </row>
    <row r="50" spans="2:7" ht="16.5" thickBot="1">
      <c r="B50" s="194"/>
      <c r="C50" s="193"/>
      <c r="D50" s="192"/>
      <c r="E50" s="191"/>
      <c r="F50" s="192"/>
      <c r="G50" s="191"/>
    </row>
    <row r="51" spans="2:7" ht="19.5" thickBot="1">
      <c r="B51" s="186" t="s">
        <v>2436</v>
      </c>
      <c r="C51" s="185"/>
      <c r="D51" s="190"/>
      <c r="E51" s="189"/>
      <c r="F51" s="1119">
        <f>SUM(G49,E48)</f>
        <v>0</v>
      </c>
      <c r="G51" s="1120"/>
    </row>
    <row r="52" spans="2:7" ht="19.5" thickBot="1">
      <c r="B52" s="182"/>
      <c r="C52" s="181"/>
      <c r="D52" s="179"/>
      <c r="E52" s="180"/>
      <c r="F52" s="179"/>
      <c r="G52" s="178"/>
    </row>
    <row r="53" spans="2:7" ht="20.25" thickBot="1">
      <c r="B53" s="218" t="s">
        <v>2408</v>
      </c>
      <c r="C53" s="215"/>
      <c r="D53" s="1118" t="s">
        <v>2413</v>
      </c>
      <c r="E53" s="1117"/>
      <c r="F53" s="1116" t="s">
        <v>2412</v>
      </c>
      <c r="G53" s="1117"/>
    </row>
    <row r="54" spans="2:7" ht="32.25" thickBot="1">
      <c r="B54" s="214" t="s">
        <v>1451</v>
      </c>
      <c r="C54" s="213" t="s">
        <v>2425</v>
      </c>
      <c r="D54" s="212" t="s">
        <v>2424</v>
      </c>
      <c r="E54" s="211" t="s">
        <v>1235</v>
      </c>
      <c r="F54" s="212" t="s">
        <v>2424</v>
      </c>
      <c r="G54" s="211" t="s">
        <v>1235</v>
      </c>
    </row>
    <row r="55" spans="2:7" ht="15.75">
      <c r="B55" s="210"/>
      <c r="C55" s="267"/>
      <c r="D55" s="209"/>
      <c r="E55" s="208"/>
      <c r="F55" s="209"/>
      <c r="G55" s="208"/>
    </row>
    <row r="56" spans="2:7" ht="15.75">
      <c r="B56" s="217" t="s">
        <v>2435</v>
      </c>
      <c r="C56" s="206">
        <v>1</v>
      </c>
      <c r="D56" s="863"/>
      <c r="E56" s="205">
        <f t="shared" ref="E56:E65" si="4">C56*D56</f>
        <v>0</v>
      </c>
      <c r="F56" s="864"/>
      <c r="G56" s="205">
        <f t="shared" ref="G56:G65" si="5">C56*F56</f>
        <v>0</v>
      </c>
    </row>
    <row r="57" spans="2:7" ht="15.75">
      <c r="B57" s="217" t="s">
        <v>2434</v>
      </c>
      <c r="C57" s="206">
        <v>1</v>
      </c>
      <c r="D57" s="863"/>
      <c r="E57" s="205">
        <f t="shared" si="4"/>
        <v>0</v>
      </c>
      <c r="F57" s="864"/>
      <c r="G57" s="205">
        <f t="shared" si="5"/>
        <v>0</v>
      </c>
    </row>
    <row r="58" spans="2:7" ht="15.75">
      <c r="B58" s="217" t="s">
        <v>2433</v>
      </c>
      <c r="C58" s="206">
        <v>1</v>
      </c>
      <c r="D58" s="863"/>
      <c r="E58" s="205">
        <f t="shared" si="4"/>
        <v>0</v>
      </c>
      <c r="F58" s="864"/>
      <c r="G58" s="205">
        <f t="shared" si="5"/>
        <v>0</v>
      </c>
    </row>
    <row r="59" spans="2:7" ht="15.75">
      <c r="B59" s="217" t="s">
        <v>2432</v>
      </c>
      <c r="C59" s="206">
        <v>1</v>
      </c>
      <c r="D59" s="863"/>
      <c r="E59" s="205">
        <f t="shared" si="4"/>
        <v>0</v>
      </c>
      <c r="F59" s="864"/>
      <c r="G59" s="205">
        <f t="shared" si="5"/>
        <v>0</v>
      </c>
    </row>
    <row r="60" spans="2:7" ht="15.75">
      <c r="B60" s="217" t="s">
        <v>2431</v>
      </c>
      <c r="C60" s="206">
        <v>1</v>
      </c>
      <c r="D60" s="863"/>
      <c r="E60" s="205">
        <f t="shared" si="4"/>
        <v>0</v>
      </c>
      <c r="F60" s="864"/>
      <c r="G60" s="205">
        <f t="shared" si="5"/>
        <v>0</v>
      </c>
    </row>
    <row r="61" spans="2:7" ht="15.75">
      <c r="B61" s="217" t="s">
        <v>2430</v>
      </c>
      <c r="C61" s="206">
        <v>1</v>
      </c>
      <c r="D61" s="863"/>
      <c r="E61" s="205">
        <f t="shared" si="4"/>
        <v>0</v>
      </c>
      <c r="F61" s="864"/>
      <c r="G61" s="205">
        <f t="shared" si="5"/>
        <v>0</v>
      </c>
    </row>
    <row r="62" spans="2:7" ht="15.75">
      <c r="B62" s="217" t="s">
        <v>2429</v>
      </c>
      <c r="C62" s="206">
        <v>4</v>
      </c>
      <c r="D62" s="863"/>
      <c r="E62" s="205">
        <f t="shared" si="4"/>
        <v>0</v>
      </c>
      <c r="F62" s="864"/>
      <c r="G62" s="205">
        <f t="shared" si="5"/>
        <v>0</v>
      </c>
    </row>
    <row r="63" spans="2:7" ht="15.75">
      <c r="B63" s="217" t="s">
        <v>2428</v>
      </c>
      <c r="C63" s="206">
        <v>1</v>
      </c>
      <c r="D63" s="863"/>
      <c r="E63" s="205">
        <f t="shared" si="4"/>
        <v>0</v>
      </c>
      <c r="F63" s="864"/>
      <c r="G63" s="205">
        <f t="shared" si="5"/>
        <v>0</v>
      </c>
    </row>
    <row r="64" spans="2:7" ht="15.75">
      <c r="B64" s="217" t="s">
        <v>2427</v>
      </c>
      <c r="C64" s="206">
        <v>39</v>
      </c>
      <c r="D64" s="863"/>
      <c r="E64" s="205">
        <f t="shared" si="4"/>
        <v>0</v>
      </c>
      <c r="F64" s="864"/>
      <c r="G64" s="205">
        <f t="shared" si="5"/>
        <v>0</v>
      </c>
    </row>
    <row r="65" spans="2:7" ht="15.75">
      <c r="B65" s="217" t="s">
        <v>2426</v>
      </c>
      <c r="C65" s="206">
        <v>1</v>
      </c>
      <c r="D65" s="863"/>
      <c r="E65" s="205">
        <f t="shared" si="4"/>
        <v>0</v>
      </c>
      <c r="F65" s="864"/>
      <c r="G65" s="205">
        <f t="shared" si="5"/>
        <v>0</v>
      </c>
    </row>
    <row r="66" spans="2:7" ht="16.5" thickBot="1">
      <c r="B66" s="204"/>
      <c r="C66" s="203"/>
      <c r="D66" s="202"/>
      <c r="E66" s="200"/>
      <c r="F66" s="201"/>
      <c r="G66" s="200"/>
    </row>
    <row r="67" spans="2:7" ht="16.5" thickBot="1">
      <c r="B67" s="199" t="s">
        <v>2380</v>
      </c>
      <c r="C67" s="198"/>
      <c r="D67" s="196"/>
      <c r="E67" s="195">
        <f>SUM(E56:E65)</f>
        <v>0</v>
      </c>
      <c r="F67" s="196"/>
      <c r="G67" s="195" t="s">
        <v>14</v>
      </c>
    </row>
    <row r="68" spans="2:7" ht="16.5" thickBot="1">
      <c r="B68" s="199" t="s">
        <v>2405</v>
      </c>
      <c r="C68" s="198"/>
      <c r="D68" s="196"/>
      <c r="E68" s="197"/>
      <c r="F68" s="196"/>
      <c r="G68" s="195">
        <f>SUM(G56:G65)</f>
        <v>0</v>
      </c>
    </row>
    <row r="69" spans="2:7" ht="16.5" thickBot="1">
      <c r="B69" s="194"/>
      <c r="C69" s="193"/>
      <c r="D69" s="192"/>
      <c r="E69" s="191"/>
      <c r="F69" s="192"/>
      <c r="G69" s="191"/>
    </row>
    <row r="70" spans="2:7" ht="19.5" thickBot="1">
      <c r="B70" s="186" t="s">
        <v>2415</v>
      </c>
      <c r="C70" s="185"/>
      <c r="D70" s="190"/>
      <c r="E70" s="189"/>
      <c r="F70" s="1119">
        <f>E67+G68</f>
        <v>0</v>
      </c>
      <c r="G70" s="1120"/>
    </row>
    <row r="71" spans="2:7" ht="19.5" thickBot="1">
      <c r="B71" s="182"/>
      <c r="C71" s="181"/>
      <c r="D71" s="179"/>
      <c r="E71" s="180"/>
      <c r="F71" s="179"/>
      <c r="G71" s="178"/>
    </row>
    <row r="72" spans="2:7" ht="20.25" thickBot="1">
      <c r="B72" s="216" t="s">
        <v>2407</v>
      </c>
      <c r="C72" s="215"/>
      <c r="D72" s="1118" t="s">
        <v>2413</v>
      </c>
      <c r="E72" s="1117"/>
      <c r="F72" s="1116" t="s">
        <v>2412</v>
      </c>
      <c r="G72" s="1117"/>
    </row>
    <row r="73" spans="2:7" ht="32.25" thickBot="1">
      <c r="B73" s="214" t="s">
        <v>1451</v>
      </c>
      <c r="C73" s="213" t="s">
        <v>2425</v>
      </c>
      <c r="D73" s="212" t="s">
        <v>2424</v>
      </c>
      <c r="E73" s="211" t="s">
        <v>1235</v>
      </c>
      <c r="F73" s="212" t="s">
        <v>2424</v>
      </c>
      <c r="G73" s="211" t="s">
        <v>1235</v>
      </c>
    </row>
    <row r="74" spans="2:7" ht="15.75">
      <c r="B74" s="210"/>
      <c r="C74" s="267"/>
      <c r="D74" s="209"/>
      <c r="E74" s="208"/>
      <c r="F74" s="209"/>
      <c r="G74" s="208"/>
    </row>
    <row r="75" spans="2:7" ht="15.75">
      <c r="B75" s="207" t="s">
        <v>2423</v>
      </c>
      <c r="C75" s="206">
        <v>39</v>
      </c>
      <c r="D75" s="863"/>
      <c r="E75" s="205">
        <f t="shared" ref="E75:E82" si="6">C75*D75</f>
        <v>0</v>
      </c>
      <c r="F75" s="864"/>
      <c r="G75" s="205">
        <f t="shared" ref="G75:G82" si="7">C75*F75</f>
        <v>0</v>
      </c>
    </row>
    <row r="76" spans="2:7" ht="15.75">
      <c r="B76" s="207" t="s">
        <v>2422</v>
      </c>
      <c r="C76" s="206">
        <v>17</v>
      </c>
      <c r="D76" s="863"/>
      <c r="E76" s="205">
        <f t="shared" si="6"/>
        <v>0</v>
      </c>
      <c r="F76" s="864"/>
      <c r="G76" s="205">
        <f t="shared" si="7"/>
        <v>0</v>
      </c>
    </row>
    <row r="77" spans="2:7" ht="15.75">
      <c r="B77" s="207" t="s">
        <v>2421</v>
      </c>
      <c r="C77" s="206">
        <v>198</v>
      </c>
      <c r="D77" s="863"/>
      <c r="E77" s="205">
        <f t="shared" si="6"/>
        <v>0</v>
      </c>
      <c r="F77" s="864"/>
      <c r="G77" s="205">
        <f t="shared" si="7"/>
        <v>0</v>
      </c>
    </row>
    <row r="78" spans="2:7" ht="15.75">
      <c r="B78" s="207" t="s">
        <v>2420</v>
      </c>
      <c r="C78" s="206">
        <v>66</v>
      </c>
      <c r="D78" s="863"/>
      <c r="E78" s="205">
        <f t="shared" si="6"/>
        <v>0</v>
      </c>
      <c r="F78" s="864"/>
      <c r="G78" s="205">
        <f t="shared" si="7"/>
        <v>0</v>
      </c>
    </row>
    <row r="79" spans="2:7" ht="15.75">
      <c r="B79" s="207" t="s">
        <v>2419</v>
      </c>
      <c r="C79" s="206">
        <v>37</v>
      </c>
      <c r="D79" s="863"/>
      <c r="E79" s="205">
        <f t="shared" si="6"/>
        <v>0</v>
      </c>
      <c r="F79" s="864"/>
      <c r="G79" s="205">
        <f t="shared" si="7"/>
        <v>0</v>
      </c>
    </row>
    <row r="80" spans="2:7" ht="15.75">
      <c r="B80" s="207" t="s">
        <v>2418</v>
      </c>
      <c r="C80" s="206">
        <v>4</v>
      </c>
      <c r="D80" s="863"/>
      <c r="E80" s="205">
        <f t="shared" si="6"/>
        <v>0</v>
      </c>
      <c r="F80" s="864"/>
      <c r="G80" s="205">
        <f t="shared" si="7"/>
        <v>0</v>
      </c>
    </row>
    <row r="81" spans="1:7" ht="15.75">
      <c r="B81" s="207" t="s">
        <v>2417</v>
      </c>
      <c r="C81" s="206">
        <v>28</v>
      </c>
      <c r="D81" s="863"/>
      <c r="E81" s="205">
        <f t="shared" si="6"/>
        <v>0</v>
      </c>
      <c r="F81" s="864"/>
      <c r="G81" s="205">
        <f t="shared" si="7"/>
        <v>0</v>
      </c>
    </row>
    <row r="82" spans="1:7" ht="15.75">
      <c r="B82" s="207" t="s">
        <v>2416</v>
      </c>
      <c r="C82" s="206">
        <v>15</v>
      </c>
      <c r="D82" s="863"/>
      <c r="E82" s="205">
        <f t="shared" si="6"/>
        <v>0</v>
      </c>
      <c r="F82" s="864"/>
      <c r="G82" s="205">
        <f t="shared" si="7"/>
        <v>0</v>
      </c>
    </row>
    <row r="83" spans="1:7" ht="16.5" thickBot="1">
      <c r="B83" s="204"/>
      <c r="C83" s="203"/>
      <c r="D83" s="202"/>
      <c r="E83" s="200"/>
      <c r="F83" s="201"/>
      <c r="G83" s="200"/>
    </row>
    <row r="84" spans="1:7" ht="16.5" thickBot="1">
      <c r="B84" s="199" t="s">
        <v>2380</v>
      </c>
      <c r="C84" s="198"/>
      <c r="D84" s="196"/>
      <c r="E84" s="195">
        <f>SUM(E75:E82)</f>
        <v>0</v>
      </c>
      <c r="F84" s="196"/>
      <c r="G84" s="195" t="s">
        <v>14</v>
      </c>
    </row>
    <row r="85" spans="1:7" ht="16.5" thickBot="1">
      <c r="B85" s="199" t="s">
        <v>2405</v>
      </c>
      <c r="C85" s="198"/>
      <c r="D85" s="196"/>
      <c r="E85" s="197"/>
      <c r="F85" s="196"/>
      <c r="G85" s="195">
        <f>SUM(G75:G82)</f>
        <v>0</v>
      </c>
    </row>
    <row r="86" spans="1:7" ht="16.5" thickBot="1">
      <c r="B86" s="194"/>
      <c r="C86" s="193"/>
      <c r="D86" s="192"/>
      <c r="E86" s="191"/>
      <c r="F86" s="192"/>
      <c r="G86" s="191"/>
    </row>
    <row r="87" spans="1:7" ht="19.5" thickBot="1">
      <c r="B87" s="186" t="s">
        <v>2415</v>
      </c>
      <c r="C87" s="185"/>
      <c r="D87" s="190"/>
      <c r="E87" s="189"/>
      <c r="F87" s="1119">
        <f>E84+G85</f>
        <v>0</v>
      </c>
      <c r="G87" s="1120"/>
    </row>
    <row r="88" spans="1:7" ht="19.5" thickBot="1">
      <c r="B88" s="182"/>
      <c r="C88" s="181"/>
      <c r="D88" s="179"/>
      <c r="E88" s="180"/>
      <c r="F88" s="179"/>
      <c r="G88" s="178"/>
    </row>
    <row r="89" spans="1:7" ht="20.25" thickBot="1">
      <c r="B89" s="1131" t="s">
        <v>2414</v>
      </c>
      <c r="C89" s="1132"/>
      <c r="D89" s="1118" t="s">
        <v>2413</v>
      </c>
      <c r="E89" s="1117"/>
      <c r="F89" s="1116" t="s">
        <v>2412</v>
      </c>
      <c r="G89" s="1117"/>
    </row>
    <row r="90" spans="1:7" ht="15.75">
      <c r="B90" s="1133"/>
      <c r="C90" s="1126"/>
      <c r="D90" s="1125"/>
      <c r="E90" s="1126"/>
      <c r="F90" s="1125"/>
      <c r="G90" s="1126"/>
    </row>
    <row r="91" spans="1:7" s="188" customFormat="1" ht="15.75">
      <c r="B91" s="1134" t="s">
        <v>2411</v>
      </c>
      <c r="C91" s="1135"/>
      <c r="D91" s="1127">
        <f>E20</f>
        <v>0</v>
      </c>
      <c r="E91" s="1128"/>
      <c r="F91" s="1127">
        <f>G21</f>
        <v>0</v>
      </c>
      <c r="G91" s="1128"/>
    </row>
    <row r="92" spans="1:7" s="188" customFormat="1" ht="15.75">
      <c r="B92" s="1134" t="s">
        <v>2410</v>
      </c>
      <c r="C92" s="1135"/>
      <c r="D92" s="1127">
        <f>E38</f>
        <v>0</v>
      </c>
      <c r="E92" s="1128"/>
      <c r="F92" s="1127">
        <f>G39</f>
        <v>0</v>
      </c>
      <c r="G92" s="1128"/>
    </row>
    <row r="93" spans="1:7" s="188" customFormat="1" ht="15.75">
      <c r="B93" s="1134" t="s">
        <v>2409</v>
      </c>
      <c r="C93" s="1135"/>
      <c r="D93" s="1127">
        <f>E48</f>
        <v>0</v>
      </c>
      <c r="E93" s="1128"/>
      <c r="F93" s="1127">
        <f>G49</f>
        <v>0</v>
      </c>
      <c r="G93" s="1128"/>
    </row>
    <row r="94" spans="1:7" s="188" customFormat="1" ht="15.75">
      <c r="B94" s="1134" t="s">
        <v>2408</v>
      </c>
      <c r="C94" s="1135"/>
      <c r="D94" s="1127">
        <f>E67</f>
        <v>0</v>
      </c>
      <c r="E94" s="1128"/>
      <c r="F94" s="1127">
        <f>G68</f>
        <v>0</v>
      </c>
      <c r="G94" s="1128"/>
    </row>
    <row r="95" spans="1:7" s="188" customFormat="1" ht="15.75">
      <c r="B95" s="1134" t="s">
        <v>2407</v>
      </c>
      <c r="C95" s="1135"/>
      <c r="D95" s="1127">
        <f>E84</f>
        <v>0</v>
      </c>
      <c r="E95" s="1128"/>
      <c r="F95" s="1127">
        <f>G85</f>
        <v>0</v>
      </c>
      <c r="G95" s="1128"/>
    </row>
    <row r="96" spans="1:7" s="187" customFormat="1" ht="15.75">
      <c r="A96" s="175"/>
      <c r="B96" s="1136" t="s">
        <v>2406</v>
      </c>
      <c r="C96" s="1135"/>
      <c r="D96" s="1127"/>
      <c r="E96" s="1128"/>
      <c r="F96" s="1127"/>
      <c r="G96" s="1128"/>
    </row>
    <row r="97" spans="2:7" ht="16.5" thickBot="1">
      <c r="B97" s="1137"/>
      <c r="C97" s="1138"/>
      <c r="D97" s="1123"/>
      <c r="E97" s="1124"/>
      <c r="F97" s="1123"/>
      <c r="G97" s="1124"/>
    </row>
    <row r="98" spans="2:7" ht="16.5" thickBot="1">
      <c r="B98" s="1139" t="s">
        <v>2380</v>
      </c>
      <c r="C98" s="1140"/>
      <c r="D98" s="1121">
        <f>SUM(D91:E97)</f>
        <v>0</v>
      </c>
      <c r="E98" s="1122"/>
      <c r="F98" s="1121"/>
      <c r="G98" s="1122"/>
    </row>
    <row r="99" spans="2:7" ht="16.5" thickBot="1">
      <c r="B99" s="1139" t="s">
        <v>2405</v>
      </c>
      <c r="C99" s="1140"/>
      <c r="D99" s="1121"/>
      <c r="E99" s="1122"/>
      <c r="F99" s="1121">
        <f>SUM(F91:G98)</f>
        <v>0</v>
      </c>
      <c r="G99" s="1122"/>
    </row>
    <row r="100" spans="2:7" ht="16.5" thickBot="1">
      <c r="B100" s="1141"/>
      <c r="C100" s="1140"/>
      <c r="D100" s="1121"/>
      <c r="E100" s="1122"/>
      <c r="F100" s="1121"/>
      <c r="G100" s="1122"/>
    </row>
    <row r="101" spans="2:7" ht="19.5" thickBot="1">
      <c r="B101" s="186" t="s">
        <v>2404</v>
      </c>
      <c r="C101" s="185"/>
      <c r="D101" s="184"/>
      <c r="E101" s="183"/>
      <c r="F101" s="1114">
        <f>D98+F99</f>
        <v>0</v>
      </c>
      <c r="G101" s="1115"/>
    </row>
    <row r="102" spans="2:7" ht="18.75">
      <c r="B102" s="182"/>
      <c r="C102" s="181"/>
      <c r="D102" s="179"/>
      <c r="E102" s="180"/>
      <c r="F102" s="179"/>
      <c r="G102" s="178"/>
    </row>
    <row r="103" spans="2:7" s="175" customFormat="1" ht="15.75">
      <c r="C103" s="177"/>
      <c r="E103" s="176"/>
      <c r="G103" s="176"/>
    </row>
  </sheetData>
  <sheetProtection password="CC09" sheet="1" objects="1" scenarios="1" selectLockedCells="1"/>
  <mergeCells count="54">
    <mergeCell ref="B96:C96"/>
    <mergeCell ref="D100:E100"/>
    <mergeCell ref="F96:G96"/>
    <mergeCell ref="B97:C97"/>
    <mergeCell ref="B98:C98"/>
    <mergeCell ref="B99:C99"/>
    <mergeCell ref="B100:C100"/>
    <mergeCell ref="D96:E96"/>
    <mergeCell ref="D97:E97"/>
    <mergeCell ref="D98:E98"/>
    <mergeCell ref="B89:C89"/>
    <mergeCell ref="B90:C90"/>
    <mergeCell ref="B91:C91"/>
    <mergeCell ref="B92:C92"/>
    <mergeCell ref="B95:C95"/>
    <mergeCell ref="B93:C93"/>
    <mergeCell ref="B94:C94"/>
    <mergeCell ref="B1:G1"/>
    <mergeCell ref="D5:E5"/>
    <mergeCell ref="F5:G5"/>
    <mergeCell ref="D25:E25"/>
    <mergeCell ref="F25:G25"/>
    <mergeCell ref="B3:G3"/>
    <mergeCell ref="F23:G23"/>
    <mergeCell ref="F41:G41"/>
    <mergeCell ref="D90:E90"/>
    <mergeCell ref="D91:E91"/>
    <mergeCell ref="D92:E92"/>
    <mergeCell ref="D95:E95"/>
    <mergeCell ref="D93:E93"/>
    <mergeCell ref="F53:G53"/>
    <mergeCell ref="F70:G70"/>
    <mergeCell ref="F90:G90"/>
    <mergeCell ref="F91:G91"/>
    <mergeCell ref="F92:G92"/>
    <mergeCell ref="F95:G95"/>
    <mergeCell ref="F93:G93"/>
    <mergeCell ref="F94:G94"/>
    <mergeCell ref="D94:E94"/>
    <mergeCell ref="F101:G101"/>
    <mergeCell ref="F43:G43"/>
    <mergeCell ref="D72:E72"/>
    <mergeCell ref="F72:G72"/>
    <mergeCell ref="D89:E89"/>
    <mergeCell ref="F89:G89"/>
    <mergeCell ref="D43:E43"/>
    <mergeCell ref="F87:G87"/>
    <mergeCell ref="F51:G51"/>
    <mergeCell ref="D53:E53"/>
    <mergeCell ref="D99:E99"/>
    <mergeCell ref="F97:G97"/>
    <mergeCell ref="F98:G98"/>
    <mergeCell ref="F99:G99"/>
    <mergeCell ref="F100:G100"/>
  </mergeCells>
  <pageMargins left="0" right="0" top="0.19685039370078741" bottom="0.19685039370078741" header="0.51181102362204722" footer="0.51181102362204722"/>
  <pageSetup paperSize="9" scale="85" fitToHeight="2" orientation="portrait" horizontalDpi="4294967294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69"/>
  <sheetViews>
    <sheetView workbookViewId="0">
      <selection activeCell="D5" sqref="D5:D6"/>
    </sheetView>
  </sheetViews>
  <sheetFormatPr defaultRowHeight="15"/>
  <cols>
    <col min="1" max="1" width="9.33203125" style="147"/>
    <col min="2" max="2" width="61" style="147" customWidth="1"/>
    <col min="3" max="3" width="9.33203125" style="147"/>
    <col min="4" max="4" width="15.1640625" style="147" customWidth="1"/>
    <col min="5" max="5" width="18.33203125" style="147" customWidth="1"/>
    <col min="6" max="16384" width="9.33203125" style="147"/>
  </cols>
  <sheetData>
    <row r="1" spans="1:5" ht="40.5" customHeight="1" thickBot="1">
      <c r="A1" s="1158" t="s">
        <v>2614</v>
      </c>
      <c r="B1" s="1159"/>
      <c r="C1" s="1159"/>
      <c r="D1" s="1159"/>
      <c r="E1" s="1160"/>
    </row>
    <row r="3" spans="1:5">
      <c r="A3" s="246" t="s">
        <v>2613</v>
      </c>
      <c r="B3" s="246" t="s">
        <v>2612</v>
      </c>
      <c r="C3" s="245" t="s">
        <v>1245</v>
      </c>
      <c r="D3" s="245" t="s">
        <v>2611</v>
      </c>
      <c r="E3" s="245" t="s">
        <v>2610</v>
      </c>
    </row>
    <row r="4" spans="1:5" ht="23.25" customHeight="1" thickBot="1">
      <c r="B4" s="244" t="s">
        <v>2609</v>
      </c>
    </row>
    <row r="5" spans="1:5" ht="30">
      <c r="A5" s="1145">
        <v>34</v>
      </c>
      <c r="B5" s="236" t="s">
        <v>2608</v>
      </c>
      <c r="C5" s="1145">
        <v>1</v>
      </c>
      <c r="D5" s="1147"/>
      <c r="E5" s="1149">
        <f>C5*D5</f>
        <v>0</v>
      </c>
    </row>
    <row r="6" spans="1:5" ht="15.75" thickBot="1">
      <c r="A6" s="1146"/>
      <c r="B6" s="232" t="s">
        <v>2607</v>
      </c>
      <c r="C6" s="1146"/>
      <c r="D6" s="1148"/>
      <c r="E6" s="1161"/>
    </row>
    <row r="7" spans="1:5" ht="47.25" customHeight="1">
      <c r="A7" s="1145">
        <v>35</v>
      </c>
      <c r="B7" s="233" t="s">
        <v>2606</v>
      </c>
      <c r="C7" s="1145">
        <v>1</v>
      </c>
      <c r="D7" s="1147"/>
      <c r="E7" s="1149">
        <f>C7*D7</f>
        <v>0</v>
      </c>
    </row>
    <row r="8" spans="1:5" ht="15.75" thickBot="1">
      <c r="A8" s="1146"/>
      <c r="B8" s="232" t="s">
        <v>2605</v>
      </c>
      <c r="C8" s="1146"/>
      <c r="D8" s="1148"/>
      <c r="E8" s="1146"/>
    </row>
    <row r="9" spans="1:5" ht="39" customHeight="1">
      <c r="A9" s="1145">
        <v>36</v>
      </c>
      <c r="B9" s="233" t="s">
        <v>2604</v>
      </c>
      <c r="C9" s="1145">
        <v>2</v>
      </c>
      <c r="D9" s="1147"/>
      <c r="E9" s="1149">
        <f>C9*D9</f>
        <v>0</v>
      </c>
    </row>
    <row r="10" spans="1:5" ht="19.5" customHeight="1">
      <c r="A10" s="1151"/>
      <c r="B10" s="233" t="s">
        <v>2603</v>
      </c>
      <c r="C10" s="1151"/>
      <c r="D10" s="1150"/>
      <c r="E10" s="1151"/>
    </row>
    <row r="11" spans="1:5" ht="15.75" thickBot="1">
      <c r="A11" s="1146"/>
      <c r="B11" s="232" t="s">
        <v>2602</v>
      </c>
      <c r="C11" s="1146"/>
      <c r="D11" s="1148"/>
      <c r="E11" s="1146"/>
    </row>
    <row r="12" spans="1:5" ht="26.25" customHeight="1" thickBot="1">
      <c r="B12" s="243" t="s">
        <v>2601</v>
      </c>
      <c r="C12" s="237"/>
      <c r="D12" s="238"/>
      <c r="E12" s="237"/>
    </row>
    <row r="13" spans="1:5" ht="45">
      <c r="A13" s="1145">
        <v>1</v>
      </c>
      <c r="B13" s="236" t="s">
        <v>2600</v>
      </c>
      <c r="C13" s="1145">
        <v>1</v>
      </c>
      <c r="D13" s="1147"/>
      <c r="E13" s="1149">
        <f>C13*D13</f>
        <v>0</v>
      </c>
    </row>
    <row r="14" spans="1:5" ht="15.75" thickBot="1">
      <c r="A14" s="1146"/>
      <c r="B14" s="232" t="s">
        <v>2578</v>
      </c>
      <c r="C14" s="1146"/>
      <c r="D14" s="1148"/>
      <c r="E14" s="1146"/>
    </row>
    <row r="15" spans="1:5">
      <c r="A15" s="1145">
        <v>2</v>
      </c>
      <c r="B15" s="233" t="s">
        <v>2599</v>
      </c>
      <c r="C15" s="1145">
        <v>1</v>
      </c>
      <c r="D15" s="1152" t="s">
        <v>2493</v>
      </c>
      <c r="E15" s="1153" t="s">
        <v>2493</v>
      </c>
    </row>
    <row r="16" spans="1:5">
      <c r="A16" s="1151"/>
      <c r="B16" s="233" t="s">
        <v>2598</v>
      </c>
      <c r="C16" s="1151"/>
      <c r="D16" s="1152"/>
      <c r="E16" s="1153"/>
    </row>
    <row r="17" spans="1:5" ht="15.75" thickBot="1">
      <c r="A17" s="1146"/>
      <c r="B17" s="232" t="s">
        <v>2597</v>
      </c>
      <c r="C17" s="1146"/>
      <c r="D17" s="1152"/>
      <c r="E17" s="1153"/>
    </row>
    <row r="18" spans="1:5" ht="30">
      <c r="A18" s="1145">
        <v>3</v>
      </c>
      <c r="B18" s="233" t="s">
        <v>2596</v>
      </c>
      <c r="C18" s="1145">
        <v>1</v>
      </c>
      <c r="D18" s="1147"/>
      <c r="E18" s="1149">
        <f>C18*D18</f>
        <v>0</v>
      </c>
    </row>
    <row r="19" spans="1:5" ht="15.75" thickBot="1">
      <c r="A19" s="1146"/>
      <c r="B19" s="232" t="s">
        <v>2595</v>
      </c>
      <c r="C19" s="1146"/>
      <c r="D19" s="1148"/>
      <c r="E19" s="1146"/>
    </row>
    <row r="20" spans="1:5" ht="30">
      <c r="A20" s="1145">
        <v>4</v>
      </c>
      <c r="B20" s="233" t="s">
        <v>2594</v>
      </c>
      <c r="C20" s="1145">
        <v>3</v>
      </c>
      <c r="D20" s="1147"/>
      <c r="E20" s="1149">
        <f>C20*D20</f>
        <v>0</v>
      </c>
    </row>
    <row r="21" spans="1:5">
      <c r="A21" s="1151"/>
      <c r="B21" s="233" t="s">
        <v>2593</v>
      </c>
      <c r="C21" s="1151"/>
      <c r="D21" s="1150"/>
      <c r="E21" s="1151"/>
    </row>
    <row r="22" spans="1:5" ht="15.75" thickBot="1">
      <c r="A22" s="1146"/>
      <c r="B22" s="232" t="s">
        <v>2592</v>
      </c>
      <c r="C22" s="1146"/>
      <c r="D22" s="1148"/>
      <c r="E22" s="1146"/>
    </row>
    <row r="23" spans="1:5" ht="30">
      <c r="A23" s="1145" t="s">
        <v>1469</v>
      </c>
      <c r="B23" s="233" t="s">
        <v>2472</v>
      </c>
      <c r="C23" s="1145">
        <v>1</v>
      </c>
      <c r="D23" s="1147"/>
      <c r="E23" s="1149">
        <f>C23*D23</f>
        <v>0</v>
      </c>
    </row>
    <row r="24" spans="1:5" ht="15.75" thickBot="1">
      <c r="A24" s="1146"/>
      <c r="B24" s="232" t="s">
        <v>2471</v>
      </c>
      <c r="C24" s="1146"/>
      <c r="D24" s="1148"/>
      <c r="E24" s="1146"/>
    </row>
    <row r="25" spans="1:5" ht="30">
      <c r="A25" s="1145">
        <v>5</v>
      </c>
      <c r="B25" s="233" t="s">
        <v>2591</v>
      </c>
      <c r="C25" s="1145">
        <v>1</v>
      </c>
      <c r="D25" s="1147"/>
      <c r="E25" s="1149">
        <f>C25*D25</f>
        <v>0</v>
      </c>
    </row>
    <row r="26" spans="1:5">
      <c r="A26" s="1151"/>
      <c r="B26" s="233" t="s">
        <v>2590</v>
      </c>
      <c r="C26" s="1151"/>
      <c r="D26" s="1150"/>
      <c r="E26" s="1151"/>
    </row>
    <row r="27" spans="1:5" ht="15.75" thickBot="1">
      <c r="A27" s="1146"/>
      <c r="B27" s="232" t="s">
        <v>2498</v>
      </c>
      <c r="C27" s="1146"/>
      <c r="D27" s="1148"/>
      <c r="E27" s="1146"/>
    </row>
    <row r="28" spans="1:5" ht="30">
      <c r="A28" s="1145">
        <v>6</v>
      </c>
      <c r="B28" s="233" t="s">
        <v>2589</v>
      </c>
      <c r="C28" s="1145">
        <v>1</v>
      </c>
      <c r="D28" s="1147"/>
      <c r="E28" s="1149">
        <f>C28*D28</f>
        <v>0</v>
      </c>
    </row>
    <row r="29" spans="1:5" ht="15.75" thickBot="1">
      <c r="A29" s="1146"/>
      <c r="B29" s="232" t="s">
        <v>2588</v>
      </c>
      <c r="C29" s="1146"/>
      <c r="D29" s="1148"/>
      <c r="E29" s="1146"/>
    </row>
    <row r="30" spans="1:5" ht="30">
      <c r="A30" s="268"/>
      <c r="B30" s="236" t="s">
        <v>2587</v>
      </c>
      <c r="C30" s="1145">
        <v>2</v>
      </c>
      <c r="D30" s="1147"/>
      <c r="E30" s="1149">
        <f>C30*D30</f>
        <v>0</v>
      </c>
    </row>
    <row r="31" spans="1:5">
      <c r="A31" s="270">
        <v>7</v>
      </c>
      <c r="B31" s="233" t="s">
        <v>2586</v>
      </c>
      <c r="C31" s="1151"/>
      <c r="D31" s="1150"/>
      <c r="E31" s="1151"/>
    </row>
    <row r="32" spans="1:5" ht="15.75" thickBot="1">
      <c r="A32" s="242"/>
      <c r="B32" s="232" t="s">
        <v>2585</v>
      </c>
      <c r="C32" s="1146"/>
      <c r="D32" s="1148"/>
      <c r="E32" s="1146"/>
    </row>
    <row r="33" spans="1:5" ht="45">
      <c r="A33" s="1145">
        <v>8</v>
      </c>
      <c r="B33" s="233" t="s">
        <v>2584</v>
      </c>
      <c r="C33" s="1145">
        <v>1</v>
      </c>
      <c r="D33" s="1147"/>
      <c r="E33" s="1149">
        <f>C33*D33</f>
        <v>0</v>
      </c>
    </row>
    <row r="34" spans="1:5">
      <c r="A34" s="1151"/>
      <c r="B34" s="233" t="s">
        <v>2583</v>
      </c>
      <c r="C34" s="1151"/>
      <c r="D34" s="1150"/>
      <c r="E34" s="1151"/>
    </row>
    <row r="35" spans="1:5" ht="15.75" thickBot="1">
      <c r="A35" s="1146"/>
      <c r="B35" s="232" t="s">
        <v>2582</v>
      </c>
      <c r="C35" s="1146"/>
      <c r="D35" s="1148"/>
      <c r="E35" s="1146"/>
    </row>
    <row r="36" spans="1:5">
      <c r="A36" s="1145" t="s">
        <v>2581</v>
      </c>
      <c r="B36" s="233" t="s">
        <v>2580</v>
      </c>
      <c r="C36" s="1145">
        <v>1</v>
      </c>
      <c r="D36" s="1147"/>
      <c r="E36" s="1149">
        <f>C36*D36</f>
        <v>0</v>
      </c>
    </row>
    <row r="37" spans="1:5" ht="15.75" thickBot="1">
      <c r="A37" s="1146"/>
      <c r="B37" s="232" t="s">
        <v>2578</v>
      </c>
      <c r="C37" s="1146"/>
      <c r="D37" s="1148"/>
      <c r="E37" s="1146"/>
    </row>
    <row r="38" spans="1:5" ht="30">
      <c r="A38" s="1145">
        <v>9</v>
      </c>
      <c r="B38" s="233" t="s">
        <v>2579</v>
      </c>
      <c r="C38" s="1145">
        <v>2</v>
      </c>
      <c r="D38" s="1147"/>
      <c r="E38" s="1149">
        <f>C38*D38</f>
        <v>0</v>
      </c>
    </row>
    <row r="39" spans="1:5" ht="15.75" thickBot="1">
      <c r="A39" s="1146"/>
      <c r="B39" s="232" t="s">
        <v>2578</v>
      </c>
      <c r="C39" s="1146"/>
      <c r="D39" s="1148"/>
      <c r="E39" s="1146"/>
    </row>
    <row r="40" spans="1:5">
      <c r="A40" s="1145">
        <v>10</v>
      </c>
      <c r="B40" s="233" t="s">
        <v>2577</v>
      </c>
      <c r="C40" s="1145">
        <v>1</v>
      </c>
      <c r="D40" s="1147"/>
      <c r="E40" s="1149">
        <f>C40*D40</f>
        <v>0</v>
      </c>
    </row>
    <row r="41" spans="1:5">
      <c r="A41" s="1151"/>
      <c r="B41" s="233" t="s">
        <v>2576</v>
      </c>
      <c r="C41" s="1151"/>
      <c r="D41" s="1150"/>
      <c r="E41" s="1151"/>
    </row>
    <row r="42" spans="1:5" ht="15.75" thickBot="1">
      <c r="A42" s="1146"/>
      <c r="B42" s="232" t="s">
        <v>2575</v>
      </c>
      <c r="C42" s="1146"/>
      <c r="D42" s="1148"/>
      <c r="E42" s="1146"/>
    </row>
    <row r="43" spans="1:5">
      <c r="A43" s="1145">
        <v>11</v>
      </c>
      <c r="B43" s="233" t="s">
        <v>2574</v>
      </c>
      <c r="C43" s="1145">
        <v>1</v>
      </c>
      <c r="D43" s="1152" t="s">
        <v>2493</v>
      </c>
      <c r="E43" s="1153" t="s">
        <v>2493</v>
      </c>
    </row>
    <row r="44" spans="1:5">
      <c r="A44" s="1151"/>
      <c r="B44" s="233" t="s">
        <v>2573</v>
      </c>
      <c r="C44" s="1151"/>
      <c r="D44" s="1152"/>
      <c r="E44" s="1153"/>
    </row>
    <row r="45" spans="1:5" ht="15.75" thickBot="1">
      <c r="A45" s="1146"/>
      <c r="B45" s="232" t="s">
        <v>2572</v>
      </c>
      <c r="C45" s="1146"/>
      <c r="D45" s="1152"/>
      <c r="E45" s="1153"/>
    </row>
    <row r="46" spans="1:5" ht="45">
      <c r="A46" s="1145">
        <v>12</v>
      </c>
      <c r="B46" s="233" t="s">
        <v>2571</v>
      </c>
      <c r="C46" s="1145">
        <v>1</v>
      </c>
      <c r="D46" s="1147"/>
      <c r="E46" s="1149">
        <f>C46*D46</f>
        <v>0</v>
      </c>
    </row>
    <row r="47" spans="1:5">
      <c r="A47" s="1151"/>
      <c r="B47" s="233" t="s">
        <v>2546</v>
      </c>
      <c r="C47" s="1151"/>
      <c r="D47" s="1150"/>
      <c r="E47" s="1151"/>
    </row>
    <row r="48" spans="1:5" ht="15.75" thickBot="1">
      <c r="A48" s="1146"/>
      <c r="B48" s="232" t="s">
        <v>2570</v>
      </c>
      <c r="C48" s="1146"/>
      <c r="D48" s="1148"/>
      <c r="E48" s="1146"/>
    </row>
    <row r="49" spans="1:5">
      <c r="A49" s="1145">
        <v>13</v>
      </c>
      <c r="B49" s="233" t="s">
        <v>2497</v>
      </c>
      <c r="C49" s="1145">
        <v>1</v>
      </c>
      <c r="D49" s="1147"/>
      <c r="E49" s="1149">
        <f>C49*D49</f>
        <v>0</v>
      </c>
    </row>
    <row r="50" spans="1:5" ht="15.75" thickBot="1">
      <c r="A50" s="1146"/>
      <c r="B50" s="232" t="s">
        <v>2569</v>
      </c>
      <c r="C50" s="1146"/>
      <c r="D50" s="1148"/>
      <c r="E50" s="1146"/>
    </row>
    <row r="51" spans="1:5">
      <c r="A51" s="1145">
        <v>14</v>
      </c>
      <c r="B51" s="233" t="s">
        <v>2568</v>
      </c>
      <c r="C51" s="1145">
        <v>2</v>
      </c>
      <c r="D51" s="1147"/>
      <c r="E51" s="1149">
        <f>C51*D51</f>
        <v>0</v>
      </c>
    </row>
    <row r="52" spans="1:5">
      <c r="A52" s="1151"/>
      <c r="B52" s="233" t="s">
        <v>2567</v>
      </c>
      <c r="C52" s="1151"/>
      <c r="D52" s="1150"/>
      <c r="E52" s="1151"/>
    </row>
    <row r="53" spans="1:5" ht="15.75" thickBot="1">
      <c r="A53" s="1146"/>
      <c r="B53" s="232" t="s">
        <v>2566</v>
      </c>
      <c r="C53" s="1146"/>
      <c r="D53" s="1148"/>
      <c r="E53" s="1146"/>
    </row>
    <row r="54" spans="1:5" ht="60">
      <c r="A54" s="1145">
        <v>15</v>
      </c>
      <c r="B54" s="233" t="s">
        <v>2565</v>
      </c>
      <c r="C54" s="1145">
        <v>1</v>
      </c>
      <c r="D54" s="1147"/>
      <c r="E54" s="1149">
        <f>C54*D54</f>
        <v>0</v>
      </c>
    </row>
    <row r="55" spans="1:5">
      <c r="A55" s="1151"/>
      <c r="B55" s="233" t="s">
        <v>2564</v>
      </c>
      <c r="C55" s="1151"/>
      <c r="D55" s="1150"/>
      <c r="E55" s="1151"/>
    </row>
    <row r="56" spans="1:5">
      <c r="A56" s="1151"/>
      <c r="B56" s="233" t="s">
        <v>2563</v>
      </c>
      <c r="C56" s="1151"/>
      <c r="D56" s="1150"/>
      <c r="E56" s="1151"/>
    </row>
    <row r="57" spans="1:5" ht="15.75" thickBot="1">
      <c r="A57" s="1146"/>
      <c r="B57" s="232" t="s">
        <v>2562</v>
      </c>
      <c r="C57" s="1146"/>
      <c r="D57" s="1148"/>
      <c r="E57" s="1146"/>
    </row>
    <row r="58" spans="1:5">
      <c r="A58" s="1145" t="s">
        <v>1469</v>
      </c>
      <c r="B58" s="233" t="s">
        <v>2561</v>
      </c>
      <c r="C58" s="241"/>
      <c r="D58" s="1147"/>
      <c r="E58" s="1149">
        <f>D58</f>
        <v>0</v>
      </c>
    </row>
    <row r="59" spans="1:5">
      <c r="A59" s="1151"/>
      <c r="B59" s="233" t="s">
        <v>2560</v>
      </c>
      <c r="C59" s="241">
        <v>10</v>
      </c>
      <c r="D59" s="1150"/>
      <c r="E59" s="1151"/>
    </row>
    <row r="60" spans="1:5">
      <c r="A60" s="1151"/>
      <c r="B60" s="233" t="s">
        <v>2559</v>
      </c>
      <c r="C60" s="241">
        <v>10</v>
      </c>
      <c r="D60" s="1150"/>
      <c r="E60" s="1151"/>
    </row>
    <row r="61" spans="1:5">
      <c r="A61" s="1151"/>
      <c r="B61" s="233" t="s">
        <v>2557</v>
      </c>
      <c r="C61" s="241">
        <v>5</v>
      </c>
      <c r="D61" s="1150"/>
      <c r="E61" s="1151"/>
    </row>
    <row r="62" spans="1:5">
      <c r="A62" s="1151"/>
      <c r="B62" s="233" t="s">
        <v>2558</v>
      </c>
      <c r="C62" s="241"/>
      <c r="D62" s="1150"/>
      <c r="E62" s="1151"/>
    </row>
    <row r="63" spans="1:5">
      <c r="A63" s="1151"/>
      <c r="B63" s="233" t="s">
        <v>2557</v>
      </c>
      <c r="C63" s="241">
        <v>5</v>
      </c>
      <c r="D63" s="1150"/>
      <c r="E63" s="1151"/>
    </row>
    <row r="64" spans="1:5">
      <c r="A64" s="1151"/>
      <c r="B64" s="233" t="s">
        <v>2556</v>
      </c>
      <c r="C64" s="241"/>
      <c r="D64" s="1150"/>
      <c r="E64" s="1151"/>
    </row>
    <row r="65" spans="1:5">
      <c r="A65" s="1151"/>
      <c r="B65" s="233" t="s">
        <v>2555</v>
      </c>
      <c r="C65" s="241">
        <v>5</v>
      </c>
      <c r="D65" s="1150"/>
      <c r="E65" s="1151"/>
    </row>
    <row r="66" spans="1:5">
      <c r="A66" s="1151"/>
      <c r="B66" s="233" t="s">
        <v>2554</v>
      </c>
      <c r="C66" s="241">
        <v>5</v>
      </c>
      <c r="D66" s="1150"/>
      <c r="E66" s="1151"/>
    </row>
    <row r="67" spans="1:5">
      <c r="A67" s="1151"/>
      <c r="B67" s="233" t="s">
        <v>2553</v>
      </c>
      <c r="C67" s="241">
        <v>5</v>
      </c>
      <c r="D67" s="1150"/>
      <c r="E67" s="1151"/>
    </row>
    <row r="68" spans="1:5" ht="15.75" thickBot="1">
      <c r="A68" s="1146"/>
      <c r="B68" s="232"/>
      <c r="C68" s="235"/>
      <c r="D68" s="1148"/>
      <c r="E68" s="1146"/>
    </row>
    <row r="69" spans="1:5">
      <c r="A69" s="1145">
        <v>16</v>
      </c>
      <c r="B69" s="233" t="s">
        <v>2552</v>
      </c>
      <c r="C69" s="1145">
        <v>1</v>
      </c>
      <c r="D69" s="1147"/>
      <c r="E69" s="1149">
        <f>C69*D69</f>
        <v>0</v>
      </c>
    </row>
    <row r="70" spans="1:5" ht="15.75" thickBot="1">
      <c r="A70" s="1146"/>
      <c r="B70" s="232" t="s">
        <v>2551</v>
      </c>
      <c r="C70" s="1146"/>
      <c r="D70" s="1148"/>
      <c r="E70" s="1146"/>
    </row>
    <row r="71" spans="1:5" ht="30">
      <c r="A71" s="1145">
        <v>17</v>
      </c>
      <c r="B71" s="233" t="s">
        <v>2550</v>
      </c>
      <c r="C71" s="1145">
        <v>1</v>
      </c>
      <c r="D71" s="1147"/>
      <c r="E71" s="1149">
        <f>C71*D71</f>
        <v>0</v>
      </c>
    </row>
    <row r="72" spans="1:5">
      <c r="A72" s="1151"/>
      <c r="B72" s="233" t="s">
        <v>2549</v>
      </c>
      <c r="C72" s="1151"/>
      <c r="D72" s="1150"/>
      <c r="E72" s="1151"/>
    </row>
    <row r="73" spans="1:5" ht="15.75" thickBot="1">
      <c r="A73" s="1146"/>
      <c r="B73" s="232" t="s">
        <v>2548</v>
      </c>
      <c r="C73" s="1146"/>
      <c r="D73" s="1148"/>
      <c r="E73" s="1146"/>
    </row>
    <row r="74" spans="1:5" ht="30">
      <c r="A74" s="1145">
        <v>18</v>
      </c>
      <c r="B74" s="233" t="s">
        <v>2547</v>
      </c>
      <c r="C74" s="1145">
        <v>1</v>
      </c>
      <c r="D74" s="1147"/>
      <c r="E74" s="1149">
        <f>C74*D74</f>
        <v>0</v>
      </c>
    </row>
    <row r="75" spans="1:5">
      <c r="A75" s="1151"/>
      <c r="B75" s="233" t="s">
        <v>2546</v>
      </c>
      <c r="C75" s="1151"/>
      <c r="D75" s="1150"/>
      <c r="E75" s="1151"/>
    </row>
    <row r="76" spans="1:5" ht="15.75" thickBot="1">
      <c r="A76" s="1146"/>
      <c r="B76" s="232" t="s">
        <v>2545</v>
      </c>
      <c r="C76" s="1146"/>
      <c r="D76" s="1148"/>
      <c r="E76" s="1146"/>
    </row>
    <row r="77" spans="1:5">
      <c r="A77" s="1145">
        <v>19</v>
      </c>
      <c r="B77" s="233" t="s">
        <v>2497</v>
      </c>
      <c r="C77" s="1145">
        <v>1</v>
      </c>
      <c r="D77" s="1147"/>
      <c r="E77" s="1149">
        <f>C77*D77</f>
        <v>0</v>
      </c>
    </row>
    <row r="78" spans="1:5" ht="15.75" thickBot="1">
      <c r="A78" s="1146"/>
      <c r="B78" s="232" t="s">
        <v>2544</v>
      </c>
      <c r="C78" s="1146"/>
      <c r="D78" s="1148"/>
      <c r="E78" s="1146"/>
    </row>
    <row r="79" spans="1:5" ht="30">
      <c r="A79" s="1145">
        <v>20</v>
      </c>
      <c r="B79" s="233" t="s">
        <v>2543</v>
      </c>
      <c r="C79" s="1145">
        <v>1</v>
      </c>
      <c r="D79" s="1147"/>
      <c r="E79" s="1149">
        <f>C79*D79</f>
        <v>0</v>
      </c>
    </row>
    <row r="80" spans="1:5" ht="15.75" thickBot="1">
      <c r="A80" s="1146"/>
      <c r="B80" s="232" t="s">
        <v>2542</v>
      </c>
      <c r="C80" s="1146"/>
      <c r="D80" s="1148"/>
      <c r="E80" s="1146"/>
    </row>
    <row r="81" spans="1:5">
      <c r="A81" s="1145">
        <v>21</v>
      </c>
      <c r="B81" s="233" t="s">
        <v>2541</v>
      </c>
      <c r="C81" s="1145">
        <v>1</v>
      </c>
      <c r="D81" s="1152" t="s">
        <v>2493</v>
      </c>
      <c r="E81" s="1153" t="s">
        <v>2493</v>
      </c>
    </row>
    <row r="82" spans="1:5">
      <c r="A82" s="1151"/>
      <c r="B82" s="233" t="s">
        <v>2540</v>
      </c>
      <c r="C82" s="1151"/>
      <c r="D82" s="1152"/>
      <c r="E82" s="1153"/>
    </row>
    <row r="83" spans="1:5" ht="15.75" thickBot="1">
      <c r="A83" s="1146"/>
      <c r="B83" s="232" t="s">
        <v>2539</v>
      </c>
      <c r="C83" s="1146"/>
      <c r="D83" s="1152"/>
      <c r="E83" s="1153"/>
    </row>
    <row r="84" spans="1:5" ht="30">
      <c r="A84" s="1145">
        <v>22</v>
      </c>
      <c r="B84" s="233" t="s">
        <v>2538</v>
      </c>
      <c r="C84" s="1145">
        <v>2</v>
      </c>
      <c r="D84" s="1147"/>
      <c r="E84" s="1149">
        <f>C84*D84</f>
        <v>0</v>
      </c>
    </row>
    <row r="85" spans="1:5">
      <c r="A85" s="1151"/>
      <c r="B85" s="233" t="s">
        <v>2537</v>
      </c>
      <c r="C85" s="1151"/>
      <c r="D85" s="1150"/>
      <c r="E85" s="1151"/>
    </row>
    <row r="86" spans="1:5" ht="15.75" thickBot="1">
      <c r="A86" s="1146"/>
      <c r="B86" s="232" t="s">
        <v>2536</v>
      </c>
      <c r="C86" s="1146"/>
      <c r="D86" s="1148"/>
      <c r="E86" s="1146"/>
    </row>
    <row r="87" spans="1:5">
      <c r="A87" s="1145">
        <v>23</v>
      </c>
      <c r="B87" s="233" t="s">
        <v>2535</v>
      </c>
      <c r="C87" s="1145">
        <v>1</v>
      </c>
      <c r="D87" s="1152" t="s">
        <v>2493</v>
      </c>
      <c r="E87" s="1153" t="s">
        <v>2493</v>
      </c>
    </row>
    <row r="88" spans="1:5">
      <c r="A88" s="1151"/>
      <c r="B88" s="233" t="s">
        <v>2534</v>
      </c>
      <c r="C88" s="1151"/>
      <c r="D88" s="1152"/>
      <c r="E88" s="1153"/>
    </row>
    <row r="89" spans="1:5" ht="15.75" thickBot="1">
      <c r="A89" s="1146"/>
      <c r="B89" s="232" t="s">
        <v>2533</v>
      </c>
      <c r="C89" s="1146"/>
      <c r="D89" s="1152"/>
      <c r="E89" s="1153"/>
    </row>
    <row r="90" spans="1:5" ht="75">
      <c r="A90" s="1145">
        <v>24</v>
      </c>
      <c r="B90" s="233" t="s">
        <v>2532</v>
      </c>
      <c r="C90" s="1145">
        <v>1</v>
      </c>
      <c r="D90" s="1147"/>
      <c r="E90" s="1149">
        <f>C90*D90</f>
        <v>0</v>
      </c>
    </row>
    <row r="91" spans="1:5">
      <c r="A91" s="1151"/>
      <c r="B91" s="233" t="s">
        <v>2531</v>
      </c>
      <c r="C91" s="1151"/>
      <c r="D91" s="1150"/>
      <c r="E91" s="1151"/>
    </row>
    <row r="92" spans="1:5" ht="15.75" thickBot="1">
      <c r="A92" s="1146"/>
      <c r="B92" s="232" t="s">
        <v>2530</v>
      </c>
      <c r="C92" s="1146"/>
      <c r="D92" s="1148"/>
      <c r="E92" s="1146"/>
    </row>
    <row r="93" spans="1:5">
      <c r="A93" s="1145">
        <v>25</v>
      </c>
      <c r="B93" s="233" t="s">
        <v>2529</v>
      </c>
      <c r="C93" s="1145">
        <v>1</v>
      </c>
      <c r="D93" s="1147"/>
      <c r="E93" s="1149">
        <f>C93*D93</f>
        <v>0</v>
      </c>
    </row>
    <row r="94" spans="1:5" ht="15.75" thickBot="1">
      <c r="A94" s="1146"/>
      <c r="B94" s="232" t="s">
        <v>2528</v>
      </c>
      <c r="C94" s="1146"/>
      <c r="D94" s="1150"/>
      <c r="E94" s="1151"/>
    </row>
    <row r="95" spans="1:5" ht="45">
      <c r="A95" s="1145">
        <v>26</v>
      </c>
      <c r="B95" s="233" t="s">
        <v>2527</v>
      </c>
      <c r="C95" s="1154">
        <v>1</v>
      </c>
      <c r="D95" s="1156"/>
      <c r="E95" s="1149">
        <f>C95*D95</f>
        <v>0</v>
      </c>
    </row>
    <row r="96" spans="1:5" ht="15.75" thickBot="1">
      <c r="A96" s="1146"/>
      <c r="B96" s="232" t="s">
        <v>2473</v>
      </c>
      <c r="C96" s="1155"/>
      <c r="D96" s="1157"/>
      <c r="E96" s="1146"/>
    </row>
    <row r="97" spans="1:5">
      <c r="A97" s="1145">
        <v>27</v>
      </c>
      <c r="B97" s="233" t="s">
        <v>2526</v>
      </c>
      <c r="C97" s="1145">
        <v>1</v>
      </c>
      <c r="D97" s="1152" t="s">
        <v>2493</v>
      </c>
      <c r="E97" s="1153" t="s">
        <v>2493</v>
      </c>
    </row>
    <row r="98" spans="1:5">
      <c r="A98" s="1151"/>
      <c r="B98" s="233" t="s">
        <v>2525</v>
      </c>
      <c r="C98" s="1151"/>
      <c r="D98" s="1152"/>
      <c r="E98" s="1153"/>
    </row>
    <row r="99" spans="1:5" ht="15.75" thickBot="1">
      <c r="A99" s="1146"/>
      <c r="B99" s="232" t="s">
        <v>2524</v>
      </c>
      <c r="C99" s="1146"/>
      <c r="D99" s="1152"/>
      <c r="E99" s="1153"/>
    </row>
    <row r="100" spans="1:5">
      <c r="A100" s="1145">
        <v>28</v>
      </c>
      <c r="B100" s="233" t="s">
        <v>2523</v>
      </c>
      <c r="C100" s="1145">
        <v>1</v>
      </c>
      <c r="D100" s="1147"/>
      <c r="E100" s="1149">
        <f>C100*D100</f>
        <v>0</v>
      </c>
    </row>
    <row r="101" spans="1:5" ht="15.75" thickBot="1">
      <c r="A101" s="1146"/>
      <c r="B101" s="232" t="s">
        <v>2522</v>
      </c>
      <c r="C101" s="1146"/>
      <c r="D101" s="1148"/>
      <c r="E101" s="1146"/>
    </row>
    <row r="102" spans="1:5" ht="30">
      <c r="A102" s="1145" t="s">
        <v>1469</v>
      </c>
      <c r="B102" s="233" t="s">
        <v>2472</v>
      </c>
      <c r="C102" s="1145">
        <v>1</v>
      </c>
      <c r="D102" s="1147"/>
      <c r="E102" s="1149">
        <f>C102*D102</f>
        <v>0</v>
      </c>
    </row>
    <row r="103" spans="1:5" ht="15.75" thickBot="1">
      <c r="A103" s="1146"/>
      <c r="B103" s="232" t="s">
        <v>2471</v>
      </c>
      <c r="C103" s="1146"/>
      <c r="D103" s="1148"/>
      <c r="E103" s="1146"/>
    </row>
    <row r="104" spans="1:5">
      <c r="A104" s="1145">
        <v>29</v>
      </c>
      <c r="B104" s="233" t="s">
        <v>2497</v>
      </c>
      <c r="C104" s="1145">
        <v>1</v>
      </c>
      <c r="D104" s="1152" t="s">
        <v>2521</v>
      </c>
      <c r="E104" s="1153" t="s">
        <v>2493</v>
      </c>
    </row>
    <row r="105" spans="1:5" ht="15.75" thickBot="1">
      <c r="A105" s="1146"/>
      <c r="B105" s="232" t="s">
        <v>2520</v>
      </c>
      <c r="C105" s="1146"/>
      <c r="D105" s="1152"/>
      <c r="E105" s="1153"/>
    </row>
    <row r="106" spans="1:5">
      <c r="A106" s="1145">
        <v>30</v>
      </c>
      <c r="B106" s="233" t="s">
        <v>2519</v>
      </c>
      <c r="C106" s="1145">
        <v>1</v>
      </c>
      <c r="D106" s="1152" t="s">
        <v>2493</v>
      </c>
      <c r="E106" s="1153" t="s">
        <v>2493</v>
      </c>
    </row>
    <row r="107" spans="1:5" ht="15.75" thickBot="1">
      <c r="A107" s="1146"/>
      <c r="B107" s="232" t="s">
        <v>2518</v>
      </c>
      <c r="C107" s="1146"/>
      <c r="D107" s="1152"/>
      <c r="E107" s="1153"/>
    </row>
    <row r="108" spans="1:5">
      <c r="A108" s="1145">
        <v>31</v>
      </c>
      <c r="B108" s="233" t="s">
        <v>2517</v>
      </c>
      <c r="C108" s="1145">
        <v>1</v>
      </c>
      <c r="D108" s="1147"/>
      <c r="E108" s="1149">
        <f>C108*D108</f>
        <v>0</v>
      </c>
    </row>
    <row r="109" spans="1:5" ht="15.75" thickBot="1">
      <c r="A109" s="1146"/>
      <c r="B109" s="232" t="s">
        <v>2516</v>
      </c>
      <c r="C109" s="1146"/>
      <c r="D109" s="1148"/>
      <c r="E109" s="1146"/>
    </row>
    <row r="110" spans="1:5">
      <c r="A110" s="1145">
        <v>32</v>
      </c>
      <c r="B110" s="233" t="s">
        <v>2515</v>
      </c>
      <c r="C110" s="1145">
        <v>1</v>
      </c>
      <c r="D110" s="1147"/>
      <c r="E110" s="1149">
        <f>C110*D110</f>
        <v>0</v>
      </c>
    </row>
    <row r="111" spans="1:5" ht="15.75" thickBot="1">
      <c r="A111" s="1146"/>
      <c r="B111" s="232" t="s">
        <v>2514</v>
      </c>
      <c r="C111" s="1146"/>
      <c r="D111" s="1148"/>
      <c r="E111" s="1146"/>
    </row>
    <row r="112" spans="1:5">
      <c r="A112" s="1145">
        <v>33</v>
      </c>
      <c r="B112" s="233" t="s">
        <v>2513</v>
      </c>
      <c r="C112" s="1145">
        <v>1</v>
      </c>
      <c r="D112" s="1147"/>
      <c r="E112" s="1149">
        <f>C112*D112</f>
        <v>0</v>
      </c>
    </row>
    <row r="113" spans="1:5" ht="15.75" thickBot="1">
      <c r="A113" s="1146"/>
      <c r="B113" s="232" t="s">
        <v>2512</v>
      </c>
      <c r="C113" s="1146"/>
      <c r="D113" s="1148"/>
      <c r="E113" s="1146"/>
    </row>
    <row r="114" spans="1:5">
      <c r="A114" s="1145">
        <v>34</v>
      </c>
      <c r="B114" s="233" t="s">
        <v>2511</v>
      </c>
      <c r="C114" s="1145">
        <v>1</v>
      </c>
      <c r="D114" s="1147"/>
      <c r="E114" s="1149">
        <f>C114*D114</f>
        <v>0</v>
      </c>
    </row>
    <row r="115" spans="1:5" ht="15.75" thickBot="1">
      <c r="A115" s="1146"/>
      <c r="B115" s="232" t="s">
        <v>2510</v>
      </c>
      <c r="C115" s="1146"/>
      <c r="D115" s="1148"/>
      <c r="E115" s="1146"/>
    </row>
    <row r="116" spans="1:5" ht="20.25" customHeight="1" thickBot="1">
      <c r="B116" s="239" t="s">
        <v>2509</v>
      </c>
      <c r="C116" s="237"/>
      <c r="D116" s="238"/>
      <c r="E116" s="237"/>
    </row>
    <row r="117" spans="1:5">
      <c r="A117" s="1145">
        <v>1</v>
      </c>
      <c r="B117" s="236" t="s">
        <v>2508</v>
      </c>
      <c r="C117" s="1145">
        <v>1</v>
      </c>
      <c r="D117" s="1152" t="s">
        <v>2493</v>
      </c>
      <c r="E117" s="1153" t="s">
        <v>2493</v>
      </c>
    </row>
    <row r="118" spans="1:5">
      <c r="A118" s="1151"/>
      <c r="B118" s="233" t="s">
        <v>2507</v>
      </c>
      <c r="C118" s="1151"/>
      <c r="D118" s="1152"/>
      <c r="E118" s="1153"/>
    </row>
    <row r="119" spans="1:5" ht="15.75" thickBot="1">
      <c r="A119" s="1146"/>
      <c r="B119" s="232" t="s">
        <v>2504</v>
      </c>
      <c r="C119" s="1146"/>
      <c r="D119" s="1152"/>
      <c r="E119" s="1153"/>
    </row>
    <row r="120" spans="1:5" ht="30">
      <c r="A120" s="1145">
        <v>2</v>
      </c>
      <c r="B120" s="233" t="s">
        <v>2506</v>
      </c>
      <c r="C120" s="1145">
        <v>1</v>
      </c>
      <c r="D120" s="1147"/>
      <c r="E120" s="1149">
        <f>C120*D120</f>
        <v>0</v>
      </c>
    </row>
    <row r="121" spans="1:5">
      <c r="A121" s="1151"/>
      <c r="B121" s="233" t="s">
        <v>2505</v>
      </c>
      <c r="C121" s="1151"/>
      <c r="D121" s="1150"/>
      <c r="E121" s="1151"/>
    </row>
    <row r="122" spans="1:5" ht="15.75" thickBot="1">
      <c r="A122" s="1146"/>
      <c r="B122" s="232" t="s">
        <v>2504</v>
      </c>
      <c r="C122" s="1146"/>
      <c r="D122" s="1148"/>
      <c r="E122" s="1146"/>
    </row>
    <row r="123" spans="1:5" ht="45">
      <c r="A123" s="1145">
        <v>3</v>
      </c>
      <c r="B123" s="233" t="s">
        <v>2503</v>
      </c>
      <c r="C123" s="1145">
        <v>1</v>
      </c>
      <c r="D123" s="1147"/>
      <c r="E123" s="1149">
        <f>C123*D123</f>
        <v>0</v>
      </c>
    </row>
    <row r="124" spans="1:5">
      <c r="A124" s="1151"/>
      <c r="B124" s="233" t="s">
        <v>2502</v>
      </c>
      <c r="C124" s="1151"/>
      <c r="D124" s="1150"/>
      <c r="E124" s="1151"/>
    </row>
    <row r="125" spans="1:5" ht="15.75" thickBot="1">
      <c r="A125" s="1146"/>
      <c r="B125" s="232" t="s">
        <v>2501</v>
      </c>
      <c r="C125" s="1146"/>
      <c r="D125" s="1148"/>
      <c r="E125" s="1146"/>
    </row>
    <row r="126" spans="1:5" ht="45">
      <c r="A126" s="1145">
        <v>4</v>
      </c>
      <c r="B126" s="233" t="s">
        <v>2500</v>
      </c>
      <c r="C126" s="1145">
        <v>2</v>
      </c>
      <c r="D126" s="1147"/>
      <c r="E126" s="1149">
        <f>C126*D126</f>
        <v>0</v>
      </c>
    </row>
    <row r="127" spans="1:5">
      <c r="A127" s="1151"/>
      <c r="B127" s="233" t="s">
        <v>2499</v>
      </c>
      <c r="C127" s="1151"/>
      <c r="D127" s="1150"/>
      <c r="E127" s="1151"/>
    </row>
    <row r="128" spans="1:5" ht="15.75" thickBot="1">
      <c r="A128" s="1146"/>
      <c r="B128" s="232" t="s">
        <v>2498</v>
      </c>
      <c r="C128" s="1146"/>
      <c r="D128" s="1148"/>
      <c r="E128" s="1146"/>
    </row>
    <row r="129" spans="1:5">
      <c r="A129" s="1145">
        <v>5</v>
      </c>
      <c r="B129" s="233" t="s">
        <v>2497</v>
      </c>
      <c r="C129" s="1145">
        <v>1</v>
      </c>
      <c r="D129" s="1147"/>
      <c r="E129" s="1149">
        <f>C129*D129</f>
        <v>0</v>
      </c>
    </row>
    <row r="130" spans="1:5" ht="15.75" thickBot="1">
      <c r="A130" s="1146"/>
      <c r="B130" s="232" t="s">
        <v>2496</v>
      </c>
      <c r="C130" s="1146"/>
      <c r="D130" s="1148"/>
      <c r="E130" s="1146"/>
    </row>
    <row r="131" spans="1:5" ht="20.25" customHeight="1" thickBot="1">
      <c r="B131" s="240" t="s">
        <v>2495</v>
      </c>
      <c r="C131" s="237"/>
      <c r="D131" s="238"/>
      <c r="E131" s="237"/>
    </row>
    <row r="132" spans="1:5">
      <c r="A132" s="1145">
        <v>1</v>
      </c>
      <c r="B132" s="236" t="s">
        <v>2494</v>
      </c>
      <c r="C132" s="1145">
        <v>1</v>
      </c>
      <c r="D132" s="1152" t="s">
        <v>2493</v>
      </c>
      <c r="E132" s="1153" t="s">
        <v>2493</v>
      </c>
    </row>
    <row r="133" spans="1:5" ht="15.75" thickBot="1">
      <c r="A133" s="1146"/>
      <c r="B133" s="232" t="s">
        <v>2492</v>
      </c>
      <c r="C133" s="1146"/>
      <c r="D133" s="1152"/>
      <c r="E133" s="1153"/>
    </row>
    <row r="134" spans="1:5" ht="21.75" customHeight="1" thickBot="1">
      <c r="B134" s="239" t="s">
        <v>2491</v>
      </c>
      <c r="C134" s="237"/>
      <c r="D134" s="238"/>
      <c r="E134" s="237"/>
    </row>
    <row r="135" spans="1:5">
      <c r="A135" s="1145">
        <v>1</v>
      </c>
      <c r="B135" s="236" t="s">
        <v>2489</v>
      </c>
      <c r="C135" s="1145">
        <v>1</v>
      </c>
      <c r="D135" s="1147"/>
      <c r="E135" s="1149">
        <f>C135*D135</f>
        <v>0</v>
      </c>
    </row>
    <row r="136" spans="1:5" ht="15.75" thickBot="1">
      <c r="A136" s="1146"/>
      <c r="B136" s="232" t="s">
        <v>2490</v>
      </c>
      <c r="C136" s="1146"/>
      <c r="D136" s="1148"/>
      <c r="E136" s="1146"/>
    </row>
    <row r="137" spans="1:5">
      <c r="A137" s="1145">
        <v>2</v>
      </c>
      <c r="B137" s="233" t="s">
        <v>2489</v>
      </c>
      <c r="C137" s="1145">
        <v>1</v>
      </c>
      <c r="D137" s="1147"/>
      <c r="E137" s="1149">
        <f>C137*D137</f>
        <v>0</v>
      </c>
    </row>
    <row r="138" spans="1:5" ht="15.75" thickBot="1">
      <c r="A138" s="1146"/>
      <c r="B138" s="232" t="s">
        <v>2488</v>
      </c>
      <c r="C138" s="1146"/>
      <c r="D138" s="1148"/>
      <c r="E138" s="1146"/>
    </row>
    <row r="139" spans="1:5" ht="30">
      <c r="A139" s="1145">
        <v>3</v>
      </c>
      <c r="B139" s="233" t="s">
        <v>2487</v>
      </c>
      <c r="C139" s="1145">
        <v>1</v>
      </c>
      <c r="D139" s="1147"/>
      <c r="E139" s="1149">
        <f>C139*D139</f>
        <v>0</v>
      </c>
    </row>
    <row r="140" spans="1:5" ht="15.75" thickBot="1">
      <c r="A140" s="1146"/>
      <c r="B140" s="232" t="s">
        <v>2486</v>
      </c>
      <c r="C140" s="1146"/>
      <c r="D140" s="1148"/>
      <c r="E140" s="1146"/>
    </row>
    <row r="141" spans="1:5" ht="20.25" customHeight="1" thickBot="1">
      <c r="B141" s="239" t="s">
        <v>2485</v>
      </c>
      <c r="C141" s="237"/>
      <c r="D141" s="238"/>
      <c r="E141" s="237"/>
    </row>
    <row r="142" spans="1:5">
      <c r="A142" s="1145">
        <v>1</v>
      </c>
      <c r="B142" s="236" t="s">
        <v>2484</v>
      </c>
      <c r="C142" s="1145">
        <v>1</v>
      </c>
      <c r="D142" s="1147"/>
      <c r="E142" s="1149">
        <f>C142*D142</f>
        <v>0</v>
      </c>
    </row>
    <row r="143" spans="1:5">
      <c r="A143" s="1151"/>
      <c r="B143" s="233" t="s">
        <v>2483</v>
      </c>
      <c r="C143" s="1151"/>
      <c r="D143" s="1150"/>
      <c r="E143" s="1151"/>
    </row>
    <row r="144" spans="1:5" ht="15.75" thickBot="1">
      <c r="A144" s="1146"/>
      <c r="B144" s="232" t="s">
        <v>2482</v>
      </c>
      <c r="C144" s="1146"/>
      <c r="D144" s="1148"/>
      <c r="E144" s="1146"/>
    </row>
    <row r="145" spans="1:5" ht="15.75" thickBot="1">
      <c r="A145" s="269" t="s">
        <v>2481</v>
      </c>
      <c r="B145" s="232" t="s">
        <v>2480</v>
      </c>
      <c r="C145" s="235">
        <v>1</v>
      </c>
      <c r="D145" s="866"/>
      <c r="E145" s="234">
        <f>C145*D145</f>
        <v>0</v>
      </c>
    </row>
    <row r="146" spans="1:5" ht="30">
      <c r="A146" s="1145">
        <v>2</v>
      </c>
      <c r="B146" s="233" t="s">
        <v>2479</v>
      </c>
      <c r="C146" s="1145">
        <v>1</v>
      </c>
      <c r="D146" s="1147"/>
      <c r="E146" s="1149">
        <f>C146*D146</f>
        <v>0</v>
      </c>
    </row>
    <row r="147" spans="1:5" ht="15.75" thickBot="1">
      <c r="A147" s="1146"/>
      <c r="B147" s="232" t="s">
        <v>2478</v>
      </c>
      <c r="C147" s="1146"/>
      <c r="D147" s="1148"/>
      <c r="E147" s="1146"/>
    </row>
    <row r="148" spans="1:5" ht="30">
      <c r="A148" s="1145" t="s">
        <v>1469</v>
      </c>
      <c r="B148" s="233" t="s">
        <v>2472</v>
      </c>
      <c r="C148" s="1145">
        <v>1</v>
      </c>
      <c r="D148" s="1147"/>
      <c r="E148" s="1149">
        <f>C148*D148</f>
        <v>0</v>
      </c>
    </row>
    <row r="149" spans="1:5" ht="15.75" thickBot="1">
      <c r="A149" s="1146"/>
      <c r="B149" s="232" t="s">
        <v>2471</v>
      </c>
      <c r="C149" s="1146"/>
      <c r="D149" s="1148"/>
      <c r="E149" s="1146"/>
    </row>
    <row r="150" spans="1:5">
      <c r="A150" s="1145">
        <v>3</v>
      </c>
      <c r="B150" s="233" t="s">
        <v>2477</v>
      </c>
      <c r="C150" s="1145">
        <v>1</v>
      </c>
      <c r="D150" s="1147"/>
      <c r="E150" s="1149">
        <f>C150*D150</f>
        <v>0</v>
      </c>
    </row>
    <row r="151" spans="1:5" ht="15.75" thickBot="1">
      <c r="A151" s="1146"/>
      <c r="B151" s="232" t="s">
        <v>2476</v>
      </c>
      <c r="C151" s="1146"/>
      <c r="D151" s="1148"/>
      <c r="E151" s="1146"/>
    </row>
    <row r="152" spans="1:5" ht="21" customHeight="1" thickBot="1">
      <c r="B152" s="239" t="s">
        <v>2475</v>
      </c>
      <c r="C152" s="237"/>
      <c r="D152" s="238"/>
      <c r="E152" s="237"/>
    </row>
    <row r="153" spans="1:5" ht="45">
      <c r="A153" s="1145">
        <v>1</v>
      </c>
      <c r="B153" s="236" t="s">
        <v>2474</v>
      </c>
      <c r="C153" s="1145">
        <v>1</v>
      </c>
      <c r="D153" s="1147"/>
      <c r="E153" s="1149">
        <f>C153*D153</f>
        <v>0</v>
      </c>
    </row>
    <row r="154" spans="1:5" ht="15.75" thickBot="1">
      <c r="A154" s="1146"/>
      <c r="B154" s="232" t="s">
        <v>2473</v>
      </c>
      <c r="C154" s="1146"/>
      <c r="D154" s="1148"/>
      <c r="E154" s="1146"/>
    </row>
    <row r="155" spans="1:5" ht="30">
      <c r="A155" s="1145" t="s">
        <v>1469</v>
      </c>
      <c r="B155" s="233" t="s">
        <v>2472</v>
      </c>
      <c r="C155" s="1145">
        <v>1</v>
      </c>
      <c r="D155" s="1147"/>
      <c r="E155" s="1149">
        <f>C155*D155</f>
        <v>0</v>
      </c>
    </row>
    <row r="156" spans="1:5" ht="15.75" thickBot="1">
      <c r="A156" s="1146"/>
      <c r="B156" s="232" t="s">
        <v>2471</v>
      </c>
      <c r="C156" s="1146"/>
      <c r="D156" s="1148"/>
      <c r="E156" s="1146"/>
    </row>
    <row r="157" spans="1:5" ht="30">
      <c r="A157" s="1145">
        <v>2</v>
      </c>
      <c r="B157" s="233" t="s">
        <v>2470</v>
      </c>
      <c r="C157" s="1145">
        <v>1</v>
      </c>
      <c r="D157" s="1147"/>
      <c r="E157" s="1149">
        <f>C157*D157</f>
        <v>0</v>
      </c>
    </row>
    <row r="158" spans="1:5">
      <c r="A158" s="1151"/>
      <c r="B158" s="233" t="s">
        <v>2469</v>
      </c>
      <c r="C158" s="1151"/>
      <c r="D158" s="1150"/>
      <c r="E158" s="1151"/>
    </row>
    <row r="159" spans="1:5">
      <c r="A159" s="1151"/>
      <c r="B159" s="233" t="s">
        <v>2468</v>
      </c>
      <c r="C159" s="1151"/>
      <c r="D159" s="1150"/>
      <c r="E159" s="1151"/>
    </row>
    <row r="160" spans="1:5" ht="15.75" thickBot="1">
      <c r="A160" s="269"/>
      <c r="B160" s="232"/>
      <c r="C160" s="1146"/>
      <c r="D160" s="1148"/>
      <c r="E160" s="1146"/>
    </row>
    <row r="161" spans="1:5" ht="30.75" thickBot="1">
      <c r="A161" s="269" t="s">
        <v>1469</v>
      </c>
      <c r="B161" s="232" t="s">
        <v>2467</v>
      </c>
      <c r="C161" s="235">
        <v>1</v>
      </c>
      <c r="D161" s="866"/>
      <c r="E161" s="234">
        <f>C161*D161</f>
        <v>0</v>
      </c>
    </row>
    <row r="162" spans="1:5">
      <c r="A162" s="1145">
        <v>3</v>
      </c>
      <c r="B162" s="233" t="s">
        <v>2466</v>
      </c>
      <c r="C162" s="1145">
        <v>1</v>
      </c>
      <c r="D162" s="1147"/>
      <c r="E162" s="1149">
        <f>C162*D162</f>
        <v>0</v>
      </c>
    </row>
    <row r="163" spans="1:5" ht="15.75" thickBot="1">
      <c r="A163" s="1146"/>
      <c r="B163" s="232" t="s">
        <v>2465</v>
      </c>
      <c r="C163" s="1146"/>
      <c r="D163" s="1148"/>
      <c r="E163" s="1146"/>
    </row>
    <row r="165" spans="1:5">
      <c r="B165" s="231" t="s">
        <v>2464</v>
      </c>
      <c r="E165" s="230">
        <f>SUM(E5:E163)</f>
        <v>0</v>
      </c>
    </row>
    <row r="166" spans="1:5">
      <c r="B166" s="229" t="s">
        <v>2463</v>
      </c>
      <c r="C166" s="227" t="s">
        <v>1354</v>
      </c>
      <c r="D166" s="867"/>
      <c r="E166" s="228">
        <f>D166</f>
        <v>0</v>
      </c>
    </row>
    <row r="167" spans="1:5">
      <c r="B167" s="229" t="s">
        <v>2462</v>
      </c>
      <c r="C167" s="227" t="s">
        <v>1354</v>
      </c>
      <c r="D167" s="867"/>
      <c r="E167" s="228">
        <f>D167</f>
        <v>0</v>
      </c>
    </row>
    <row r="168" spans="1:5" ht="15.75" thickBot="1">
      <c r="E168" s="227"/>
    </row>
    <row r="169" spans="1:5" ht="21.75" customHeight="1" thickBot="1">
      <c r="B169" s="1142" t="s">
        <v>2461</v>
      </c>
      <c r="C169" s="1143"/>
      <c r="D169" s="1144"/>
      <c r="E169" s="226">
        <f>E165+E166+E167</f>
        <v>0</v>
      </c>
    </row>
  </sheetData>
  <sheetProtection password="CC09" sheet="1" objects="1" scenarios="1" selectLockedCells="1"/>
  <mergeCells count="232">
    <mergeCell ref="A1:E1"/>
    <mergeCell ref="A5:A6"/>
    <mergeCell ref="C5:C6"/>
    <mergeCell ref="D5:D6"/>
    <mergeCell ref="E5:E6"/>
    <mergeCell ref="A7:A8"/>
    <mergeCell ref="C7:C8"/>
    <mergeCell ref="D7:D8"/>
    <mergeCell ref="E7:E8"/>
    <mergeCell ref="A9:A11"/>
    <mergeCell ref="A13:A14"/>
    <mergeCell ref="C13:C14"/>
    <mergeCell ref="D13:D14"/>
    <mergeCell ref="E13:E14"/>
    <mergeCell ref="C9:C11"/>
    <mergeCell ref="D9:D11"/>
    <mergeCell ref="E9:E11"/>
    <mergeCell ref="A18:A19"/>
    <mergeCell ref="C18:C19"/>
    <mergeCell ref="D18:D19"/>
    <mergeCell ref="E18:E19"/>
    <mergeCell ref="A20:A22"/>
    <mergeCell ref="C20:C22"/>
    <mergeCell ref="D20:D22"/>
    <mergeCell ref="E20:E22"/>
    <mergeCell ref="A15:A17"/>
    <mergeCell ref="C15:C17"/>
    <mergeCell ref="D15:D17"/>
    <mergeCell ref="E15:E17"/>
    <mergeCell ref="A28:A29"/>
    <mergeCell ref="C28:C29"/>
    <mergeCell ref="D28:D29"/>
    <mergeCell ref="E28:E29"/>
    <mergeCell ref="C30:C32"/>
    <mergeCell ref="A23:A24"/>
    <mergeCell ref="C23:C24"/>
    <mergeCell ref="D23:D24"/>
    <mergeCell ref="E23:E24"/>
    <mergeCell ref="A25:A27"/>
    <mergeCell ref="C25:C27"/>
    <mergeCell ref="D25:D27"/>
    <mergeCell ref="E25:E27"/>
    <mergeCell ref="A33:A35"/>
    <mergeCell ref="C33:C35"/>
    <mergeCell ref="D33:D35"/>
    <mergeCell ref="E33:E35"/>
    <mergeCell ref="A36:A37"/>
    <mergeCell ref="C36:C37"/>
    <mergeCell ref="D36:D37"/>
    <mergeCell ref="E36:E37"/>
    <mergeCell ref="A38:A39"/>
    <mergeCell ref="C38:C39"/>
    <mergeCell ref="D38:D39"/>
    <mergeCell ref="E38:E39"/>
    <mergeCell ref="A40:A42"/>
    <mergeCell ref="C40:C42"/>
    <mergeCell ref="D40:D42"/>
    <mergeCell ref="E40:E42"/>
    <mergeCell ref="A43:A45"/>
    <mergeCell ref="C43:C45"/>
    <mergeCell ref="D43:D45"/>
    <mergeCell ref="E43:E45"/>
    <mergeCell ref="A46:A48"/>
    <mergeCell ref="C46:C48"/>
    <mergeCell ref="D46:D48"/>
    <mergeCell ref="E46:E48"/>
    <mergeCell ref="A49:A50"/>
    <mergeCell ref="C49:C50"/>
    <mergeCell ref="D49:D50"/>
    <mergeCell ref="E49:E50"/>
    <mergeCell ref="A51:A53"/>
    <mergeCell ref="C51:C53"/>
    <mergeCell ref="D51:D53"/>
    <mergeCell ref="E51:E53"/>
    <mergeCell ref="A54:A57"/>
    <mergeCell ref="C54:C57"/>
    <mergeCell ref="D54:D57"/>
    <mergeCell ref="E54:E57"/>
    <mergeCell ref="A58:A68"/>
    <mergeCell ref="D58:D68"/>
    <mergeCell ref="E58:E68"/>
    <mergeCell ref="A69:A70"/>
    <mergeCell ref="C69:C70"/>
    <mergeCell ref="D69:D70"/>
    <mergeCell ref="E69:E70"/>
    <mergeCell ref="A71:A73"/>
    <mergeCell ref="C71:C73"/>
    <mergeCell ref="D71:D73"/>
    <mergeCell ref="E71:E73"/>
    <mergeCell ref="A74:A76"/>
    <mergeCell ref="C74:C76"/>
    <mergeCell ref="D74:D76"/>
    <mergeCell ref="E74:E76"/>
    <mergeCell ref="A77:A78"/>
    <mergeCell ref="C77:C78"/>
    <mergeCell ref="D77:D78"/>
    <mergeCell ref="E77:E78"/>
    <mergeCell ref="A79:A80"/>
    <mergeCell ref="C79:C80"/>
    <mergeCell ref="D79:D80"/>
    <mergeCell ref="E79:E80"/>
    <mergeCell ref="A81:A83"/>
    <mergeCell ref="C81:C83"/>
    <mergeCell ref="D81:D83"/>
    <mergeCell ref="E81:E83"/>
    <mergeCell ref="A84:A86"/>
    <mergeCell ref="C84:C86"/>
    <mergeCell ref="D84:D86"/>
    <mergeCell ref="E84:E86"/>
    <mergeCell ref="A87:A89"/>
    <mergeCell ref="C87:C89"/>
    <mergeCell ref="D87:D89"/>
    <mergeCell ref="E87:E89"/>
    <mergeCell ref="A90:A92"/>
    <mergeCell ref="C90:C92"/>
    <mergeCell ref="D90:D92"/>
    <mergeCell ref="E90:E92"/>
    <mergeCell ref="A93:A94"/>
    <mergeCell ref="C93:C94"/>
    <mergeCell ref="D93:D94"/>
    <mergeCell ref="E93:E94"/>
    <mergeCell ref="A95:A96"/>
    <mergeCell ref="C95:C96"/>
    <mergeCell ref="D95:D96"/>
    <mergeCell ref="E95:E96"/>
    <mergeCell ref="A97:A99"/>
    <mergeCell ref="C97:C99"/>
    <mergeCell ref="D97:D99"/>
    <mergeCell ref="E97:E99"/>
    <mergeCell ref="A100:A101"/>
    <mergeCell ref="C100:C101"/>
    <mergeCell ref="D100:D101"/>
    <mergeCell ref="E100:E101"/>
    <mergeCell ref="A102:A103"/>
    <mergeCell ref="C102:C103"/>
    <mergeCell ref="D102:D103"/>
    <mergeCell ref="E102:E103"/>
    <mergeCell ref="A104:A105"/>
    <mergeCell ref="C104:C105"/>
    <mergeCell ref="D104:D105"/>
    <mergeCell ref="E104:E105"/>
    <mergeCell ref="A106:A107"/>
    <mergeCell ref="C106:C107"/>
    <mergeCell ref="D106:D107"/>
    <mergeCell ref="E106:E107"/>
    <mergeCell ref="A108:A109"/>
    <mergeCell ref="C108:C109"/>
    <mergeCell ref="D108:D109"/>
    <mergeCell ref="E108:E109"/>
    <mergeCell ref="A110:A111"/>
    <mergeCell ref="C110:C111"/>
    <mergeCell ref="D110:D111"/>
    <mergeCell ref="E110:E111"/>
    <mergeCell ref="A112:A113"/>
    <mergeCell ref="C112:C113"/>
    <mergeCell ref="D112:D113"/>
    <mergeCell ref="E112:E113"/>
    <mergeCell ref="A114:A115"/>
    <mergeCell ref="C114:C115"/>
    <mergeCell ref="D114:D115"/>
    <mergeCell ref="E114:E115"/>
    <mergeCell ref="A117:A119"/>
    <mergeCell ref="C117:C119"/>
    <mergeCell ref="D117:D119"/>
    <mergeCell ref="E117:E119"/>
    <mergeCell ref="A120:A122"/>
    <mergeCell ref="C120:C122"/>
    <mergeCell ref="D120:D122"/>
    <mergeCell ref="E120:E122"/>
    <mergeCell ref="A123:A125"/>
    <mergeCell ref="C123:C125"/>
    <mergeCell ref="D123:D125"/>
    <mergeCell ref="E123:E125"/>
    <mergeCell ref="A126:A128"/>
    <mergeCell ref="C126:C128"/>
    <mergeCell ref="D126:D128"/>
    <mergeCell ref="E126:E128"/>
    <mergeCell ref="A129:A130"/>
    <mergeCell ref="C129:C130"/>
    <mergeCell ref="D129:D130"/>
    <mergeCell ref="E129:E130"/>
    <mergeCell ref="A132:A133"/>
    <mergeCell ref="C132:C133"/>
    <mergeCell ref="D132:D133"/>
    <mergeCell ref="E132:E133"/>
    <mergeCell ref="C146:C147"/>
    <mergeCell ref="D146:D147"/>
    <mergeCell ref="E146:E147"/>
    <mergeCell ref="A148:A149"/>
    <mergeCell ref="C148:C149"/>
    <mergeCell ref="D148:D149"/>
    <mergeCell ref="A135:A136"/>
    <mergeCell ref="C135:C136"/>
    <mergeCell ref="D135:D136"/>
    <mergeCell ref="E135:E136"/>
    <mergeCell ref="A137:A138"/>
    <mergeCell ref="C137:C138"/>
    <mergeCell ref="D137:D138"/>
    <mergeCell ref="E137:E138"/>
    <mergeCell ref="E148:E149"/>
    <mergeCell ref="A139:A140"/>
    <mergeCell ref="C139:C140"/>
    <mergeCell ref="D139:D140"/>
    <mergeCell ref="E139:E140"/>
    <mergeCell ref="A142:A144"/>
    <mergeCell ref="C142:C144"/>
    <mergeCell ref="D142:D144"/>
    <mergeCell ref="E142:E144"/>
    <mergeCell ref="B169:D169"/>
    <mergeCell ref="A162:A163"/>
    <mergeCell ref="C162:C163"/>
    <mergeCell ref="D162:D163"/>
    <mergeCell ref="E162:E163"/>
    <mergeCell ref="D30:D32"/>
    <mergeCell ref="E30:E32"/>
    <mergeCell ref="D157:D160"/>
    <mergeCell ref="E157:E160"/>
    <mergeCell ref="C157:C160"/>
    <mergeCell ref="A155:A156"/>
    <mergeCell ref="C155:C156"/>
    <mergeCell ref="D155:D156"/>
    <mergeCell ref="E155:E156"/>
    <mergeCell ref="A157:A159"/>
    <mergeCell ref="A150:A151"/>
    <mergeCell ref="C150:C151"/>
    <mergeCell ref="D150:D151"/>
    <mergeCell ref="E150:E151"/>
    <mergeCell ref="A153:A154"/>
    <mergeCell ref="C153:C154"/>
    <mergeCell ref="D153:D154"/>
    <mergeCell ref="E153:E154"/>
    <mergeCell ref="A146:A147"/>
  </mergeCell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T183"/>
  <sheetViews>
    <sheetView showGridLines="0" workbookViewId="0">
      <pane ySplit="1" topLeftCell="A2" activePane="bottomLeft" state="frozenSplit"/>
      <selection pane="bottomLeft" activeCell="F8" sqref="F8"/>
    </sheetView>
  </sheetViews>
  <sheetFormatPr defaultColWidth="10.5" defaultRowHeight="14.25" customHeight="1"/>
  <cols>
    <col min="1" max="1" width="8.33203125" style="877" customWidth="1"/>
    <col min="2" max="2" width="1.6640625" style="877" customWidth="1"/>
    <col min="3" max="3" width="4.1640625" style="877" customWidth="1"/>
    <col min="4" max="4" width="4.33203125" style="877" customWidth="1"/>
    <col min="5" max="5" width="17.1640625" style="877" customWidth="1"/>
    <col min="6" max="7" width="11.1640625" style="877" customWidth="1"/>
    <col min="8" max="8" width="12.5" style="877" customWidth="1"/>
    <col min="9" max="9" width="7" style="877" customWidth="1"/>
    <col min="10" max="10" width="5.1640625" style="877" customWidth="1"/>
    <col min="11" max="11" width="11.5" style="877" customWidth="1"/>
    <col min="12" max="12" width="12" style="877" customWidth="1"/>
    <col min="13" max="14" width="6" style="877" customWidth="1"/>
    <col min="15" max="15" width="2" style="877" customWidth="1"/>
    <col min="16" max="16" width="12.5" style="877" customWidth="1"/>
    <col min="17" max="17" width="4.1640625" style="877" customWidth="1"/>
    <col min="18" max="18" width="1.6640625" style="877" customWidth="1"/>
    <col min="19" max="19" width="8.1640625" style="877" customWidth="1"/>
    <col min="20" max="20" width="29.6640625" style="877" hidden="1" customWidth="1"/>
    <col min="21" max="21" width="16.33203125" style="877" hidden="1" customWidth="1"/>
    <col min="22" max="22" width="12.33203125" style="877" hidden="1" customWidth="1"/>
    <col min="23" max="23" width="16.33203125" style="877" hidden="1" customWidth="1"/>
    <col min="24" max="24" width="12.1640625" style="877" hidden="1" customWidth="1"/>
    <col min="25" max="25" width="15" style="877" hidden="1" customWidth="1"/>
    <col min="26" max="26" width="11" style="877" hidden="1" customWidth="1"/>
    <col min="27" max="27" width="15" style="877" hidden="1" customWidth="1"/>
    <col min="28" max="28" width="16.33203125" style="877" hidden="1" customWidth="1"/>
    <col min="29" max="29" width="11" style="877" customWidth="1"/>
    <col min="30" max="30" width="15" style="877" customWidth="1"/>
    <col min="31" max="41" width="10.5" style="965" customWidth="1"/>
    <col min="42" max="62" width="10.5" style="877" hidden="1" customWidth="1"/>
    <col min="63" max="16384" width="10.5" style="965"/>
  </cols>
  <sheetData>
    <row r="1" spans="1:254" s="876" customFormat="1" ht="22.5" customHeight="1">
      <c r="A1" s="250"/>
      <c r="B1" s="252"/>
      <c r="C1" s="252"/>
      <c r="D1" s="253" t="s">
        <v>0</v>
      </c>
      <c r="E1" s="252"/>
      <c r="F1" s="251" t="s">
        <v>4302</v>
      </c>
      <c r="G1" s="251"/>
      <c r="H1" s="1164" t="s">
        <v>4301</v>
      </c>
      <c r="I1" s="1164"/>
      <c r="J1" s="1164"/>
      <c r="K1" s="1164"/>
      <c r="L1" s="251" t="s">
        <v>4300</v>
      </c>
      <c r="M1" s="252"/>
      <c r="N1" s="252"/>
      <c r="O1" s="253" t="s">
        <v>44</v>
      </c>
      <c r="P1" s="252"/>
      <c r="Q1" s="252"/>
      <c r="R1" s="252"/>
      <c r="S1" s="251" t="s">
        <v>747</v>
      </c>
      <c r="T1" s="251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250"/>
      <c r="BF1" s="250"/>
      <c r="BG1" s="250"/>
      <c r="BH1" s="250"/>
      <c r="BI1" s="250"/>
      <c r="BJ1" s="250"/>
      <c r="BK1" s="250"/>
      <c r="BL1" s="250"/>
      <c r="BM1" s="250"/>
      <c r="BN1" s="250"/>
      <c r="BO1" s="250"/>
      <c r="BP1" s="250"/>
      <c r="BQ1" s="250"/>
      <c r="BR1" s="250"/>
      <c r="BS1" s="250"/>
      <c r="BT1" s="250"/>
      <c r="BU1" s="250"/>
      <c r="BV1" s="250"/>
      <c r="BW1" s="250"/>
      <c r="BX1" s="250"/>
      <c r="BY1" s="250"/>
      <c r="BZ1" s="250"/>
      <c r="CA1" s="250"/>
      <c r="CB1" s="250"/>
      <c r="CC1" s="250"/>
      <c r="CD1" s="250"/>
      <c r="CE1" s="250"/>
      <c r="CF1" s="250"/>
      <c r="CG1" s="250"/>
      <c r="CH1" s="250"/>
      <c r="CI1" s="250"/>
      <c r="CJ1" s="250"/>
      <c r="CK1" s="250"/>
      <c r="CL1" s="250"/>
      <c r="CM1" s="250"/>
      <c r="CN1" s="250"/>
      <c r="CO1" s="250"/>
      <c r="CP1" s="250"/>
      <c r="CQ1" s="250"/>
      <c r="CR1" s="250"/>
      <c r="CS1" s="250"/>
      <c r="CT1" s="250"/>
      <c r="CU1" s="250"/>
      <c r="CV1" s="250"/>
      <c r="CW1" s="250"/>
      <c r="CX1" s="250"/>
      <c r="CY1" s="250"/>
      <c r="CZ1" s="250"/>
      <c r="DA1" s="250"/>
      <c r="DB1" s="250"/>
      <c r="DC1" s="250"/>
      <c r="DD1" s="250"/>
      <c r="DE1" s="250"/>
      <c r="DF1" s="250"/>
      <c r="DG1" s="250"/>
      <c r="DH1" s="250"/>
      <c r="DI1" s="250"/>
      <c r="DJ1" s="250"/>
      <c r="DK1" s="250"/>
      <c r="DL1" s="250"/>
      <c r="DM1" s="250"/>
      <c r="DN1" s="250"/>
      <c r="DO1" s="250"/>
      <c r="DP1" s="250"/>
      <c r="DQ1" s="250"/>
      <c r="DR1" s="250"/>
      <c r="DS1" s="250"/>
      <c r="DT1" s="250"/>
      <c r="DU1" s="250"/>
      <c r="DV1" s="250"/>
      <c r="DW1" s="250"/>
      <c r="DX1" s="250"/>
      <c r="DY1" s="250"/>
      <c r="DZ1" s="250"/>
      <c r="EA1" s="250"/>
      <c r="EB1" s="250"/>
      <c r="EC1" s="250"/>
      <c r="ED1" s="250"/>
      <c r="EE1" s="250"/>
      <c r="EF1" s="250"/>
      <c r="EG1" s="250"/>
      <c r="EH1" s="250"/>
      <c r="EI1" s="250"/>
      <c r="EJ1" s="250"/>
      <c r="EK1" s="250"/>
      <c r="EL1" s="250"/>
      <c r="EM1" s="250"/>
      <c r="EN1" s="250"/>
      <c r="EO1" s="250"/>
      <c r="EP1" s="250"/>
      <c r="EQ1" s="250"/>
      <c r="ER1" s="250"/>
      <c r="ES1" s="250"/>
      <c r="ET1" s="250"/>
      <c r="EU1" s="250"/>
      <c r="EV1" s="250"/>
      <c r="EW1" s="250"/>
      <c r="EX1" s="250"/>
      <c r="EY1" s="250"/>
      <c r="EZ1" s="250"/>
      <c r="FA1" s="250"/>
      <c r="FB1" s="250"/>
      <c r="FC1" s="250"/>
      <c r="FD1" s="250"/>
      <c r="FE1" s="250"/>
      <c r="FF1" s="250"/>
      <c r="FG1" s="250"/>
      <c r="FH1" s="250"/>
      <c r="FI1" s="250"/>
      <c r="FJ1" s="250"/>
      <c r="FK1" s="250"/>
      <c r="FL1" s="250"/>
      <c r="FM1" s="250"/>
      <c r="FN1" s="250"/>
      <c r="FO1" s="250"/>
      <c r="FP1" s="250"/>
      <c r="FQ1" s="250"/>
      <c r="FR1" s="250"/>
      <c r="FS1" s="250"/>
      <c r="FT1" s="250"/>
      <c r="FU1" s="250"/>
      <c r="FV1" s="250"/>
      <c r="FW1" s="250"/>
      <c r="FX1" s="250"/>
      <c r="FY1" s="250"/>
      <c r="FZ1" s="250"/>
      <c r="GA1" s="250"/>
      <c r="GB1" s="250"/>
      <c r="GC1" s="250"/>
      <c r="GD1" s="250"/>
      <c r="GE1" s="250"/>
      <c r="GF1" s="250"/>
      <c r="GG1" s="250"/>
      <c r="GH1" s="250"/>
      <c r="GI1" s="250"/>
      <c r="GJ1" s="250"/>
      <c r="GK1" s="250"/>
      <c r="GL1" s="250"/>
      <c r="GM1" s="250"/>
      <c r="GN1" s="250"/>
      <c r="GO1" s="250"/>
      <c r="GP1" s="250"/>
      <c r="GQ1" s="250"/>
      <c r="GR1" s="250"/>
      <c r="GS1" s="250"/>
      <c r="GT1" s="250"/>
      <c r="GU1" s="250"/>
      <c r="GV1" s="250"/>
      <c r="GW1" s="250"/>
      <c r="GX1" s="250"/>
      <c r="GY1" s="250"/>
      <c r="GZ1" s="250"/>
      <c r="HA1" s="250"/>
      <c r="HB1" s="250"/>
      <c r="HC1" s="250"/>
      <c r="HD1" s="250"/>
      <c r="HE1" s="250"/>
      <c r="HF1" s="250"/>
      <c r="HG1" s="250"/>
      <c r="HH1" s="250"/>
      <c r="HI1" s="250"/>
      <c r="HJ1" s="250"/>
      <c r="HK1" s="250"/>
      <c r="HL1" s="250"/>
      <c r="HM1" s="250"/>
      <c r="HN1" s="250"/>
      <c r="HO1" s="250"/>
      <c r="HP1" s="250"/>
      <c r="HQ1" s="250"/>
      <c r="HR1" s="250"/>
      <c r="HS1" s="250"/>
      <c r="HT1" s="250"/>
      <c r="HU1" s="250"/>
      <c r="HV1" s="250"/>
      <c r="HW1" s="250"/>
      <c r="HX1" s="250"/>
      <c r="HY1" s="250"/>
      <c r="HZ1" s="250"/>
      <c r="IA1" s="250"/>
      <c r="IB1" s="250"/>
      <c r="IC1" s="250"/>
      <c r="ID1" s="250"/>
      <c r="IE1" s="250"/>
      <c r="IF1" s="250"/>
      <c r="IG1" s="250"/>
      <c r="IH1" s="250"/>
      <c r="II1" s="250"/>
      <c r="IJ1" s="250"/>
      <c r="IK1" s="250"/>
      <c r="IL1" s="250"/>
      <c r="IM1" s="250"/>
      <c r="IN1" s="250"/>
      <c r="IO1" s="250"/>
      <c r="IP1" s="250"/>
      <c r="IQ1" s="250"/>
      <c r="IR1" s="250"/>
      <c r="IS1" s="250"/>
      <c r="IT1" s="250"/>
    </row>
    <row r="2" spans="1:254" s="877" customFormat="1" ht="37.5" customHeight="1">
      <c r="C2" s="1205" t="s">
        <v>4299</v>
      </c>
      <c r="D2" s="1166"/>
      <c r="E2" s="1166"/>
      <c r="F2" s="1166"/>
      <c r="G2" s="1166"/>
      <c r="H2" s="1166"/>
      <c r="I2" s="1166"/>
      <c r="J2" s="1166"/>
      <c r="K2" s="1166"/>
      <c r="L2" s="1166"/>
      <c r="M2" s="1166"/>
      <c r="N2" s="1166"/>
      <c r="O2" s="1166"/>
      <c r="P2" s="1166"/>
      <c r="Q2" s="1166"/>
      <c r="S2" s="1165" t="s">
        <v>4</v>
      </c>
      <c r="T2" s="1166"/>
      <c r="U2" s="1166"/>
      <c r="V2" s="1166"/>
      <c r="W2" s="1166"/>
      <c r="X2" s="1166"/>
      <c r="Y2" s="1166"/>
      <c r="Z2" s="1166"/>
      <c r="AA2" s="1166"/>
      <c r="AB2" s="1166"/>
      <c r="AC2" s="1166"/>
      <c r="AR2" s="877" t="s">
        <v>4450</v>
      </c>
    </row>
    <row r="3" spans="1:254" s="877" customFormat="1" ht="7.5" customHeight="1">
      <c r="B3" s="878"/>
      <c r="C3" s="879"/>
      <c r="D3" s="879"/>
      <c r="E3" s="879"/>
      <c r="F3" s="879"/>
      <c r="G3" s="879"/>
      <c r="H3" s="879"/>
      <c r="I3" s="879"/>
      <c r="J3" s="879"/>
      <c r="K3" s="879"/>
      <c r="L3" s="879"/>
      <c r="M3" s="879"/>
      <c r="N3" s="879"/>
      <c r="O3" s="879"/>
      <c r="P3" s="879"/>
      <c r="Q3" s="879"/>
      <c r="R3" s="880"/>
      <c r="AR3" s="877" t="s">
        <v>45</v>
      </c>
    </row>
    <row r="4" spans="1:254" s="877" customFormat="1" ht="37.5" customHeight="1">
      <c r="B4" s="881"/>
      <c r="C4" s="1188" t="s">
        <v>4298</v>
      </c>
      <c r="D4" s="1166"/>
      <c r="E4" s="1166"/>
      <c r="F4" s="1166"/>
      <c r="G4" s="1166"/>
      <c r="H4" s="1166"/>
      <c r="I4" s="1166"/>
      <c r="J4" s="1166"/>
      <c r="K4" s="1166"/>
      <c r="L4" s="1166"/>
      <c r="M4" s="1166"/>
      <c r="N4" s="1166"/>
      <c r="O4" s="1166"/>
      <c r="P4" s="1166"/>
      <c r="Q4" s="1166"/>
      <c r="R4" s="882"/>
      <c r="T4" s="883" t="s">
        <v>7</v>
      </c>
      <c r="AR4" s="877" t="s">
        <v>2</v>
      </c>
    </row>
    <row r="5" spans="1:254" s="877" customFormat="1" ht="7.5" customHeight="1">
      <c r="B5" s="881"/>
      <c r="R5" s="882"/>
    </row>
    <row r="6" spans="1:254" s="877" customFormat="1" ht="26.25" customHeight="1">
      <c r="B6" s="881"/>
      <c r="D6" s="884" t="s">
        <v>8</v>
      </c>
      <c r="F6" s="1189" t="s">
        <v>4711</v>
      </c>
      <c r="G6" s="1166"/>
      <c r="H6" s="1166"/>
      <c r="I6" s="1166"/>
      <c r="J6" s="1166"/>
      <c r="K6" s="1166"/>
      <c r="L6" s="1166"/>
      <c r="M6" s="1166"/>
      <c r="N6" s="1166"/>
      <c r="O6" s="1166"/>
      <c r="P6" s="1166"/>
      <c r="R6" s="882"/>
    </row>
    <row r="7" spans="1:254" s="873" customFormat="1" ht="33.75" customHeight="1">
      <c r="B7" s="885"/>
      <c r="D7" s="886" t="s">
        <v>4285</v>
      </c>
      <c r="F7" s="1206" t="s">
        <v>4449</v>
      </c>
      <c r="G7" s="1173"/>
      <c r="H7" s="1173"/>
      <c r="I7" s="1173"/>
      <c r="J7" s="1173"/>
      <c r="K7" s="1173"/>
      <c r="L7" s="1173"/>
      <c r="M7" s="1173"/>
      <c r="N7" s="1173"/>
      <c r="O7" s="1173"/>
      <c r="P7" s="1173"/>
      <c r="R7" s="887"/>
    </row>
    <row r="8" spans="1:254" s="873" customFormat="1" ht="15" customHeight="1">
      <c r="B8" s="885"/>
      <c r="D8" s="884" t="s">
        <v>4297</v>
      </c>
      <c r="F8" s="869"/>
      <c r="M8" s="884" t="s">
        <v>11</v>
      </c>
      <c r="O8" s="872"/>
      <c r="P8" s="868"/>
      <c r="R8" s="887"/>
    </row>
    <row r="9" spans="1:254" s="873" customFormat="1" ht="15" customHeight="1">
      <c r="B9" s="885"/>
      <c r="D9" s="884" t="s">
        <v>13</v>
      </c>
      <c r="F9" s="869" t="s">
        <v>14</v>
      </c>
      <c r="M9" s="884" t="s">
        <v>15</v>
      </c>
      <c r="O9" s="1191">
        <v>42653</v>
      </c>
      <c r="P9" s="1173"/>
      <c r="R9" s="887"/>
    </row>
    <row r="10" spans="1:254" s="873" customFormat="1" ht="12" customHeight="1">
      <c r="B10" s="885"/>
      <c r="R10" s="887"/>
    </row>
    <row r="11" spans="1:254" s="873" customFormat="1" ht="15" customHeight="1">
      <c r="B11" s="885"/>
      <c r="D11" s="884" t="s">
        <v>4447</v>
      </c>
      <c r="M11" s="884" t="s">
        <v>17</v>
      </c>
      <c r="O11" s="1199"/>
      <c r="P11" s="1200"/>
      <c r="R11" s="887"/>
    </row>
    <row r="12" spans="1:254" s="873" customFormat="1" ht="18.75" customHeight="1">
      <c r="B12" s="885"/>
      <c r="E12" s="869"/>
      <c r="M12" s="884" t="s">
        <v>19</v>
      </c>
      <c r="O12" s="1199"/>
      <c r="P12" s="1200"/>
      <c r="R12" s="887"/>
    </row>
    <row r="13" spans="1:254" s="873" customFormat="1" ht="7.5" customHeight="1">
      <c r="B13" s="885"/>
      <c r="R13" s="887"/>
    </row>
    <row r="14" spans="1:254" s="873" customFormat="1" ht="15" customHeight="1">
      <c r="B14" s="885"/>
      <c r="D14" s="884" t="s">
        <v>4284</v>
      </c>
      <c r="M14" s="884" t="s">
        <v>17</v>
      </c>
      <c r="O14" s="1199"/>
      <c r="P14" s="1200"/>
      <c r="R14" s="887"/>
    </row>
    <row r="15" spans="1:254" s="873" customFormat="1" ht="18.75" customHeight="1">
      <c r="B15" s="885"/>
      <c r="E15" s="869"/>
      <c r="M15" s="884" t="s">
        <v>19</v>
      </c>
      <c r="O15" s="1199"/>
      <c r="P15" s="1200"/>
      <c r="R15" s="887"/>
    </row>
    <row r="16" spans="1:254" s="873" customFormat="1" ht="7.5" customHeight="1">
      <c r="B16" s="885"/>
      <c r="R16" s="887"/>
    </row>
    <row r="17" spans="2:18" s="873" customFormat="1" ht="15" customHeight="1">
      <c r="B17" s="885"/>
      <c r="D17" s="884" t="s">
        <v>22</v>
      </c>
      <c r="M17" s="884" t="s">
        <v>17</v>
      </c>
      <c r="O17" s="1199"/>
      <c r="P17" s="1200"/>
      <c r="R17" s="887"/>
    </row>
    <row r="18" spans="2:18" s="873" customFormat="1" ht="18.75" customHeight="1">
      <c r="B18" s="885"/>
      <c r="E18" s="869"/>
      <c r="M18" s="884" t="s">
        <v>19</v>
      </c>
      <c r="O18" s="1199"/>
      <c r="P18" s="1200"/>
      <c r="R18" s="887"/>
    </row>
    <row r="19" spans="2:18" s="873" customFormat="1" ht="7.5" customHeight="1">
      <c r="B19" s="885"/>
      <c r="R19" s="887"/>
    </row>
    <row r="20" spans="2:18" s="873" customFormat="1" ht="15" customHeight="1">
      <c r="B20" s="885"/>
      <c r="D20" s="884" t="s">
        <v>4283</v>
      </c>
      <c r="M20" s="884" t="s">
        <v>17</v>
      </c>
      <c r="O20" s="1199"/>
      <c r="P20" s="1200"/>
      <c r="R20" s="887"/>
    </row>
    <row r="21" spans="2:18" s="873" customFormat="1" ht="18.75" customHeight="1">
      <c r="B21" s="885"/>
      <c r="E21" s="872" t="s">
        <v>4448</v>
      </c>
      <c r="M21" s="884" t="s">
        <v>19</v>
      </c>
      <c r="O21" s="1199"/>
      <c r="P21" s="1200"/>
      <c r="R21" s="887"/>
    </row>
    <row r="22" spans="2:18" s="873" customFormat="1" ht="7.5" customHeight="1">
      <c r="B22" s="885"/>
      <c r="R22" s="887"/>
    </row>
    <row r="23" spans="2:18" s="873" customFormat="1" ht="15" customHeight="1">
      <c r="B23" s="885"/>
      <c r="D23" s="884" t="s">
        <v>25</v>
      </c>
      <c r="R23" s="887"/>
    </row>
    <row r="24" spans="2:18" s="889" customFormat="1" ht="15.75" customHeight="1">
      <c r="B24" s="888"/>
      <c r="E24" s="1201"/>
      <c r="F24" s="1202"/>
      <c r="G24" s="1202"/>
      <c r="H24" s="1202"/>
      <c r="I24" s="1202"/>
      <c r="J24" s="1202"/>
      <c r="K24" s="1202"/>
      <c r="L24" s="1202"/>
      <c r="R24" s="890"/>
    </row>
    <row r="25" spans="2:18" s="873" customFormat="1" ht="7.5" customHeight="1">
      <c r="B25" s="885"/>
      <c r="R25" s="887"/>
    </row>
    <row r="26" spans="2:18" s="873" customFormat="1" ht="7.5" customHeight="1">
      <c r="B26" s="885"/>
      <c r="D26" s="891"/>
      <c r="E26" s="891"/>
      <c r="F26" s="891"/>
      <c r="G26" s="891"/>
      <c r="H26" s="891"/>
      <c r="I26" s="891"/>
      <c r="J26" s="891"/>
      <c r="K26" s="891"/>
      <c r="L26" s="891"/>
      <c r="M26" s="891"/>
      <c r="N26" s="891"/>
      <c r="O26" s="891"/>
      <c r="P26" s="891"/>
      <c r="R26" s="887"/>
    </row>
    <row r="27" spans="2:18" s="873" customFormat="1" ht="15" customHeight="1">
      <c r="B27" s="885"/>
      <c r="D27" s="892" t="s">
        <v>4282</v>
      </c>
      <c r="M27" s="1203">
        <f>$N$88</f>
        <v>0</v>
      </c>
      <c r="N27" s="1173"/>
      <c r="O27" s="1173"/>
      <c r="P27" s="1173"/>
      <c r="R27" s="887"/>
    </row>
    <row r="28" spans="2:18" s="873" customFormat="1" ht="15" customHeight="1">
      <c r="B28" s="885"/>
      <c r="D28" s="893" t="s">
        <v>918</v>
      </c>
      <c r="M28" s="1203">
        <f>$N$100</f>
        <v>0</v>
      </c>
      <c r="N28" s="1173"/>
      <c r="O28" s="1173"/>
      <c r="P28" s="1173"/>
      <c r="R28" s="887"/>
    </row>
    <row r="29" spans="2:18" s="873" customFormat="1" ht="7.5" customHeight="1">
      <c r="B29" s="885"/>
      <c r="R29" s="887"/>
    </row>
    <row r="30" spans="2:18" s="873" customFormat="1" ht="26.25" customHeight="1">
      <c r="B30" s="885"/>
      <c r="D30" s="894" t="s">
        <v>26</v>
      </c>
      <c r="M30" s="1204">
        <f>ROUND($M$27+$M$28,2)</f>
        <v>0</v>
      </c>
      <c r="N30" s="1173"/>
      <c r="O30" s="1173"/>
      <c r="P30" s="1173"/>
      <c r="R30" s="887"/>
    </row>
    <row r="31" spans="2:18" s="873" customFormat="1" ht="7.5" customHeight="1">
      <c r="B31" s="885"/>
      <c r="D31" s="891"/>
      <c r="E31" s="891"/>
      <c r="F31" s="891"/>
      <c r="G31" s="891"/>
      <c r="H31" s="891"/>
      <c r="I31" s="891"/>
      <c r="J31" s="891"/>
      <c r="K31" s="891"/>
      <c r="L31" s="891"/>
      <c r="M31" s="891"/>
      <c r="N31" s="891"/>
      <c r="O31" s="891"/>
      <c r="P31" s="891"/>
      <c r="R31" s="887"/>
    </row>
    <row r="32" spans="2:18" s="873" customFormat="1" ht="15" customHeight="1">
      <c r="B32" s="885"/>
      <c r="D32" s="895" t="s">
        <v>30</v>
      </c>
      <c r="E32" s="895" t="s">
        <v>31</v>
      </c>
      <c r="F32" s="896">
        <v>0.21</v>
      </c>
      <c r="G32" s="897" t="s">
        <v>4296</v>
      </c>
      <c r="H32" s="1195">
        <f>ROUND((SUM($BC$100:$BC$101)+SUM($BC$119:$BC$181)),2)</f>
        <v>0</v>
      </c>
      <c r="I32" s="1173"/>
      <c r="J32" s="1173"/>
      <c r="M32" s="1195">
        <f>ROUND(ROUND((SUM($BC$100:$BC$101)+SUM($BC$119:$BC$181)),2)*$F$32,2)</f>
        <v>0</v>
      </c>
      <c r="N32" s="1173"/>
      <c r="O32" s="1173"/>
      <c r="P32" s="1173"/>
      <c r="R32" s="887"/>
    </row>
    <row r="33" spans="2:18" s="873" customFormat="1" ht="15" customHeight="1">
      <c r="B33" s="885"/>
      <c r="E33" s="895" t="s">
        <v>32</v>
      </c>
      <c r="F33" s="896">
        <v>0.15</v>
      </c>
      <c r="G33" s="897" t="s">
        <v>4296</v>
      </c>
      <c r="H33" s="1195">
        <f>ROUND((SUM($BD$100:$BD$101)+SUM($BD$119:$BD$181)),2)</f>
        <v>0</v>
      </c>
      <c r="I33" s="1173"/>
      <c r="J33" s="1173"/>
      <c r="M33" s="1195">
        <f>ROUND(ROUND((SUM($BD$100:$BD$101)+SUM($BD$119:$BD$181)),2)*$F$33,2)</f>
        <v>0</v>
      </c>
      <c r="N33" s="1173"/>
      <c r="O33" s="1173"/>
      <c r="P33" s="1173"/>
      <c r="R33" s="887"/>
    </row>
    <row r="34" spans="2:18" s="873" customFormat="1" ht="15" hidden="1" customHeight="1">
      <c r="B34" s="885"/>
      <c r="E34" s="895" t="s">
        <v>33</v>
      </c>
      <c r="F34" s="896">
        <v>0.21</v>
      </c>
      <c r="G34" s="897" t="s">
        <v>4296</v>
      </c>
      <c r="H34" s="1195">
        <f>ROUND((SUM($BE$100:$BE$101)+SUM($BE$119:$BE$181)),2)</f>
        <v>0</v>
      </c>
      <c r="I34" s="1173"/>
      <c r="J34" s="1173"/>
      <c r="M34" s="1195">
        <v>0</v>
      </c>
      <c r="N34" s="1173"/>
      <c r="O34" s="1173"/>
      <c r="P34" s="1173"/>
      <c r="R34" s="887"/>
    </row>
    <row r="35" spans="2:18" s="873" customFormat="1" ht="15" hidden="1" customHeight="1">
      <c r="B35" s="885"/>
      <c r="E35" s="895" t="s">
        <v>34</v>
      </c>
      <c r="F35" s="896">
        <v>0.15</v>
      </c>
      <c r="G35" s="897" t="s">
        <v>4296</v>
      </c>
      <c r="H35" s="1195">
        <f>ROUND((SUM($BF$100:$BF$101)+SUM($BF$119:$BF$181)),2)</f>
        <v>0</v>
      </c>
      <c r="I35" s="1173"/>
      <c r="J35" s="1173"/>
      <c r="M35" s="1195">
        <v>0</v>
      </c>
      <c r="N35" s="1173"/>
      <c r="O35" s="1173"/>
      <c r="P35" s="1173"/>
      <c r="R35" s="887"/>
    </row>
    <row r="36" spans="2:18" s="873" customFormat="1" ht="15" hidden="1" customHeight="1">
      <c r="B36" s="885"/>
      <c r="E36" s="895" t="s">
        <v>35</v>
      </c>
      <c r="F36" s="896">
        <v>0</v>
      </c>
      <c r="G36" s="897" t="s">
        <v>4296</v>
      </c>
      <c r="H36" s="1195">
        <f>ROUND((SUM($BG$100:$BG$101)+SUM($BG$119:$BG$181)),2)</f>
        <v>0</v>
      </c>
      <c r="I36" s="1173"/>
      <c r="J36" s="1173"/>
      <c r="M36" s="1195">
        <v>0</v>
      </c>
      <c r="N36" s="1173"/>
      <c r="O36" s="1173"/>
      <c r="P36" s="1173"/>
      <c r="R36" s="887"/>
    </row>
    <row r="37" spans="2:18" s="873" customFormat="1" ht="7.5" customHeight="1">
      <c r="B37" s="885"/>
      <c r="R37" s="887"/>
    </row>
    <row r="38" spans="2:18" s="873" customFormat="1" ht="26.25" customHeight="1">
      <c r="B38" s="885"/>
      <c r="C38" s="898"/>
      <c r="D38" s="899" t="s">
        <v>36</v>
      </c>
      <c r="E38" s="900"/>
      <c r="F38" s="900"/>
      <c r="G38" s="901" t="s">
        <v>37</v>
      </c>
      <c r="H38" s="902" t="s">
        <v>38</v>
      </c>
      <c r="I38" s="900"/>
      <c r="J38" s="900"/>
      <c r="K38" s="900"/>
      <c r="L38" s="1196">
        <f>SUM($M$30:$M$36)</f>
        <v>0</v>
      </c>
      <c r="M38" s="1197"/>
      <c r="N38" s="1197"/>
      <c r="O38" s="1197"/>
      <c r="P38" s="1198"/>
      <c r="Q38" s="898"/>
      <c r="R38" s="887"/>
    </row>
    <row r="39" spans="2:18" s="873" customFormat="1" ht="15" customHeight="1">
      <c r="B39" s="885"/>
      <c r="R39" s="887"/>
    </row>
    <row r="40" spans="2:18" s="873" customFormat="1" ht="15" customHeight="1">
      <c r="B40" s="885"/>
      <c r="R40" s="887"/>
    </row>
    <row r="41" spans="2:18" s="877" customFormat="1" ht="14.25" customHeight="1">
      <c r="B41" s="881"/>
      <c r="R41" s="882"/>
    </row>
    <row r="42" spans="2:18" s="877" customFormat="1" ht="14.25" customHeight="1">
      <c r="B42" s="881"/>
      <c r="R42" s="882"/>
    </row>
    <row r="43" spans="2:18" s="877" customFormat="1" ht="14.25" customHeight="1">
      <c r="B43" s="881"/>
      <c r="R43" s="882"/>
    </row>
    <row r="44" spans="2:18" s="877" customFormat="1" ht="14.25" customHeight="1">
      <c r="B44" s="881"/>
      <c r="R44" s="882"/>
    </row>
    <row r="45" spans="2:18" s="877" customFormat="1" ht="14.25" customHeight="1">
      <c r="B45" s="881"/>
      <c r="R45" s="882"/>
    </row>
    <row r="46" spans="2:18" s="877" customFormat="1" ht="14.25" customHeight="1">
      <c r="B46" s="881"/>
      <c r="R46" s="882"/>
    </row>
    <row r="47" spans="2:18" s="877" customFormat="1" ht="14.25" customHeight="1">
      <c r="B47" s="881"/>
      <c r="R47" s="882"/>
    </row>
    <row r="48" spans="2:18" s="877" customFormat="1" ht="14.25" customHeight="1">
      <c r="B48" s="881"/>
      <c r="R48" s="882"/>
    </row>
    <row r="49" spans="2:18" s="877" customFormat="1" ht="14.25" customHeight="1">
      <c r="B49" s="881"/>
      <c r="R49" s="882"/>
    </row>
    <row r="50" spans="2:18" s="873" customFormat="1" ht="15.75" customHeight="1">
      <c r="B50" s="885"/>
      <c r="D50" s="903" t="s">
        <v>842</v>
      </c>
      <c r="E50" s="891"/>
      <c r="F50" s="891"/>
      <c r="G50" s="891"/>
      <c r="H50" s="904"/>
      <c r="J50" s="903" t="s">
        <v>2387</v>
      </c>
      <c r="K50" s="891"/>
      <c r="L50" s="891"/>
      <c r="M50" s="891"/>
      <c r="N50" s="891"/>
      <c r="O50" s="891"/>
      <c r="P50" s="904"/>
      <c r="R50" s="887"/>
    </row>
    <row r="51" spans="2:18" s="877" customFormat="1" ht="14.25" customHeight="1">
      <c r="B51" s="881"/>
      <c r="D51" s="905"/>
      <c r="H51" s="906"/>
      <c r="J51" s="905"/>
      <c r="P51" s="906"/>
      <c r="R51" s="882"/>
    </row>
    <row r="52" spans="2:18" s="877" customFormat="1" ht="14.25" customHeight="1">
      <c r="B52" s="881"/>
      <c r="D52" s="905"/>
      <c r="H52" s="906"/>
      <c r="J52" s="905"/>
      <c r="P52" s="906"/>
      <c r="R52" s="882"/>
    </row>
    <row r="53" spans="2:18" s="877" customFormat="1" ht="14.25" customHeight="1">
      <c r="B53" s="881"/>
      <c r="D53" s="905"/>
      <c r="H53" s="906"/>
      <c r="J53" s="905"/>
      <c r="P53" s="906"/>
      <c r="R53" s="882"/>
    </row>
    <row r="54" spans="2:18" s="877" customFormat="1" ht="14.25" customHeight="1">
      <c r="B54" s="881"/>
      <c r="D54" s="905"/>
      <c r="H54" s="906"/>
      <c r="J54" s="905"/>
      <c r="P54" s="906"/>
      <c r="R54" s="882"/>
    </row>
    <row r="55" spans="2:18" s="877" customFormat="1" ht="14.25" customHeight="1">
      <c r="B55" s="881"/>
      <c r="D55" s="905"/>
      <c r="H55" s="906"/>
      <c r="J55" s="905"/>
      <c r="P55" s="906"/>
      <c r="R55" s="882"/>
    </row>
    <row r="56" spans="2:18" s="877" customFormat="1" ht="14.25" customHeight="1">
      <c r="B56" s="881"/>
      <c r="D56" s="905"/>
      <c r="H56" s="906"/>
      <c r="J56" s="905"/>
      <c r="P56" s="906"/>
      <c r="R56" s="882"/>
    </row>
    <row r="57" spans="2:18" s="877" customFormat="1" ht="14.25" customHeight="1">
      <c r="B57" s="881"/>
      <c r="D57" s="905"/>
      <c r="H57" s="906"/>
      <c r="J57" s="905"/>
      <c r="P57" s="906"/>
      <c r="R57" s="882"/>
    </row>
    <row r="58" spans="2:18" s="877" customFormat="1" ht="14.25" customHeight="1">
      <c r="B58" s="881"/>
      <c r="D58" s="905"/>
      <c r="H58" s="906"/>
      <c r="J58" s="905"/>
      <c r="P58" s="906"/>
      <c r="R58" s="882"/>
    </row>
    <row r="59" spans="2:18" s="873" customFormat="1" ht="15.75" customHeight="1">
      <c r="B59" s="885"/>
      <c r="D59" s="907" t="s">
        <v>4293</v>
      </c>
      <c r="E59" s="908"/>
      <c r="F59" s="908"/>
      <c r="G59" s="909" t="s">
        <v>4292</v>
      </c>
      <c r="H59" s="910"/>
      <c r="J59" s="907" t="s">
        <v>4293</v>
      </c>
      <c r="K59" s="908"/>
      <c r="L59" s="908"/>
      <c r="M59" s="908"/>
      <c r="N59" s="909" t="s">
        <v>4292</v>
      </c>
      <c r="O59" s="908"/>
      <c r="P59" s="910"/>
      <c r="R59" s="887"/>
    </row>
    <row r="60" spans="2:18" s="877" customFormat="1" ht="14.25" customHeight="1">
      <c r="B60" s="881"/>
      <c r="R60" s="882"/>
    </row>
    <row r="61" spans="2:18" s="873" customFormat="1" ht="15.75" customHeight="1">
      <c r="B61" s="885"/>
      <c r="D61" s="903" t="s">
        <v>4295</v>
      </c>
      <c r="E61" s="891"/>
      <c r="F61" s="891"/>
      <c r="G61" s="891"/>
      <c r="H61" s="904"/>
      <c r="J61" s="903" t="s">
        <v>4294</v>
      </c>
      <c r="K61" s="891"/>
      <c r="L61" s="891"/>
      <c r="M61" s="891"/>
      <c r="N61" s="891"/>
      <c r="O61" s="891"/>
      <c r="P61" s="904"/>
      <c r="R61" s="887"/>
    </row>
    <row r="62" spans="2:18" s="877" customFormat="1" ht="14.25" customHeight="1">
      <c r="B62" s="881"/>
      <c r="D62" s="905"/>
      <c r="H62" s="906"/>
      <c r="J62" s="905"/>
      <c r="P62" s="906"/>
      <c r="R62" s="882"/>
    </row>
    <row r="63" spans="2:18" s="877" customFormat="1" ht="14.25" customHeight="1">
      <c r="B63" s="881"/>
      <c r="D63" s="905"/>
      <c r="H63" s="906"/>
      <c r="J63" s="905"/>
      <c r="P63" s="906"/>
      <c r="R63" s="882"/>
    </row>
    <row r="64" spans="2:18" s="877" customFormat="1" ht="14.25" customHeight="1">
      <c r="B64" s="881"/>
      <c r="D64" s="905"/>
      <c r="H64" s="906"/>
      <c r="J64" s="905"/>
      <c r="P64" s="906"/>
      <c r="R64" s="882"/>
    </row>
    <row r="65" spans="2:18" s="877" customFormat="1" ht="14.25" customHeight="1">
      <c r="B65" s="881"/>
      <c r="D65" s="905"/>
      <c r="H65" s="906"/>
      <c r="J65" s="905"/>
      <c r="P65" s="906"/>
      <c r="R65" s="882"/>
    </row>
    <row r="66" spans="2:18" s="877" customFormat="1" ht="14.25" customHeight="1">
      <c r="B66" s="881"/>
      <c r="D66" s="905"/>
      <c r="H66" s="906"/>
      <c r="J66" s="905"/>
      <c r="P66" s="906"/>
      <c r="R66" s="882"/>
    </row>
    <row r="67" spans="2:18" s="877" customFormat="1" ht="14.25" customHeight="1">
      <c r="B67" s="881"/>
      <c r="D67" s="905"/>
      <c r="H67" s="906"/>
      <c r="J67" s="905"/>
      <c r="P67" s="906"/>
      <c r="R67" s="882"/>
    </row>
    <row r="68" spans="2:18" s="877" customFormat="1" ht="14.25" customHeight="1">
      <c r="B68" s="881"/>
      <c r="D68" s="905"/>
      <c r="H68" s="906"/>
      <c r="J68" s="905"/>
      <c r="P68" s="906"/>
      <c r="R68" s="882"/>
    </row>
    <row r="69" spans="2:18" s="877" customFormat="1" ht="14.25" customHeight="1">
      <c r="B69" s="881"/>
      <c r="D69" s="905"/>
      <c r="H69" s="906"/>
      <c r="J69" s="905"/>
      <c r="P69" s="906"/>
      <c r="R69" s="882"/>
    </row>
    <row r="70" spans="2:18" s="873" customFormat="1" ht="15.75" customHeight="1">
      <c r="B70" s="885"/>
      <c r="D70" s="907" t="s">
        <v>4293</v>
      </c>
      <c r="E70" s="908"/>
      <c r="F70" s="908"/>
      <c r="G70" s="909" t="s">
        <v>4292</v>
      </c>
      <c r="H70" s="910"/>
      <c r="J70" s="907" t="s">
        <v>4293</v>
      </c>
      <c r="K70" s="908"/>
      <c r="L70" s="908"/>
      <c r="M70" s="908"/>
      <c r="N70" s="909" t="s">
        <v>4292</v>
      </c>
      <c r="O70" s="908"/>
      <c r="P70" s="910"/>
      <c r="R70" s="887"/>
    </row>
    <row r="71" spans="2:18" s="873" customFormat="1" ht="15" customHeight="1">
      <c r="B71" s="911"/>
      <c r="C71" s="912"/>
      <c r="D71" s="912"/>
      <c r="E71" s="912"/>
      <c r="F71" s="912"/>
      <c r="G71" s="912"/>
      <c r="H71" s="912"/>
      <c r="I71" s="912"/>
      <c r="J71" s="912"/>
      <c r="K71" s="912"/>
      <c r="L71" s="912"/>
      <c r="M71" s="912"/>
      <c r="N71" s="912"/>
      <c r="O71" s="912"/>
      <c r="P71" s="912"/>
      <c r="Q71" s="912"/>
      <c r="R71" s="913"/>
    </row>
    <row r="75" spans="2:18" s="873" customFormat="1" ht="7.5" customHeight="1">
      <c r="B75" s="914"/>
      <c r="C75" s="915"/>
      <c r="D75" s="915"/>
      <c r="E75" s="915"/>
      <c r="F75" s="915"/>
      <c r="G75" s="915"/>
      <c r="H75" s="915"/>
      <c r="I75" s="915"/>
      <c r="J75" s="915"/>
      <c r="K75" s="915"/>
      <c r="L75" s="915"/>
      <c r="M75" s="915"/>
      <c r="N75" s="915"/>
      <c r="O75" s="915"/>
      <c r="P75" s="915"/>
      <c r="Q75" s="915"/>
      <c r="R75" s="916"/>
    </row>
    <row r="76" spans="2:18" s="873" customFormat="1" ht="37.5" customHeight="1">
      <c r="B76" s="885"/>
      <c r="C76" s="1188" t="s">
        <v>4291</v>
      </c>
      <c r="D76" s="1173"/>
      <c r="E76" s="1173"/>
      <c r="F76" s="1173"/>
      <c r="G76" s="1173"/>
      <c r="H76" s="1173"/>
      <c r="I76" s="1173"/>
      <c r="J76" s="1173"/>
      <c r="K76" s="1173"/>
      <c r="L76" s="1173"/>
      <c r="M76" s="1173"/>
      <c r="N76" s="1173"/>
      <c r="O76" s="1173"/>
      <c r="P76" s="1173"/>
      <c r="Q76" s="1173"/>
      <c r="R76" s="887"/>
    </row>
    <row r="77" spans="2:18" s="873" customFormat="1" ht="7.5" customHeight="1">
      <c r="B77" s="885"/>
      <c r="R77" s="887"/>
    </row>
    <row r="78" spans="2:18" s="873" customFormat="1" ht="30.75" customHeight="1">
      <c r="B78" s="885"/>
      <c r="C78" s="884" t="s">
        <v>8</v>
      </c>
      <c r="F78" s="1189" t="str">
        <f>$F$6</f>
        <v>Kladruby - provozně stravovací objekt DPS</v>
      </c>
      <c r="G78" s="1173"/>
      <c r="H78" s="1173"/>
      <c r="I78" s="1173"/>
      <c r="J78" s="1173"/>
      <c r="K78" s="1173"/>
      <c r="L78" s="1173"/>
      <c r="M78" s="1173"/>
      <c r="N78" s="1173"/>
      <c r="O78" s="1173"/>
      <c r="P78" s="1173"/>
      <c r="R78" s="887"/>
    </row>
    <row r="79" spans="2:18" s="873" customFormat="1" ht="37.5" customHeight="1">
      <c r="B79" s="885"/>
      <c r="C79" s="917" t="s">
        <v>4285</v>
      </c>
      <c r="F79" s="1190" t="str">
        <f>$F$7</f>
        <v xml:space="preserve">F21 - Přípojka vody                                       </v>
      </c>
      <c r="G79" s="1173"/>
      <c r="H79" s="1173"/>
      <c r="I79" s="1173"/>
      <c r="J79" s="1173"/>
      <c r="K79" s="1173"/>
      <c r="L79" s="1173"/>
      <c r="M79" s="1173"/>
      <c r="N79" s="1173"/>
      <c r="O79" s="1173"/>
      <c r="P79" s="1173"/>
      <c r="R79" s="887"/>
    </row>
    <row r="80" spans="2:18" s="873" customFormat="1" ht="7.5" customHeight="1">
      <c r="B80" s="885"/>
      <c r="R80" s="887"/>
    </row>
    <row r="81" spans="2:45" s="873" customFormat="1" ht="18.75" customHeight="1">
      <c r="B81" s="885"/>
      <c r="C81" s="884" t="s">
        <v>13</v>
      </c>
      <c r="F81" s="872" t="str">
        <f>$F$9</f>
        <v xml:space="preserve"> </v>
      </c>
      <c r="K81" s="884" t="s">
        <v>15</v>
      </c>
      <c r="M81" s="1191">
        <f>IF($O$9="","",$O$9)</f>
        <v>42653</v>
      </c>
      <c r="N81" s="1173"/>
      <c r="O81" s="1173"/>
      <c r="P81" s="1173"/>
      <c r="R81" s="887"/>
    </row>
    <row r="82" spans="2:45" s="873" customFormat="1" ht="7.5" customHeight="1">
      <c r="B82" s="885"/>
      <c r="R82" s="887"/>
    </row>
    <row r="83" spans="2:45" s="873" customFormat="1" ht="15.75" customHeight="1">
      <c r="B83" s="885"/>
      <c r="C83" s="884" t="s">
        <v>4447</v>
      </c>
      <c r="F83" s="872"/>
      <c r="K83" s="884" t="s">
        <v>22</v>
      </c>
      <c r="M83" s="1192"/>
      <c r="N83" s="1173"/>
      <c r="O83" s="1173"/>
      <c r="P83" s="1173"/>
      <c r="Q83" s="1173"/>
      <c r="R83" s="887"/>
    </row>
    <row r="84" spans="2:45" s="873" customFormat="1" ht="15" customHeight="1">
      <c r="B84" s="885"/>
      <c r="C84" s="884" t="s">
        <v>4284</v>
      </c>
      <c r="F84" s="872" t="str">
        <f>IF($E$15="","",$E$15)</f>
        <v/>
      </c>
      <c r="K84" s="884" t="s">
        <v>4283</v>
      </c>
      <c r="M84" s="1192" t="str">
        <f>$E$21</f>
        <v>ing. Josef Javůrek</v>
      </c>
      <c r="N84" s="1173"/>
      <c r="O84" s="1173"/>
      <c r="P84" s="1173"/>
      <c r="Q84" s="1173"/>
      <c r="R84" s="887"/>
    </row>
    <row r="85" spans="2:45" s="873" customFormat="1" ht="11.25" customHeight="1">
      <c r="B85" s="885"/>
      <c r="R85" s="887"/>
    </row>
    <row r="86" spans="2:45" s="873" customFormat="1" ht="30" customHeight="1">
      <c r="B86" s="885"/>
      <c r="C86" s="1194" t="s">
        <v>4290</v>
      </c>
      <c r="D86" s="1187"/>
      <c r="E86" s="1187"/>
      <c r="F86" s="1187"/>
      <c r="G86" s="1187"/>
      <c r="H86" s="898"/>
      <c r="I86" s="898"/>
      <c r="J86" s="898"/>
      <c r="K86" s="898"/>
      <c r="L86" s="898"/>
      <c r="M86" s="898"/>
      <c r="N86" s="1194" t="s">
        <v>49</v>
      </c>
      <c r="O86" s="1173"/>
      <c r="P86" s="1173"/>
      <c r="Q86" s="1173"/>
      <c r="R86" s="887"/>
    </row>
    <row r="87" spans="2:45" s="873" customFormat="1" ht="11.25" customHeight="1">
      <c r="B87" s="885"/>
      <c r="R87" s="887"/>
    </row>
    <row r="88" spans="2:45" s="873" customFormat="1" ht="30" customHeight="1">
      <c r="B88" s="885"/>
      <c r="C88" s="918" t="s">
        <v>4289</v>
      </c>
      <c r="N88" s="1185">
        <f>$N$119</f>
        <v>0</v>
      </c>
      <c r="O88" s="1173"/>
      <c r="P88" s="1173"/>
      <c r="Q88" s="1173"/>
      <c r="R88" s="887"/>
      <c r="AS88" s="873" t="s">
        <v>51</v>
      </c>
    </row>
    <row r="89" spans="2:45" s="920" customFormat="1" ht="25.5" customHeight="1">
      <c r="B89" s="919"/>
      <c r="D89" s="921" t="s">
        <v>4281</v>
      </c>
      <c r="N89" s="1193">
        <f>$N$120</f>
        <v>0</v>
      </c>
      <c r="O89" s="1184"/>
      <c r="P89" s="1184"/>
      <c r="Q89" s="1184"/>
      <c r="R89" s="922"/>
    </row>
    <row r="90" spans="2:45" s="892" customFormat="1" ht="21" customHeight="1">
      <c r="B90" s="923"/>
      <c r="D90" s="924" t="s">
        <v>1889</v>
      </c>
      <c r="N90" s="1183">
        <f>$N$121</f>
        <v>0</v>
      </c>
      <c r="O90" s="1184"/>
      <c r="P90" s="1184"/>
      <c r="Q90" s="1184"/>
      <c r="R90" s="925"/>
    </row>
    <row r="91" spans="2:45" s="892" customFormat="1" ht="21" customHeight="1">
      <c r="B91" s="923"/>
      <c r="D91" s="924" t="s">
        <v>1888</v>
      </c>
      <c r="N91" s="1183">
        <f>$N$143</f>
        <v>0</v>
      </c>
      <c r="O91" s="1184"/>
      <c r="P91" s="1184"/>
      <c r="Q91" s="1184"/>
      <c r="R91" s="925"/>
    </row>
    <row r="92" spans="2:45" s="892" customFormat="1" ht="21" customHeight="1">
      <c r="B92" s="923"/>
      <c r="D92" s="924" t="s">
        <v>4394</v>
      </c>
      <c r="N92" s="1183">
        <f>$N$145</f>
        <v>0</v>
      </c>
      <c r="O92" s="1184"/>
      <c r="P92" s="1184"/>
      <c r="Q92" s="1184"/>
      <c r="R92" s="925"/>
    </row>
    <row r="93" spans="2:45" s="892" customFormat="1" ht="21" customHeight="1">
      <c r="B93" s="923"/>
      <c r="D93" s="924" t="s">
        <v>1887</v>
      </c>
      <c r="N93" s="1183">
        <f>$N$153</f>
        <v>0</v>
      </c>
      <c r="O93" s="1184"/>
      <c r="P93" s="1184"/>
      <c r="Q93" s="1184"/>
      <c r="R93" s="925"/>
    </row>
    <row r="94" spans="2:45" s="892" customFormat="1" ht="21" customHeight="1">
      <c r="B94" s="923"/>
      <c r="D94" s="924" t="s">
        <v>4335</v>
      </c>
      <c r="N94" s="1183">
        <f>$N$167</f>
        <v>0</v>
      </c>
      <c r="O94" s="1184"/>
      <c r="P94" s="1184"/>
      <c r="Q94" s="1184"/>
      <c r="R94" s="925"/>
    </row>
    <row r="95" spans="2:45" s="892" customFormat="1" ht="15.75" customHeight="1">
      <c r="B95" s="923"/>
      <c r="D95" s="924" t="s">
        <v>4328</v>
      </c>
      <c r="N95" s="1183">
        <f>$N$170</f>
        <v>0</v>
      </c>
      <c r="O95" s="1184"/>
      <c r="P95" s="1184"/>
      <c r="Q95" s="1184"/>
      <c r="R95" s="925"/>
    </row>
    <row r="96" spans="2:45" s="920" customFormat="1" ht="25.5" customHeight="1">
      <c r="B96" s="919"/>
      <c r="D96" s="921" t="s">
        <v>4314</v>
      </c>
      <c r="N96" s="1193">
        <f>$N$176</f>
        <v>0</v>
      </c>
      <c r="O96" s="1184"/>
      <c r="P96" s="1184"/>
      <c r="Q96" s="1184"/>
      <c r="R96" s="922"/>
    </row>
    <row r="97" spans="2:21" s="892" customFormat="1" ht="21" customHeight="1">
      <c r="B97" s="923"/>
      <c r="D97" s="924" t="s">
        <v>4313</v>
      </c>
      <c r="N97" s="1183">
        <f>$N$177</f>
        <v>0</v>
      </c>
      <c r="O97" s="1184"/>
      <c r="P97" s="1184"/>
      <c r="Q97" s="1184"/>
      <c r="R97" s="925"/>
    </row>
    <row r="98" spans="2:21" s="892" customFormat="1" ht="21" customHeight="1">
      <c r="B98" s="923"/>
      <c r="D98" s="924" t="s">
        <v>4306</v>
      </c>
      <c r="N98" s="1183">
        <f>$N$180</f>
        <v>0</v>
      </c>
      <c r="O98" s="1184"/>
      <c r="P98" s="1184"/>
      <c r="Q98" s="1184"/>
      <c r="R98" s="925"/>
    </row>
    <row r="99" spans="2:21" s="873" customFormat="1" ht="22.5" customHeight="1">
      <c r="B99" s="885"/>
      <c r="R99" s="887"/>
    </row>
    <row r="100" spans="2:21" s="873" customFormat="1" ht="30" customHeight="1">
      <c r="B100" s="885"/>
      <c r="C100" s="918" t="s">
        <v>4288</v>
      </c>
      <c r="N100" s="1185">
        <v>0</v>
      </c>
      <c r="O100" s="1173"/>
      <c r="P100" s="1173"/>
      <c r="Q100" s="1173"/>
      <c r="R100" s="887"/>
      <c r="T100" s="926"/>
      <c r="U100" s="927" t="s">
        <v>30</v>
      </c>
    </row>
    <row r="101" spans="2:21" s="873" customFormat="1" ht="18.75" customHeight="1">
      <c r="B101" s="885"/>
      <c r="R101" s="887"/>
    </row>
    <row r="102" spans="2:21" s="873" customFormat="1" ht="30" customHeight="1">
      <c r="B102" s="885"/>
      <c r="C102" s="928" t="s">
        <v>4287</v>
      </c>
      <c r="D102" s="898"/>
      <c r="E102" s="898"/>
      <c r="F102" s="898"/>
      <c r="G102" s="898"/>
      <c r="H102" s="898"/>
      <c r="I102" s="898"/>
      <c r="J102" s="898"/>
      <c r="K102" s="898"/>
      <c r="L102" s="1186">
        <f>ROUND(SUM($N$88+$N$100),2)</f>
        <v>0</v>
      </c>
      <c r="M102" s="1187"/>
      <c r="N102" s="1187"/>
      <c r="O102" s="1187"/>
      <c r="P102" s="1187"/>
      <c r="Q102" s="1187"/>
      <c r="R102" s="887"/>
    </row>
    <row r="103" spans="2:21" s="873" customFormat="1" ht="7.5" customHeight="1">
      <c r="B103" s="911"/>
      <c r="C103" s="912"/>
      <c r="D103" s="912"/>
      <c r="E103" s="912"/>
      <c r="F103" s="912"/>
      <c r="G103" s="912"/>
      <c r="H103" s="912"/>
      <c r="I103" s="912"/>
      <c r="J103" s="912"/>
      <c r="K103" s="912"/>
      <c r="L103" s="912"/>
      <c r="M103" s="912"/>
      <c r="N103" s="912"/>
      <c r="O103" s="912"/>
      <c r="P103" s="912"/>
      <c r="Q103" s="912"/>
      <c r="R103" s="913"/>
    </row>
    <row r="107" spans="2:21" s="873" customFormat="1" ht="7.5" customHeight="1">
      <c r="B107" s="914"/>
      <c r="C107" s="915"/>
      <c r="D107" s="915"/>
      <c r="E107" s="915"/>
      <c r="F107" s="915"/>
      <c r="G107" s="915"/>
      <c r="H107" s="915"/>
      <c r="I107" s="915"/>
      <c r="J107" s="915"/>
      <c r="K107" s="915"/>
      <c r="L107" s="915"/>
      <c r="M107" s="915"/>
      <c r="N107" s="915"/>
      <c r="O107" s="915"/>
      <c r="P107" s="915"/>
      <c r="Q107" s="915"/>
      <c r="R107" s="916"/>
    </row>
    <row r="108" spans="2:21" s="873" customFormat="1" ht="37.5" customHeight="1">
      <c r="B108" s="885"/>
      <c r="C108" s="1188" t="s">
        <v>4286</v>
      </c>
      <c r="D108" s="1173"/>
      <c r="E108" s="1173"/>
      <c r="F108" s="1173"/>
      <c r="G108" s="1173"/>
      <c r="H108" s="1173"/>
      <c r="I108" s="1173"/>
      <c r="J108" s="1173"/>
      <c r="K108" s="1173"/>
      <c r="L108" s="1173"/>
      <c r="M108" s="1173"/>
      <c r="N108" s="1173"/>
      <c r="O108" s="1173"/>
      <c r="P108" s="1173"/>
      <c r="Q108" s="1173"/>
      <c r="R108" s="887"/>
    </row>
    <row r="109" spans="2:21" s="873" customFormat="1" ht="7.5" customHeight="1">
      <c r="B109" s="885"/>
      <c r="R109" s="887"/>
    </row>
    <row r="110" spans="2:21" s="873" customFormat="1" ht="30.75" customHeight="1">
      <c r="B110" s="885"/>
      <c r="C110" s="884" t="s">
        <v>8</v>
      </c>
      <c r="F110" s="1189" t="str">
        <f>$F$6</f>
        <v>Kladruby - provozně stravovací objekt DPS</v>
      </c>
      <c r="G110" s="1173"/>
      <c r="H110" s="1173"/>
      <c r="I110" s="1173"/>
      <c r="J110" s="1173"/>
      <c r="K110" s="1173"/>
      <c r="L110" s="1173"/>
      <c r="M110" s="1173"/>
      <c r="N110" s="1173"/>
      <c r="O110" s="1173"/>
      <c r="P110" s="1173"/>
      <c r="R110" s="887"/>
    </row>
    <row r="111" spans="2:21" s="873" customFormat="1" ht="37.5" customHeight="1">
      <c r="B111" s="885"/>
      <c r="C111" s="917" t="s">
        <v>4285</v>
      </c>
      <c r="F111" s="1190" t="str">
        <f>$F$7</f>
        <v xml:space="preserve">F21 - Přípojka vody                                       </v>
      </c>
      <c r="G111" s="1173"/>
      <c r="H111" s="1173"/>
      <c r="I111" s="1173"/>
      <c r="J111" s="1173"/>
      <c r="K111" s="1173"/>
      <c r="L111" s="1173"/>
      <c r="M111" s="1173"/>
      <c r="N111" s="1173"/>
      <c r="O111" s="1173"/>
      <c r="P111" s="1173"/>
      <c r="R111" s="887"/>
    </row>
    <row r="112" spans="2:21" s="873" customFormat="1" ht="7.5" customHeight="1">
      <c r="B112" s="885"/>
      <c r="R112" s="887"/>
    </row>
    <row r="113" spans="2:63" s="873" customFormat="1" ht="18.75" customHeight="1">
      <c r="B113" s="885"/>
      <c r="C113" s="884" t="s">
        <v>13</v>
      </c>
      <c r="F113" s="872" t="str">
        <f>$F$9</f>
        <v xml:space="preserve"> </v>
      </c>
      <c r="K113" s="884" t="s">
        <v>15</v>
      </c>
      <c r="M113" s="1191">
        <f>IF($O$9="","",$O$9)</f>
        <v>42653</v>
      </c>
      <c r="N113" s="1173"/>
      <c r="O113" s="1173"/>
      <c r="P113" s="1173"/>
      <c r="R113" s="887"/>
    </row>
    <row r="114" spans="2:63" s="873" customFormat="1" ht="7.5" customHeight="1">
      <c r="B114" s="885"/>
      <c r="R114" s="887"/>
    </row>
    <row r="115" spans="2:63" s="873" customFormat="1" ht="15.75" customHeight="1">
      <c r="B115" s="885"/>
      <c r="C115" s="884" t="s">
        <v>4447</v>
      </c>
      <c r="F115" s="872">
        <f>$E$12</f>
        <v>0</v>
      </c>
      <c r="K115" s="884" t="s">
        <v>22</v>
      </c>
      <c r="M115" s="1192">
        <f>$E$18</f>
        <v>0</v>
      </c>
      <c r="N115" s="1173"/>
      <c r="O115" s="1173"/>
      <c r="P115" s="1173"/>
      <c r="Q115" s="1173"/>
      <c r="R115" s="887"/>
    </row>
    <row r="116" spans="2:63" s="873" customFormat="1" ht="15" customHeight="1">
      <c r="B116" s="885"/>
      <c r="C116" s="884" t="s">
        <v>4284</v>
      </c>
      <c r="F116" s="872" t="str">
        <f>IF($E$15="","",$E$15)</f>
        <v/>
      </c>
      <c r="K116" s="884" t="s">
        <v>4283</v>
      </c>
      <c r="M116" s="1192" t="str">
        <f>$E$21</f>
        <v>ing. Josef Javůrek</v>
      </c>
      <c r="N116" s="1173"/>
      <c r="O116" s="1173"/>
      <c r="P116" s="1173"/>
      <c r="Q116" s="1173"/>
      <c r="R116" s="887"/>
    </row>
    <row r="117" spans="2:63" s="873" customFormat="1" ht="11.25" customHeight="1">
      <c r="B117" s="885"/>
      <c r="R117" s="887"/>
    </row>
    <row r="118" spans="2:63" s="933" customFormat="1" ht="30" customHeight="1">
      <c r="B118" s="929"/>
      <c r="C118" s="930" t="s">
        <v>65</v>
      </c>
      <c r="D118" s="931" t="s">
        <v>40</v>
      </c>
      <c r="E118" s="931" t="s">
        <v>39</v>
      </c>
      <c r="F118" s="1180" t="s">
        <v>66</v>
      </c>
      <c r="G118" s="1181"/>
      <c r="H118" s="1181"/>
      <c r="I118" s="1181"/>
      <c r="J118" s="931" t="s">
        <v>67</v>
      </c>
      <c r="K118" s="931" t="s">
        <v>68</v>
      </c>
      <c r="L118" s="1180" t="s">
        <v>69</v>
      </c>
      <c r="M118" s="1181"/>
      <c r="N118" s="1180" t="s">
        <v>4446</v>
      </c>
      <c r="O118" s="1181"/>
      <c r="P118" s="1181"/>
      <c r="Q118" s="1182"/>
      <c r="R118" s="932"/>
      <c r="T118" s="934" t="s">
        <v>71</v>
      </c>
      <c r="U118" s="935" t="s">
        <v>30</v>
      </c>
      <c r="V118" s="935" t="s">
        <v>72</v>
      </c>
      <c r="W118" s="935" t="s">
        <v>73</v>
      </c>
      <c r="X118" s="935" t="s">
        <v>4445</v>
      </c>
      <c r="Y118" s="935" t="s">
        <v>4444</v>
      </c>
      <c r="Z118" s="935" t="s">
        <v>76</v>
      </c>
      <c r="AA118" s="936" t="s">
        <v>77</v>
      </c>
    </row>
    <row r="119" spans="2:63" s="873" customFormat="1" ht="30" customHeight="1">
      <c r="B119" s="885"/>
      <c r="C119" s="918" t="s">
        <v>4282</v>
      </c>
      <c r="N119" s="1172">
        <f>$BI$119</f>
        <v>0</v>
      </c>
      <c r="O119" s="1173"/>
      <c r="P119" s="1173"/>
      <c r="Q119" s="1173"/>
      <c r="R119" s="887"/>
      <c r="T119" s="937"/>
      <c r="U119" s="891"/>
      <c r="V119" s="891"/>
      <c r="W119" s="938">
        <f>$W$120+$W$176</f>
        <v>833.514319</v>
      </c>
      <c r="X119" s="891"/>
      <c r="Y119" s="938">
        <f>$Y$120+$Y$176</f>
        <v>88.017793679999983</v>
      </c>
      <c r="Z119" s="891"/>
      <c r="AA119" s="939">
        <f>$AA$120+$AA$176</f>
        <v>6.783974999999999</v>
      </c>
      <c r="AR119" s="873" t="s">
        <v>41</v>
      </c>
      <c r="AS119" s="873" t="s">
        <v>51</v>
      </c>
      <c r="BI119" s="940">
        <f>$BI$120+$BI$176</f>
        <v>0</v>
      </c>
    </row>
    <row r="120" spans="2:63" s="942" customFormat="1" ht="37.5" customHeight="1">
      <c r="B120" s="941"/>
      <c r="D120" s="875" t="s">
        <v>4281</v>
      </c>
      <c r="E120" s="875"/>
      <c r="F120" s="875"/>
      <c r="G120" s="875"/>
      <c r="H120" s="875"/>
      <c r="I120" s="875"/>
      <c r="J120" s="875"/>
      <c r="K120" s="875"/>
      <c r="L120" s="875"/>
      <c r="M120" s="875"/>
      <c r="N120" s="1174">
        <f>$BI$120</f>
        <v>0</v>
      </c>
      <c r="O120" s="1163"/>
      <c r="P120" s="1163"/>
      <c r="Q120" s="1163"/>
      <c r="R120" s="943"/>
      <c r="T120" s="944"/>
      <c r="W120" s="945">
        <f>$W$121+$W$143+$W$145+$W$153+$W$167</f>
        <v>823.47730300000001</v>
      </c>
      <c r="Y120" s="945">
        <f>$Y$121+$Y$143+$Y$145+$Y$153+$Y$167</f>
        <v>88.000337999999985</v>
      </c>
      <c r="AA120" s="946">
        <f>$AA$121+$AA$143+$AA$145+$AA$153+$AA$167</f>
        <v>6.783974999999999</v>
      </c>
      <c r="AP120" s="947" t="s">
        <v>12</v>
      </c>
      <c r="AR120" s="947" t="s">
        <v>41</v>
      </c>
      <c r="AS120" s="947" t="s">
        <v>42</v>
      </c>
      <c r="AW120" s="947" t="s">
        <v>79</v>
      </c>
      <c r="BI120" s="948">
        <f>$BI$121+$BI$143+$BI$145+$BI$153+$BI$167</f>
        <v>0</v>
      </c>
    </row>
    <row r="121" spans="2:63" s="942" customFormat="1" ht="21" customHeight="1">
      <c r="B121" s="941"/>
      <c r="D121" s="874" t="s">
        <v>1889</v>
      </c>
      <c r="E121" s="874"/>
      <c r="F121" s="874"/>
      <c r="G121" s="874"/>
      <c r="H121" s="874"/>
      <c r="I121" s="874"/>
      <c r="J121" s="874"/>
      <c r="K121" s="874"/>
      <c r="L121" s="874"/>
      <c r="M121" s="874"/>
      <c r="N121" s="1162">
        <f>$BI$121</f>
        <v>0</v>
      </c>
      <c r="O121" s="1163"/>
      <c r="P121" s="1163"/>
      <c r="Q121" s="1163"/>
      <c r="R121" s="943"/>
      <c r="T121" s="944"/>
      <c r="W121" s="945">
        <f>SUM($W$122:$W$142)</f>
        <v>597.61545000000001</v>
      </c>
      <c r="Y121" s="945">
        <f>SUM($Y$122:$Y$142)</f>
        <v>86.948536999999988</v>
      </c>
      <c r="AA121" s="946">
        <f>SUM($AA$122:$AA$142)</f>
        <v>6.783974999999999</v>
      </c>
      <c r="AP121" s="947" t="s">
        <v>12</v>
      </c>
      <c r="AR121" s="947" t="s">
        <v>41</v>
      </c>
      <c r="AS121" s="947" t="s">
        <v>12</v>
      </c>
      <c r="AW121" s="947" t="s">
        <v>79</v>
      </c>
      <c r="BI121" s="948">
        <f>SUM($BI$122:$BI$142)</f>
        <v>0</v>
      </c>
    </row>
    <row r="122" spans="2:63" s="873" customFormat="1" ht="27" customHeight="1">
      <c r="B122" s="885"/>
      <c r="C122" s="949" t="s">
        <v>12</v>
      </c>
      <c r="D122" s="949" t="s">
        <v>82</v>
      </c>
      <c r="E122" s="950" t="s">
        <v>4443</v>
      </c>
      <c r="F122" s="1167" t="s">
        <v>4442</v>
      </c>
      <c r="G122" s="1168"/>
      <c r="H122" s="1168"/>
      <c r="I122" s="1168"/>
      <c r="J122" s="951" t="s">
        <v>959</v>
      </c>
      <c r="K122" s="952">
        <v>3.4649999999999999</v>
      </c>
      <c r="L122" s="1169"/>
      <c r="M122" s="1170"/>
      <c r="N122" s="1171">
        <f>ROUND($L$122*$K$122,2)</f>
        <v>0</v>
      </c>
      <c r="O122" s="1168"/>
      <c r="P122" s="1168"/>
      <c r="Q122" s="1168"/>
      <c r="R122" s="887"/>
      <c r="T122" s="953"/>
      <c r="U122" s="954" t="s">
        <v>31</v>
      </c>
      <c r="V122" s="955">
        <v>0.16</v>
      </c>
      <c r="W122" s="955">
        <f>$V$122*$K$122</f>
        <v>0.5544</v>
      </c>
      <c r="X122" s="955">
        <v>0</v>
      </c>
      <c r="Y122" s="955">
        <f>$X$122*$K$122</f>
        <v>0</v>
      </c>
      <c r="Z122" s="955">
        <v>0.255</v>
      </c>
      <c r="AA122" s="956">
        <f>$Z$122*$K$122</f>
        <v>0.883575</v>
      </c>
      <c r="AP122" s="873" t="s">
        <v>91</v>
      </c>
      <c r="AR122" s="873" t="s">
        <v>82</v>
      </c>
      <c r="AS122" s="873" t="s">
        <v>45</v>
      </c>
      <c r="AW122" s="873" t="s">
        <v>79</v>
      </c>
      <c r="BC122" s="957">
        <f>IF($U$122="základní",$N$122,0)</f>
        <v>0</v>
      </c>
      <c r="BD122" s="957">
        <f>IF($U$122="snížená",$N$122,0)</f>
        <v>0</v>
      </c>
      <c r="BE122" s="957">
        <f>IF($U$122="zákl. přenesená",$N$122,0)</f>
        <v>0</v>
      </c>
      <c r="BF122" s="957">
        <f>IF($U$122="sníž. přenesená",$N$122,0)</f>
        <v>0</v>
      </c>
      <c r="BG122" s="957">
        <f>IF($U$122="nulová",$N$122,0)</f>
        <v>0</v>
      </c>
      <c r="BH122" s="873" t="s">
        <v>12</v>
      </c>
      <c r="BI122" s="957">
        <f>ROUND($L$122*$K$122,2)</f>
        <v>0</v>
      </c>
      <c r="BJ122" s="873" t="s">
        <v>91</v>
      </c>
      <c r="BK122" s="873" t="s">
        <v>4441</v>
      </c>
    </row>
    <row r="123" spans="2:63" s="873" customFormat="1" ht="27" customHeight="1">
      <c r="B123" s="885"/>
      <c r="C123" s="949" t="s">
        <v>45</v>
      </c>
      <c r="D123" s="949" t="s">
        <v>82</v>
      </c>
      <c r="E123" s="950" t="s">
        <v>4440</v>
      </c>
      <c r="F123" s="1167" t="s">
        <v>4439</v>
      </c>
      <c r="G123" s="1168"/>
      <c r="H123" s="1168"/>
      <c r="I123" s="1168"/>
      <c r="J123" s="951" t="s">
        <v>959</v>
      </c>
      <c r="K123" s="952">
        <v>10.89</v>
      </c>
      <c r="L123" s="1169"/>
      <c r="M123" s="1170"/>
      <c r="N123" s="1171">
        <f>ROUND($L$123*$K$123,2)</f>
        <v>0</v>
      </c>
      <c r="O123" s="1168"/>
      <c r="P123" s="1168"/>
      <c r="Q123" s="1168"/>
      <c r="R123" s="887"/>
      <c r="T123" s="953"/>
      <c r="U123" s="954" t="s">
        <v>31</v>
      </c>
      <c r="V123" s="955">
        <v>0.46</v>
      </c>
      <c r="W123" s="955">
        <f>$V$123*$K$123</f>
        <v>5.0094000000000003</v>
      </c>
      <c r="X123" s="955">
        <v>0</v>
      </c>
      <c r="Y123" s="955">
        <f>$X$123*$K$123</f>
        <v>0</v>
      </c>
      <c r="Z123" s="955">
        <v>0.24</v>
      </c>
      <c r="AA123" s="956">
        <f>$Z$123*$K$123</f>
        <v>2.6135999999999999</v>
      </c>
      <c r="AP123" s="873" t="s">
        <v>91</v>
      </c>
      <c r="AR123" s="873" t="s">
        <v>82</v>
      </c>
      <c r="AS123" s="873" t="s">
        <v>45</v>
      </c>
      <c r="AW123" s="873" t="s">
        <v>79</v>
      </c>
      <c r="BC123" s="957">
        <f>IF($U$123="základní",$N$123,0)</f>
        <v>0</v>
      </c>
      <c r="BD123" s="957">
        <f>IF($U$123="snížená",$N$123,0)</f>
        <v>0</v>
      </c>
      <c r="BE123" s="957">
        <f>IF($U$123="zákl. přenesená",$N$123,0)</f>
        <v>0</v>
      </c>
      <c r="BF123" s="957">
        <f>IF($U$123="sníž. přenesená",$N$123,0)</f>
        <v>0</v>
      </c>
      <c r="BG123" s="957">
        <f>IF($U$123="nulová",$N$123,0)</f>
        <v>0</v>
      </c>
      <c r="BH123" s="873" t="s">
        <v>12</v>
      </c>
      <c r="BI123" s="957">
        <f>ROUND($L$123*$K$123,2)</f>
        <v>0</v>
      </c>
      <c r="BJ123" s="873" t="s">
        <v>91</v>
      </c>
      <c r="BK123" s="873" t="s">
        <v>4438</v>
      </c>
    </row>
    <row r="124" spans="2:63" s="873" customFormat="1" ht="27" customHeight="1">
      <c r="B124" s="885"/>
      <c r="C124" s="949" t="s">
        <v>98</v>
      </c>
      <c r="D124" s="949" t="s">
        <v>82</v>
      </c>
      <c r="E124" s="950" t="s">
        <v>4437</v>
      </c>
      <c r="F124" s="1167" t="s">
        <v>4436</v>
      </c>
      <c r="G124" s="1168"/>
      <c r="H124" s="1168"/>
      <c r="I124" s="1168"/>
      <c r="J124" s="951" t="s">
        <v>959</v>
      </c>
      <c r="K124" s="952">
        <v>10.89</v>
      </c>
      <c r="L124" s="1169"/>
      <c r="M124" s="1170"/>
      <c r="N124" s="1171">
        <f>ROUND($L$124*$K$124,2)</f>
        <v>0</v>
      </c>
      <c r="O124" s="1168"/>
      <c r="P124" s="1168"/>
      <c r="Q124" s="1168"/>
      <c r="R124" s="887"/>
      <c r="T124" s="953"/>
      <c r="U124" s="954" t="s">
        <v>31</v>
      </c>
      <c r="V124" s="955">
        <v>0.69499999999999995</v>
      </c>
      <c r="W124" s="955">
        <f>$V$124*$K$124</f>
        <v>7.5685500000000001</v>
      </c>
      <c r="X124" s="955">
        <v>0</v>
      </c>
      <c r="Y124" s="955">
        <f>$X$124*$K$124</f>
        <v>0</v>
      </c>
      <c r="Z124" s="955">
        <v>0.23499999999999999</v>
      </c>
      <c r="AA124" s="956">
        <f>$Z$124*$K$124</f>
        <v>2.5591499999999998</v>
      </c>
      <c r="AP124" s="873" t="s">
        <v>91</v>
      </c>
      <c r="AR124" s="873" t="s">
        <v>82</v>
      </c>
      <c r="AS124" s="873" t="s">
        <v>45</v>
      </c>
      <c r="AW124" s="873" t="s">
        <v>79</v>
      </c>
      <c r="BC124" s="957">
        <f>IF($U$124="základní",$N$124,0)</f>
        <v>0</v>
      </c>
      <c r="BD124" s="957">
        <f>IF($U$124="snížená",$N$124,0)</f>
        <v>0</v>
      </c>
      <c r="BE124" s="957">
        <f>IF($U$124="zákl. přenesená",$N$124,0)</f>
        <v>0</v>
      </c>
      <c r="BF124" s="957">
        <f>IF($U$124="sníž. přenesená",$N$124,0)</f>
        <v>0</v>
      </c>
      <c r="BG124" s="957">
        <f>IF($U$124="nulová",$N$124,0)</f>
        <v>0</v>
      </c>
      <c r="BH124" s="873" t="s">
        <v>12</v>
      </c>
      <c r="BI124" s="957">
        <f>ROUND($L$124*$K$124,2)</f>
        <v>0</v>
      </c>
      <c r="BJ124" s="873" t="s">
        <v>91</v>
      </c>
      <c r="BK124" s="873" t="s">
        <v>4435</v>
      </c>
    </row>
    <row r="125" spans="2:63" s="873" customFormat="1" ht="27" customHeight="1">
      <c r="B125" s="885"/>
      <c r="C125" s="949" t="s">
        <v>91</v>
      </c>
      <c r="D125" s="949" t="s">
        <v>82</v>
      </c>
      <c r="E125" s="950" t="s">
        <v>4434</v>
      </c>
      <c r="F125" s="1167" t="s">
        <v>4433</v>
      </c>
      <c r="G125" s="1168"/>
      <c r="H125" s="1168"/>
      <c r="I125" s="1168"/>
      <c r="J125" s="951" t="s">
        <v>959</v>
      </c>
      <c r="K125" s="952">
        <v>7.4249999999999998</v>
      </c>
      <c r="L125" s="1169"/>
      <c r="M125" s="1170"/>
      <c r="N125" s="1171">
        <f>ROUND($L$125*$K$125,2)</f>
        <v>0</v>
      </c>
      <c r="O125" s="1168"/>
      <c r="P125" s="1168"/>
      <c r="Q125" s="1168"/>
      <c r="R125" s="887"/>
      <c r="T125" s="953"/>
      <c r="U125" s="954" t="s">
        <v>31</v>
      </c>
      <c r="V125" s="955">
        <v>0.22</v>
      </c>
      <c r="W125" s="955">
        <f>$V$125*$K$125</f>
        <v>1.6335</v>
      </c>
      <c r="X125" s="955">
        <v>0</v>
      </c>
      <c r="Y125" s="955">
        <f>$X$125*$K$125</f>
        <v>0</v>
      </c>
      <c r="Z125" s="955">
        <v>9.8000000000000004E-2</v>
      </c>
      <c r="AA125" s="956">
        <f>$Z$125*$K$125</f>
        <v>0.72765000000000002</v>
      </c>
      <c r="AP125" s="873" t="s">
        <v>91</v>
      </c>
      <c r="AR125" s="873" t="s">
        <v>82</v>
      </c>
      <c r="AS125" s="873" t="s">
        <v>45</v>
      </c>
      <c r="AW125" s="873" t="s">
        <v>79</v>
      </c>
      <c r="BC125" s="957">
        <f>IF($U$125="základní",$N$125,0)</f>
        <v>0</v>
      </c>
      <c r="BD125" s="957">
        <f>IF($U$125="snížená",$N$125,0)</f>
        <v>0</v>
      </c>
      <c r="BE125" s="957">
        <f>IF($U$125="zákl. přenesená",$N$125,0)</f>
        <v>0</v>
      </c>
      <c r="BF125" s="957">
        <f>IF($U$125="sníž. přenesená",$N$125,0)</f>
        <v>0</v>
      </c>
      <c r="BG125" s="957">
        <f>IF($U$125="nulová",$N$125,0)</f>
        <v>0</v>
      </c>
      <c r="BH125" s="873" t="s">
        <v>12</v>
      </c>
      <c r="BI125" s="957">
        <f>ROUND($L$125*$K$125,2)</f>
        <v>0</v>
      </c>
      <c r="BJ125" s="873" t="s">
        <v>91</v>
      </c>
      <c r="BK125" s="873" t="s">
        <v>4432</v>
      </c>
    </row>
    <row r="126" spans="2:63" s="873" customFormat="1" ht="27" customHeight="1">
      <c r="B126" s="885"/>
      <c r="C126" s="949" t="s">
        <v>107</v>
      </c>
      <c r="D126" s="949" t="s">
        <v>82</v>
      </c>
      <c r="E126" s="950" t="s">
        <v>4257</v>
      </c>
      <c r="F126" s="1167" t="s">
        <v>4256</v>
      </c>
      <c r="G126" s="1168"/>
      <c r="H126" s="1168"/>
      <c r="I126" s="1168"/>
      <c r="J126" s="951" t="s">
        <v>1830</v>
      </c>
      <c r="K126" s="952">
        <v>18.042999999999999</v>
      </c>
      <c r="L126" s="1169"/>
      <c r="M126" s="1170"/>
      <c r="N126" s="1171">
        <f>ROUND($L$126*$K$126,2)</f>
        <v>0</v>
      </c>
      <c r="O126" s="1168"/>
      <c r="P126" s="1168"/>
      <c r="Q126" s="1168"/>
      <c r="R126" s="887"/>
      <c r="T126" s="953"/>
      <c r="U126" s="954" t="s">
        <v>31</v>
      </c>
      <c r="V126" s="955">
        <v>9.7000000000000003E-2</v>
      </c>
      <c r="W126" s="955">
        <f>$V$126*$K$126</f>
        <v>1.7501709999999999</v>
      </c>
      <c r="X126" s="955">
        <v>0</v>
      </c>
      <c r="Y126" s="955">
        <f>$X$126*$K$126</f>
        <v>0</v>
      </c>
      <c r="Z126" s="955">
        <v>0</v>
      </c>
      <c r="AA126" s="956">
        <f>$Z$126*$K$126</f>
        <v>0</v>
      </c>
      <c r="AP126" s="873" t="s">
        <v>91</v>
      </c>
      <c r="AR126" s="873" t="s">
        <v>82</v>
      </c>
      <c r="AS126" s="873" t="s">
        <v>45</v>
      </c>
      <c r="AW126" s="873" t="s">
        <v>79</v>
      </c>
      <c r="BC126" s="957">
        <f>IF($U$126="základní",$N$126,0)</f>
        <v>0</v>
      </c>
      <c r="BD126" s="957">
        <f>IF($U$126="snížená",$N$126,0)</f>
        <v>0</v>
      </c>
      <c r="BE126" s="957">
        <f>IF($U$126="zákl. přenesená",$N$126,0)</f>
        <v>0</v>
      </c>
      <c r="BF126" s="957">
        <f>IF($U$126="sníž. přenesená",$N$126,0)</f>
        <v>0</v>
      </c>
      <c r="BG126" s="957">
        <f>IF($U$126="nulová",$N$126,0)</f>
        <v>0</v>
      </c>
      <c r="BH126" s="873" t="s">
        <v>12</v>
      </c>
      <c r="BI126" s="957">
        <f>ROUND($L$126*$K$126,2)</f>
        <v>0</v>
      </c>
      <c r="BJ126" s="873" t="s">
        <v>91</v>
      </c>
      <c r="BK126" s="873" t="s">
        <v>4431</v>
      </c>
    </row>
    <row r="127" spans="2:63" s="873" customFormat="1" ht="27" customHeight="1">
      <c r="B127" s="885"/>
      <c r="C127" s="949" t="s">
        <v>112</v>
      </c>
      <c r="D127" s="949" t="s">
        <v>82</v>
      </c>
      <c r="E127" s="950" t="s">
        <v>4430</v>
      </c>
      <c r="F127" s="1167" t="s">
        <v>4429</v>
      </c>
      <c r="G127" s="1168"/>
      <c r="H127" s="1168"/>
      <c r="I127" s="1168"/>
      <c r="J127" s="951" t="s">
        <v>1830</v>
      </c>
      <c r="K127" s="952">
        <v>118.05800000000001</v>
      </c>
      <c r="L127" s="1169"/>
      <c r="M127" s="1170"/>
      <c r="N127" s="1171">
        <f>ROUND($L$127*$K$127,2)</f>
        <v>0</v>
      </c>
      <c r="O127" s="1168"/>
      <c r="P127" s="1168"/>
      <c r="Q127" s="1168"/>
      <c r="R127" s="887"/>
      <c r="T127" s="953"/>
      <c r="U127" s="954" t="s">
        <v>31</v>
      </c>
      <c r="V127" s="955">
        <v>0.84399999999999997</v>
      </c>
      <c r="W127" s="955">
        <f>$V$127*$K$127</f>
        <v>99.640951999999999</v>
      </c>
      <c r="X127" s="955">
        <v>0</v>
      </c>
      <c r="Y127" s="955">
        <f>$X$127*$K$127</f>
        <v>0</v>
      </c>
      <c r="Z127" s="955">
        <v>0</v>
      </c>
      <c r="AA127" s="956">
        <f>$Z$127*$K$127</f>
        <v>0</v>
      </c>
      <c r="AP127" s="873" t="s">
        <v>91</v>
      </c>
      <c r="AR127" s="873" t="s">
        <v>82</v>
      </c>
      <c r="AS127" s="873" t="s">
        <v>45</v>
      </c>
      <c r="AW127" s="873" t="s">
        <v>79</v>
      </c>
      <c r="BC127" s="957">
        <f>IF($U$127="základní",$N$127,0)</f>
        <v>0</v>
      </c>
      <c r="BD127" s="957">
        <f>IF($U$127="snížená",$N$127,0)</f>
        <v>0</v>
      </c>
      <c r="BE127" s="957">
        <f>IF($U$127="zákl. přenesená",$N$127,0)</f>
        <v>0</v>
      </c>
      <c r="BF127" s="957">
        <f>IF($U$127="sníž. přenesená",$N$127,0)</f>
        <v>0</v>
      </c>
      <c r="BG127" s="957">
        <f>IF($U$127="nulová",$N$127,0)</f>
        <v>0</v>
      </c>
      <c r="BH127" s="873" t="s">
        <v>12</v>
      </c>
      <c r="BI127" s="957">
        <f>ROUND($L$127*$K$127,2)</f>
        <v>0</v>
      </c>
      <c r="BJ127" s="873" t="s">
        <v>91</v>
      </c>
      <c r="BK127" s="873" t="s">
        <v>4428</v>
      </c>
    </row>
    <row r="128" spans="2:63" s="873" customFormat="1" ht="27" customHeight="1">
      <c r="B128" s="885"/>
      <c r="C128" s="949" t="s">
        <v>117</v>
      </c>
      <c r="D128" s="949" t="s">
        <v>82</v>
      </c>
      <c r="E128" s="950" t="s">
        <v>1870</v>
      </c>
      <c r="F128" s="1167" t="s">
        <v>1869</v>
      </c>
      <c r="G128" s="1168"/>
      <c r="H128" s="1168"/>
      <c r="I128" s="1168"/>
      <c r="J128" s="951" t="s">
        <v>1830</v>
      </c>
      <c r="K128" s="952">
        <v>59.029000000000003</v>
      </c>
      <c r="L128" s="1169"/>
      <c r="M128" s="1170"/>
      <c r="N128" s="1171">
        <f>ROUND($L$128*$K$128,2)</f>
        <v>0</v>
      </c>
      <c r="O128" s="1168"/>
      <c r="P128" s="1168"/>
      <c r="Q128" s="1168"/>
      <c r="R128" s="887"/>
      <c r="T128" s="953"/>
      <c r="U128" s="954" t="s">
        <v>31</v>
      </c>
      <c r="V128" s="955">
        <v>8.5000000000000006E-2</v>
      </c>
      <c r="W128" s="955">
        <f>$V$128*$K$128</f>
        <v>5.0174650000000005</v>
      </c>
      <c r="X128" s="955">
        <v>0</v>
      </c>
      <c r="Y128" s="955">
        <f>$X$128*$K$128</f>
        <v>0</v>
      </c>
      <c r="Z128" s="955">
        <v>0</v>
      </c>
      <c r="AA128" s="956">
        <f>$Z$128*$K$128</f>
        <v>0</v>
      </c>
      <c r="AP128" s="873" t="s">
        <v>91</v>
      </c>
      <c r="AR128" s="873" t="s">
        <v>82</v>
      </c>
      <c r="AS128" s="873" t="s">
        <v>45</v>
      </c>
      <c r="AW128" s="873" t="s">
        <v>79</v>
      </c>
      <c r="BC128" s="957">
        <f>IF($U$128="základní",$N$128,0)</f>
        <v>0</v>
      </c>
      <c r="BD128" s="957">
        <f>IF($U$128="snížená",$N$128,0)</f>
        <v>0</v>
      </c>
      <c r="BE128" s="957">
        <f>IF($U$128="zákl. přenesená",$N$128,0)</f>
        <v>0</v>
      </c>
      <c r="BF128" s="957">
        <f>IF($U$128="sníž. přenesená",$N$128,0)</f>
        <v>0</v>
      </c>
      <c r="BG128" s="957">
        <f>IF($U$128="nulová",$N$128,0)</f>
        <v>0</v>
      </c>
      <c r="BH128" s="873" t="s">
        <v>12</v>
      </c>
      <c r="BI128" s="957">
        <f>ROUND($L$128*$K$128,2)</f>
        <v>0</v>
      </c>
      <c r="BJ128" s="873" t="s">
        <v>91</v>
      </c>
      <c r="BK128" s="873" t="s">
        <v>4427</v>
      </c>
    </row>
    <row r="129" spans="2:63" s="873" customFormat="1" ht="27" customHeight="1">
      <c r="B129" s="885"/>
      <c r="C129" s="949" t="s">
        <v>122</v>
      </c>
      <c r="D129" s="949" t="s">
        <v>82</v>
      </c>
      <c r="E129" s="950" t="s">
        <v>4426</v>
      </c>
      <c r="F129" s="1167" t="s">
        <v>4425</v>
      </c>
      <c r="G129" s="1168"/>
      <c r="H129" s="1168"/>
      <c r="I129" s="1168"/>
      <c r="J129" s="951" t="s">
        <v>1830</v>
      </c>
      <c r="K129" s="952">
        <v>78.704999999999998</v>
      </c>
      <c r="L129" s="1169"/>
      <c r="M129" s="1170"/>
      <c r="N129" s="1171">
        <f>ROUND($L$129*$K$129,2)</f>
        <v>0</v>
      </c>
      <c r="O129" s="1168"/>
      <c r="P129" s="1168"/>
      <c r="Q129" s="1168"/>
      <c r="R129" s="887"/>
      <c r="T129" s="953"/>
      <c r="U129" s="954" t="s">
        <v>31</v>
      </c>
      <c r="V129" s="955">
        <v>1.387</v>
      </c>
      <c r="W129" s="955">
        <f>$V$129*$K$129</f>
        <v>109.16383499999999</v>
      </c>
      <c r="X129" s="955">
        <v>0</v>
      </c>
      <c r="Y129" s="955">
        <f>$X$129*$K$129</f>
        <v>0</v>
      </c>
      <c r="Z129" s="955">
        <v>0</v>
      </c>
      <c r="AA129" s="956">
        <f>$Z$129*$K$129</f>
        <v>0</v>
      </c>
      <c r="AP129" s="873" t="s">
        <v>91</v>
      </c>
      <c r="AR129" s="873" t="s">
        <v>82</v>
      </c>
      <c r="AS129" s="873" t="s">
        <v>45</v>
      </c>
      <c r="AW129" s="873" t="s">
        <v>79</v>
      </c>
      <c r="BC129" s="957">
        <f>IF($U$129="základní",$N$129,0)</f>
        <v>0</v>
      </c>
      <c r="BD129" s="957">
        <f>IF($U$129="snížená",$N$129,0)</f>
        <v>0</v>
      </c>
      <c r="BE129" s="957">
        <f>IF($U$129="zákl. přenesená",$N$129,0)</f>
        <v>0</v>
      </c>
      <c r="BF129" s="957">
        <f>IF($U$129="sníž. přenesená",$N$129,0)</f>
        <v>0</v>
      </c>
      <c r="BG129" s="957">
        <f>IF($U$129="nulová",$N$129,0)</f>
        <v>0</v>
      </c>
      <c r="BH129" s="873" t="s">
        <v>12</v>
      </c>
      <c r="BI129" s="957">
        <f>ROUND($L$129*$K$129,2)</f>
        <v>0</v>
      </c>
      <c r="BJ129" s="873" t="s">
        <v>91</v>
      </c>
      <c r="BK129" s="873" t="s">
        <v>4424</v>
      </c>
    </row>
    <row r="130" spans="2:63" s="873" customFormat="1" ht="27" customHeight="1">
      <c r="B130" s="885"/>
      <c r="C130" s="949" t="s">
        <v>129</v>
      </c>
      <c r="D130" s="949" t="s">
        <v>82</v>
      </c>
      <c r="E130" s="950" t="s">
        <v>4423</v>
      </c>
      <c r="F130" s="1167" t="s">
        <v>4422</v>
      </c>
      <c r="G130" s="1168"/>
      <c r="H130" s="1168"/>
      <c r="I130" s="1168"/>
      <c r="J130" s="951" t="s">
        <v>1830</v>
      </c>
      <c r="K130" s="952">
        <v>39.353000000000002</v>
      </c>
      <c r="L130" s="1169"/>
      <c r="M130" s="1170"/>
      <c r="N130" s="1171">
        <f>ROUND($L$130*$K$130,2)</f>
        <v>0</v>
      </c>
      <c r="O130" s="1168"/>
      <c r="P130" s="1168"/>
      <c r="Q130" s="1168"/>
      <c r="R130" s="887"/>
      <c r="T130" s="953"/>
      <c r="U130" s="954" t="s">
        <v>31</v>
      </c>
      <c r="V130" s="955">
        <v>0.152</v>
      </c>
      <c r="W130" s="955">
        <f>$V$130*$K$130</f>
        <v>5.9816560000000001</v>
      </c>
      <c r="X130" s="955">
        <v>0</v>
      </c>
      <c r="Y130" s="955">
        <f>$X$130*$K$130</f>
        <v>0</v>
      </c>
      <c r="Z130" s="955">
        <v>0</v>
      </c>
      <c r="AA130" s="956">
        <f>$Z$130*$K$130</f>
        <v>0</v>
      </c>
      <c r="AP130" s="873" t="s">
        <v>91</v>
      </c>
      <c r="AR130" s="873" t="s">
        <v>82</v>
      </c>
      <c r="AS130" s="873" t="s">
        <v>45</v>
      </c>
      <c r="AW130" s="873" t="s">
        <v>79</v>
      </c>
      <c r="BC130" s="957">
        <f>IF($U$130="základní",$N$130,0)</f>
        <v>0</v>
      </c>
      <c r="BD130" s="957">
        <f>IF($U$130="snížená",$N$130,0)</f>
        <v>0</v>
      </c>
      <c r="BE130" s="957">
        <f>IF($U$130="zákl. přenesená",$N$130,0)</f>
        <v>0</v>
      </c>
      <c r="BF130" s="957">
        <f>IF($U$130="sníž. přenesená",$N$130,0)</f>
        <v>0</v>
      </c>
      <c r="BG130" s="957">
        <f>IF($U$130="nulová",$N$130,0)</f>
        <v>0</v>
      </c>
      <c r="BH130" s="873" t="s">
        <v>12</v>
      </c>
      <c r="BI130" s="957">
        <f>ROUND($L$130*$K$130,2)</f>
        <v>0</v>
      </c>
      <c r="BJ130" s="873" t="s">
        <v>91</v>
      </c>
      <c r="BK130" s="873" t="s">
        <v>4421</v>
      </c>
    </row>
    <row r="131" spans="2:63" s="873" customFormat="1" ht="27" customHeight="1">
      <c r="B131" s="885"/>
      <c r="C131" s="949" t="s">
        <v>136</v>
      </c>
      <c r="D131" s="949" t="s">
        <v>82</v>
      </c>
      <c r="E131" s="950" t="s">
        <v>4420</v>
      </c>
      <c r="F131" s="1167" t="s">
        <v>4419</v>
      </c>
      <c r="G131" s="1168"/>
      <c r="H131" s="1168"/>
      <c r="I131" s="1168"/>
      <c r="J131" s="951" t="s">
        <v>959</v>
      </c>
      <c r="K131" s="952">
        <v>437.25</v>
      </c>
      <c r="L131" s="1169"/>
      <c r="M131" s="1170"/>
      <c r="N131" s="1171">
        <f>ROUND($L$131*$K$131,2)</f>
        <v>0</v>
      </c>
      <c r="O131" s="1168"/>
      <c r="P131" s="1168"/>
      <c r="Q131" s="1168"/>
      <c r="R131" s="887"/>
      <c r="T131" s="953"/>
      <c r="U131" s="954" t="s">
        <v>31</v>
      </c>
      <c r="V131" s="955">
        <v>0.23599999999999999</v>
      </c>
      <c r="W131" s="955">
        <f>$V$131*$K$131</f>
        <v>103.19099999999999</v>
      </c>
      <c r="X131" s="955">
        <v>8.4000000000000003E-4</v>
      </c>
      <c r="Y131" s="955">
        <f>$X$131*$K$131</f>
        <v>0.36729000000000001</v>
      </c>
      <c r="Z131" s="955">
        <v>0</v>
      </c>
      <c r="AA131" s="956">
        <f>$Z$131*$K$131</f>
        <v>0</v>
      </c>
      <c r="AP131" s="873" t="s">
        <v>91</v>
      </c>
      <c r="AR131" s="873" t="s">
        <v>82</v>
      </c>
      <c r="AS131" s="873" t="s">
        <v>45</v>
      </c>
      <c r="AW131" s="873" t="s">
        <v>79</v>
      </c>
      <c r="BC131" s="957">
        <f>IF($U$131="základní",$N$131,0)</f>
        <v>0</v>
      </c>
      <c r="BD131" s="957">
        <f>IF($U$131="snížená",$N$131,0)</f>
        <v>0</v>
      </c>
      <c r="BE131" s="957">
        <f>IF($U$131="zákl. přenesená",$N$131,0)</f>
        <v>0</v>
      </c>
      <c r="BF131" s="957">
        <f>IF($U$131="sníž. přenesená",$N$131,0)</f>
        <v>0</v>
      </c>
      <c r="BG131" s="957">
        <f>IF($U$131="nulová",$N$131,0)</f>
        <v>0</v>
      </c>
      <c r="BH131" s="873" t="s">
        <v>12</v>
      </c>
      <c r="BI131" s="957">
        <f>ROUND($L$131*$K$131,2)</f>
        <v>0</v>
      </c>
      <c r="BJ131" s="873" t="s">
        <v>91</v>
      </c>
      <c r="BK131" s="873" t="s">
        <v>4418</v>
      </c>
    </row>
    <row r="132" spans="2:63" s="873" customFormat="1" ht="27" customHeight="1">
      <c r="B132" s="885"/>
      <c r="C132" s="949" t="s">
        <v>143</v>
      </c>
      <c r="D132" s="949" t="s">
        <v>82</v>
      </c>
      <c r="E132" s="950" t="s">
        <v>4417</v>
      </c>
      <c r="F132" s="1167" t="s">
        <v>4416</v>
      </c>
      <c r="G132" s="1168"/>
      <c r="H132" s="1168"/>
      <c r="I132" s="1168"/>
      <c r="J132" s="951" t="s">
        <v>959</v>
      </c>
      <c r="K132" s="952">
        <v>437.25</v>
      </c>
      <c r="L132" s="1169"/>
      <c r="M132" s="1170"/>
      <c r="N132" s="1171">
        <f>ROUND($L$132*$K$132,2)</f>
        <v>0</v>
      </c>
      <c r="O132" s="1168"/>
      <c r="P132" s="1168"/>
      <c r="Q132" s="1168"/>
      <c r="R132" s="887"/>
      <c r="T132" s="953"/>
      <c r="U132" s="954" t="s">
        <v>31</v>
      </c>
      <c r="V132" s="955">
        <v>7.0000000000000007E-2</v>
      </c>
      <c r="W132" s="955">
        <f>$V$132*$K$132</f>
        <v>30.607500000000002</v>
      </c>
      <c r="X132" s="955">
        <v>0</v>
      </c>
      <c r="Y132" s="955">
        <f>$X$132*$K$132</f>
        <v>0</v>
      </c>
      <c r="Z132" s="955">
        <v>0</v>
      </c>
      <c r="AA132" s="956">
        <f>$Z$132*$K$132</f>
        <v>0</v>
      </c>
      <c r="AP132" s="873" t="s">
        <v>91</v>
      </c>
      <c r="AR132" s="873" t="s">
        <v>82</v>
      </c>
      <c r="AS132" s="873" t="s">
        <v>45</v>
      </c>
      <c r="AW132" s="873" t="s">
        <v>79</v>
      </c>
      <c r="BC132" s="957">
        <f>IF($U$132="základní",$N$132,0)</f>
        <v>0</v>
      </c>
      <c r="BD132" s="957">
        <f>IF($U$132="snížená",$N$132,0)</f>
        <v>0</v>
      </c>
      <c r="BE132" s="957">
        <f>IF($U$132="zákl. přenesená",$N$132,0)</f>
        <v>0</v>
      </c>
      <c r="BF132" s="957">
        <f>IF($U$132="sníž. přenesená",$N$132,0)</f>
        <v>0</v>
      </c>
      <c r="BG132" s="957">
        <f>IF($U$132="nulová",$N$132,0)</f>
        <v>0</v>
      </c>
      <c r="BH132" s="873" t="s">
        <v>12</v>
      </c>
      <c r="BI132" s="957">
        <f>ROUND($L$132*$K$132,2)</f>
        <v>0</v>
      </c>
      <c r="BJ132" s="873" t="s">
        <v>91</v>
      </c>
      <c r="BK132" s="873" t="s">
        <v>4415</v>
      </c>
    </row>
    <row r="133" spans="2:63" s="873" customFormat="1" ht="27" customHeight="1">
      <c r="B133" s="885"/>
      <c r="C133" s="949" t="s">
        <v>149</v>
      </c>
      <c r="D133" s="949" t="s">
        <v>82</v>
      </c>
      <c r="E133" s="950" t="s">
        <v>1866</v>
      </c>
      <c r="F133" s="1167" t="s">
        <v>1865</v>
      </c>
      <c r="G133" s="1168"/>
      <c r="H133" s="1168"/>
      <c r="I133" s="1168"/>
      <c r="J133" s="951" t="s">
        <v>1830</v>
      </c>
      <c r="K133" s="952">
        <v>196.76300000000001</v>
      </c>
      <c r="L133" s="1169"/>
      <c r="M133" s="1170"/>
      <c r="N133" s="1171">
        <f>ROUND($L$133*$K$133,2)</f>
        <v>0</v>
      </c>
      <c r="O133" s="1168"/>
      <c r="P133" s="1168"/>
      <c r="Q133" s="1168"/>
      <c r="R133" s="887"/>
      <c r="T133" s="953"/>
      <c r="U133" s="954" t="s">
        <v>31</v>
      </c>
      <c r="V133" s="955">
        <v>0.34499999999999997</v>
      </c>
      <c r="W133" s="955">
        <f>$V$133*$K$133</f>
        <v>67.883234999999999</v>
      </c>
      <c r="X133" s="955">
        <v>0</v>
      </c>
      <c r="Y133" s="955">
        <f>$X$133*$K$133</f>
        <v>0</v>
      </c>
      <c r="Z133" s="955">
        <v>0</v>
      </c>
      <c r="AA133" s="956">
        <f>$Z$133*$K$133</f>
        <v>0</v>
      </c>
      <c r="AP133" s="873" t="s">
        <v>91</v>
      </c>
      <c r="AR133" s="873" t="s">
        <v>82</v>
      </c>
      <c r="AS133" s="873" t="s">
        <v>45</v>
      </c>
      <c r="AW133" s="873" t="s">
        <v>79</v>
      </c>
      <c r="BC133" s="957">
        <f>IF($U$133="základní",$N$133,0)</f>
        <v>0</v>
      </c>
      <c r="BD133" s="957">
        <f>IF($U$133="snížená",$N$133,0)</f>
        <v>0</v>
      </c>
      <c r="BE133" s="957">
        <f>IF($U$133="zákl. přenesená",$N$133,0)</f>
        <v>0</v>
      </c>
      <c r="BF133" s="957">
        <f>IF($U$133="sníž. přenesená",$N$133,0)</f>
        <v>0</v>
      </c>
      <c r="BG133" s="957">
        <f>IF($U$133="nulová",$N$133,0)</f>
        <v>0</v>
      </c>
      <c r="BH133" s="873" t="s">
        <v>12</v>
      </c>
      <c r="BI133" s="957">
        <f>ROUND($L$133*$K$133,2)</f>
        <v>0</v>
      </c>
      <c r="BJ133" s="873" t="s">
        <v>91</v>
      </c>
      <c r="BK133" s="873" t="s">
        <v>4414</v>
      </c>
    </row>
    <row r="134" spans="2:63" s="873" customFormat="1" ht="27" customHeight="1">
      <c r="B134" s="885"/>
      <c r="C134" s="949" t="s">
        <v>155</v>
      </c>
      <c r="D134" s="949" t="s">
        <v>82</v>
      </c>
      <c r="E134" s="950" t="s">
        <v>1862</v>
      </c>
      <c r="F134" s="1167" t="s">
        <v>1861</v>
      </c>
      <c r="G134" s="1168"/>
      <c r="H134" s="1168"/>
      <c r="I134" s="1168"/>
      <c r="J134" s="951" t="s">
        <v>1830</v>
      </c>
      <c r="K134" s="952">
        <v>65.587999999999994</v>
      </c>
      <c r="L134" s="1169"/>
      <c r="M134" s="1170"/>
      <c r="N134" s="1171">
        <f>ROUND($L$134*$K$134,2)</f>
        <v>0</v>
      </c>
      <c r="O134" s="1168"/>
      <c r="P134" s="1168"/>
      <c r="Q134" s="1168"/>
      <c r="R134" s="887"/>
      <c r="T134" s="953"/>
      <c r="U134" s="954" t="s">
        <v>31</v>
      </c>
      <c r="V134" s="955">
        <v>8.3000000000000004E-2</v>
      </c>
      <c r="W134" s="955">
        <f>$V$134*$K$134</f>
        <v>5.4438040000000001</v>
      </c>
      <c r="X134" s="955">
        <v>0</v>
      </c>
      <c r="Y134" s="955">
        <f>$X$134*$K$134</f>
        <v>0</v>
      </c>
      <c r="Z134" s="955">
        <v>0</v>
      </c>
      <c r="AA134" s="956">
        <f>$Z$134*$K$134</f>
        <v>0</v>
      </c>
      <c r="AP134" s="873" t="s">
        <v>91</v>
      </c>
      <c r="AR134" s="873" t="s">
        <v>82</v>
      </c>
      <c r="AS134" s="873" t="s">
        <v>45</v>
      </c>
      <c r="AW134" s="873" t="s">
        <v>79</v>
      </c>
      <c r="BC134" s="957">
        <f>IF($U$134="základní",$N$134,0)</f>
        <v>0</v>
      </c>
      <c r="BD134" s="957">
        <f>IF($U$134="snížená",$N$134,0)</f>
        <v>0</v>
      </c>
      <c r="BE134" s="957">
        <f>IF($U$134="zákl. přenesená",$N$134,0)</f>
        <v>0</v>
      </c>
      <c r="BF134" s="957">
        <f>IF($U$134="sníž. přenesená",$N$134,0)</f>
        <v>0</v>
      </c>
      <c r="BG134" s="957">
        <f>IF($U$134="nulová",$N$134,0)</f>
        <v>0</v>
      </c>
      <c r="BH134" s="873" t="s">
        <v>12</v>
      </c>
      <c r="BI134" s="957">
        <f>ROUND($L$134*$K$134,2)</f>
        <v>0</v>
      </c>
      <c r="BJ134" s="873" t="s">
        <v>91</v>
      </c>
      <c r="BK134" s="873" t="s">
        <v>4413</v>
      </c>
    </row>
    <row r="135" spans="2:63" s="873" customFormat="1" ht="15.75" customHeight="1">
      <c r="B135" s="885"/>
      <c r="C135" s="949" t="s">
        <v>161</v>
      </c>
      <c r="D135" s="949" t="s">
        <v>82</v>
      </c>
      <c r="E135" s="950" t="s">
        <v>1856</v>
      </c>
      <c r="F135" s="1167" t="s">
        <v>1855</v>
      </c>
      <c r="G135" s="1168"/>
      <c r="H135" s="1168"/>
      <c r="I135" s="1168"/>
      <c r="J135" s="951" t="s">
        <v>1830</v>
      </c>
      <c r="K135" s="952">
        <v>65.587999999999994</v>
      </c>
      <c r="L135" s="1169"/>
      <c r="M135" s="1170"/>
      <c r="N135" s="1171">
        <f>ROUND($L$135*$K$135,2)</f>
        <v>0</v>
      </c>
      <c r="O135" s="1168"/>
      <c r="P135" s="1168"/>
      <c r="Q135" s="1168"/>
      <c r="R135" s="887"/>
      <c r="T135" s="953"/>
      <c r="U135" s="954" t="s">
        <v>31</v>
      </c>
      <c r="V135" s="955">
        <v>8.9999999999999993E-3</v>
      </c>
      <c r="W135" s="955">
        <f>$V$135*$K$135</f>
        <v>0.59029199999999993</v>
      </c>
      <c r="X135" s="955">
        <v>0</v>
      </c>
      <c r="Y135" s="955">
        <f>$X$135*$K$135</f>
        <v>0</v>
      </c>
      <c r="Z135" s="955">
        <v>0</v>
      </c>
      <c r="AA135" s="956">
        <f>$Z$135*$K$135</f>
        <v>0</v>
      </c>
      <c r="AP135" s="873" t="s">
        <v>91</v>
      </c>
      <c r="AR135" s="873" t="s">
        <v>82</v>
      </c>
      <c r="AS135" s="873" t="s">
        <v>45</v>
      </c>
      <c r="AW135" s="873" t="s">
        <v>79</v>
      </c>
      <c r="BC135" s="957">
        <f>IF($U$135="základní",$N$135,0)</f>
        <v>0</v>
      </c>
      <c r="BD135" s="957">
        <f>IF($U$135="snížená",$N$135,0)</f>
        <v>0</v>
      </c>
      <c r="BE135" s="957">
        <f>IF($U$135="zákl. přenesená",$N$135,0)</f>
        <v>0</v>
      </c>
      <c r="BF135" s="957">
        <f>IF($U$135="sníž. přenesená",$N$135,0)</f>
        <v>0</v>
      </c>
      <c r="BG135" s="957">
        <f>IF($U$135="nulová",$N$135,0)</f>
        <v>0</v>
      </c>
      <c r="BH135" s="873" t="s">
        <v>12</v>
      </c>
      <c r="BI135" s="957">
        <f>ROUND($L$135*$K$135,2)</f>
        <v>0</v>
      </c>
      <c r="BJ135" s="873" t="s">
        <v>91</v>
      </c>
      <c r="BK135" s="873" t="s">
        <v>4412</v>
      </c>
    </row>
    <row r="136" spans="2:63" s="873" customFormat="1" ht="27" customHeight="1">
      <c r="B136" s="885"/>
      <c r="C136" s="949" t="s">
        <v>6</v>
      </c>
      <c r="D136" s="949" t="s">
        <v>82</v>
      </c>
      <c r="E136" s="950" t="s">
        <v>1838</v>
      </c>
      <c r="F136" s="1167" t="s">
        <v>1837</v>
      </c>
      <c r="G136" s="1168"/>
      <c r="H136" s="1168"/>
      <c r="I136" s="1168"/>
      <c r="J136" s="951" t="s">
        <v>953</v>
      </c>
      <c r="K136" s="952">
        <v>118.05800000000001</v>
      </c>
      <c r="L136" s="1169"/>
      <c r="M136" s="1170"/>
      <c r="N136" s="1171">
        <f>ROUND($L$136*$K$136,2)</f>
        <v>0</v>
      </c>
      <c r="O136" s="1168"/>
      <c r="P136" s="1168"/>
      <c r="Q136" s="1168"/>
      <c r="R136" s="887"/>
      <c r="T136" s="953"/>
      <c r="U136" s="954" t="s">
        <v>31</v>
      </c>
      <c r="V136" s="955">
        <v>0</v>
      </c>
      <c r="W136" s="955">
        <f>$V$136*$K$136</f>
        <v>0</v>
      </c>
      <c r="X136" s="955">
        <v>0</v>
      </c>
      <c r="Y136" s="955">
        <f>$X$136*$K$136</f>
        <v>0</v>
      </c>
      <c r="Z136" s="955">
        <v>0</v>
      </c>
      <c r="AA136" s="956">
        <f>$Z$136*$K$136</f>
        <v>0</v>
      </c>
      <c r="AP136" s="873" t="s">
        <v>91</v>
      </c>
      <c r="AR136" s="873" t="s">
        <v>82</v>
      </c>
      <c r="AS136" s="873" t="s">
        <v>45</v>
      </c>
      <c r="AW136" s="873" t="s">
        <v>79</v>
      </c>
      <c r="BC136" s="957">
        <f>IF($U$136="základní",$N$136,0)</f>
        <v>0</v>
      </c>
      <c r="BD136" s="957">
        <f>IF($U$136="snížená",$N$136,0)</f>
        <v>0</v>
      </c>
      <c r="BE136" s="957">
        <f>IF($U$136="zákl. přenesená",$N$136,0)</f>
        <v>0</v>
      </c>
      <c r="BF136" s="957">
        <f>IF($U$136="sníž. přenesená",$N$136,0)</f>
        <v>0</v>
      </c>
      <c r="BG136" s="957">
        <f>IF($U$136="nulová",$N$136,0)</f>
        <v>0</v>
      </c>
      <c r="BH136" s="873" t="s">
        <v>12</v>
      </c>
      <c r="BI136" s="957">
        <f>ROUND($L$136*$K$136,2)</f>
        <v>0</v>
      </c>
      <c r="BJ136" s="873" t="s">
        <v>91</v>
      </c>
      <c r="BK136" s="873" t="s">
        <v>4411</v>
      </c>
    </row>
    <row r="137" spans="2:63" s="873" customFormat="1" ht="27" customHeight="1">
      <c r="B137" s="885"/>
      <c r="C137" s="949" t="s">
        <v>86</v>
      </c>
      <c r="D137" s="949" t="s">
        <v>82</v>
      </c>
      <c r="E137" s="950" t="s">
        <v>1852</v>
      </c>
      <c r="F137" s="1167" t="s">
        <v>1851</v>
      </c>
      <c r="G137" s="1168"/>
      <c r="H137" s="1168"/>
      <c r="I137" s="1168"/>
      <c r="J137" s="951" t="s">
        <v>1830</v>
      </c>
      <c r="K137" s="952">
        <v>131.17500000000001</v>
      </c>
      <c r="L137" s="1169"/>
      <c r="M137" s="1170"/>
      <c r="N137" s="1171">
        <f>ROUND($L$137*$K$137,2)</f>
        <v>0</v>
      </c>
      <c r="O137" s="1168"/>
      <c r="P137" s="1168"/>
      <c r="Q137" s="1168"/>
      <c r="R137" s="887"/>
      <c r="T137" s="953"/>
      <c r="U137" s="954" t="s">
        <v>31</v>
      </c>
      <c r="V137" s="955">
        <v>0.29899999999999999</v>
      </c>
      <c r="W137" s="955">
        <f>$V$137*$K$137</f>
        <v>39.221325</v>
      </c>
      <c r="X137" s="955">
        <v>0</v>
      </c>
      <c r="Y137" s="955">
        <f>$X$137*$K$137</f>
        <v>0</v>
      </c>
      <c r="Z137" s="955">
        <v>0</v>
      </c>
      <c r="AA137" s="956">
        <f>$Z$137*$K$137</f>
        <v>0</v>
      </c>
      <c r="AP137" s="873" t="s">
        <v>91</v>
      </c>
      <c r="AR137" s="873" t="s">
        <v>82</v>
      </c>
      <c r="AS137" s="873" t="s">
        <v>45</v>
      </c>
      <c r="AW137" s="873" t="s">
        <v>79</v>
      </c>
      <c r="BC137" s="957">
        <f>IF($U$137="základní",$N$137,0)</f>
        <v>0</v>
      </c>
      <c r="BD137" s="957">
        <f>IF($U$137="snížená",$N$137,0)</f>
        <v>0</v>
      </c>
      <c r="BE137" s="957">
        <f>IF($U$137="zákl. přenesená",$N$137,0)</f>
        <v>0</v>
      </c>
      <c r="BF137" s="957">
        <f>IF($U$137="sníž. přenesená",$N$137,0)</f>
        <v>0</v>
      </c>
      <c r="BG137" s="957">
        <f>IF($U$137="nulová",$N$137,0)</f>
        <v>0</v>
      </c>
      <c r="BH137" s="873" t="s">
        <v>12</v>
      </c>
      <c r="BI137" s="957">
        <f>ROUND($L$137*$K$137,2)</f>
        <v>0</v>
      </c>
      <c r="BJ137" s="873" t="s">
        <v>91</v>
      </c>
      <c r="BK137" s="873" t="s">
        <v>4410</v>
      </c>
    </row>
    <row r="138" spans="2:63" s="873" customFormat="1" ht="39" customHeight="1">
      <c r="B138" s="885"/>
      <c r="C138" s="949" t="s">
        <v>176</v>
      </c>
      <c r="D138" s="949" t="s">
        <v>82</v>
      </c>
      <c r="E138" s="950" t="s">
        <v>4409</v>
      </c>
      <c r="F138" s="1167" t="s">
        <v>4408</v>
      </c>
      <c r="G138" s="1168"/>
      <c r="H138" s="1168"/>
      <c r="I138" s="1168"/>
      <c r="J138" s="951" t="s">
        <v>1830</v>
      </c>
      <c r="K138" s="952">
        <v>52.47</v>
      </c>
      <c r="L138" s="1169"/>
      <c r="M138" s="1170"/>
      <c r="N138" s="1171">
        <f>ROUND($L$138*$K$138,2)</f>
        <v>0</v>
      </c>
      <c r="O138" s="1168"/>
      <c r="P138" s="1168"/>
      <c r="Q138" s="1168"/>
      <c r="R138" s="887"/>
      <c r="T138" s="953"/>
      <c r="U138" s="954" t="s">
        <v>31</v>
      </c>
      <c r="V138" s="955">
        <v>1.587</v>
      </c>
      <c r="W138" s="955">
        <f>$V$138*$K$138</f>
        <v>83.26988999999999</v>
      </c>
      <c r="X138" s="955">
        <v>0</v>
      </c>
      <c r="Y138" s="955">
        <f>$X$138*$K$138</f>
        <v>0</v>
      </c>
      <c r="Z138" s="955">
        <v>0</v>
      </c>
      <c r="AA138" s="956">
        <f>$Z$138*$K$138</f>
        <v>0</v>
      </c>
      <c r="AP138" s="873" t="s">
        <v>91</v>
      </c>
      <c r="AR138" s="873" t="s">
        <v>82</v>
      </c>
      <c r="AS138" s="873" t="s">
        <v>45</v>
      </c>
      <c r="AW138" s="873" t="s">
        <v>79</v>
      </c>
      <c r="BC138" s="957">
        <f>IF($U$138="základní",$N$138,0)</f>
        <v>0</v>
      </c>
      <c r="BD138" s="957">
        <f>IF($U$138="snížená",$N$138,0)</f>
        <v>0</v>
      </c>
      <c r="BE138" s="957">
        <f>IF($U$138="zákl. přenesená",$N$138,0)</f>
        <v>0</v>
      </c>
      <c r="BF138" s="957">
        <f>IF($U$138="sníž. přenesená",$N$138,0)</f>
        <v>0</v>
      </c>
      <c r="BG138" s="957">
        <f>IF($U$138="nulová",$N$138,0)</f>
        <v>0</v>
      </c>
      <c r="BH138" s="873" t="s">
        <v>12</v>
      </c>
      <c r="BI138" s="957">
        <f>ROUND($L$138*$K$138,2)</f>
        <v>0</v>
      </c>
      <c r="BJ138" s="873" t="s">
        <v>91</v>
      </c>
      <c r="BK138" s="873" t="s">
        <v>4407</v>
      </c>
    </row>
    <row r="139" spans="2:63" s="873" customFormat="1" ht="15.75" customHeight="1">
      <c r="B139" s="885"/>
      <c r="C139" s="958" t="s">
        <v>182</v>
      </c>
      <c r="D139" s="958" t="s">
        <v>92</v>
      </c>
      <c r="E139" s="959" t="s">
        <v>4406</v>
      </c>
      <c r="F139" s="1175" t="s">
        <v>4405</v>
      </c>
      <c r="G139" s="1176"/>
      <c r="H139" s="1176"/>
      <c r="I139" s="1176"/>
      <c r="J139" s="960" t="s">
        <v>953</v>
      </c>
      <c r="K139" s="952">
        <v>86.575999999999993</v>
      </c>
      <c r="L139" s="1177"/>
      <c r="M139" s="1178"/>
      <c r="N139" s="1179">
        <f>ROUND($L$139*$K$139,2)</f>
        <v>0</v>
      </c>
      <c r="O139" s="1168"/>
      <c r="P139" s="1168"/>
      <c r="Q139" s="1168"/>
      <c r="R139" s="887"/>
      <c r="T139" s="953"/>
      <c r="U139" s="954" t="s">
        <v>31</v>
      </c>
      <c r="V139" s="955">
        <v>0</v>
      </c>
      <c r="W139" s="955">
        <f>$V$139*$K$139</f>
        <v>0</v>
      </c>
      <c r="X139" s="955">
        <v>1</v>
      </c>
      <c r="Y139" s="955">
        <f>$X$139*$K$139</f>
        <v>86.575999999999993</v>
      </c>
      <c r="Z139" s="955">
        <v>0</v>
      </c>
      <c r="AA139" s="956">
        <f>$Z$139*$K$139</f>
        <v>0</v>
      </c>
      <c r="AP139" s="873" t="s">
        <v>122</v>
      </c>
      <c r="AR139" s="873" t="s">
        <v>92</v>
      </c>
      <c r="AS139" s="873" t="s">
        <v>45</v>
      </c>
      <c r="AW139" s="873" t="s">
        <v>79</v>
      </c>
      <c r="BC139" s="957">
        <f>IF($U$139="základní",$N$139,0)</f>
        <v>0</v>
      </c>
      <c r="BD139" s="957">
        <f>IF($U$139="snížená",$N$139,0)</f>
        <v>0</v>
      </c>
      <c r="BE139" s="957">
        <f>IF($U$139="zákl. přenesená",$N$139,0)</f>
        <v>0</v>
      </c>
      <c r="BF139" s="957">
        <f>IF($U$139="sníž. přenesená",$N$139,0)</f>
        <v>0</v>
      </c>
      <c r="BG139" s="957">
        <f>IF($U$139="nulová",$N$139,0)</f>
        <v>0</v>
      </c>
      <c r="BH139" s="873" t="s">
        <v>12</v>
      </c>
      <c r="BI139" s="957">
        <f>ROUND($L$139*$K$139,2)</f>
        <v>0</v>
      </c>
      <c r="BJ139" s="873" t="s">
        <v>91</v>
      </c>
      <c r="BK139" s="873" t="s">
        <v>4404</v>
      </c>
    </row>
    <row r="140" spans="2:63" s="873" customFormat="1" ht="27" customHeight="1">
      <c r="B140" s="885"/>
      <c r="C140" s="949" t="s">
        <v>188</v>
      </c>
      <c r="D140" s="949" t="s">
        <v>82</v>
      </c>
      <c r="E140" s="950" t="s">
        <v>4403</v>
      </c>
      <c r="F140" s="1167" t="s">
        <v>4402</v>
      </c>
      <c r="G140" s="1168"/>
      <c r="H140" s="1168"/>
      <c r="I140" s="1168"/>
      <c r="J140" s="951" t="s">
        <v>959</v>
      </c>
      <c r="K140" s="952">
        <v>131.17500000000001</v>
      </c>
      <c r="L140" s="1169"/>
      <c r="M140" s="1170"/>
      <c r="N140" s="1171">
        <f>ROUND($L$140*$K$140,2)</f>
        <v>0</v>
      </c>
      <c r="O140" s="1168"/>
      <c r="P140" s="1168"/>
      <c r="Q140" s="1168"/>
      <c r="R140" s="887"/>
      <c r="T140" s="953"/>
      <c r="U140" s="954" t="s">
        <v>31</v>
      </c>
      <c r="V140" s="955">
        <v>0.06</v>
      </c>
      <c r="W140" s="955">
        <f>$V$140*$K$140</f>
        <v>7.8705000000000007</v>
      </c>
      <c r="X140" s="955">
        <v>0</v>
      </c>
      <c r="Y140" s="955">
        <f>$X$140*$K$140</f>
        <v>0</v>
      </c>
      <c r="Z140" s="955">
        <v>0</v>
      </c>
      <c r="AA140" s="956">
        <f>$Z$140*$K$140</f>
        <v>0</v>
      </c>
      <c r="AP140" s="873" t="s">
        <v>91</v>
      </c>
      <c r="AR140" s="873" t="s">
        <v>82</v>
      </c>
      <c r="AS140" s="873" t="s">
        <v>45</v>
      </c>
      <c r="AW140" s="873" t="s">
        <v>79</v>
      </c>
      <c r="BC140" s="957">
        <f>IF($U$140="základní",$N$140,0)</f>
        <v>0</v>
      </c>
      <c r="BD140" s="957">
        <f>IF($U$140="snížená",$N$140,0)</f>
        <v>0</v>
      </c>
      <c r="BE140" s="957">
        <f>IF($U$140="zákl. přenesená",$N$140,0)</f>
        <v>0</v>
      </c>
      <c r="BF140" s="957">
        <f>IF($U$140="sníž. přenesená",$N$140,0)</f>
        <v>0</v>
      </c>
      <c r="BG140" s="957">
        <f>IF($U$140="nulová",$N$140,0)</f>
        <v>0</v>
      </c>
      <c r="BH140" s="873" t="s">
        <v>12</v>
      </c>
      <c r="BI140" s="957">
        <f>ROUND($L$140*$K$140,2)</f>
        <v>0</v>
      </c>
      <c r="BJ140" s="873" t="s">
        <v>91</v>
      </c>
      <c r="BK140" s="873" t="s">
        <v>4401</v>
      </c>
    </row>
    <row r="141" spans="2:63" s="873" customFormat="1" ht="15.75" customHeight="1">
      <c r="B141" s="885"/>
      <c r="C141" s="958" t="s">
        <v>193</v>
      </c>
      <c r="D141" s="958" t="s">
        <v>92</v>
      </c>
      <c r="E141" s="959" t="s">
        <v>4196</v>
      </c>
      <c r="F141" s="1175" t="s">
        <v>4400</v>
      </c>
      <c r="G141" s="1176"/>
      <c r="H141" s="1176"/>
      <c r="I141" s="1176"/>
      <c r="J141" s="960" t="s">
        <v>1068</v>
      </c>
      <c r="K141" s="952">
        <v>5.2469999999999999</v>
      </c>
      <c r="L141" s="1177"/>
      <c r="M141" s="1178"/>
      <c r="N141" s="1179">
        <f>ROUND($L$141*$K$141,2)</f>
        <v>0</v>
      </c>
      <c r="O141" s="1168"/>
      <c r="P141" s="1168"/>
      <c r="Q141" s="1168"/>
      <c r="R141" s="887"/>
      <c r="T141" s="953"/>
      <c r="U141" s="954" t="s">
        <v>31</v>
      </c>
      <c r="V141" s="955">
        <v>0</v>
      </c>
      <c r="W141" s="955">
        <f>$V$141*$K$141</f>
        <v>0</v>
      </c>
      <c r="X141" s="955">
        <v>1E-3</v>
      </c>
      <c r="Y141" s="955">
        <f>$X$141*$K$141</f>
        <v>5.2469999999999999E-3</v>
      </c>
      <c r="Z141" s="955">
        <v>0</v>
      </c>
      <c r="AA141" s="956">
        <f>$Z$141*$K$141</f>
        <v>0</v>
      </c>
      <c r="AP141" s="873" t="s">
        <v>122</v>
      </c>
      <c r="AR141" s="873" t="s">
        <v>92</v>
      </c>
      <c r="AS141" s="873" t="s">
        <v>45</v>
      </c>
      <c r="AW141" s="873" t="s">
        <v>79</v>
      </c>
      <c r="BC141" s="957">
        <f>IF($U$141="základní",$N$141,0)</f>
        <v>0</v>
      </c>
      <c r="BD141" s="957">
        <f>IF($U$141="snížená",$N$141,0)</f>
        <v>0</v>
      </c>
      <c r="BE141" s="957">
        <f>IF($U$141="zákl. přenesená",$N$141,0)</f>
        <v>0</v>
      </c>
      <c r="BF141" s="957">
        <f>IF($U$141="sníž. přenesená",$N$141,0)</f>
        <v>0</v>
      </c>
      <c r="BG141" s="957">
        <f>IF($U$141="nulová",$N$141,0)</f>
        <v>0</v>
      </c>
      <c r="BH141" s="873" t="s">
        <v>12</v>
      </c>
      <c r="BI141" s="957">
        <f>ROUND($L$141*$K$141,2)</f>
        <v>0</v>
      </c>
      <c r="BJ141" s="873" t="s">
        <v>91</v>
      </c>
      <c r="BK141" s="873" t="s">
        <v>4399</v>
      </c>
    </row>
    <row r="142" spans="2:63" s="873" customFormat="1" ht="27" customHeight="1">
      <c r="B142" s="885"/>
      <c r="C142" s="949" t="s">
        <v>5</v>
      </c>
      <c r="D142" s="949" t="s">
        <v>82</v>
      </c>
      <c r="E142" s="950" t="s">
        <v>4398</v>
      </c>
      <c r="F142" s="1167" t="s">
        <v>4397</v>
      </c>
      <c r="G142" s="1168"/>
      <c r="H142" s="1168"/>
      <c r="I142" s="1168"/>
      <c r="J142" s="951" t="s">
        <v>959</v>
      </c>
      <c r="K142" s="952">
        <v>131.17500000000001</v>
      </c>
      <c r="L142" s="1169"/>
      <c r="M142" s="1170"/>
      <c r="N142" s="1171">
        <f>ROUND($L$142*$K$142,2)</f>
        <v>0</v>
      </c>
      <c r="O142" s="1168"/>
      <c r="P142" s="1168"/>
      <c r="Q142" s="1168"/>
      <c r="R142" s="887"/>
      <c r="T142" s="953"/>
      <c r="U142" s="954" t="s">
        <v>31</v>
      </c>
      <c r="V142" s="955">
        <v>0.17699999999999999</v>
      </c>
      <c r="W142" s="955">
        <f>$V$142*$K$142</f>
        <v>23.217974999999999</v>
      </c>
      <c r="X142" s="955">
        <v>0</v>
      </c>
      <c r="Y142" s="955">
        <f>$X$142*$K$142</f>
        <v>0</v>
      </c>
      <c r="Z142" s="955">
        <v>0</v>
      </c>
      <c r="AA142" s="956">
        <f>$Z$142*$K$142</f>
        <v>0</v>
      </c>
      <c r="AP142" s="873" t="s">
        <v>91</v>
      </c>
      <c r="AR142" s="873" t="s">
        <v>82</v>
      </c>
      <c r="AS142" s="873" t="s">
        <v>45</v>
      </c>
      <c r="AW142" s="873" t="s">
        <v>79</v>
      </c>
      <c r="BC142" s="957">
        <f>IF($U$142="základní",$N$142,0)</f>
        <v>0</v>
      </c>
      <c r="BD142" s="957">
        <f>IF($U$142="snížená",$N$142,0)</f>
        <v>0</v>
      </c>
      <c r="BE142" s="957">
        <f>IF($U$142="zákl. přenesená",$N$142,0)</f>
        <v>0</v>
      </c>
      <c r="BF142" s="957">
        <f>IF($U$142="sníž. přenesená",$N$142,0)</f>
        <v>0</v>
      </c>
      <c r="BG142" s="957">
        <f>IF($U$142="nulová",$N$142,0)</f>
        <v>0</v>
      </c>
      <c r="BH142" s="873" t="s">
        <v>12</v>
      </c>
      <c r="BI142" s="957">
        <f>ROUND($L$142*$K$142,2)</f>
        <v>0</v>
      </c>
      <c r="BJ142" s="873" t="s">
        <v>91</v>
      </c>
      <c r="BK142" s="873" t="s">
        <v>4396</v>
      </c>
    </row>
    <row r="143" spans="2:63" s="942" customFormat="1" ht="30.75" customHeight="1">
      <c r="B143" s="941"/>
      <c r="D143" s="874" t="s">
        <v>1888</v>
      </c>
      <c r="E143" s="874"/>
      <c r="F143" s="874"/>
      <c r="G143" s="874"/>
      <c r="H143" s="874"/>
      <c r="I143" s="874"/>
      <c r="J143" s="874"/>
      <c r="K143" s="874"/>
      <c r="L143" s="871"/>
      <c r="M143" s="871"/>
      <c r="N143" s="1162">
        <f>$BI$143</f>
        <v>0</v>
      </c>
      <c r="O143" s="1163"/>
      <c r="P143" s="1163"/>
      <c r="Q143" s="1163"/>
      <c r="R143" s="943"/>
      <c r="T143" s="944"/>
      <c r="W143" s="945">
        <f>$W$144</f>
        <v>17.276406000000001</v>
      </c>
      <c r="Y143" s="945">
        <f>$Y$144</f>
        <v>0</v>
      </c>
      <c r="AA143" s="946">
        <f>$AA$144</f>
        <v>0</v>
      </c>
      <c r="AP143" s="947" t="s">
        <v>12</v>
      </c>
      <c r="AR143" s="947" t="s">
        <v>41</v>
      </c>
      <c r="AS143" s="947" t="s">
        <v>12</v>
      </c>
      <c r="AW143" s="947" t="s">
        <v>79</v>
      </c>
      <c r="BI143" s="948">
        <f>$BI$144</f>
        <v>0</v>
      </c>
    </row>
    <row r="144" spans="2:63" s="873" customFormat="1" ht="27" customHeight="1">
      <c r="B144" s="885"/>
      <c r="C144" s="949" t="s">
        <v>202</v>
      </c>
      <c r="D144" s="949" t="s">
        <v>82</v>
      </c>
      <c r="E144" s="950" t="s">
        <v>1832</v>
      </c>
      <c r="F144" s="1167" t="s">
        <v>1831</v>
      </c>
      <c r="G144" s="1168"/>
      <c r="H144" s="1168"/>
      <c r="I144" s="1168"/>
      <c r="J144" s="951" t="s">
        <v>1830</v>
      </c>
      <c r="K144" s="952">
        <v>13.118</v>
      </c>
      <c r="L144" s="1169"/>
      <c r="M144" s="1170"/>
      <c r="N144" s="1171">
        <f>ROUND($L$144*$K$144,2)</f>
        <v>0</v>
      </c>
      <c r="O144" s="1168"/>
      <c r="P144" s="1168"/>
      <c r="Q144" s="1168"/>
      <c r="R144" s="887"/>
      <c r="T144" s="953"/>
      <c r="U144" s="954" t="s">
        <v>31</v>
      </c>
      <c r="V144" s="955">
        <v>1.3169999999999999</v>
      </c>
      <c r="W144" s="955">
        <f>$V$144*$K$144</f>
        <v>17.276406000000001</v>
      </c>
      <c r="X144" s="955">
        <v>0</v>
      </c>
      <c r="Y144" s="955">
        <f>$X$144*$K$144</f>
        <v>0</v>
      </c>
      <c r="Z144" s="955">
        <v>0</v>
      </c>
      <c r="AA144" s="956">
        <f>$Z$144*$K$144</f>
        <v>0</v>
      </c>
      <c r="AP144" s="873" t="s">
        <v>91</v>
      </c>
      <c r="AR144" s="873" t="s">
        <v>82</v>
      </c>
      <c r="AS144" s="873" t="s">
        <v>45</v>
      </c>
      <c r="AW144" s="873" t="s">
        <v>79</v>
      </c>
      <c r="BC144" s="957">
        <f>IF($U$144="základní",$N$144,0)</f>
        <v>0</v>
      </c>
      <c r="BD144" s="957">
        <f>IF($U$144="snížená",$N$144,0)</f>
        <v>0</v>
      </c>
      <c r="BE144" s="957">
        <f>IF($U$144="zákl. přenesená",$N$144,0)</f>
        <v>0</v>
      </c>
      <c r="BF144" s="957">
        <f>IF($U$144="sníž. přenesená",$N$144,0)</f>
        <v>0</v>
      </c>
      <c r="BG144" s="957">
        <f>IF($U$144="nulová",$N$144,0)</f>
        <v>0</v>
      </c>
      <c r="BH144" s="873" t="s">
        <v>12</v>
      </c>
      <c r="BI144" s="957">
        <f>ROUND($L$144*$K$144,2)</f>
        <v>0</v>
      </c>
      <c r="BJ144" s="873" t="s">
        <v>91</v>
      </c>
      <c r="BK144" s="873" t="s">
        <v>4395</v>
      </c>
    </row>
    <row r="145" spans="2:63" s="942" customFormat="1" ht="30.75" customHeight="1">
      <c r="B145" s="941"/>
      <c r="D145" s="874" t="s">
        <v>4394</v>
      </c>
      <c r="E145" s="874"/>
      <c r="F145" s="874"/>
      <c r="G145" s="874"/>
      <c r="H145" s="874"/>
      <c r="I145" s="874"/>
      <c r="J145" s="874"/>
      <c r="K145" s="874"/>
      <c r="L145" s="871"/>
      <c r="M145" s="871"/>
      <c r="N145" s="1162">
        <f>$BI$145</f>
        <v>0</v>
      </c>
      <c r="O145" s="1163"/>
      <c r="P145" s="1163"/>
      <c r="Q145" s="1163"/>
      <c r="R145" s="943"/>
      <c r="T145" s="944"/>
      <c r="W145" s="945">
        <f>SUM($W$146:$W$152)</f>
        <v>3.8872349999999996</v>
      </c>
      <c r="Y145" s="945">
        <f>SUM($Y$146:$Y$152)</f>
        <v>0.29645549999999998</v>
      </c>
      <c r="AA145" s="946">
        <f>SUM($AA$146:$AA$152)</f>
        <v>0</v>
      </c>
      <c r="AP145" s="947" t="s">
        <v>12</v>
      </c>
      <c r="AR145" s="947" t="s">
        <v>41</v>
      </c>
      <c r="AS145" s="947" t="s">
        <v>12</v>
      </c>
      <c r="AW145" s="947" t="s">
        <v>79</v>
      </c>
      <c r="BI145" s="948">
        <f>SUM($BI$146:$BI$152)</f>
        <v>0</v>
      </c>
    </row>
    <row r="146" spans="2:63" s="873" customFormat="1" ht="27" customHeight="1">
      <c r="B146" s="885"/>
      <c r="C146" s="949" t="s">
        <v>207</v>
      </c>
      <c r="D146" s="949" t="s">
        <v>82</v>
      </c>
      <c r="E146" s="950" t="s">
        <v>4393</v>
      </c>
      <c r="F146" s="1167" t="s">
        <v>4392</v>
      </c>
      <c r="G146" s="1168"/>
      <c r="H146" s="1168"/>
      <c r="I146" s="1168"/>
      <c r="J146" s="951" t="s">
        <v>959</v>
      </c>
      <c r="K146" s="952">
        <v>7.4249999999999998</v>
      </c>
      <c r="L146" s="1169"/>
      <c r="M146" s="1170"/>
      <c r="N146" s="1171">
        <f>ROUND($L$146*$K$146,2)</f>
        <v>0</v>
      </c>
      <c r="O146" s="1168"/>
      <c r="P146" s="1168"/>
      <c r="Q146" s="1168"/>
      <c r="R146" s="887"/>
      <c r="T146" s="953"/>
      <c r="U146" s="954" t="s">
        <v>31</v>
      </c>
      <c r="V146" s="955">
        <v>1.6E-2</v>
      </c>
      <c r="W146" s="955">
        <f>$V$146*$K$146</f>
        <v>0.1188</v>
      </c>
      <c r="X146" s="955">
        <v>0</v>
      </c>
      <c r="Y146" s="955">
        <f>$X$146*$K$146</f>
        <v>0</v>
      </c>
      <c r="Z146" s="955">
        <v>0</v>
      </c>
      <c r="AA146" s="956">
        <f>$Z$146*$K$146</f>
        <v>0</v>
      </c>
      <c r="AP146" s="873" t="s">
        <v>91</v>
      </c>
      <c r="AR146" s="873" t="s">
        <v>82</v>
      </c>
      <c r="AS146" s="873" t="s">
        <v>45</v>
      </c>
      <c r="AW146" s="873" t="s">
        <v>79</v>
      </c>
      <c r="BC146" s="957">
        <f>IF($U$146="základní",$N$146,0)</f>
        <v>0</v>
      </c>
      <c r="BD146" s="957">
        <f>IF($U$146="snížená",$N$146,0)</f>
        <v>0</v>
      </c>
      <c r="BE146" s="957">
        <f>IF($U$146="zákl. přenesená",$N$146,0)</f>
        <v>0</v>
      </c>
      <c r="BF146" s="957">
        <f>IF($U$146="sníž. přenesená",$N$146,0)</f>
        <v>0</v>
      </c>
      <c r="BG146" s="957">
        <f>IF($U$146="nulová",$N$146,0)</f>
        <v>0</v>
      </c>
      <c r="BH146" s="873" t="s">
        <v>12</v>
      </c>
      <c r="BI146" s="957">
        <f>ROUND($L$146*$K$146,2)</f>
        <v>0</v>
      </c>
      <c r="BJ146" s="873" t="s">
        <v>91</v>
      </c>
      <c r="BK146" s="873" t="s">
        <v>4391</v>
      </c>
    </row>
    <row r="147" spans="2:63" s="873" customFormat="1" ht="15.75" customHeight="1">
      <c r="B147" s="885"/>
      <c r="C147" s="949" t="s">
        <v>212</v>
      </c>
      <c r="D147" s="949" t="s">
        <v>82</v>
      </c>
      <c r="E147" s="950" t="s">
        <v>3995</v>
      </c>
      <c r="F147" s="1167" t="s">
        <v>3994</v>
      </c>
      <c r="G147" s="1168"/>
      <c r="H147" s="1168"/>
      <c r="I147" s="1168"/>
      <c r="J147" s="951" t="s">
        <v>959</v>
      </c>
      <c r="K147" s="952">
        <v>7.4249999999999998</v>
      </c>
      <c r="L147" s="1169"/>
      <c r="M147" s="1170"/>
      <c r="N147" s="1171">
        <f>ROUND($L$147*$K$147,2)</f>
        <v>0</v>
      </c>
      <c r="O147" s="1168"/>
      <c r="P147" s="1168"/>
      <c r="Q147" s="1168"/>
      <c r="R147" s="887"/>
      <c r="T147" s="953"/>
      <c r="U147" s="954" t="s">
        <v>31</v>
      </c>
      <c r="V147" s="955">
        <v>2.5999999999999999E-2</v>
      </c>
      <c r="W147" s="955">
        <f>$V$147*$K$147</f>
        <v>0.19305</v>
      </c>
      <c r="X147" s="955">
        <v>0</v>
      </c>
      <c r="Y147" s="955">
        <f>$X$147*$K$147</f>
        <v>0</v>
      </c>
      <c r="Z147" s="955">
        <v>0</v>
      </c>
      <c r="AA147" s="956">
        <f>$Z$147*$K$147</f>
        <v>0</v>
      </c>
      <c r="AP147" s="873" t="s">
        <v>91</v>
      </c>
      <c r="AR147" s="873" t="s">
        <v>82</v>
      </c>
      <c r="AS147" s="873" t="s">
        <v>45</v>
      </c>
      <c r="AW147" s="873" t="s">
        <v>79</v>
      </c>
      <c r="BC147" s="957">
        <f>IF($U$147="základní",$N$147,0)</f>
        <v>0</v>
      </c>
      <c r="BD147" s="957">
        <f>IF($U$147="snížená",$N$147,0)</f>
        <v>0</v>
      </c>
      <c r="BE147" s="957">
        <f>IF($U$147="zákl. přenesená",$N$147,0)</f>
        <v>0</v>
      </c>
      <c r="BF147" s="957">
        <f>IF($U$147="sníž. přenesená",$N$147,0)</f>
        <v>0</v>
      </c>
      <c r="BG147" s="957">
        <f>IF($U$147="nulová",$N$147,0)</f>
        <v>0</v>
      </c>
      <c r="BH147" s="873" t="s">
        <v>12</v>
      </c>
      <c r="BI147" s="957">
        <f>ROUND($L$147*$K$147,2)</f>
        <v>0</v>
      </c>
      <c r="BJ147" s="873" t="s">
        <v>91</v>
      </c>
      <c r="BK147" s="873" t="s">
        <v>4390</v>
      </c>
    </row>
    <row r="148" spans="2:63" s="873" customFormat="1" ht="15.75" customHeight="1">
      <c r="B148" s="885"/>
      <c r="C148" s="949" t="s">
        <v>216</v>
      </c>
      <c r="D148" s="949" t="s">
        <v>82</v>
      </c>
      <c r="E148" s="950" t="s">
        <v>4389</v>
      </c>
      <c r="F148" s="1167" t="s">
        <v>4388</v>
      </c>
      <c r="G148" s="1168"/>
      <c r="H148" s="1168"/>
      <c r="I148" s="1168"/>
      <c r="J148" s="951" t="s">
        <v>959</v>
      </c>
      <c r="K148" s="952">
        <v>3.4649999999999999</v>
      </c>
      <c r="L148" s="1169"/>
      <c r="M148" s="1170"/>
      <c r="N148" s="1171">
        <f>ROUND($L$148*$K$148,2)</f>
        <v>0</v>
      </c>
      <c r="O148" s="1168"/>
      <c r="P148" s="1168"/>
      <c r="Q148" s="1168"/>
      <c r="R148" s="887"/>
      <c r="T148" s="953"/>
      <c r="U148" s="954" t="s">
        <v>31</v>
      </c>
      <c r="V148" s="955">
        <v>2.9000000000000001E-2</v>
      </c>
      <c r="W148" s="955">
        <f>$V$148*$K$148</f>
        <v>0.100485</v>
      </c>
      <c r="X148" s="955">
        <v>0</v>
      </c>
      <c r="Y148" s="955">
        <f>$X$148*$K$148</f>
        <v>0</v>
      </c>
      <c r="Z148" s="955">
        <v>0</v>
      </c>
      <c r="AA148" s="956">
        <f>$Z$148*$K$148</f>
        <v>0</v>
      </c>
      <c r="AP148" s="873" t="s">
        <v>91</v>
      </c>
      <c r="AR148" s="873" t="s">
        <v>82</v>
      </c>
      <c r="AS148" s="873" t="s">
        <v>45</v>
      </c>
      <c r="AW148" s="873" t="s">
        <v>79</v>
      </c>
      <c r="BC148" s="957">
        <f>IF($U$148="základní",$N$148,0)</f>
        <v>0</v>
      </c>
      <c r="BD148" s="957">
        <f>IF($U$148="snížená",$N$148,0)</f>
        <v>0</v>
      </c>
      <c r="BE148" s="957">
        <f>IF($U$148="zákl. přenesená",$N$148,0)</f>
        <v>0</v>
      </c>
      <c r="BF148" s="957">
        <f>IF($U$148="sníž. přenesená",$N$148,0)</f>
        <v>0</v>
      </c>
      <c r="BG148" s="957">
        <f>IF($U$148="nulová",$N$148,0)</f>
        <v>0</v>
      </c>
      <c r="BH148" s="873" t="s">
        <v>12</v>
      </c>
      <c r="BI148" s="957">
        <f>ROUND($L$148*$K$148,2)</f>
        <v>0</v>
      </c>
      <c r="BJ148" s="873" t="s">
        <v>91</v>
      </c>
      <c r="BK148" s="873" t="s">
        <v>4387</v>
      </c>
    </row>
    <row r="149" spans="2:63" s="873" customFormat="1" ht="27" customHeight="1">
      <c r="B149" s="885"/>
      <c r="C149" s="949" t="s">
        <v>221</v>
      </c>
      <c r="D149" s="949" t="s">
        <v>82</v>
      </c>
      <c r="E149" s="950" t="s">
        <v>4386</v>
      </c>
      <c r="F149" s="1167" t="s">
        <v>4385</v>
      </c>
      <c r="G149" s="1168"/>
      <c r="H149" s="1168"/>
      <c r="I149" s="1168"/>
      <c r="J149" s="951" t="s">
        <v>959</v>
      </c>
      <c r="K149" s="952">
        <v>7.4249999999999998</v>
      </c>
      <c r="L149" s="1169"/>
      <c r="M149" s="1170"/>
      <c r="N149" s="1171">
        <f>ROUND($L$149*$K$149,2)</f>
        <v>0</v>
      </c>
      <c r="O149" s="1168"/>
      <c r="P149" s="1168"/>
      <c r="Q149" s="1168"/>
      <c r="R149" s="887"/>
      <c r="T149" s="953"/>
      <c r="U149" s="954" t="s">
        <v>31</v>
      </c>
      <c r="V149" s="955">
        <v>6.4000000000000001E-2</v>
      </c>
      <c r="W149" s="955">
        <f>$V$149*$K$149</f>
        <v>0.47520000000000001</v>
      </c>
      <c r="X149" s="955">
        <v>0</v>
      </c>
      <c r="Y149" s="955">
        <f>$X$149*$K$149</f>
        <v>0</v>
      </c>
      <c r="Z149" s="955">
        <v>0</v>
      </c>
      <c r="AA149" s="956">
        <f>$Z$149*$K$149</f>
        <v>0</v>
      </c>
      <c r="AP149" s="873" t="s">
        <v>91</v>
      </c>
      <c r="AR149" s="873" t="s">
        <v>82</v>
      </c>
      <c r="AS149" s="873" t="s">
        <v>45</v>
      </c>
      <c r="AW149" s="873" t="s">
        <v>79</v>
      </c>
      <c r="BC149" s="957">
        <f>IF($U$149="základní",$N$149,0)</f>
        <v>0</v>
      </c>
      <c r="BD149" s="957">
        <f>IF($U$149="snížená",$N$149,0)</f>
        <v>0</v>
      </c>
      <c r="BE149" s="957">
        <f>IF($U$149="zákl. přenesená",$N$149,0)</f>
        <v>0</v>
      </c>
      <c r="BF149" s="957">
        <f>IF($U$149="sníž. přenesená",$N$149,0)</f>
        <v>0</v>
      </c>
      <c r="BG149" s="957">
        <f>IF($U$149="nulová",$N$149,0)</f>
        <v>0</v>
      </c>
      <c r="BH149" s="873" t="s">
        <v>12</v>
      </c>
      <c r="BI149" s="957">
        <f>ROUND($L$149*$K$149,2)</f>
        <v>0</v>
      </c>
      <c r="BJ149" s="873" t="s">
        <v>91</v>
      </c>
      <c r="BK149" s="873" t="s">
        <v>4384</v>
      </c>
    </row>
    <row r="150" spans="2:63" s="873" customFormat="1" ht="27" customHeight="1">
      <c r="B150" s="885"/>
      <c r="C150" s="949" t="s">
        <v>345</v>
      </c>
      <c r="D150" s="949" t="s">
        <v>82</v>
      </c>
      <c r="E150" s="950" t="s">
        <v>4383</v>
      </c>
      <c r="F150" s="1167" t="s">
        <v>4382</v>
      </c>
      <c r="G150" s="1168"/>
      <c r="H150" s="1168"/>
      <c r="I150" s="1168"/>
      <c r="J150" s="951" t="s">
        <v>959</v>
      </c>
      <c r="K150" s="952">
        <v>7.4249999999999998</v>
      </c>
      <c r="L150" s="1169"/>
      <c r="M150" s="1170"/>
      <c r="N150" s="1171">
        <f>ROUND($L$150*$K$150,2)</f>
        <v>0</v>
      </c>
      <c r="O150" s="1168"/>
      <c r="P150" s="1168"/>
      <c r="Q150" s="1168"/>
      <c r="R150" s="887"/>
      <c r="T150" s="953"/>
      <c r="U150" s="954" t="s">
        <v>31</v>
      </c>
      <c r="V150" s="955">
        <v>2E-3</v>
      </c>
      <c r="W150" s="955">
        <f>$V$150*$K$150</f>
        <v>1.485E-2</v>
      </c>
      <c r="X150" s="955">
        <v>6.0999999999999997E-4</v>
      </c>
      <c r="Y150" s="955">
        <f>$X$150*$K$150</f>
        <v>4.5292499999999994E-3</v>
      </c>
      <c r="Z150" s="955">
        <v>0</v>
      </c>
      <c r="AA150" s="956">
        <f>$Z$150*$K$150</f>
        <v>0</v>
      </c>
      <c r="AP150" s="873" t="s">
        <v>91</v>
      </c>
      <c r="AR150" s="873" t="s">
        <v>82</v>
      </c>
      <c r="AS150" s="873" t="s">
        <v>45</v>
      </c>
      <c r="AW150" s="873" t="s">
        <v>79</v>
      </c>
      <c r="BC150" s="957">
        <f>IF($U$150="základní",$N$150,0)</f>
        <v>0</v>
      </c>
      <c r="BD150" s="957">
        <f>IF($U$150="snížená",$N$150,0)</f>
        <v>0</v>
      </c>
      <c r="BE150" s="957">
        <f>IF($U$150="zákl. přenesená",$N$150,0)</f>
        <v>0</v>
      </c>
      <c r="BF150" s="957">
        <f>IF($U$150="sníž. přenesená",$N$150,0)</f>
        <v>0</v>
      </c>
      <c r="BG150" s="957">
        <f>IF($U$150="nulová",$N$150,0)</f>
        <v>0</v>
      </c>
      <c r="BH150" s="873" t="s">
        <v>12</v>
      </c>
      <c r="BI150" s="957">
        <f>ROUND($L$150*$K$150,2)</f>
        <v>0</v>
      </c>
      <c r="BJ150" s="873" t="s">
        <v>91</v>
      </c>
      <c r="BK150" s="873" t="s">
        <v>4381</v>
      </c>
    </row>
    <row r="151" spans="2:63" s="873" customFormat="1" ht="27" customHeight="1">
      <c r="B151" s="885"/>
      <c r="C151" s="949" t="s">
        <v>226</v>
      </c>
      <c r="D151" s="949" t="s">
        <v>82</v>
      </c>
      <c r="E151" s="950" t="s">
        <v>4380</v>
      </c>
      <c r="F151" s="1167" t="s">
        <v>4379</v>
      </c>
      <c r="G151" s="1168"/>
      <c r="H151" s="1168"/>
      <c r="I151" s="1168"/>
      <c r="J151" s="951" t="s">
        <v>959</v>
      </c>
      <c r="K151" s="952">
        <v>7.4249999999999998</v>
      </c>
      <c r="L151" s="1169"/>
      <c r="M151" s="1170"/>
      <c r="N151" s="1171">
        <f>ROUND($L$151*$K$151,2)</f>
        <v>0</v>
      </c>
      <c r="O151" s="1168"/>
      <c r="P151" s="1168"/>
      <c r="Q151" s="1168"/>
      <c r="R151" s="887"/>
      <c r="T151" s="953"/>
      <c r="U151" s="954" t="s">
        <v>31</v>
      </c>
      <c r="V151" s="955">
        <v>6.6000000000000003E-2</v>
      </c>
      <c r="W151" s="955">
        <f>$V$151*$K$151</f>
        <v>0.49004999999999999</v>
      </c>
      <c r="X151" s="955">
        <v>0</v>
      </c>
      <c r="Y151" s="955">
        <f>$X$151*$K$151</f>
        <v>0</v>
      </c>
      <c r="Z151" s="955">
        <v>0</v>
      </c>
      <c r="AA151" s="956">
        <f>$Z$151*$K$151</f>
        <v>0</v>
      </c>
      <c r="AP151" s="873" t="s">
        <v>91</v>
      </c>
      <c r="AR151" s="873" t="s">
        <v>82</v>
      </c>
      <c r="AS151" s="873" t="s">
        <v>45</v>
      </c>
      <c r="AW151" s="873" t="s">
        <v>79</v>
      </c>
      <c r="BC151" s="957">
        <f>IF($U$151="základní",$N$151,0)</f>
        <v>0</v>
      </c>
      <c r="BD151" s="957">
        <f>IF($U$151="snížená",$N$151,0)</f>
        <v>0</v>
      </c>
      <c r="BE151" s="957">
        <f>IF($U$151="zákl. přenesená",$N$151,0)</f>
        <v>0</v>
      </c>
      <c r="BF151" s="957">
        <f>IF($U$151="sníž. přenesená",$N$151,0)</f>
        <v>0</v>
      </c>
      <c r="BG151" s="957">
        <f>IF($U$151="nulová",$N$151,0)</f>
        <v>0</v>
      </c>
      <c r="BH151" s="873" t="s">
        <v>12</v>
      </c>
      <c r="BI151" s="957">
        <f>ROUND($L$151*$K$151,2)</f>
        <v>0</v>
      </c>
      <c r="BJ151" s="873" t="s">
        <v>91</v>
      </c>
      <c r="BK151" s="873" t="s">
        <v>4378</v>
      </c>
    </row>
    <row r="152" spans="2:63" s="873" customFormat="1" ht="27" customHeight="1">
      <c r="B152" s="885"/>
      <c r="C152" s="949" t="s">
        <v>231</v>
      </c>
      <c r="D152" s="949" t="s">
        <v>82</v>
      </c>
      <c r="E152" s="950" t="s">
        <v>4377</v>
      </c>
      <c r="F152" s="1167" t="s">
        <v>4376</v>
      </c>
      <c r="G152" s="1168"/>
      <c r="H152" s="1168"/>
      <c r="I152" s="1168"/>
      <c r="J152" s="951" t="s">
        <v>959</v>
      </c>
      <c r="K152" s="952">
        <v>3.4649999999999999</v>
      </c>
      <c r="L152" s="1169"/>
      <c r="M152" s="1170"/>
      <c r="N152" s="1171">
        <f>ROUND($L$152*$K$152,2)</f>
        <v>0</v>
      </c>
      <c r="O152" s="1168"/>
      <c r="P152" s="1168"/>
      <c r="Q152" s="1168"/>
      <c r="R152" s="887"/>
      <c r="T152" s="953"/>
      <c r="U152" s="954" t="s">
        <v>31</v>
      </c>
      <c r="V152" s="955">
        <v>0.72</v>
      </c>
      <c r="W152" s="955">
        <f>$V$152*$K$152</f>
        <v>2.4947999999999997</v>
      </c>
      <c r="X152" s="955">
        <v>8.4250000000000005E-2</v>
      </c>
      <c r="Y152" s="955">
        <f>$X$152*$K$152</f>
        <v>0.29192625</v>
      </c>
      <c r="Z152" s="955">
        <v>0</v>
      </c>
      <c r="AA152" s="956">
        <f>$Z$152*$K$152</f>
        <v>0</v>
      </c>
      <c r="AP152" s="873" t="s">
        <v>91</v>
      </c>
      <c r="AR152" s="873" t="s">
        <v>82</v>
      </c>
      <c r="AS152" s="873" t="s">
        <v>45</v>
      </c>
      <c r="AW152" s="873" t="s">
        <v>79</v>
      </c>
      <c r="BC152" s="957">
        <f>IF($U$152="základní",$N$152,0)</f>
        <v>0</v>
      </c>
      <c r="BD152" s="957">
        <f>IF($U$152="snížená",$N$152,0)</f>
        <v>0</v>
      </c>
      <c r="BE152" s="957">
        <f>IF($U$152="zákl. přenesená",$N$152,0)</f>
        <v>0</v>
      </c>
      <c r="BF152" s="957">
        <f>IF($U$152="sníž. přenesená",$N$152,0)</f>
        <v>0</v>
      </c>
      <c r="BG152" s="957">
        <f>IF($U$152="nulová",$N$152,0)</f>
        <v>0</v>
      </c>
      <c r="BH152" s="873" t="s">
        <v>12</v>
      </c>
      <c r="BI152" s="957">
        <f>ROUND($L$152*$K$152,2)</f>
        <v>0</v>
      </c>
      <c r="BJ152" s="873" t="s">
        <v>91</v>
      </c>
      <c r="BK152" s="873" t="s">
        <v>4375</v>
      </c>
    </row>
    <row r="153" spans="2:63" s="942" customFormat="1" ht="30.75" customHeight="1">
      <c r="B153" s="941"/>
      <c r="D153" s="874" t="s">
        <v>1887</v>
      </c>
      <c r="E153" s="874"/>
      <c r="F153" s="874"/>
      <c r="G153" s="874"/>
      <c r="H153" s="874"/>
      <c r="I153" s="874"/>
      <c r="J153" s="874"/>
      <c r="K153" s="874"/>
      <c r="L153" s="871"/>
      <c r="M153" s="871"/>
      <c r="N153" s="1162">
        <f>$BI$153</f>
        <v>0</v>
      </c>
      <c r="O153" s="1163"/>
      <c r="P153" s="1163"/>
      <c r="Q153" s="1163"/>
      <c r="R153" s="943"/>
      <c r="T153" s="944"/>
      <c r="W153" s="945">
        <f>SUM($W$154:$W$166)</f>
        <v>70.348249999999993</v>
      </c>
      <c r="Y153" s="945">
        <f>SUM($Y$154:$Y$166)</f>
        <v>0.7553455</v>
      </c>
      <c r="AA153" s="946">
        <f>SUM($AA$154:$AA$166)</f>
        <v>0</v>
      </c>
      <c r="AP153" s="947" t="s">
        <v>12</v>
      </c>
      <c r="AR153" s="947" t="s">
        <v>41</v>
      </c>
      <c r="AS153" s="947" t="s">
        <v>12</v>
      </c>
      <c r="AW153" s="947" t="s">
        <v>79</v>
      </c>
      <c r="BI153" s="948">
        <f>SUM($BI$154:$BI$166)</f>
        <v>0</v>
      </c>
    </row>
    <row r="154" spans="2:63" s="873" customFormat="1" ht="39" customHeight="1">
      <c r="B154" s="885"/>
      <c r="C154" s="949" t="s">
        <v>236</v>
      </c>
      <c r="D154" s="949" t="s">
        <v>82</v>
      </c>
      <c r="E154" s="950" t="s">
        <v>4374</v>
      </c>
      <c r="F154" s="1167" t="s">
        <v>4373</v>
      </c>
      <c r="G154" s="1168"/>
      <c r="H154" s="1168"/>
      <c r="I154" s="1168"/>
      <c r="J154" s="951" t="s">
        <v>85</v>
      </c>
      <c r="K154" s="952">
        <v>145.75</v>
      </c>
      <c r="L154" s="1169"/>
      <c r="M154" s="1170"/>
      <c r="N154" s="1171">
        <f>ROUND($L$154*$K$154,2)</f>
        <v>0</v>
      </c>
      <c r="O154" s="1168"/>
      <c r="P154" s="1168"/>
      <c r="Q154" s="1168"/>
      <c r="R154" s="887"/>
      <c r="T154" s="953"/>
      <c r="U154" s="954" t="s">
        <v>31</v>
      </c>
      <c r="V154" s="955">
        <v>0.14199999999999999</v>
      </c>
      <c r="W154" s="955">
        <f>$V$154*$K$154</f>
        <v>20.696499999999997</v>
      </c>
      <c r="X154" s="955">
        <v>0</v>
      </c>
      <c r="Y154" s="955">
        <f>$X$154*$K$154</f>
        <v>0</v>
      </c>
      <c r="Z154" s="955">
        <v>0</v>
      </c>
      <c r="AA154" s="956">
        <f>$Z$154*$K$154</f>
        <v>0</v>
      </c>
      <c r="AP154" s="873" t="s">
        <v>91</v>
      </c>
      <c r="AR154" s="873" t="s">
        <v>82</v>
      </c>
      <c r="AS154" s="873" t="s">
        <v>45</v>
      </c>
      <c r="AW154" s="873" t="s">
        <v>79</v>
      </c>
      <c r="BC154" s="957">
        <f>IF($U$154="základní",$N$154,0)</f>
        <v>0</v>
      </c>
      <c r="BD154" s="957">
        <f>IF($U$154="snížená",$N$154,0)</f>
        <v>0</v>
      </c>
      <c r="BE154" s="957">
        <f>IF($U$154="zákl. přenesená",$N$154,0)</f>
        <v>0</v>
      </c>
      <c r="BF154" s="957">
        <f>IF($U$154="sníž. přenesená",$N$154,0)</f>
        <v>0</v>
      </c>
      <c r="BG154" s="957">
        <f>IF($U$154="nulová",$N$154,0)</f>
        <v>0</v>
      </c>
      <c r="BH154" s="873" t="s">
        <v>12</v>
      </c>
      <c r="BI154" s="957">
        <f>ROUND($L$154*$K$154,2)</f>
        <v>0</v>
      </c>
      <c r="BJ154" s="873" t="s">
        <v>91</v>
      </c>
      <c r="BK154" s="873" t="s">
        <v>4372</v>
      </c>
    </row>
    <row r="155" spans="2:63" s="873" customFormat="1" ht="27" customHeight="1">
      <c r="B155" s="885"/>
      <c r="C155" s="958" t="s">
        <v>242</v>
      </c>
      <c r="D155" s="958" t="s">
        <v>92</v>
      </c>
      <c r="E155" s="959" t="s">
        <v>4371</v>
      </c>
      <c r="F155" s="1175" t="s">
        <v>4370</v>
      </c>
      <c r="G155" s="1176"/>
      <c r="H155" s="1176"/>
      <c r="I155" s="1176"/>
      <c r="J155" s="960" t="s">
        <v>85</v>
      </c>
      <c r="K155" s="952">
        <v>150.12299999999999</v>
      </c>
      <c r="L155" s="1177"/>
      <c r="M155" s="1178"/>
      <c r="N155" s="1179">
        <f>ROUND($L$155*$K$155,2)</f>
        <v>0</v>
      </c>
      <c r="O155" s="1168"/>
      <c r="P155" s="1168"/>
      <c r="Q155" s="1168"/>
      <c r="R155" s="887"/>
      <c r="T155" s="953"/>
      <c r="U155" s="954" t="s">
        <v>31</v>
      </c>
      <c r="V155" s="955">
        <v>0</v>
      </c>
      <c r="W155" s="955">
        <f>$V$155*$K$155</f>
        <v>0</v>
      </c>
      <c r="X155" s="955">
        <v>1.5E-3</v>
      </c>
      <c r="Y155" s="955">
        <f>$X$155*$K$155</f>
        <v>0.22518449999999998</v>
      </c>
      <c r="Z155" s="955">
        <v>0</v>
      </c>
      <c r="AA155" s="956">
        <f>$Z$155*$K$155</f>
        <v>0</v>
      </c>
      <c r="AP155" s="873" t="s">
        <v>122</v>
      </c>
      <c r="AR155" s="873" t="s">
        <v>92</v>
      </c>
      <c r="AS155" s="873" t="s">
        <v>45</v>
      </c>
      <c r="AW155" s="873" t="s">
        <v>79</v>
      </c>
      <c r="BC155" s="957">
        <f>IF($U$155="základní",$N$155,0)</f>
        <v>0</v>
      </c>
      <c r="BD155" s="957">
        <f>IF($U$155="snížená",$N$155,0)</f>
        <v>0</v>
      </c>
      <c r="BE155" s="957">
        <f>IF($U$155="zákl. přenesená",$N$155,0)</f>
        <v>0</v>
      </c>
      <c r="BF155" s="957">
        <f>IF($U$155="sníž. přenesená",$N$155,0)</f>
        <v>0</v>
      </c>
      <c r="BG155" s="957">
        <f>IF($U$155="nulová",$N$155,0)</f>
        <v>0</v>
      </c>
      <c r="BH155" s="873" t="s">
        <v>12</v>
      </c>
      <c r="BI155" s="957">
        <f>ROUND($L$155*$K$155,2)</f>
        <v>0</v>
      </c>
      <c r="BJ155" s="873" t="s">
        <v>91</v>
      </c>
      <c r="BK155" s="873" t="s">
        <v>4369</v>
      </c>
    </row>
    <row r="156" spans="2:63" s="873" customFormat="1" ht="27" customHeight="1">
      <c r="B156" s="885"/>
      <c r="C156" s="949" t="s">
        <v>247</v>
      </c>
      <c r="D156" s="949" t="s">
        <v>82</v>
      </c>
      <c r="E156" s="950" t="s">
        <v>4368</v>
      </c>
      <c r="F156" s="1167" t="s">
        <v>4367</v>
      </c>
      <c r="G156" s="1168"/>
      <c r="H156" s="1168"/>
      <c r="I156" s="1168"/>
      <c r="J156" s="951" t="s">
        <v>185</v>
      </c>
      <c r="K156" s="952">
        <v>2</v>
      </c>
      <c r="L156" s="1169"/>
      <c r="M156" s="1170"/>
      <c r="N156" s="1171">
        <f>ROUND($L$156*$K$156,2)</f>
        <v>0</v>
      </c>
      <c r="O156" s="1168"/>
      <c r="P156" s="1168"/>
      <c r="Q156" s="1168"/>
      <c r="R156" s="887"/>
      <c r="T156" s="953"/>
      <c r="U156" s="954" t="s">
        <v>31</v>
      </c>
      <c r="V156" s="955">
        <v>1.554</v>
      </c>
      <c r="W156" s="955">
        <f>$V$156*$K$156</f>
        <v>3.1080000000000001</v>
      </c>
      <c r="X156" s="955">
        <v>8.0000000000000004E-4</v>
      </c>
      <c r="Y156" s="955">
        <f>$X$156*$K$156</f>
        <v>1.6000000000000001E-3</v>
      </c>
      <c r="Z156" s="955">
        <v>0</v>
      </c>
      <c r="AA156" s="956">
        <f>$Z$156*$K$156</f>
        <v>0</v>
      </c>
      <c r="AP156" s="873" t="s">
        <v>91</v>
      </c>
      <c r="AR156" s="873" t="s">
        <v>82</v>
      </c>
      <c r="AS156" s="873" t="s">
        <v>45</v>
      </c>
      <c r="AW156" s="873" t="s">
        <v>79</v>
      </c>
      <c r="BC156" s="957">
        <f>IF($U$156="základní",$N$156,0)</f>
        <v>0</v>
      </c>
      <c r="BD156" s="957">
        <f>IF($U$156="snížená",$N$156,0)</f>
        <v>0</v>
      </c>
      <c r="BE156" s="957">
        <f>IF($U$156="zákl. přenesená",$N$156,0)</f>
        <v>0</v>
      </c>
      <c r="BF156" s="957">
        <f>IF($U$156="sníž. přenesená",$N$156,0)</f>
        <v>0</v>
      </c>
      <c r="BG156" s="957">
        <f>IF($U$156="nulová",$N$156,0)</f>
        <v>0</v>
      </c>
      <c r="BH156" s="873" t="s">
        <v>12</v>
      </c>
      <c r="BI156" s="957">
        <f>ROUND($L$156*$K$156,2)</f>
        <v>0</v>
      </c>
      <c r="BJ156" s="873" t="s">
        <v>91</v>
      </c>
      <c r="BK156" s="873" t="s">
        <v>4366</v>
      </c>
    </row>
    <row r="157" spans="2:63" s="873" customFormat="1" ht="15.75" customHeight="1">
      <c r="B157" s="885"/>
      <c r="C157" s="958" t="s">
        <v>95</v>
      </c>
      <c r="D157" s="958" t="s">
        <v>92</v>
      </c>
      <c r="E157" s="959" t="s">
        <v>4365</v>
      </c>
      <c r="F157" s="1175" t="s">
        <v>4364</v>
      </c>
      <c r="G157" s="1176"/>
      <c r="H157" s="1176"/>
      <c r="I157" s="1176"/>
      <c r="J157" s="960" t="s">
        <v>185</v>
      </c>
      <c r="K157" s="961">
        <v>2</v>
      </c>
      <c r="L157" s="1177"/>
      <c r="M157" s="1178"/>
      <c r="N157" s="1179">
        <f>ROUND($L$157*$K$157,2)</f>
        <v>0</v>
      </c>
      <c r="O157" s="1168"/>
      <c r="P157" s="1168"/>
      <c r="Q157" s="1168"/>
      <c r="R157" s="887"/>
      <c r="T157" s="953"/>
      <c r="U157" s="954" t="s">
        <v>31</v>
      </c>
      <c r="V157" s="955">
        <v>0</v>
      </c>
      <c r="W157" s="955">
        <f>$V$157*$K$157</f>
        <v>0</v>
      </c>
      <c r="X157" s="955">
        <v>1.6500000000000001E-2</v>
      </c>
      <c r="Y157" s="955">
        <f>$X$157*$K$157</f>
        <v>3.3000000000000002E-2</v>
      </c>
      <c r="Z157" s="955">
        <v>0</v>
      </c>
      <c r="AA157" s="956">
        <f>$Z$157*$K$157</f>
        <v>0</v>
      </c>
      <c r="AP157" s="873" t="s">
        <v>122</v>
      </c>
      <c r="AR157" s="873" t="s">
        <v>92</v>
      </c>
      <c r="AS157" s="873" t="s">
        <v>45</v>
      </c>
      <c r="AW157" s="873" t="s">
        <v>79</v>
      </c>
      <c r="BC157" s="957">
        <f>IF($U$157="základní",$N$157,0)</f>
        <v>0</v>
      </c>
      <c r="BD157" s="957">
        <f>IF($U$157="snížená",$N$157,0)</f>
        <v>0</v>
      </c>
      <c r="BE157" s="957">
        <f>IF($U$157="zákl. přenesená",$N$157,0)</f>
        <v>0</v>
      </c>
      <c r="BF157" s="957">
        <f>IF($U$157="sníž. přenesená",$N$157,0)</f>
        <v>0</v>
      </c>
      <c r="BG157" s="957">
        <f>IF($U$157="nulová",$N$157,0)</f>
        <v>0</v>
      </c>
      <c r="BH157" s="873" t="s">
        <v>12</v>
      </c>
      <c r="BI157" s="957">
        <f>ROUND($L$157*$K$157,2)</f>
        <v>0</v>
      </c>
      <c r="BJ157" s="873" t="s">
        <v>91</v>
      </c>
      <c r="BK157" s="873" t="s">
        <v>4363</v>
      </c>
    </row>
    <row r="158" spans="2:63" s="873" customFormat="1" ht="15.75" customHeight="1">
      <c r="B158" s="885"/>
      <c r="C158" s="958" t="s">
        <v>256</v>
      </c>
      <c r="D158" s="958" t="s">
        <v>92</v>
      </c>
      <c r="E158" s="959" t="s">
        <v>4362</v>
      </c>
      <c r="F158" s="1175" t="s">
        <v>4361</v>
      </c>
      <c r="G158" s="1176"/>
      <c r="H158" s="1176"/>
      <c r="I158" s="1176"/>
      <c r="J158" s="960" t="s">
        <v>185</v>
      </c>
      <c r="K158" s="961">
        <v>2</v>
      </c>
      <c r="L158" s="1177"/>
      <c r="M158" s="1178"/>
      <c r="N158" s="1179">
        <f>ROUND($L$158*$K$158,2)</f>
        <v>0</v>
      </c>
      <c r="O158" s="1168"/>
      <c r="P158" s="1168"/>
      <c r="Q158" s="1168"/>
      <c r="R158" s="887"/>
      <c r="T158" s="953"/>
      <c r="U158" s="954" t="s">
        <v>31</v>
      </c>
      <c r="V158" s="955">
        <v>0</v>
      </c>
      <c r="W158" s="955">
        <f>$V$158*$K$158</f>
        <v>0</v>
      </c>
      <c r="X158" s="955">
        <v>4.4999999999999997E-3</v>
      </c>
      <c r="Y158" s="955">
        <f>$X$158*$K$158</f>
        <v>8.9999999999999993E-3</v>
      </c>
      <c r="Z158" s="955">
        <v>0</v>
      </c>
      <c r="AA158" s="956">
        <f>$Z$158*$K$158</f>
        <v>0</v>
      </c>
      <c r="AP158" s="873" t="s">
        <v>122</v>
      </c>
      <c r="AR158" s="873" t="s">
        <v>92</v>
      </c>
      <c r="AS158" s="873" t="s">
        <v>45</v>
      </c>
      <c r="AW158" s="873" t="s">
        <v>79</v>
      </c>
      <c r="BC158" s="957">
        <f>IF($U$158="základní",$N$158,0)</f>
        <v>0</v>
      </c>
      <c r="BD158" s="957">
        <f>IF($U$158="snížená",$N$158,0)</f>
        <v>0</v>
      </c>
      <c r="BE158" s="957">
        <f>IF($U$158="zákl. přenesená",$N$158,0)</f>
        <v>0</v>
      </c>
      <c r="BF158" s="957">
        <f>IF($U$158="sníž. přenesená",$N$158,0)</f>
        <v>0</v>
      </c>
      <c r="BG158" s="957">
        <f>IF($U$158="nulová",$N$158,0)</f>
        <v>0</v>
      </c>
      <c r="BH158" s="873" t="s">
        <v>12</v>
      </c>
      <c r="BI158" s="957">
        <f>ROUND($L$158*$K$158,2)</f>
        <v>0</v>
      </c>
      <c r="BJ158" s="873" t="s">
        <v>91</v>
      </c>
      <c r="BK158" s="873" t="s">
        <v>4360</v>
      </c>
    </row>
    <row r="159" spans="2:63" s="873" customFormat="1" ht="15.75" customHeight="1">
      <c r="B159" s="885"/>
      <c r="C159" s="949" t="s">
        <v>261</v>
      </c>
      <c r="D159" s="949" t="s">
        <v>82</v>
      </c>
      <c r="E159" s="950" t="s">
        <v>4359</v>
      </c>
      <c r="F159" s="1167" t="s">
        <v>4358</v>
      </c>
      <c r="G159" s="1168"/>
      <c r="H159" s="1168"/>
      <c r="I159" s="1168"/>
      <c r="J159" s="951" t="s">
        <v>85</v>
      </c>
      <c r="K159" s="952">
        <v>145.75</v>
      </c>
      <c r="L159" s="1169"/>
      <c r="M159" s="1170"/>
      <c r="N159" s="1171">
        <f>ROUND($L$159*$K$159,2)</f>
        <v>0</v>
      </c>
      <c r="O159" s="1168"/>
      <c r="P159" s="1168"/>
      <c r="Q159" s="1168"/>
      <c r="R159" s="887"/>
      <c r="T159" s="953"/>
      <c r="U159" s="954" t="s">
        <v>31</v>
      </c>
      <c r="V159" s="955">
        <v>4.3999999999999997E-2</v>
      </c>
      <c r="W159" s="955">
        <f>$V$159*$K$159</f>
        <v>6.4129999999999994</v>
      </c>
      <c r="X159" s="955">
        <v>0</v>
      </c>
      <c r="Y159" s="955">
        <f>$X$159*$K$159</f>
        <v>0</v>
      </c>
      <c r="Z159" s="955">
        <v>0</v>
      </c>
      <c r="AA159" s="956">
        <f>$Z$159*$K$159</f>
        <v>0</v>
      </c>
      <c r="AP159" s="873" t="s">
        <v>91</v>
      </c>
      <c r="AR159" s="873" t="s">
        <v>82</v>
      </c>
      <c r="AS159" s="873" t="s">
        <v>45</v>
      </c>
      <c r="AW159" s="873" t="s">
        <v>79</v>
      </c>
      <c r="BC159" s="957">
        <f>IF($U$159="základní",$N$159,0)</f>
        <v>0</v>
      </c>
      <c r="BD159" s="957">
        <f>IF($U$159="snížená",$N$159,0)</f>
        <v>0</v>
      </c>
      <c r="BE159" s="957">
        <f>IF($U$159="zákl. přenesená",$N$159,0)</f>
        <v>0</v>
      </c>
      <c r="BF159" s="957">
        <f>IF($U$159="sníž. přenesená",$N$159,0)</f>
        <v>0</v>
      </c>
      <c r="BG159" s="957">
        <f>IF($U$159="nulová",$N$159,0)</f>
        <v>0</v>
      </c>
      <c r="BH159" s="873" t="s">
        <v>12</v>
      </c>
      <c r="BI159" s="957">
        <f>ROUND($L$159*$K$159,2)</f>
        <v>0</v>
      </c>
      <c r="BJ159" s="873" t="s">
        <v>91</v>
      </c>
      <c r="BK159" s="873" t="s">
        <v>4357</v>
      </c>
    </row>
    <row r="160" spans="2:63" s="873" customFormat="1" ht="27" customHeight="1">
      <c r="B160" s="885"/>
      <c r="C160" s="949" t="s">
        <v>266</v>
      </c>
      <c r="D160" s="949" t="s">
        <v>82</v>
      </c>
      <c r="E160" s="950" t="s">
        <v>4356</v>
      </c>
      <c r="F160" s="1167" t="s">
        <v>4355</v>
      </c>
      <c r="G160" s="1168"/>
      <c r="H160" s="1168"/>
      <c r="I160" s="1168"/>
      <c r="J160" s="951" t="s">
        <v>85</v>
      </c>
      <c r="K160" s="952">
        <v>145.75</v>
      </c>
      <c r="L160" s="1169"/>
      <c r="M160" s="1170"/>
      <c r="N160" s="1171">
        <f>ROUND($L$160*$K$160,2)</f>
        <v>0</v>
      </c>
      <c r="O160" s="1168"/>
      <c r="P160" s="1168"/>
      <c r="Q160" s="1168"/>
      <c r="R160" s="887"/>
      <c r="T160" s="953"/>
      <c r="U160" s="954" t="s">
        <v>31</v>
      </c>
      <c r="V160" s="955">
        <v>0.105</v>
      </c>
      <c r="W160" s="955">
        <f>$V$160*$K$160</f>
        <v>15.303749999999999</v>
      </c>
      <c r="X160" s="955">
        <v>0</v>
      </c>
      <c r="Y160" s="955">
        <f>$X$160*$K$160</f>
        <v>0</v>
      </c>
      <c r="Z160" s="955">
        <v>0</v>
      </c>
      <c r="AA160" s="956">
        <f>$Z$160*$K$160</f>
        <v>0</v>
      </c>
      <c r="AP160" s="873" t="s">
        <v>91</v>
      </c>
      <c r="AR160" s="873" t="s">
        <v>82</v>
      </c>
      <c r="AS160" s="873" t="s">
        <v>45</v>
      </c>
      <c r="AW160" s="873" t="s">
        <v>79</v>
      </c>
      <c r="BC160" s="957">
        <f>IF($U$160="základní",$N$160,0)</f>
        <v>0</v>
      </c>
      <c r="BD160" s="957">
        <f>IF($U$160="snížená",$N$160,0)</f>
        <v>0</v>
      </c>
      <c r="BE160" s="957">
        <f>IF($U$160="zákl. přenesená",$N$160,0)</f>
        <v>0</v>
      </c>
      <c r="BF160" s="957">
        <f>IF($U$160="sníž. přenesená",$N$160,0)</f>
        <v>0</v>
      </c>
      <c r="BG160" s="957">
        <f>IF($U$160="nulová",$N$160,0)</f>
        <v>0</v>
      </c>
      <c r="BH160" s="873" t="s">
        <v>12</v>
      </c>
      <c r="BI160" s="957">
        <f>ROUND($L$160*$K$160,2)</f>
        <v>0</v>
      </c>
      <c r="BJ160" s="873" t="s">
        <v>91</v>
      </c>
      <c r="BK160" s="873" t="s">
        <v>4354</v>
      </c>
    </row>
    <row r="161" spans="2:63" s="873" customFormat="1" ht="15.75" customHeight="1">
      <c r="B161" s="885"/>
      <c r="C161" s="949" t="s">
        <v>271</v>
      </c>
      <c r="D161" s="949" t="s">
        <v>82</v>
      </c>
      <c r="E161" s="950" t="s">
        <v>4353</v>
      </c>
      <c r="F161" s="1167" t="s">
        <v>4352</v>
      </c>
      <c r="G161" s="1168"/>
      <c r="H161" s="1168"/>
      <c r="I161" s="1168"/>
      <c r="J161" s="951" t="s">
        <v>185</v>
      </c>
      <c r="K161" s="952">
        <v>2</v>
      </c>
      <c r="L161" s="1169"/>
      <c r="M161" s="1170"/>
      <c r="N161" s="1171">
        <f>ROUND($L$161*$K$161,2)</f>
        <v>0</v>
      </c>
      <c r="O161" s="1168"/>
      <c r="P161" s="1168"/>
      <c r="Q161" s="1168"/>
      <c r="R161" s="887"/>
      <c r="T161" s="953"/>
      <c r="U161" s="954" t="s">
        <v>31</v>
      </c>
      <c r="V161" s="955">
        <v>0.86299999999999999</v>
      </c>
      <c r="W161" s="955">
        <f>$V$161*$K$161</f>
        <v>1.726</v>
      </c>
      <c r="X161" s="955">
        <v>0.115</v>
      </c>
      <c r="Y161" s="955">
        <f>$X$161*$K$161</f>
        <v>0.23</v>
      </c>
      <c r="Z161" s="955">
        <v>0</v>
      </c>
      <c r="AA161" s="956">
        <f>$Z$161*$K$161</f>
        <v>0</v>
      </c>
      <c r="AP161" s="873" t="s">
        <v>91</v>
      </c>
      <c r="AR161" s="873" t="s">
        <v>82</v>
      </c>
      <c r="AS161" s="873" t="s">
        <v>45</v>
      </c>
      <c r="AW161" s="873" t="s">
        <v>79</v>
      </c>
      <c r="BC161" s="957">
        <f>IF($U$161="základní",$N$161,0)</f>
        <v>0</v>
      </c>
      <c r="BD161" s="957">
        <f>IF($U$161="snížená",$N$161,0)</f>
        <v>0</v>
      </c>
      <c r="BE161" s="957">
        <f>IF($U$161="zákl. přenesená",$N$161,0)</f>
        <v>0</v>
      </c>
      <c r="BF161" s="957">
        <f>IF($U$161="sníž. přenesená",$N$161,0)</f>
        <v>0</v>
      </c>
      <c r="BG161" s="957">
        <f>IF($U$161="nulová",$N$161,0)</f>
        <v>0</v>
      </c>
      <c r="BH161" s="873" t="s">
        <v>12</v>
      </c>
      <c r="BI161" s="957">
        <f>ROUND($L$161*$K$161,2)</f>
        <v>0</v>
      </c>
      <c r="BJ161" s="873" t="s">
        <v>91</v>
      </c>
      <c r="BK161" s="873" t="s">
        <v>4351</v>
      </c>
    </row>
    <row r="162" spans="2:63" s="873" customFormat="1" ht="15.75" customHeight="1">
      <c r="B162" s="885"/>
      <c r="C162" s="958" t="s">
        <v>276</v>
      </c>
      <c r="D162" s="958" t="s">
        <v>92</v>
      </c>
      <c r="E162" s="959" t="s">
        <v>4350</v>
      </c>
      <c r="F162" s="1175" t="s">
        <v>4349</v>
      </c>
      <c r="G162" s="1176"/>
      <c r="H162" s="1176"/>
      <c r="I162" s="1176"/>
      <c r="J162" s="960" t="s">
        <v>185</v>
      </c>
      <c r="K162" s="961">
        <v>2</v>
      </c>
      <c r="L162" s="1177"/>
      <c r="M162" s="1178"/>
      <c r="N162" s="1179">
        <f>ROUND($L$162*$K$162,2)</f>
        <v>0</v>
      </c>
      <c r="O162" s="1168"/>
      <c r="P162" s="1168"/>
      <c r="Q162" s="1168"/>
      <c r="R162" s="887"/>
      <c r="T162" s="953"/>
      <c r="U162" s="954" t="s">
        <v>31</v>
      </c>
      <c r="V162" s="955">
        <v>0</v>
      </c>
      <c r="W162" s="955">
        <f>$V$162*$K$162</f>
        <v>0</v>
      </c>
      <c r="X162" s="955">
        <v>1.6E-2</v>
      </c>
      <c r="Y162" s="955">
        <f>$X$162*$K$162</f>
        <v>3.2000000000000001E-2</v>
      </c>
      <c r="Z162" s="955">
        <v>0</v>
      </c>
      <c r="AA162" s="956">
        <f>$Z$162*$K$162</f>
        <v>0</v>
      </c>
      <c r="AP162" s="873" t="s">
        <v>122</v>
      </c>
      <c r="AR162" s="873" t="s">
        <v>92</v>
      </c>
      <c r="AS162" s="873" t="s">
        <v>45</v>
      </c>
      <c r="AW162" s="873" t="s">
        <v>79</v>
      </c>
      <c r="BC162" s="957">
        <f>IF($U$162="základní",$N$162,0)</f>
        <v>0</v>
      </c>
      <c r="BD162" s="957">
        <f>IF($U$162="snížená",$N$162,0)</f>
        <v>0</v>
      </c>
      <c r="BE162" s="957">
        <f>IF($U$162="zákl. přenesená",$N$162,0)</f>
        <v>0</v>
      </c>
      <c r="BF162" s="957">
        <f>IF($U$162="sníž. přenesená",$N$162,0)</f>
        <v>0</v>
      </c>
      <c r="BG162" s="957">
        <f>IF($U$162="nulová",$N$162,0)</f>
        <v>0</v>
      </c>
      <c r="BH162" s="873" t="s">
        <v>12</v>
      </c>
      <c r="BI162" s="957">
        <f>ROUND($L$162*$K$162,2)</f>
        <v>0</v>
      </c>
      <c r="BJ162" s="873" t="s">
        <v>91</v>
      </c>
      <c r="BK162" s="873" t="s">
        <v>4348</v>
      </c>
    </row>
    <row r="163" spans="2:63" s="873" customFormat="1" ht="27" customHeight="1">
      <c r="B163" s="885"/>
      <c r="C163" s="949" t="s">
        <v>281</v>
      </c>
      <c r="D163" s="949" t="s">
        <v>82</v>
      </c>
      <c r="E163" s="950" t="s">
        <v>4347</v>
      </c>
      <c r="F163" s="1167" t="s">
        <v>4346</v>
      </c>
      <c r="G163" s="1168"/>
      <c r="H163" s="1168"/>
      <c r="I163" s="1168"/>
      <c r="J163" s="951" t="s">
        <v>85</v>
      </c>
      <c r="K163" s="952">
        <v>12.1</v>
      </c>
      <c r="L163" s="1169"/>
      <c r="M163" s="1170"/>
      <c r="N163" s="1171">
        <f>ROUND($L$163*$K$163,2)</f>
        <v>0</v>
      </c>
      <c r="O163" s="1168"/>
      <c r="P163" s="1168"/>
      <c r="Q163" s="1168"/>
      <c r="R163" s="887"/>
      <c r="T163" s="953"/>
      <c r="U163" s="954" t="s">
        <v>31</v>
      </c>
      <c r="V163" s="955">
        <v>1.82</v>
      </c>
      <c r="W163" s="955">
        <f>$V$163*$K$163</f>
        <v>22.021999999999998</v>
      </c>
      <c r="X163" s="955">
        <v>1.8409999999999999E-2</v>
      </c>
      <c r="Y163" s="955">
        <f>$X$163*$K$163</f>
        <v>0.22276099999999999</v>
      </c>
      <c r="Z163" s="955">
        <v>0</v>
      </c>
      <c r="AA163" s="956">
        <f>$Z$163*$K$163</f>
        <v>0</v>
      </c>
      <c r="AP163" s="873" t="s">
        <v>91</v>
      </c>
      <c r="AR163" s="873" t="s">
        <v>82</v>
      </c>
      <c r="AS163" s="873" t="s">
        <v>45</v>
      </c>
      <c r="AW163" s="873" t="s">
        <v>79</v>
      </c>
      <c r="BC163" s="957">
        <f>IF($U$163="základní",$N$163,0)</f>
        <v>0</v>
      </c>
      <c r="BD163" s="957">
        <f>IF($U$163="snížená",$N$163,0)</f>
        <v>0</v>
      </c>
      <c r="BE163" s="957">
        <f>IF($U$163="zákl. přenesená",$N$163,0)</f>
        <v>0</v>
      </c>
      <c r="BF163" s="957">
        <f>IF($U$163="sníž. přenesená",$N$163,0)</f>
        <v>0</v>
      </c>
      <c r="BG163" s="957">
        <f>IF($U$163="nulová",$N$163,0)</f>
        <v>0</v>
      </c>
      <c r="BH163" s="873" t="s">
        <v>12</v>
      </c>
      <c r="BI163" s="957">
        <f>ROUND($L$163*$K$163,2)</f>
        <v>0</v>
      </c>
      <c r="BJ163" s="873" t="s">
        <v>91</v>
      </c>
      <c r="BK163" s="873" t="s">
        <v>4345</v>
      </c>
    </row>
    <row r="164" spans="2:63" s="873" customFormat="1" ht="27" customHeight="1">
      <c r="B164" s="885"/>
      <c r="C164" s="949" t="s">
        <v>286</v>
      </c>
      <c r="D164" s="949" t="s">
        <v>82</v>
      </c>
      <c r="E164" s="950" t="s">
        <v>4344</v>
      </c>
      <c r="F164" s="1167" t="s">
        <v>4343</v>
      </c>
      <c r="G164" s="1168"/>
      <c r="H164" s="1168"/>
      <c r="I164" s="1168"/>
      <c r="J164" s="951" t="s">
        <v>185</v>
      </c>
      <c r="K164" s="952">
        <v>11</v>
      </c>
      <c r="L164" s="1169"/>
      <c r="M164" s="1170"/>
      <c r="N164" s="1171">
        <f>ROUND($L$164*$K$164,2)</f>
        <v>0</v>
      </c>
      <c r="O164" s="1168"/>
      <c r="P164" s="1168"/>
      <c r="Q164" s="1168"/>
      <c r="R164" s="887"/>
      <c r="T164" s="953"/>
      <c r="U164" s="954" t="s">
        <v>31</v>
      </c>
      <c r="V164" s="955">
        <v>8.3000000000000004E-2</v>
      </c>
      <c r="W164" s="955">
        <f>$V$164*$K$164</f>
        <v>0.91300000000000003</v>
      </c>
      <c r="X164" s="955">
        <v>8.0000000000000007E-5</v>
      </c>
      <c r="Y164" s="955">
        <f>$X$164*$K$164</f>
        <v>8.8000000000000003E-4</v>
      </c>
      <c r="Z164" s="955">
        <v>0</v>
      </c>
      <c r="AA164" s="956">
        <f>$Z$164*$K$164</f>
        <v>0</v>
      </c>
      <c r="AP164" s="873" t="s">
        <v>91</v>
      </c>
      <c r="AR164" s="873" t="s">
        <v>82</v>
      </c>
      <c r="AS164" s="873" t="s">
        <v>45</v>
      </c>
      <c r="AW164" s="873" t="s">
        <v>79</v>
      </c>
      <c r="BC164" s="957">
        <f>IF($U$164="základní",$N$164,0)</f>
        <v>0</v>
      </c>
      <c r="BD164" s="957">
        <f>IF($U$164="snížená",$N$164,0)</f>
        <v>0</v>
      </c>
      <c r="BE164" s="957">
        <f>IF($U$164="zákl. přenesená",$N$164,0)</f>
        <v>0</v>
      </c>
      <c r="BF164" s="957">
        <f>IF($U$164="sníž. přenesená",$N$164,0)</f>
        <v>0</v>
      </c>
      <c r="BG164" s="957">
        <f>IF($U$164="nulová",$N$164,0)</f>
        <v>0</v>
      </c>
      <c r="BH164" s="873" t="s">
        <v>12</v>
      </c>
      <c r="BI164" s="957">
        <f>ROUND($L$164*$K$164,2)</f>
        <v>0</v>
      </c>
      <c r="BJ164" s="873" t="s">
        <v>91</v>
      </c>
      <c r="BK164" s="873" t="s">
        <v>4342</v>
      </c>
    </row>
    <row r="165" spans="2:63" s="873" customFormat="1" ht="27" customHeight="1">
      <c r="B165" s="885"/>
      <c r="C165" s="949" t="s">
        <v>291</v>
      </c>
      <c r="D165" s="949" t="s">
        <v>82</v>
      </c>
      <c r="E165" s="950" t="s">
        <v>4341</v>
      </c>
      <c r="F165" s="1167" t="s">
        <v>4340</v>
      </c>
      <c r="G165" s="1168"/>
      <c r="H165" s="1168"/>
      <c r="I165" s="1168"/>
      <c r="J165" s="951" t="s">
        <v>185</v>
      </c>
      <c r="K165" s="952">
        <v>2</v>
      </c>
      <c r="L165" s="1169"/>
      <c r="M165" s="1170"/>
      <c r="N165" s="1171">
        <f>ROUND($L$165*$K$165,2)</f>
        <v>0</v>
      </c>
      <c r="O165" s="1168"/>
      <c r="P165" s="1168"/>
      <c r="Q165" s="1168"/>
      <c r="R165" s="887"/>
      <c r="T165" s="953"/>
      <c r="U165" s="954" t="s">
        <v>31</v>
      </c>
      <c r="V165" s="955">
        <v>8.3000000000000004E-2</v>
      </c>
      <c r="W165" s="955">
        <f>$V$165*$K$165</f>
        <v>0.16600000000000001</v>
      </c>
      <c r="X165" s="955">
        <v>4.6000000000000001E-4</v>
      </c>
      <c r="Y165" s="955">
        <f>$X$165*$K$165</f>
        <v>9.2000000000000003E-4</v>
      </c>
      <c r="Z165" s="955">
        <v>0</v>
      </c>
      <c r="AA165" s="956">
        <f>$Z$165*$K$165</f>
        <v>0</v>
      </c>
      <c r="AP165" s="873" t="s">
        <v>91</v>
      </c>
      <c r="AR165" s="873" t="s">
        <v>82</v>
      </c>
      <c r="AS165" s="873" t="s">
        <v>45</v>
      </c>
      <c r="AW165" s="873" t="s">
        <v>79</v>
      </c>
      <c r="BC165" s="957">
        <f>IF($U$165="základní",$N$165,0)</f>
        <v>0</v>
      </c>
      <c r="BD165" s="957">
        <f>IF($U$165="snížená",$N$165,0)</f>
        <v>0</v>
      </c>
      <c r="BE165" s="957">
        <f>IF($U$165="zákl. přenesená",$N$165,0)</f>
        <v>0</v>
      </c>
      <c r="BF165" s="957">
        <f>IF($U$165="sníž. přenesená",$N$165,0)</f>
        <v>0</v>
      </c>
      <c r="BG165" s="957">
        <f>IF($U$165="nulová",$N$165,0)</f>
        <v>0</v>
      </c>
      <c r="BH165" s="873" t="s">
        <v>12</v>
      </c>
      <c r="BI165" s="957">
        <f>ROUND($L$165*$K$165,2)</f>
        <v>0</v>
      </c>
      <c r="BJ165" s="873" t="s">
        <v>91</v>
      </c>
      <c r="BK165" s="873" t="s">
        <v>4339</v>
      </c>
    </row>
    <row r="166" spans="2:63" s="873" customFormat="1" ht="39" customHeight="1">
      <c r="B166" s="885"/>
      <c r="C166" s="949" t="s">
        <v>296</v>
      </c>
      <c r="D166" s="949" t="s">
        <v>82</v>
      </c>
      <c r="E166" s="950" t="s">
        <v>4338</v>
      </c>
      <c r="F166" s="1167" t="s">
        <v>4337</v>
      </c>
      <c r="G166" s="1168"/>
      <c r="H166" s="1168"/>
      <c r="I166" s="1168"/>
      <c r="J166" s="951" t="s">
        <v>352</v>
      </c>
      <c r="K166" s="952">
        <v>1</v>
      </c>
      <c r="L166" s="1169"/>
      <c r="M166" s="1170"/>
      <c r="N166" s="1171">
        <f>ROUND($L$166*$K$166,2)</f>
        <v>0</v>
      </c>
      <c r="O166" s="1168"/>
      <c r="P166" s="1168"/>
      <c r="Q166" s="1168"/>
      <c r="R166" s="887"/>
      <c r="T166" s="953"/>
      <c r="U166" s="954" t="s">
        <v>31</v>
      </c>
      <c r="V166" s="955">
        <v>0</v>
      </c>
      <c r="W166" s="955">
        <f>$V$166*$K$166</f>
        <v>0</v>
      </c>
      <c r="X166" s="955">
        <v>0</v>
      </c>
      <c r="Y166" s="955">
        <f>$X$166*$K$166</f>
        <v>0</v>
      </c>
      <c r="Z166" s="955">
        <v>0</v>
      </c>
      <c r="AA166" s="956">
        <f>$Z$166*$K$166</f>
        <v>0</v>
      </c>
      <c r="AP166" s="873" t="s">
        <v>91</v>
      </c>
      <c r="AR166" s="873" t="s">
        <v>82</v>
      </c>
      <c r="AS166" s="873" t="s">
        <v>45</v>
      </c>
      <c r="AW166" s="873" t="s">
        <v>79</v>
      </c>
      <c r="BC166" s="957">
        <f>IF($U$166="základní",$N$166,0)</f>
        <v>0</v>
      </c>
      <c r="BD166" s="957">
        <f>IF($U$166="snížená",$N$166,0)</f>
        <v>0</v>
      </c>
      <c r="BE166" s="957">
        <f>IF($U$166="zákl. přenesená",$N$166,0)</f>
        <v>0</v>
      </c>
      <c r="BF166" s="957">
        <f>IF($U$166="sníž. přenesená",$N$166,0)</f>
        <v>0</v>
      </c>
      <c r="BG166" s="957">
        <f>IF($U$166="nulová",$N$166,0)</f>
        <v>0</v>
      </c>
      <c r="BH166" s="873" t="s">
        <v>12</v>
      </c>
      <c r="BI166" s="957">
        <f>ROUND($L$166*$K$166,2)</f>
        <v>0</v>
      </c>
      <c r="BJ166" s="873" t="s">
        <v>91</v>
      </c>
      <c r="BK166" s="873" t="s">
        <v>4336</v>
      </c>
    </row>
    <row r="167" spans="2:63" s="942" customFormat="1" ht="30.75" customHeight="1">
      <c r="B167" s="941"/>
      <c r="D167" s="874" t="s">
        <v>4335</v>
      </c>
      <c r="E167" s="874"/>
      <c r="F167" s="874"/>
      <c r="G167" s="874"/>
      <c r="H167" s="874"/>
      <c r="I167" s="874"/>
      <c r="J167" s="874"/>
      <c r="K167" s="874"/>
      <c r="L167" s="871"/>
      <c r="M167" s="871"/>
      <c r="N167" s="1162">
        <f>$BI$167</f>
        <v>0</v>
      </c>
      <c r="O167" s="1163"/>
      <c r="P167" s="1163"/>
      <c r="Q167" s="1163"/>
      <c r="R167" s="943"/>
      <c r="T167" s="944"/>
      <c r="W167" s="945">
        <f>$W$168+$W$169+$W$170</f>
        <v>134.349962</v>
      </c>
      <c r="Y167" s="945">
        <f>$Y$168+$Y$169+$Y$170</f>
        <v>0</v>
      </c>
      <c r="AA167" s="946">
        <f>$AA$168+$AA$169+$AA$170</f>
        <v>0</v>
      </c>
      <c r="AP167" s="947" t="s">
        <v>12</v>
      </c>
      <c r="AR167" s="947" t="s">
        <v>41</v>
      </c>
      <c r="AS167" s="947" t="s">
        <v>12</v>
      </c>
      <c r="AW167" s="947" t="s">
        <v>79</v>
      </c>
      <c r="BI167" s="948">
        <f>$BI$168+$BI$169+$BI$170</f>
        <v>0</v>
      </c>
    </row>
    <row r="168" spans="2:63" s="873" customFormat="1" ht="15.75" customHeight="1">
      <c r="B168" s="885"/>
      <c r="C168" s="949" t="s">
        <v>301</v>
      </c>
      <c r="D168" s="949" t="s">
        <v>82</v>
      </c>
      <c r="E168" s="950" t="s">
        <v>4334</v>
      </c>
      <c r="F168" s="1167" t="s">
        <v>4333</v>
      </c>
      <c r="G168" s="1168"/>
      <c r="H168" s="1168"/>
      <c r="I168" s="1168"/>
      <c r="J168" s="951" t="s">
        <v>85</v>
      </c>
      <c r="K168" s="952">
        <v>16.5</v>
      </c>
      <c r="L168" s="1169"/>
      <c r="M168" s="1170"/>
      <c r="N168" s="1171">
        <f>ROUND($L$168*$K$168,2)</f>
        <v>0</v>
      </c>
      <c r="O168" s="1168"/>
      <c r="P168" s="1168"/>
      <c r="Q168" s="1168"/>
      <c r="R168" s="887"/>
      <c r="T168" s="953"/>
      <c r="U168" s="954" t="s">
        <v>31</v>
      </c>
      <c r="V168" s="955">
        <v>0.115</v>
      </c>
      <c r="W168" s="955">
        <f>$V$168*$K$168</f>
        <v>1.8975000000000002</v>
      </c>
      <c r="X168" s="955">
        <v>0</v>
      </c>
      <c r="Y168" s="955">
        <f>$X$168*$K$168</f>
        <v>0</v>
      </c>
      <c r="Z168" s="955">
        <v>0</v>
      </c>
      <c r="AA168" s="956">
        <f>$Z$168*$K$168</f>
        <v>0</v>
      </c>
      <c r="AP168" s="873" t="s">
        <v>91</v>
      </c>
      <c r="AR168" s="873" t="s">
        <v>82</v>
      </c>
      <c r="AS168" s="873" t="s">
        <v>45</v>
      </c>
      <c r="AW168" s="873" t="s">
        <v>79</v>
      </c>
      <c r="BC168" s="957">
        <f>IF($U$168="základní",$N$168,0)</f>
        <v>0</v>
      </c>
      <c r="BD168" s="957">
        <f>IF($U$168="snížená",$N$168,0)</f>
        <v>0</v>
      </c>
      <c r="BE168" s="957">
        <f>IF($U$168="zákl. přenesená",$N$168,0)</f>
        <v>0</v>
      </c>
      <c r="BF168" s="957">
        <f>IF($U$168="sníž. přenesená",$N$168,0)</f>
        <v>0</v>
      </c>
      <c r="BG168" s="957">
        <f>IF($U$168="nulová",$N$168,0)</f>
        <v>0</v>
      </c>
      <c r="BH168" s="873" t="s">
        <v>12</v>
      </c>
      <c r="BI168" s="957">
        <f>ROUND($L$168*$K$168,2)</f>
        <v>0</v>
      </c>
      <c r="BJ168" s="873" t="s">
        <v>91</v>
      </c>
      <c r="BK168" s="873" t="s">
        <v>4332</v>
      </c>
    </row>
    <row r="169" spans="2:63" s="873" customFormat="1" ht="27" customHeight="1">
      <c r="B169" s="885"/>
      <c r="C169" s="949" t="s">
        <v>306</v>
      </c>
      <c r="D169" s="949" t="s">
        <v>82</v>
      </c>
      <c r="E169" s="950" t="s">
        <v>4331</v>
      </c>
      <c r="F169" s="1167" t="s">
        <v>4330</v>
      </c>
      <c r="G169" s="1168"/>
      <c r="H169" s="1168"/>
      <c r="I169" s="1168"/>
      <c r="J169" s="951" t="s">
        <v>959</v>
      </c>
      <c r="K169" s="952">
        <v>3.4649999999999999</v>
      </c>
      <c r="L169" s="1169"/>
      <c r="M169" s="1170"/>
      <c r="N169" s="1171">
        <f>ROUND($L$169*$K$169,2)</f>
        <v>0</v>
      </c>
      <c r="O169" s="1168"/>
      <c r="P169" s="1168"/>
      <c r="Q169" s="1168"/>
      <c r="R169" s="887"/>
      <c r="T169" s="953"/>
      <c r="U169" s="954" t="s">
        <v>31</v>
      </c>
      <c r="V169" s="955">
        <v>0.22</v>
      </c>
      <c r="W169" s="955">
        <f>$V$169*$K$169</f>
        <v>0.76229999999999998</v>
      </c>
      <c r="X169" s="955">
        <v>0</v>
      </c>
      <c r="Y169" s="955">
        <f>$X$169*$K$169</f>
        <v>0</v>
      </c>
      <c r="Z169" s="955">
        <v>0</v>
      </c>
      <c r="AA169" s="956">
        <f>$Z$169*$K$169</f>
        <v>0</v>
      </c>
      <c r="AP169" s="873" t="s">
        <v>91</v>
      </c>
      <c r="AR169" s="873" t="s">
        <v>82</v>
      </c>
      <c r="AS169" s="873" t="s">
        <v>45</v>
      </c>
      <c r="AW169" s="873" t="s">
        <v>79</v>
      </c>
      <c r="BC169" s="957">
        <f>IF($U$169="základní",$N$169,0)</f>
        <v>0</v>
      </c>
      <c r="BD169" s="957">
        <f>IF($U$169="snížená",$N$169,0)</f>
        <v>0</v>
      </c>
      <c r="BE169" s="957">
        <f>IF($U$169="zákl. přenesená",$N$169,0)</f>
        <v>0</v>
      </c>
      <c r="BF169" s="957">
        <f>IF($U$169="sníž. přenesená",$N$169,0)</f>
        <v>0</v>
      </c>
      <c r="BG169" s="957">
        <f>IF($U$169="nulová",$N$169,0)</f>
        <v>0</v>
      </c>
      <c r="BH169" s="873" t="s">
        <v>12</v>
      </c>
      <c r="BI169" s="957">
        <f>ROUND($L$169*$K$169,2)</f>
        <v>0</v>
      </c>
      <c r="BJ169" s="873" t="s">
        <v>91</v>
      </c>
      <c r="BK169" s="873" t="s">
        <v>4329</v>
      </c>
    </row>
    <row r="170" spans="2:63" s="942" customFormat="1" ht="23.25" customHeight="1">
      <c r="B170" s="941"/>
      <c r="D170" s="874" t="s">
        <v>4328</v>
      </c>
      <c r="E170" s="874"/>
      <c r="F170" s="874"/>
      <c r="G170" s="874"/>
      <c r="H170" s="874"/>
      <c r="I170" s="874"/>
      <c r="J170" s="874"/>
      <c r="K170" s="874"/>
      <c r="L170" s="871"/>
      <c r="M170" s="871"/>
      <c r="N170" s="1162">
        <f>$BI$170</f>
        <v>0</v>
      </c>
      <c r="O170" s="1163"/>
      <c r="P170" s="1163"/>
      <c r="Q170" s="1163"/>
      <c r="R170" s="943"/>
      <c r="T170" s="944"/>
      <c r="W170" s="945">
        <f>SUM($W$171:$W$175)</f>
        <v>131.69016200000002</v>
      </c>
      <c r="Y170" s="945">
        <f>SUM($Y$171:$Y$175)</f>
        <v>0</v>
      </c>
      <c r="AA170" s="946">
        <f>SUM($AA$171:$AA$175)</f>
        <v>0</v>
      </c>
      <c r="AP170" s="947" t="s">
        <v>12</v>
      </c>
      <c r="AR170" s="947" t="s">
        <v>41</v>
      </c>
      <c r="AS170" s="947" t="s">
        <v>45</v>
      </c>
      <c r="AW170" s="947" t="s">
        <v>79</v>
      </c>
      <c r="BI170" s="948">
        <f>SUM($BI$171:$BI$175)</f>
        <v>0</v>
      </c>
    </row>
    <row r="171" spans="2:63" s="873" customFormat="1" ht="27" customHeight="1">
      <c r="B171" s="885"/>
      <c r="C171" s="949" t="s">
        <v>310</v>
      </c>
      <c r="D171" s="949" t="s">
        <v>82</v>
      </c>
      <c r="E171" s="950" t="s">
        <v>4327</v>
      </c>
      <c r="F171" s="1167" t="s">
        <v>4326</v>
      </c>
      <c r="G171" s="1168"/>
      <c r="H171" s="1168"/>
      <c r="I171" s="1168"/>
      <c r="J171" s="951" t="s">
        <v>953</v>
      </c>
      <c r="K171" s="952">
        <v>6.7839999999999998</v>
      </c>
      <c r="L171" s="1169"/>
      <c r="M171" s="1170"/>
      <c r="N171" s="1171">
        <f>ROUND($L$171*$K$171,2)</f>
        <v>0</v>
      </c>
      <c r="O171" s="1168"/>
      <c r="P171" s="1168"/>
      <c r="Q171" s="1168"/>
      <c r="R171" s="887"/>
      <c r="T171" s="953"/>
      <c r="U171" s="954" t="s">
        <v>31</v>
      </c>
      <c r="V171" s="955">
        <v>0.03</v>
      </c>
      <c r="W171" s="955">
        <f>$V$171*$K$171</f>
        <v>0.20351999999999998</v>
      </c>
      <c r="X171" s="955">
        <v>0</v>
      </c>
      <c r="Y171" s="955">
        <f>$X$171*$K$171</f>
        <v>0</v>
      </c>
      <c r="Z171" s="955">
        <v>0</v>
      </c>
      <c r="AA171" s="956">
        <f>$Z$171*$K$171</f>
        <v>0</v>
      </c>
      <c r="AP171" s="873" t="s">
        <v>91</v>
      </c>
      <c r="AR171" s="873" t="s">
        <v>82</v>
      </c>
      <c r="AS171" s="873" t="s">
        <v>98</v>
      </c>
      <c r="AW171" s="873" t="s">
        <v>79</v>
      </c>
      <c r="BC171" s="957">
        <f>IF($U$171="základní",$N$171,0)</f>
        <v>0</v>
      </c>
      <c r="BD171" s="957">
        <f>IF($U$171="snížená",$N$171,0)</f>
        <v>0</v>
      </c>
      <c r="BE171" s="957">
        <f>IF($U$171="zákl. přenesená",$N$171,0)</f>
        <v>0</v>
      </c>
      <c r="BF171" s="957">
        <f>IF($U$171="sníž. přenesená",$N$171,0)</f>
        <v>0</v>
      </c>
      <c r="BG171" s="957">
        <f>IF($U$171="nulová",$N$171,0)</f>
        <v>0</v>
      </c>
      <c r="BH171" s="873" t="s">
        <v>12</v>
      </c>
      <c r="BI171" s="957">
        <f>ROUND($L$171*$K$171,2)</f>
        <v>0</v>
      </c>
      <c r="BJ171" s="873" t="s">
        <v>91</v>
      </c>
      <c r="BK171" s="873" t="s">
        <v>4325</v>
      </c>
    </row>
    <row r="172" spans="2:63" s="873" customFormat="1" ht="27" customHeight="1">
      <c r="B172" s="885"/>
      <c r="C172" s="949" t="s">
        <v>315</v>
      </c>
      <c r="D172" s="949" t="s">
        <v>82</v>
      </c>
      <c r="E172" s="950" t="s">
        <v>4324</v>
      </c>
      <c r="F172" s="1167" t="s">
        <v>4323</v>
      </c>
      <c r="G172" s="1168"/>
      <c r="H172" s="1168"/>
      <c r="I172" s="1168"/>
      <c r="J172" s="951" t="s">
        <v>953</v>
      </c>
      <c r="K172" s="952">
        <v>61.052999999999997</v>
      </c>
      <c r="L172" s="1169"/>
      <c r="M172" s="1170"/>
      <c r="N172" s="1171">
        <f>ROUND($L$172*$K$172,2)</f>
        <v>0</v>
      </c>
      <c r="O172" s="1168"/>
      <c r="P172" s="1168"/>
      <c r="Q172" s="1168"/>
      <c r="R172" s="887"/>
      <c r="T172" s="953"/>
      <c r="U172" s="954" t="s">
        <v>31</v>
      </c>
      <c r="V172" s="955">
        <v>2E-3</v>
      </c>
      <c r="W172" s="955">
        <f>$V$172*$K$172</f>
        <v>0.12210599999999999</v>
      </c>
      <c r="X172" s="955">
        <v>0</v>
      </c>
      <c r="Y172" s="955">
        <f>$X$172*$K$172</f>
        <v>0</v>
      </c>
      <c r="Z172" s="955">
        <v>0</v>
      </c>
      <c r="AA172" s="956">
        <f>$Z$172*$K$172</f>
        <v>0</v>
      </c>
      <c r="AP172" s="873" t="s">
        <v>91</v>
      </c>
      <c r="AR172" s="873" t="s">
        <v>82</v>
      </c>
      <c r="AS172" s="873" t="s">
        <v>98</v>
      </c>
      <c r="AW172" s="873" t="s">
        <v>79</v>
      </c>
      <c r="BC172" s="957">
        <f>IF($U$172="základní",$N$172,0)</f>
        <v>0</v>
      </c>
      <c r="BD172" s="957">
        <f>IF($U$172="snížená",$N$172,0)</f>
        <v>0</v>
      </c>
      <c r="BE172" s="957">
        <f>IF($U$172="zákl. přenesená",$N$172,0)</f>
        <v>0</v>
      </c>
      <c r="BF172" s="957">
        <f>IF($U$172="sníž. přenesená",$N$172,0)</f>
        <v>0</v>
      </c>
      <c r="BG172" s="957">
        <f>IF($U$172="nulová",$N$172,0)</f>
        <v>0</v>
      </c>
      <c r="BH172" s="873" t="s">
        <v>12</v>
      </c>
      <c r="BI172" s="957">
        <f>ROUND($L$172*$K$172,2)</f>
        <v>0</v>
      </c>
      <c r="BJ172" s="873" t="s">
        <v>91</v>
      </c>
      <c r="BK172" s="873" t="s">
        <v>4322</v>
      </c>
    </row>
    <row r="173" spans="2:63" s="873" customFormat="1" ht="27" customHeight="1">
      <c r="B173" s="885"/>
      <c r="C173" s="949" t="s">
        <v>321</v>
      </c>
      <c r="D173" s="949" t="s">
        <v>82</v>
      </c>
      <c r="E173" s="950" t="s">
        <v>4321</v>
      </c>
      <c r="F173" s="1167" t="s">
        <v>4320</v>
      </c>
      <c r="G173" s="1168"/>
      <c r="H173" s="1168"/>
      <c r="I173" s="1168"/>
      <c r="J173" s="951" t="s">
        <v>953</v>
      </c>
      <c r="K173" s="952">
        <v>6.7839999999999998</v>
      </c>
      <c r="L173" s="1169"/>
      <c r="M173" s="1170"/>
      <c r="N173" s="1171">
        <f>ROUND($L$173*$K$173,2)</f>
        <v>0</v>
      </c>
      <c r="O173" s="1168"/>
      <c r="P173" s="1168"/>
      <c r="Q173" s="1168"/>
      <c r="R173" s="887"/>
      <c r="T173" s="953"/>
      <c r="U173" s="954" t="s">
        <v>31</v>
      </c>
      <c r="V173" s="955">
        <v>0.159</v>
      </c>
      <c r="W173" s="955">
        <f>$V$173*$K$173</f>
        <v>1.0786560000000001</v>
      </c>
      <c r="X173" s="955">
        <v>0</v>
      </c>
      <c r="Y173" s="955">
        <f>$X$173*$K$173</f>
        <v>0</v>
      </c>
      <c r="Z173" s="955">
        <v>0</v>
      </c>
      <c r="AA173" s="956">
        <f>$Z$173*$K$173</f>
        <v>0</v>
      </c>
      <c r="AP173" s="873" t="s">
        <v>91</v>
      </c>
      <c r="AR173" s="873" t="s">
        <v>82</v>
      </c>
      <c r="AS173" s="873" t="s">
        <v>98</v>
      </c>
      <c r="AW173" s="873" t="s">
        <v>79</v>
      </c>
      <c r="BC173" s="957">
        <f>IF($U$173="základní",$N$173,0)</f>
        <v>0</v>
      </c>
      <c r="BD173" s="957">
        <f>IF($U$173="snížená",$N$173,0)</f>
        <v>0</v>
      </c>
      <c r="BE173" s="957">
        <f>IF($U$173="zákl. přenesená",$N$173,0)</f>
        <v>0</v>
      </c>
      <c r="BF173" s="957">
        <f>IF($U$173="sníž. přenesená",$N$173,0)</f>
        <v>0</v>
      </c>
      <c r="BG173" s="957">
        <f>IF($U$173="nulová",$N$173,0)</f>
        <v>0</v>
      </c>
      <c r="BH173" s="873" t="s">
        <v>12</v>
      </c>
      <c r="BI173" s="957">
        <f>ROUND($L$173*$K$173,2)</f>
        <v>0</v>
      </c>
      <c r="BJ173" s="873" t="s">
        <v>91</v>
      </c>
      <c r="BK173" s="873" t="s">
        <v>4319</v>
      </c>
    </row>
    <row r="174" spans="2:63" s="873" customFormat="1" ht="27" customHeight="1">
      <c r="B174" s="885"/>
      <c r="C174" s="949" t="s">
        <v>325</v>
      </c>
      <c r="D174" s="949" t="s">
        <v>82</v>
      </c>
      <c r="E174" s="950" t="s">
        <v>4318</v>
      </c>
      <c r="F174" s="1167" t="s">
        <v>4317</v>
      </c>
      <c r="G174" s="1168"/>
      <c r="H174" s="1168"/>
      <c r="I174" s="1168"/>
      <c r="J174" s="951" t="s">
        <v>953</v>
      </c>
      <c r="K174" s="952">
        <v>6.7839999999999998</v>
      </c>
      <c r="L174" s="1169"/>
      <c r="M174" s="1170"/>
      <c r="N174" s="1171">
        <f>ROUND($L$174*$K$174,2)</f>
        <v>0</v>
      </c>
      <c r="O174" s="1168"/>
      <c r="P174" s="1168"/>
      <c r="Q174" s="1168"/>
      <c r="R174" s="887"/>
      <c r="T174" s="953"/>
      <c r="U174" s="954" t="s">
        <v>31</v>
      </c>
      <c r="V174" s="955">
        <v>0</v>
      </c>
      <c r="W174" s="955">
        <f>$V$174*$K$174</f>
        <v>0</v>
      </c>
      <c r="X174" s="955">
        <v>0</v>
      </c>
      <c r="Y174" s="955">
        <f>$X$174*$K$174</f>
        <v>0</v>
      </c>
      <c r="Z174" s="955">
        <v>0</v>
      </c>
      <c r="AA174" s="956">
        <f>$Z$174*$K$174</f>
        <v>0</v>
      </c>
      <c r="AP174" s="873" t="s">
        <v>91</v>
      </c>
      <c r="AR174" s="873" t="s">
        <v>82</v>
      </c>
      <c r="AS174" s="873" t="s">
        <v>98</v>
      </c>
      <c r="AW174" s="873" t="s">
        <v>79</v>
      </c>
      <c r="BC174" s="957">
        <f>IF($U$174="základní",$N$174,0)</f>
        <v>0</v>
      </c>
      <c r="BD174" s="957">
        <f>IF($U$174="snížená",$N$174,0)</f>
        <v>0</v>
      </c>
      <c r="BE174" s="957">
        <f>IF($U$174="zákl. přenesená",$N$174,0)</f>
        <v>0</v>
      </c>
      <c r="BF174" s="957">
        <f>IF($U$174="sníž. přenesená",$N$174,0)</f>
        <v>0</v>
      </c>
      <c r="BG174" s="957">
        <f>IF($U$174="nulová",$N$174,0)</f>
        <v>0</v>
      </c>
      <c r="BH174" s="873" t="s">
        <v>12</v>
      </c>
      <c r="BI174" s="957">
        <f>ROUND($L$174*$K$174,2)</f>
        <v>0</v>
      </c>
      <c r="BJ174" s="873" t="s">
        <v>91</v>
      </c>
      <c r="BK174" s="873" t="s">
        <v>4316</v>
      </c>
    </row>
    <row r="175" spans="2:63" s="873" customFormat="1" ht="27" customHeight="1">
      <c r="B175" s="885"/>
      <c r="C175" s="949" t="s">
        <v>330</v>
      </c>
      <c r="D175" s="949" t="s">
        <v>82</v>
      </c>
      <c r="E175" s="950" t="s">
        <v>1780</v>
      </c>
      <c r="F175" s="1167" t="s">
        <v>1779</v>
      </c>
      <c r="G175" s="1168"/>
      <c r="H175" s="1168"/>
      <c r="I175" s="1168"/>
      <c r="J175" s="951" t="s">
        <v>953</v>
      </c>
      <c r="K175" s="952">
        <v>88.031000000000006</v>
      </c>
      <c r="L175" s="1169"/>
      <c r="M175" s="1170"/>
      <c r="N175" s="1171">
        <f>ROUND($L$175*$K$175,2)</f>
        <v>0</v>
      </c>
      <c r="O175" s="1168"/>
      <c r="P175" s="1168"/>
      <c r="Q175" s="1168"/>
      <c r="R175" s="887"/>
      <c r="T175" s="953"/>
      <c r="U175" s="954" t="s">
        <v>31</v>
      </c>
      <c r="V175" s="955">
        <v>1.48</v>
      </c>
      <c r="W175" s="955">
        <f>$V$175*$K$175</f>
        <v>130.28588000000002</v>
      </c>
      <c r="X175" s="955">
        <v>0</v>
      </c>
      <c r="Y175" s="955">
        <f>$X$175*$K$175</f>
        <v>0</v>
      </c>
      <c r="Z175" s="955">
        <v>0</v>
      </c>
      <c r="AA175" s="956">
        <f>$Z$175*$K$175</f>
        <v>0</v>
      </c>
      <c r="AP175" s="873" t="s">
        <v>91</v>
      </c>
      <c r="AR175" s="873" t="s">
        <v>82</v>
      </c>
      <c r="AS175" s="873" t="s">
        <v>98</v>
      </c>
      <c r="AW175" s="873" t="s">
        <v>79</v>
      </c>
      <c r="BC175" s="957">
        <f>IF($U$175="základní",$N$175,0)</f>
        <v>0</v>
      </c>
      <c r="BD175" s="957">
        <f>IF($U$175="snížená",$N$175,0)</f>
        <v>0</v>
      </c>
      <c r="BE175" s="957">
        <f>IF($U$175="zákl. přenesená",$N$175,0)</f>
        <v>0</v>
      </c>
      <c r="BF175" s="957">
        <f>IF($U$175="sníž. přenesená",$N$175,0)</f>
        <v>0</v>
      </c>
      <c r="BG175" s="957">
        <f>IF($U$175="nulová",$N$175,0)</f>
        <v>0</v>
      </c>
      <c r="BH175" s="873" t="s">
        <v>12</v>
      </c>
      <c r="BI175" s="957">
        <f>ROUND($L$175*$K$175,2)</f>
        <v>0</v>
      </c>
      <c r="BJ175" s="873" t="s">
        <v>91</v>
      </c>
      <c r="BK175" s="873" t="s">
        <v>4315</v>
      </c>
    </row>
    <row r="176" spans="2:63" s="942" customFormat="1" ht="37.5" customHeight="1">
      <c r="B176" s="941"/>
      <c r="D176" s="875" t="s">
        <v>4314</v>
      </c>
      <c r="E176" s="875"/>
      <c r="F176" s="875"/>
      <c r="G176" s="875"/>
      <c r="H176" s="875"/>
      <c r="I176" s="875"/>
      <c r="J176" s="875"/>
      <c r="K176" s="875"/>
      <c r="L176" s="870"/>
      <c r="M176" s="870"/>
      <c r="N176" s="1174">
        <f>$BI$176</f>
        <v>0</v>
      </c>
      <c r="O176" s="1163"/>
      <c r="P176" s="1163"/>
      <c r="Q176" s="1163"/>
      <c r="R176" s="943"/>
      <c r="T176" s="944"/>
      <c r="W176" s="945">
        <f>$W$177+$W$180</f>
        <v>10.037015999999999</v>
      </c>
      <c r="Y176" s="945">
        <f>$Y$177+$Y$180</f>
        <v>1.7455680000000001E-2</v>
      </c>
      <c r="AA176" s="946">
        <f>$AA$177+$AA$180</f>
        <v>0</v>
      </c>
      <c r="AP176" s="947" t="s">
        <v>98</v>
      </c>
      <c r="AR176" s="947" t="s">
        <v>41</v>
      </c>
      <c r="AS176" s="947" t="s">
        <v>42</v>
      </c>
      <c r="AW176" s="947" t="s">
        <v>79</v>
      </c>
      <c r="BI176" s="948">
        <f>$BI$177+$BI$180</f>
        <v>0</v>
      </c>
    </row>
    <row r="177" spans="2:63" s="942" customFormat="1" ht="21" customHeight="1">
      <c r="B177" s="941"/>
      <c r="D177" s="874" t="s">
        <v>4313</v>
      </c>
      <c r="E177" s="874"/>
      <c r="F177" s="874"/>
      <c r="G177" s="874"/>
      <c r="H177" s="874"/>
      <c r="I177" s="874"/>
      <c r="J177" s="874"/>
      <c r="K177" s="874"/>
      <c r="L177" s="871"/>
      <c r="M177" s="871"/>
      <c r="N177" s="1162">
        <f>$BI$177</f>
        <v>0</v>
      </c>
      <c r="O177" s="1163"/>
      <c r="P177" s="1163"/>
      <c r="Q177" s="1163"/>
      <c r="R177" s="943"/>
      <c r="T177" s="944"/>
      <c r="W177" s="945">
        <f>SUM($W$178:$W$179)</f>
        <v>6.691344</v>
      </c>
      <c r="Y177" s="945">
        <f>SUM($Y$178:$Y$179)</f>
        <v>7.2732000000000005E-3</v>
      </c>
      <c r="AA177" s="946">
        <f>SUM($AA$178:$AA$179)</f>
        <v>0</v>
      </c>
      <c r="AP177" s="947" t="s">
        <v>98</v>
      </c>
      <c r="AR177" s="947" t="s">
        <v>41</v>
      </c>
      <c r="AS177" s="947" t="s">
        <v>12</v>
      </c>
      <c r="AW177" s="947" t="s">
        <v>79</v>
      </c>
      <c r="BI177" s="948">
        <f>SUM($BI$178:$BI$179)</f>
        <v>0</v>
      </c>
    </row>
    <row r="178" spans="2:63" s="873" customFormat="1" ht="15.75" customHeight="1">
      <c r="B178" s="885"/>
      <c r="C178" s="949" t="s">
        <v>335</v>
      </c>
      <c r="D178" s="949" t="s">
        <v>82</v>
      </c>
      <c r="E178" s="950" t="s">
        <v>4312</v>
      </c>
      <c r="F178" s="1167" t="s">
        <v>4311</v>
      </c>
      <c r="G178" s="1168"/>
      <c r="H178" s="1168"/>
      <c r="I178" s="1168"/>
      <c r="J178" s="951" t="s">
        <v>85</v>
      </c>
      <c r="K178" s="952">
        <v>145.464</v>
      </c>
      <c r="L178" s="1169"/>
      <c r="M178" s="1170"/>
      <c r="N178" s="1171">
        <f>ROUND($L$178*$K$178,2)</f>
        <v>0</v>
      </c>
      <c r="O178" s="1168"/>
      <c r="P178" s="1168"/>
      <c r="Q178" s="1168"/>
      <c r="R178" s="887"/>
      <c r="T178" s="953"/>
      <c r="U178" s="954" t="s">
        <v>31</v>
      </c>
      <c r="V178" s="955">
        <v>4.5999999999999999E-2</v>
      </c>
      <c r="W178" s="955">
        <f>$V$178*$K$178</f>
        <v>6.691344</v>
      </c>
      <c r="X178" s="955">
        <v>0</v>
      </c>
      <c r="Y178" s="955">
        <f>$X$178*$K$178</f>
        <v>0</v>
      </c>
      <c r="Z178" s="955">
        <v>0</v>
      </c>
      <c r="AA178" s="956">
        <f>$Z$178*$K$178</f>
        <v>0</v>
      </c>
      <c r="AP178" s="873" t="s">
        <v>402</v>
      </c>
      <c r="AR178" s="873" t="s">
        <v>82</v>
      </c>
      <c r="AS178" s="873" t="s">
        <v>45</v>
      </c>
      <c r="AW178" s="873" t="s">
        <v>79</v>
      </c>
      <c r="BC178" s="957">
        <f>IF($U$178="základní",$N$178,0)</f>
        <v>0</v>
      </c>
      <c r="BD178" s="957">
        <f>IF($U$178="snížená",$N$178,0)</f>
        <v>0</v>
      </c>
      <c r="BE178" s="957">
        <f>IF($U$178="zákl. přenesená",$N$178,0)</f>
        <v>0</v>
      </c>
      <c r="BF178" s="957">
        <f>IF($U$178="sníž. přenesená",$N$178,0)</f>
        <v>0</v>
      </c>
      <c r="BG178" s="957">
        <f>IF($U$178="nulová",$N$178,0)</f>
        <v>0</v>
      </c>
      <c r="BH178" s="873" t="s">
        <v>12</v>
      </c>
      <c r="BI178" s="957">
        <f>ROUND($L$178*$K$178,2)</f>
        <v>0</v>
      </c>
      <c r="BJ178" s="873" t="s">
        <v>402</v>
      </c>
      <c r="BK178" s="873" t="s">
        <v>4310</v>
      </c>
    </row>
    <row r="179" spans="2:63" s="873" customFormat="1" ht="15.75" customHeight="1">
      <c r="B179" s="885"/>
      <c r="C179" s="958" t="s">
        <v>340</v>
      </c>
      <c r="D179" s="958" t="s">
        <v>92</v>
      </c>
      <c r="E179" s="959" t="s">
        <v>4309</v>
      </c>
      <c r="F179" s="1175" t="s">
        <v>4308</v>
      </c>
      <c r="G179" s="1176"/>
      <c r="H179" s="1176"/>
      <c r="I179" s="1176"/>
      <c r="J179" s="960" t="s">
        <v>85</v>
      </c>
      <c r="K179" s="952">
        <v>145.464</v>
      </c>
      <c r="L179" s="1177"/>
      <c r="M179" s="1178"/>
      <c r="N179" s="1179">
        <f>ROUND($L$179*$K$179,2)</f>
        <v>0</v>
      </c>
      <c r="O179" s="1168"/>
      <c r="P179" s="1168"/>
      <c r="Q179" s="1168"/>
      <c r="R179" s="887"/>
      <c r="T179" s="953"/>
      <c r="U179" s="954" t="s">
        <v>31</v>
      </c>
      <c r="V179" s="955">
        <v>0</v>
      </c>
      <c r="W179" s="955">
        <f>$V$179*$K$179</f>
        <v>0</v>
      </c>
      <c r="X179" s="955">
        <v>5.0000000000000002E-5</v>
      </c>
      <c r="Y179" s="955">
        <f>$X$179*$K$179</f>
        <v>7.2732000000000005E-3</v>
      </c>
      <c r="Z179" s="955">
        <v>0</v>
      </c>
      <c r="AA179" s="956">
        <f>$Z$179*$K$179</f>
        <v>0</v>
      </c>
      <c r="AP179" s="873" t="s">
        <v>687</v>
      </c>
      <c r="AR179" s="873" t="s">
        <v>92</v>
      </c>
      <c r="AS179" s="873" t="s">
        <v>45</v>
      </c>
      <c r="AW179" s="873" t="s">
        <v>79</v>
      </c>
      <c r="BC179" s="957">
        <f>IF($U$179="základní",$N$179,0)</f>
        <v>0</v>
      </c>
      <c r="BD179" s="957">
        <f>IF($U$179="snížená",$N$179,0)</f>
        <v>0</v>
      </c>
      <c r="BE179" s="957">
        <f>IF($U$179="zákl. přenesená",$N$179,0)</f>
        <v>0</v>
      </c>
      <c r="BF179" s="957">
        <f>IF($U$179="sníž. přenesená",$N$179,0)</f>
        <v>0</v>
      </c>
      <c r="BG179" s="957">
        <f>IF($U$179="nulová",$N$179,0)</f>
        <v>0</v>
      </c>
      <c r="BH179" s="873" t="s">
        <v>12</v>
      </c>
      <c r="BI179" s="957">
        <f>ROUND($L$179*$K$179,2)</f>
        <v>0</v>
      </c>
      <c r="BJ179" s="873" t="s">
        <v>687</v>
      </c>
      <c r="BK179" s="873" t="s">
        <v>4307</v>
      </c>
    </row>
    <row r="180" spans="2:63" s="942" customFormat="1" ht="30.75" customHeight="1">
      <c r="B180" s="941"/>
      <c r="D180" s="874" t="s">
        <v>4306</v>
      </c>
      <c r="E180" s="874"/>
      <c r="F180" s="874"/>
      <c r="G180" s="874"/>
      <c r="H180" s="874"/>
      <c r="I180" s="874"/>
      <c r="J180" s="874"/>
      <c r="K180" s="874"/>
      <c r="L180" s="871"/>
      <c r="M180" s="871"/>
      <c r="N180" s="1162">
        <f>$BI$180</f>
        <v>0</v>
      </c>
      <c r="O180" s="1163"/>
      <c r="P180" s="1163"/>
      <c r="Q180" s="1163"/>
      <c r="R180" s="943"/>
      <c r="T180" s="944"/>
      <c r="W180" s="945">
        <f>$W$181</f>
        <v>3.345672</v>
      </c>
      <c r="Y180" s="945">
        <f>$Y$181</f>
        <v>1.0182479999999999E-2</v>
      </c>
      <c r="AA180" s="946">
        <f>$AA$181</f>
        <v>0</v>
      </c>
      <c r="AP180" s="947" t="s">
        <v>98</v>
      </c>
      <c r="AR180" s="947" t="s">
        <v>41</v>
      </c>
      <c r="AS180" s="947" t="s">
        <v>12</v>
      </c>
      <c r="AW180" s="947" t="s">
        <v>79</v>
      </c>
      <c r="BI180" s="948">
        <f>$BI$181</f>
        <v>0</v>
      </c>
    </row>
    <row r="181" spans="2:63" s="873" customFormat="1" ht="15.75" customHeight="1">
      <c r="B181" s="885"/>
      <c r="C181" s="949" t="s">
        <v>165</v>
      </c>
      <c r="D181" s="949" t="s">
        <v>82</v>
      </c>
      <c r="E181" s="950" t="s">
        <v>4305</v>
      </c>
      <c r="F181" s="1167" t="s">
        <v>4304</v>
      </c>
      <c r="G181" s="1168"/>
      <c r="H181" s="1168"/>
      <c r="I181" s="1168"/>
      <c r="J181" s="951" t="s">
        <v>85</v>
      </c>
      <c r="K181" s="952">
        <v>145.464</v>
      </c>
      <c r="L181" s="1169"/>
      <c r="M181" s="1170"/>
      <c r="N181" s="1171">
        <f>ROUND($L$181*$K$181,2)</f>
        <v>0</v>
      </c>
      <c r="O181" s="1168"/>
      <c r="P181" s="1168"/>
      <c r="Q181" s="1168"/>
      <c r="R181" s="887"/>
      <c r="T181" s="953"/>
      <c r="U181" s="962" t="s">
        <v>31</v>
      </c>
      <c r="V181" s="963">
        <v>2.3E-2</v>
      </c>
      <c r="W181" s="963">
        <f>$V$181*$K$181</f>
        <v>3.345672</v>
      </c>
      <c r="X181" s="963">
        <v>6.9999999999999994E-5</v>
      </c>
      <c r="Y181" s="963">
        <f>$X$181*$K$181</f>
        <v>1.0182479999999999E-2</v>
      </c>
      <c r="Z181" s="963">
        <v>0</v>
      </c>
      <c r="AA181" s="964">
        <f>$Z$181*$K$181</f>
        <v>0</v>
      </c>
      <c r="AP181" s="873" t="s">
        <v>402</v>
      </c>
      <c r="AR181" s="873" t="s">
        <v>82</v>
      </c>
      <c r="AS181" s="873" t="s">
        <v>45</v>
      </c>
      <c r="AW181" s="873" t="s">
        <v>79</v>
      </c>
      <c r="BC181" s="957">
        <f>IF($U$181="základní",$N$181,0)</f>
        <v>0</v>
      </c>
      <c r="BD181" s="957">
        <f>IF($U$181="snížená",$N$181,0)</f>
        <v>0</v>
      </c>
      <c r="BE181" s="957">
        <f>IF($U$181="zákl. přenesená",$N$181,0)</f>
        <v>0</v>
      </c>
      <c r="BF181" s="957">
        <f>IF($U$181="sníž. přenesená",$N$181,0)</f>
        <v>0</v>
      </c>
      <c r="BG181" s="957">
        <f>IF($U$181="nulová",$N$181,0)</f>
        <v>0</v>
      </c>
      <c r="BH181" s="873" t="s">
        <v>12</v>
      </c>
      <c r="BI181" s="957">
        <f>ROUND($L$181*$K$181,2)</f>
        <v>0</v>
      </c>
      <c r="BJ181" s="873" t="s">
        <v>402</v>
      </c>
      <c r="BK181" s="873" t="s">
        <v>4303</v>
      </c>
    </row>
    <row r="182" spans="2:63" s="873" customFormat="1" ht="7.5" customHeight="1">
      <c r="B182" s="911"/>
      <c r="C182" s="912"/>
      <c r="D182" s="912"/>
      <c r="E182" s="912"/>
      <c r="F182" s="912"/>
      <c r="G182" s="912"/>
      <c r="H182" s="912"/>
      <c r="I182" s="912"/>
      <c r="J182" s="912"/>
      <c r="K182" s="912"/>
      <c r="L182" s="912"/>
      <c r="M182" s="912"/>
      <c r="N182" s="912"/>
      <c r="O182" s="912"/>
      <c r="P182" s="912"/>
      <c r="Q182" s="912"/>
      <c r="R182" s="913"/>
    </row>
    <row r="183" spans="2:63" s="877" customFormat="1" ht="14.25" customHeight="1"/>
  </sheetData>
  <sheetProtection password="CC09" sheet="1" objects="1" scenarios="1" selectLockedCells="1"/>
  <mergeCells count="227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100:Q100"/>
    <mergeCell ref="L102:Q102"/>
    <mergeCell ref="C108:Q108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F122:I122"/>
    <mergeCell ref="L122:M122"/>
    <mergeCell ref="N122:Q122"/>
    <mergeCell ref="N121:Q121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4:I144"/>
    <mergeCell ref="L144:M144"/>
    <mergeCell ref="N144:Q144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L174:M174"/>
    <mergeCell ref="N174:Q174"/>
    <mergeCell ref="F175:I175"/>
    <mergeCell ref="L175:M175"/>
    <mergeCell ref="N175:Q175"/>
    <mergeCell ref="N177:Q177"/>
    <mergeCell ref="F166:I166"/>
    <mergeCell ref="L166:M166"/>
    <mergeCell ref="N166:Q166"/>
    <mergeCell ref="F168:I168"/>
    <mergeCell ref="L168:M168"/>
    <mergeCell ref="N168:Q168"/>
    <mergeCell ref="L173:M173"/>
    <mergeCell ref="N173:Q173"/>
    <mergeCell ref="F169:I169"/>
    <mergeCell ref="L169:M169"/>
    <mergeCell ref="N169:Q169"/>
    <mergeCell ref="F171:I171"/>
    <mergeCell ref="L171:M171"/>
    <mergeCell ref="N171:Q171"/>
    <mergeCell ref="N170:Q170"/>
    <mergeCell ref="N180:Q180"/>
    <mergeCell ref="H1:K1"/>
    <mergeCell ref="S2:AC2"/>
    <mergeCell ref="F181:I181"/>
    <mergeCell ref="L181:M181"/>
    <mergeCell ref="N181:Q181"/>
    <mergeCell ref="N119:Q119"/>
    <mergeCell ref="N120:Q120"/>
    <mergeCell ref="N143:Q143"/>
    <mergeCell ref="N145:Q145"/>
    <mergeCell ref="N153:Q153"/>
    <mergeCell ref="N167:Q167"/>
    <mergeCell ref="F178:I178"/>
    <mergeCell ref="L178:M178"/>
    <mergeCell ref="N178:Q178"/>
    <mergeCell ref="F172:I172"/>
    <mergeCell ref="L172:M172"/>
    <mergeCell ref="N176:Q176"/>
    <mergeCell ref="N172:Q172"/>
    <mergeCell ref="F173:I173"/>
    <mergeCell ref="F179:I179"/>
    <mergeCell ref="L179:M179"/>
    <mergeCell ref="N179:Q179"/>
    <mergeCell ref="F174:I174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8" tooltip="Rozpočet" display="3) Rozpočet"/>
    <hyperlink ref="S1:T1" location="'Rekapitulace stavby'!C2" tooltip="Rekapitulace stavby" display="Rekapitulace stavby"/>
  </hyperlinks>
  <pageMargins left="0.59027779102325439" right="0.59027779102325439" top="0.52083337306976318" bottom="0.48611113429069519" header="0" footer="0"/>
  <pageSetup paperSize="9" scale="95" fitToHeight="100" orientation="portrait" blackAndWhite="1" r:id="rId1"/>
  <headerFooter alignWithMargins="0">
    <oddFooter>&amp;CStrana &amp;P z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BR183"/>
  <sheetViews>
    <sheetView showGridLines="0" workbookViewId="0">
      <pane ySplit="1" topLeftCell="A2" activePane="bottomLeft" state="frozen"/>
      <selection pane="bottomLeft" activeCell="F9" sqref="F9"/>
    </sheetView>
  </sheetViews>
  <sheetFormatPr defaultRowHeight="13.5"/>
  <cols>
    <col min="1" max="1" width="8.33203125" style="566" customWidth="1"/>
    <col min="2" max="2" width="1.6640625" style="566" customWidth="1"/>
    <col min="3" max="3" width="4.1640625" style="566" customWidth="1"/>
    <col min="4" max="4" width="4.33203125" style="566" customWidth="1"/>
    <col min="5" max="5" width="17.1640625" style="566" customWidth="1"/>
    <col min="6" max="6" width="75" style="566" customWidth="1"/>
    <col min="7" max="7" width="8.6640625" style="566" customWidth="1"/>
    <col min="8" max="8" width="11.1640625" style="566" customWidth="1"/>
    <col min="9" max="9" width="12.6640625" style="566" customWidth="1"/>
    <col min="10" max="10" width="23.5" style="566" customWidth="1"/>
    <col min="11" max="11" width="15.5" style="566" customWidth="1"/>
    <col min="12" max="12" width="9.33203125" style="566"/>
    <col min="13" max="18" width="0" style="566" hidden="1" customWidth="1"/>
    <col min="19" max="19" width="8.1640625" style="566" hidden="1" customWidth="1"/>
    <col min="20" max="20" width="29.6640625" style="566" hidden="1" customWidth="1"/>
    <col min="21" max="21" width="16.33203125" style="566" hidden="1" customWidth="1"/>
    <col min="22" max="22" width="12.33203125" style="566" customWidth="1"/>
    <col min="23" max="23" width="16.33203125" style="566" customWidth="1"/>
    <col min="24" max="24" width="12.33203125" style="566" customWidth="1"/>
    <col min="25" max="25" width="15" style="566" customWidth="1"/>
    <col min="26" max="26" width="11" style="566" customWidth="1"/>
    <col min="27" max="27" width="15" style="566" customWidth="1"/>
    <col min="28" max="28" width="16.33203125" style="566" customWidth="1"/>
    <col min="29" max="29" width="11" style="566" customWidth="1"/>
    <col min="30" max="30" width="15" style="566" customWidth="1"/>
    <col min="31" max="31" width="16.33203125" style="566" customWidth="1"/>
    <col min="32" max="16384" width="9.33203125" style="566"/>
  </cols>
  <sheetData>
    <row r="1" spans="1:70" ht="21.75" customHeight="1">
      <c r="A1" s="6"/>
      <c r="B1" s="4"/>
      <c r="C1" s="4"/>
      <c r="D1" s="5" t="s">
        <v>0</v>
      </c>
      <c r="E1" s="4"/>
      <c r="F1" s="265" t="s">
        <v>744</v>
      </c>
      <c r="G1" s="1103" t="s">
        <v>745</v>
      </c>
      <c r="H1" s="1103"/>
      <c r="I1" s="4"/>
      <c r="J1" s="265" t="s">
        <v>746</v>
      </c>
      <c r="K1" s="5" t="s">
        <v>44</v>
      </c>
      <c r="L1" s="265" t="s">
        <v>747</v>
      </c>
      <c r="M1" s="265"/>
      <c r="N1" s="265"/>
      <c r="O1" s="265"/>
      <c r="P1" s="265"/>
      <c r="Q1" s="265"/>
      <c r="R1" s="265"/>
      <c r="S1" s="265"/>
      <c r="T1" s="265"/>
      <c r="U1" s="3"/>
      <c r="V1" s="3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</row>
    <row r="2" spans="1:70" ht="36.950000000000003" customHeight="1">
      <c r="L2" s="1111" t="s">
        <v>4</v>
      </c>
      <c r="M2" s="1105"/>
      <c r="N2" s="1105"/>
      <c r="O2" s="1105"/>
      <c r="P2" s="1105"/>
      <c r="Q2" s="1105"/>
      <c r="R2" s="1105"/>
      <c r="S2" s="1105"/>
      <c r="T2" s="1105"/>
      <c r="U2" s="1105"/>
      <c r="V2" s="1105"/>
      <c r="AT2" s="568" t="s">
        <v>2669</v>
      </c>
    </row>
    <row r="3" spans="1:70" ht="6.95" customHeight="1">
      <c r="B3" s="569"/>
      <c r="C3" s="570"/>
      <c r="D3" s="570"/>
      <c r="E3" s="570"/>
      <c r="F3" s="570"/>
      <c r="G3" s="570"/>
      <c r="H3" s="570"/>
      <c r="I3" s="570"/>
      <c r="J3" s="570"/>
      <c r="K3" s="572"/>
      <c r="AT3" s="568" t="s">
        <v>45</v>
      </c>
    </row>
    <row r="4" spans="1:70" ht="36.950000000000003" customHeight="1">
      <c r="B4" s="573"/>
      <c r="C4" s="574"/>
      <c r="D4" s="742" t="s">
        <v>46</v>
      </c>
      <c r="E4" s="574"/>
      <c r="F4" s="574"/>
      <c r="G4" s="574"/>
      <c r="H4" s="574"/>
      <c r="I4" s="574"/>
      <c r="J4" s="574"/>
      <c r="K4" s="577"/>
      <c r="M4" s="743" t="s">
        <v>7</v>
      </c>
      <c r="AT4" s="568" t="s">
        <v>2</v>
      </c>
    </row>
    <row r="5" spans="1:70" ht="6.95" customHeight="1">
      <c r="B5" s="573"/>
      <c r="C5" s="574"/>
      <c r="D5" s="574"/>
      <c r="E5" s="574"/>
      <c r="F5" s="574"/>
      <c r="G5" s="574"/>
      <c r="H5" s="574"/>
      <c r="I5" s="574"/>
      <c r="J5" s="574"/>
      <c r="K5" s="577"/>
    </row>
    <row r="6" spans="1:70" s="579" customFormat="1" ht="15">
      <c r="B6" s="580"/>
      <c r="C6" s="581"/>
      <c r="D6" s="744" t="s">
        <v>8</v>
      </c>
      <c r="E6" s="581"/>
      <c r="F6" s="581"/>
      <c r="G6" s="581"/>
      <c r="H6" s="581"/>
      <c r="I6" s="581"/>
      <c r="J6" s="581"/>
      <c r="K6" s="584"/>
    </row>
    <row r="7" spans="1:70" s="579" customFormat="1" ht="36.950000000000003" customHeight="1">
      <c r="B7" s="580"/>
      <c r="C7" s="581"/>
      <c r="D7" s="581"/>
      <c r="E7" s="1112" t="s">
        <v>2668</v>
      </c>
      <c r="F7" s="1107"/>
      <c r="G7" s="1107"/>
      <c r="H7" s="1107"/>
      <c r="I7" s="581"/>
      <c r="J7" s="581"/>
      <c r="K7" s="584"/>
    </row>
    <row r="8" spans="1:70" s="579" customFormat="1">
      <c r="B8" s="580"/>
      <c r="C8" s="581"/>
      <c r="D8" s="581"/>
      <c r="E8" s="581"/>
      <c r="F8" s="581"/>
      <c r="G8" s="581"/>
      <c r="H8" s="581"/>
      <c r="I8" s="581"/>
      <c r="J8" s="581"/>
      <c r="K8" s="584"/>
    </row>
    <row r="9" spans="1:70" s="579" customFormat="1" ht="14.45" customHeight="1">
      <c r="B9" s="580"/>
      <c r="C9" s="581"/>
      <c r="D9" s="744" t="s">
        <v>10</v>
      </c>
      <c r="E9" s="581"/>
      <c r="F9" s="735" t="s">
        <v>1</v>
      </c>
      <c r="G9" s="581"/>
      <c r="H9" s="581"/>
      <c r="I9" s="744" t="s">
        <v>11</v>
      </c>
      <c r="J9" s="735" t="s">
        <v>1</v>
      </c>
      <c r="K9" s="584"/>
    </row>
    <row r="10" spans="1:70" s="579" customFormat="1" ht="14.45" customHeight="1">
      <c r="B10" s="580"/>
      <c r="C10" s="581"/>
      <c r="D10" s="744" t="s">
        <v>13</v>
      </c>
      <c r="E10" s="581"/>
      <c r="F10" s="735" t="s">
        <v>14</v>
      </c>
      <c r="G10" s="581"/>
      <c r="H10" s="581"/>
      <c r="I10" s="744" t="s">
        <v>15</v>
      </c>
      <c r="J10" s="746">
        <v>42646</v>
      </c>
      <c r="K10" s="584"/>
    </row>
    <row r="11" spans="1:70" s="579" customFormat="1" ht="10.9" customHeight="1">
      <c r="B11" s="580"/>
      <c r="C11" s="581"/>
      <c r="D11" s="581"/>
      <c r="E11" s="581"/>
      <c r="F11" s="581"/>
      <c r="G11" s="581"/>
      <c r="H11" s="581"/>
      <c r="I11" s="581"/>
      <c r="J11" s="581"/>
      <c r="K11" s="584"/>
    </row>
    <row r="12" spans="1:70" s="579" customFormat="1" ht="14.45" customHeight="1">
      <c r="B12" s="580"/>
      <c r="C12" s="581"/>
      <c r="D12" s="744" t="s">
        <v>16</v>
      </c>
      <c r="E12" s="581"/>
      <c r="F12" s="581"/>
      <c r="G12" s="581"/>
      <c r="H12" s="581"/>
      <c r="I12" s="744" t="s">
        <v>17</v>
      </c>
      <c r="J12" s="735" t="s">
        <v>1</v>
      </c>
      <c r="K12" s="584"/>
    </row>
    <row r="13" spans="1:70" s="579" customFormat="1" ht="18" customHeight="1">
      <c r="B13" s="580"/>
      <c r="C13" s="581"/>
      <c r="D13" s="581"/>
      <c r="E13" s="745" t="s">
        <v>1891</v>
      </c>
      <c r="F13" s="581"/>
      <c r="G13" s="581"/>
      <c r="H13" s="581"/>
      <c r="I13" s="744" t="s">
        <v>19</v>
      </c>
      <c r="J13" s="735" t="s">
        <v>1</v>
      </c>
      <c r="K13" s="584"/>
    </row>
    <row r="14" spans="1:70" s="579" customFormat="1" ht="6.95" customHeight="1">
      <c r="B14" s="580"/>
      <c r="C14" s="581"/>
      <c r="D14" s="581"/>
      <c r="E14" s="581"/>
      <c r="F14" s="581"/>
      <c r="G14" s="581"/>
      <c r="H14" s="581"/>
      <c r="I14" s="581"/>
      <c r="J14" s="581"/>
      <c r="K14" s="584"/>
    </row>
    <row r="15" spans="1:70" s="579" customFormat="1" ht="14.45" customHeight="1">
      <c r="B15" s="580"/>
      <c r="C15" s="581"/>
      <c r="D15" s="744" t="s">
        <v>20</v>
      </c>
      <c r="E15" s="581"/>
      <c r="F15" s="581"/>
      <c r="G15" s="581"/>
      <c r="H15" s="581"/>
      <c r="I15" s="744" t="s">
        <v>17</v>
      </c>
      <c r="J15" s="735" t="s">
        <v>1</v>
      </c>
      <c r="K15" s="584"/>
    </row>
    <row r="16" spans="1:70" s="579" customFormat="1" ht="18" customHeight="1">
      <c r="B16" s="580"/>
      <c r="C16" s="581"/>
      <c r="D16" s="581"/>
      <c r="E16" s="735" t="s">
        <v>21</v>
      </c>
      <c r="F16" s="581"/>
      <c r="G16" s="581"/>
      <c r="H16" s="581"/>
      <c r="I16" s="744" t="s">
        <v>19</v>
      </c>
      <c r="J16" s="735" t="s">
        <v>1</v>
      </c>
      <c r="K16" s="584"/>
    </row>
    <row r="17" spans="2:11" s="579" customFormat="1" ht="6.95" customHeight="1">
      <c r="B17" s="580"/>
      <c r="C17" s="581"/>
      <c r="D17" s="581"/>
      <c r="E17" s="581"/>
      <c r="F17" s="581"/>
      <c r="G17" s="581"/>
      <c r="H17" s="581"/>
      <c r="I17" s="581"/>
      <c r="J17" s="581"/>
      <c r="K17" s="584"/>
    </row>
    <row r="18" spans="2:11" s="579" customFormat="1" ht="14.45" customHeight="1">
      <c r="B18" s="580"/>
      <c r="C18" s="581"/>
      <c r="D18" s="744" t="s">
        <v>22</v>
      </c>
      <c r="E18" s="581"/>
      <c r="F18" s="581"/>
      <c r="G18" s="581"/>
      <c r="H18" s="581"/>
      <c r="I18" s="744" t="s">
        <v>17</v>
      </c>
      <c r="J18" s="735" t="s">
        <v>1</v>
      </c>
      <c r="K18" s="584"/>
    </row>
    <row r="19" spans="2:11" s="579" customFormat="1" ht="18" customHeight="1">
      <c r="B19" s="580"/>
      <c r="C19" s="581"/>
      <c r="D19" s="581"/>
      <c r="E19" s="745" t="s">
        <v>23</v>
      </c>
      <c r="F19" s="581"/>
      <c r="G19" s="581"/>
      <c r="H19" s="581"/>
      <c r="I19" s="744" t="s">
        <v>19</v>
      </c>
      <c r="J19" s="735" t="s">
        <v>1</v>
      </c>
      <c r="K19" s="584"/>
    </row>
    <row r="20" spans="2:11" s="579" customFormat="1" ht="6.95" customHeight="1">
      <c r="B20" s="580"/>
      <c r="C20" s="581"/>
      <c r="D20" s="581"/>
      <c r="E20" s="581"/>
      <c r="F20" s="581"/>
      <c r="G20" s="581"/>
      <c r="H20" s="581"/>
      <c r="I20" s="581"/>
      <c r="J20" s="581"/>
      <c r="K20" s="584"/>
    </row>
    <row r="21" spans="2:11" s="579" customFormat="1" ht="14.45" customHeight="1">
      <c r="B21" s="580"/>
      <c r="C21" s="581"/>
      <c r="D21" s="744" t="s">
        <v>25</v>
      </c>
      <c r="E21" s="581"/>
      <c r="F21" s="581"/>
      <c r="G21" s="581"/>
      <c r="H21" s="581"/>
      <c r="I21" s="581"/>
      <c r="J21" s="581"/>
      <c r="K21" s="584"/>
    </row>
    <row r="22" spans="2:11" s="592" customFormat="1" ht="22.5" customHeight="1">
      <c r="B22" s="588"/>
      <c r="C22" s="589"/>
      <c r="D22" s="589"/>
      <c r="E22" s="1113" t="s">
        <v>1</v>
      </c>
      <c r="F22" s="1109"/>
      <c r="G22" s="1109"/>
      <c r="H22" s="1109"/>
      <c r="I22" s="589"/>
      <c r="J22" s="589"/>
      <c r="K22" s="591"/>
    </row>
    <row r="23" spans="2:11" s="579" customFormat="1" ht="6.95" customHeight="1">
      <c r="B23" s="580"/>
      <c r="C23" s="581"/>
      <c r="D23" s="581"/>
      <c r="E23" s="581"/>
      <c r="F23" s="581"/>
      <c r="G23" s="581"/>
      <c r="H23" s="581"/>
      <c r="I23" s="581"/>
      <c r="J23" s="581"/>
      <c r="K23" s="584"/>
    </row>
    <row r="24" spans="2:11" s="579" customFormat="1" ht="6.95" customHeight="1">
      <c r="B24" s="580"/>
      <c r="C24" s="581"/>
      <c r="D24" s="593"/>
      <c r="E24" s="593"/>
      <c r="F24" s="593"/>
      <c r="G24" s="593"/>
      <c r="H24" s="593"/>
      <c r="I24" s="593"/>
      <c r="J24" s="593"/>
      <c r="K24" s="595"/>
    </row>
    <row r="25" spans="2:11" s="579" customFormat="1" ht="25.35" customHeight="1">
      <c r="B25" s="580"/>
      <c r="C25" s="581"/>
      <c r="D25" s="747" t="s">
        <v>26</v>
      </c>
      <c r="E25" s="581"/>
      <c r="F25" s="581"/>
      <c r="G25" s="581"/>
      <c r="H25" s="581"/>
      <c r="I25" s="581"/>
      <c r="J25" s="748">
        <f>ROUND(J79,2)</f>
        <v>0</v>
      </c>
      <c r="K25" s="584"/>
    </row>
    <row r="26" spans="2:11" s="579" customFormat="1" ht="6.95" customHeight="1">
      <c r="B26" s="580"/>
      <c r="C26" s="581"/>
      <c r="D26" s="593"/>
      <c r="E26" s="593"/>
      <c r="F26" s="593"/>
      <c r="G26" s="593"/>
      <c r="H26" s="593"/>
      <c r="I26" s="593"/>
      <c r="J26" s="593"/>
      <c r="K26" s="595"/>
    </row>
    <row r="27" spans="2:11" s="579" customFormat="1" ht="14.45" customHeight="1">
      <c r="B27" s="580"/>
      <c r="C27" s="581"/>
      <c r="D27" s="581"/>
      <c r="E27" s="581"/>
      <c r="F27" s="749" t="s">
        <v>28</v>
      </c>
      <c r="G27" s="581"/>
      <c r="H27" s="581"/>
      <c r="I27" s="749" t="s">
        <v>27</v>
      </c>
      <c r="J27" s="749" t="s">
        <v>29</v>
      </c>
      <c r="K27" s="584"/>
    </row>
    <row r="28" spans="2:11" s="579" customFormat="1" ht="14.45" customHeight="1">
      <c r="B28" s="580"/>
      <c r="C28" s="581"/>
      <c r="D28" s="750" t="s">
        <v>30</v>
      </c>
      <c r="E28" s="750" t="s">
        <v>31</v>
      </c>
      <c r="F28" s="751">
        <f>ROUND(SUM(BE79:BE182), 2)</f>
        <v>0</v>
      </c>
      <c r="G28" s="581"/>
      <c r="H28" s="581"/>
      <c r="I28" s="752">
        <v>0.21</v>
      </c>
      <c r="J28" s="751">
        <f>ROUND(ROUND((SUM(BE79:BE182)), 2)*I28, 2)</f>
        <v>0</v>
      </c>
      <c r="K28" s="584"/>
    </row>
    <row r="29" spans="2:11" s="579" customFormat="1" ht="14.45" customHeight="1">
      <c r="B29" s="580"/>
      <c r="C29" s="581"/>
      <c r="D29" s="581"/>
      <c r="E29" s="750" t="s">
        <v>32</v>
      </c>
      <c r="F29" s="751">
        <f>ROUND(SUM(BF79:BF182), 2)</f>
        <v>0</v>
      </c>
      <c r="G29" s="581"/>
      <c r="H29" s="581"/>
      <c r="I29" s="752">
        <v>0.15</v>
      </c>
      <c r="J29" s="751">
        <f>ROUND(ROUND((SUM(BF79:BF182)), 2)*I29, 2)</f>
        <v>0</v>
      </c>
      <c r="K29" s="584"/>
    </row>
    <row r="30" spans="2:11" s="579" customFormat="1" ht="14.45" hidden="1" customHeight="1">
      <c r="B30" s="580"/>
      <c r="C30" s="581"/>
      <c r="D30" s="581"/>
      <c r="E30" s="750" t="s">
        <v>33</v>
      </c>
      <c r="F30" s="751">
        <f>ROUND(SUM(BG79:BG182), 2)</f>
        <v>0</v>
      </c>
      <c r="G30" s="581"/>
      <c r="H30" s="581"/>
      <c r="I30" s="752">
        <v>0.21</v>
      </c>
      <c r="J30" s="751">
        <v>0</v>
      </c>
      <c r="K30" s="584"/>
    </row>
    <row r="31" spans="2:11" s="579" customFormat="1" ht="14.45" hidden="1" customHeight="1">
      <c r="B31" s="580"/>
      <c r="C31" s="581"/>
      <c r="D31" s="581"/>
      <c r="E31" s="750" t="s">
        <v>34</v>
      </c>
      <c r="F31" s="751">
        <f>ROUND(SUM(BH79:BH182), 2)</f>
        <v>0</v>
      </c>
      <c r="G31" s="581"/>
      <c r="H31" s="581"/>
      <c r="I31" s="752">
        <v>0.15</v>
      </c>
      <c r="J31" s="751">
        <v>0</v>
      </c>
      <c r="K31" s="584"/>
    </row>
    <row r="32" spans="2:11" s="579" customFormat="1" ht="14.45" hidden="1" customHeight="1">
      <c r="B32" s="580"/>
      <c r="C32" s="581"/>
      <c r="D32" s="581"/>
      <c r="E32" s="750" t="s">
        <v>35</v>
      </c>
      <c r="F32" s="751">
        <f>ROUND(SUM(BI79:BI182), 2)</f>
        <v>0</v>
      </c>
      <c r="G32" s="581"/>
      <c r="H32" s="581"/>
      <c r="I32" s="752">
        <v>0</v>
      </c>
      <c r="J32" s="751">
        <v>0</v>
      </c>
      <c r="K32" s="584"/>
    </row>
    <row r="33" spans="2:11" s="579" customFormat="1" ht="6.95" customHeight="1">
      <c r="B33" s="580"/>
      <c r="C33" s="581"/>
      <c r="D33" s="581"/>
      <c r="E33" s="581"/>
      <c r="F33" s="581"/>
      <c r="G33" s="581"/>
      <c r="H33" s="581"/>
      <c r="I33" s="581"/>
      <c r="J33" s="581"/>
      <c r="K33" s="584"/>
    </row>
    <row r="34" spans="2:11" s="579" customFormat="1" ht="25.35" customHeight="1">
      <c r="B34" s="580"/>
      <c r="C34" s="603"/>
      <c r="D34" s="753" t="s">
        <v>36</v>
      </c>
      <c r="E34" s="605"/>
      <c r="F34" s="605"/>
      <c r="G34" s="754" t="s">
        <v>37</v>
      </c>
      <c r="H34" s="755" t="s">
        <v>38</v>
      </c>
      <c r="I34" s="605"/>
      <c r="J34" s="756">
        <f>SUM(J25:J32)</f>
        <v>0</v>
      </c>
      <c r="K34" s="609"/>
    </row>
    <row r="35" spans="2:11" s="579" customFormat="1" ht="14.45" customHeight="1">
      <c r="B35" s="610"/>
      <c r="C35" s="611"/>
      <c r="D35" s="611"/>
      <c r="E35" s="611"/>
      <c r="F35" s="611"/>
      <c r="G35" s="611"/>
      <c r="H35" s="611"/>
      <c r="I35" s="611"/>
      <c r="J35" s="611"/>
      <c r="K35" s="613"/>
    </row>
    <row r="39" spans="2:11" s="579" customFormat="1" ht="6.95" customHeight="1">
      <c r="B39" s="614"/>
      <c r="C39" s="615"/>
      <c r="D39" s="615"/>
      <c r="E39" s="615"/>
      <c r="F39" s="615"/>
      <c r="G39" s="615"/>
      <c r="H39" s="615"/>
      <c r="I39" s="615"/>
      <c r="J39" s="615"/>
      <c r="K39" s="617"/>
    </row>
    <row r="40" spans="2:11" s="579" customFormat="1" ht="36.950000000000003" customHeight="1">
      <c r="B40" s="580"/>
      <c r="C40" s="742" t="s">
        <v>47</v>
      </c>
      <c r="D40" s="581"/>
      <c r="E40" s="581"/>
      <c r="F40" s="581"/>
      <c r="G40" s="581"/>
      <c r="H40" s="581"/>
      <c r="I40" s="581"/>
      <c r="J40" s="581"/>
      <c r="K40" s="584"/>
    </row>
    <row r="41" spans="2:11" s="579" customFormat="1" ht="6.95" customHeight="1">
      <c r="B41" s="580"/>
      <c r="C41" s="581"/>
      <c r="D41" s="581"/>
      <c r="E41" s="581"/>
      <c r="F41" s="581"/>
      <c r="G41" s="581"/>
      <c r="H41" s="581"/>
      <c r="I41" s="581"/>
      <c r="J41" s="581"/>
      <c r="K41" s="584"/>
    </row>
    <row r="42" spans="2:11" s="579" customFormat="1" ht="14.45" customHeight="1">
      <c r="B42" s="580"/>
      <c r="C42" s="744" t="s">
        <v>8</v>
      </c>
      <c r="D42" s="581"/>
      <c r="E42" s="581"/>
      <c r="F42" s="581"/>
      <c r="G42" s="581"/>
      <c r="H42" s="581"/>
      <c r="I42" s="581"/>
      <c r="J42" s="581"/>
      <c r="K42" s="584"/>
    </row>
    <row r="43" spans="2:11" s="579" customFormat="1" ht="23.25" customHeight="1">
      <c r="B43" s="580"/>
      <c r="C43" s="581"/>
      <c r="D43" s="581"/>
      <c r="E43" s="1112" t="str">
        <f>E7</f>
        <v>Provozně stravovací objekt NH Kladruby n.L. - PP</v>
      </c>
      <c r="F43" s="1107"/>
      <c r="G43" s="1107"/>
      <c r="H43" s="1107"/>
      <c r="I43" s="581"/>
      <c r="J43" s="581"/>
      <c r="K43" s="584"/>
    </row>
    <row r="44" spans="2:11" s="579" customFormat="1" ht="6.95" customHeight="1">
      <c r="B44" s="580"/>
      <c r="C44" s="581"/>
      <c r="D44" s="581"/>
      <c r="E44" s="581"/>
      <c r="F44" s="581"/>
      <c r="G44" s="581"/>
      <c r="H44" s="581"/>
      <c r="I44" s="581"/>
      <c r="J44" s="581"/>
      <c r="K44" s="584"/>
    </row>
    <row r="45" spans="2:11" s="579" customFormat="1" ht="18" customHeight="1">
      <c r="B45" s="580"/>
      <c r="C45" s="744" t="s">
        <v>13</v>
      </c>
      <c r="D45" s="581"/>
      <c r="E45" s="581"/>
      <c r="F45" s="745" t="str">
        <f>F10</f>
        <v xml:space="preserve"> </v>
      </c>
      <c r="G45" s="581"/>
      <c r="H45" s="581"/>
      <c r="I45" s="744" t="s">
        <v>15</v>
      </c>
      <c r="J45" s="746">
        <f>IF(J10="","",J10)</f>
        <v>42646</v>
      </c>
      <c r="K45" s="584"/>
    </row>
    <row r="46" spans="2:11" s="579" customFormat="1" ht="6.95" customHeight="1">
      <c r="B46" s="580"/>
      <c r="C46" s="581"/>
      <c r="D46" s="581"/>
      <c r="E46" s="581"/>
      <c r="F46" s="581"/>
      <c r="G46" s="581"/>
      <c r="H46" s="581"/>
      <c r="I46" s="581"/>
      <c r="J46" s="581"/>
      <c r="K46" s="584"/>
    </row>
    <row r="47" spans="2:11" s="579" customFormat="1" ht="15">
      <c r="B47" s="580"/>
      <c r="C47" s="744" t="s">
        <v>16</v>
      </c>
      <c r="D47" s="581"/>
      <c r="E47" s="581"/>
      <c r="F47" s="745" t="str">
        <f>E13</f>
        <v>NH Kladruby n.L. s.p.o.</v>
      </c>
      <c r="G47" s="581"/>
      <c r="H47" s="581"/>
      <c r="I47" s="744" t="s">
        <v>22</v>
      </c>
      <c r="J47" s="745" t="str">
        <f>E19</f>
        <v>PROINSTAL - Zahradník</v>
      </c>
      <c r="K47" s="584"/>
    </row>
    <row r="48" spans="2:11" s="579" customFormat="1" ht="14.45" customHeight="1">
      <c r="B48" s="580"/>
      <c r="C48" s="744" t="s">
        <v>20</v>
      </c>
      <c r="D48" s="581"/>
      <c r="E48" s="581"/>
      <c r="F48" s="745" t="str">
        <f>IF(E16="","",E16)</f>
        <v>dle výběrového řízení</v>
      </c>
      <c r="G48" s="581"/>
      <c r="H48" s="581"/>
      <c r="I48" s="581"/>
      <c r="J48" s="581"/>
      <c r="K48" s="584"/>
    </row>
    <row r="49" spans="2:47" s="579" customFormat="1" ht="10.35" customHeight="1">
      <c r="B49" s="580"/>
      <c r="C49" s="581"/>
      <c r="D49" s="581"/>
      <c r="E49" s="581"/>
      <c r="F49" s="581"/>
      <c r="G49" s="581"/>
      <c r="H49" s="581"/>
      <c r="I49" s="581"/>
      <c r="J49" s="581"/>
      <c r="K49" s="584"/>
    </row>
    <row r="50" spans="2:47" s="579" customFormat="1" ht="29.25" customHeight="1">
      <c r="B50" s="580"/>
      <c r="C50" s="757" t="s">
        <v>48</v>
      </c>
      <c r="D50" s="603"/>
      <c r="E50" s="603"/>
      <c r="F50" s="603"/>
      <c r="G50" s="603"/>
      <c r="H50" s="603"/>
      <c r="I50" s="603"/>
      <c r="J50" s="758" t="s">
        <v>49</v>
      </c>
      <c r="K50" s="620"/>
    </row>
    <row r="51" spans="2:47" s="579" customFormat="1" ht="10.35" customHeight="1">
      <c r="B51" s="580"/>
      <c r="C51" s="581"/>
      <c r="D51" s="581"/>
      <c r="E51" s="581"/>
      <c r="F51" s="581"/>
      <c r="G51" s="581"/>
      <c r="H51" s="581"/>
      <c r="I51" s="581"/>
      <c r="J51" s="581"/>
      <c r="K51" s="584"/>
    </row>
    <row r="52" spans="2:47" s="579" customFormat="1" ht="29.25" customHeight="1">
      <c r="B52" s="580"/>
      <c r="C52" s="759" t="s">
        <v>50</v>
      </c>
      <c r="D52" s="581"/>
      <c r="E52" s="581"/>
      <c r="F52" s="581"/>
      <c r="G52" s="581"/>
      <c r="H52" s="581"/>
      <c r="I52" s="581"/>
      <c r="J52" s="748">
        <f>J79</f>
        <v>0</v>
      </c>
      <c r="K52" s="584"/>
      <c r="AU52" s="568" t="s">
        <v>51</v>
      </c>
    </row>
    <row r="53" spans="2:47" s="766" customFormat="1" ht="24.95" customHeight="1">
      <c r="B53" s="760"/>
      <c r="C53" s="761"/>
      <c r="D53" s="762" t="s">
        <v>1890</v>
      </c>
      <c r="E53" s="763"/>
      <c r="F53" s="763"/>
      <c r="G53" s="763"/>
      <c r="H53" s="763"/>
      <c r="I53" s="763"/>
      <c r="J53" s="764">
        <f>J80</f>
        <v>0</v>
      </c>
      <c r="K53" s="765"/>
    </row>
    <row r="54" spans="2:47" s="773" customFormat="1" ht="19.899999999999999" customHeight="1">
      <c r="B54" s="767"/>
      <c r="C54" s="768"/>
      <c r="D54" s="769" t="s">
        <v>1889</v>
      </c>
      <c r="E54" s="770"/>
      <c r="F54" s="770"/>
      <c r="G54" s="770"/>
      <c r="H54" s="770"/>
      <c r="I54" s="770"/>
      <c r="J54" s="771">
        <f>J81</f>
        <v>0</v>
      </c>
      <c r="K54" s="772"/>
    </row>
    <row r="55" spans="2:47" s="773" customFormat="1" ht="19.899999999999999" customHeight="1">
      <c r="B55" s="767"/>
      <c r="C55" s="768"/>
      <c r="D55" s="769" t="s">
        <v>1888</v>
      </c>
      <c r="E55" s="770"/>
      <c r="F55" s="770"/>
      <c r="G55" s="770"/>
      <c r="H55" s="770"/>
      <c r="I55" s="770"/>
      <c r="J55" s="771">
        <f>J128</f>
        <v>0</v>
      </c>
      <c r="K55" s="772"/>
    </row>
    <row r="56" spans="2:47" s="773" customFormat="1" ht="19.899999999999999" customHeight="1">
      <c r="B56" s="767"/>
      <c r="C56" s="768"/>
      <c r="D56" s="769" t="s">
        <v>1887</v>
      </c>
      <c r="E56" s="770"/>
      <c r="F56" s="770"/>
      <c r="G56" s="770"/>
      <c r="H56" s="770"/>
      <c r="I56" s="770"/>
      <c r="J56" s="771">
        <f>J132</f>
        <v>0</v>
      </c>
      <c r="K56" s="772"/>
    </row>
    <row r="57" spans="2:47" s="773" customFormat="1" ht="19.899999999999999" customHeight="1">
      <c r="B57" s="767"/>
      <c r="C57" s="768"/>
      <c r="D57" s="769" t="s">
        <v>1886</v>
      </c>
      <c r="E57" s="770"/>
      <c r="F57" s="770"/>
      <c r="G57" s="770"/>
      <c r="H57" s="770"/>
      <c r="I57" s="770"/>
      <c r="J57" s="771">
        <f>J171</f>
        <v>0</v>
      </c>
      <c r="K57" s="772"/>
    </row>
    <row r="58" spans="2:47" s="766" customFormat="1" ht="24.95" customHeight="1">
      <c r="B58" s="760"/>
      <c r="C58" s="761"/>
      <c r="D58" s="762" t="s">
        <v>52</v>
      </c>
      <c r="E58" s="763"/>
      <c r="F58" s="763"/>
      <c r="G58" s="763"/>
      <c r="H58" s="763"/>
      <c r="I58" s="763"/>
      <c r="J58" s="764">
        <f>J173</f>
        <v>0</v>
      </c>
      <c r="K58" s="765"/>
    </row>
    <row r="59" spans="2:47" s="773" customFormat="1" ht="19.899999999999999" customHeight="1">
      <c r="B59" s="767"/>
      <c r="C59" s="768"/>
      <c r="D59" s="769" t="s">
        <v>2667</v>
      </c>
      <c r="E59" s="770"/>
      <c r="F59" s="770"/>
      <c r="G59" s="770"/>
      <c r="H59" s="770"/>
      <c r="I59" s="770"/>
      <c r="J59" s="771">
        <f>J174</f>
        <v>0</v>
      </c>
      <c r="K59" s="772"/>
    </row>
    <row r="60" spans="2:47" s="766" customFormat="1" ht="24.95" customHeight="1">
      <c r="B60" s="760"/>
      <c r="C60" s="761"/>
      <c r="D60" s="762" t="s">
        <v>62</v>
      </c>
      <c r="E60" s="763"/>
      <c r="F60" s="763"/>
      <c r="G60" s="763"/>
      <c r="H60" s="763"/>
      <c r="I60" s="763"/>
      <c r="J60" s="764">
        <f>J178</f>
        <v>0</v>
      </c>
      <c r="K60" s="765"/>
    </row>
    <row r="61" spans="2:47" s="773" customFormat="1" ht="19.899999999999999" customHeight="1">
      <c r="B61" s="767"/>
      <c r="C61" s="768"/>
      <c r="D61" s="769" t="s">
        <v>2666</v>
      </c>
      <c r="E61" s="770"/>
      <c r="F61" s="770"/>
      <c r="G61" s="770"/>
      <c r="H61" s="770"/>
      <c r="I61" s="770"/>
      <c r="J61" s="771">
        <f>J179</f>
        <v>0</v>
      </c>
      <c r="K61" s="772"/>
    </row>
    <row r="62" spans="2:47" s="579" customFormat="1" ht="21.75" customHeight="1">
      <c r="B62" s="580"/>
      <c r="C62" s="581"/>
      <c r="D62" s="581"/>
      <c r="E62" s="581"/>
      <c r="F62" s="581"/>
      <c r="G62" s="581"/>
      <c r="H62" s="581"/>
      <c r="I62" s="581"/>
      <c r="J62" s="581"/>
      <c r="K62" s="584"/>
    </row>
    <row r="63" spans="2:47" s="579" customFormat="1" ht="6.95" customHeight="1">
      <c r="B63" s="610"/>
      <c r="C63" s="611"/>
      <c r="D63" s="611"/>
      <c r="E63" s="611"/>
      <c r="F63" s="611"/>
      <c r="G63" s="611"/>
      <c r="H63" s="611"/>
      <c r="I63" s="611"/>
      <c r="J63" s="611"/>
      <c r="K63" s="613"/>
    </row>
    <row r="67" spans="2:63" s="579" customFormat="1" ht="6.95" customHeight="1">
      <c r="B67" s="614"/>
      <c r="C67" s="615"/>
      <c r="D67" s="615"/>
      <c r="E67" s="615"/>
      <c r="F67" s="615"/>
      <c r="G67" s="615"/>
      <c r="H67" s="615"/>
      <c r="I67" s="615"/>
      <c r="J67" s="615"/>
      <c r="K67" s="615"/>
      <c r="L67" s="580"/>
    </row>
    <row r="68" spans="2:63" s="579" customFormat="1" ht="36.950000000000003" customHeight="1">
      <c r="B68" s="580"/>
      <c r="C68" s="774" t="s">
        <v>64</v>
      </c>
      <c r="L68" s="580"/>
    </row>
    <row r="69" spans="2:63" s="579" customFormat="1" ht="6.95" customHeight="1">
      <c r="B69" s="580"/>
      <c r="L69" s="580"/>
    </row>
    <row r="70" spans="2:63" s="579" customFormat="1" ht="14.45" customHeight="1">
      <c r="B70" s="580"/>
      <c r="C70" s="775" t="s">
        <v>8</v>
      </c>
      <c r="L70" s="580"/>
    </row>
    <row r="71" spans="2:63" s="579" customFormat="1" ht="23.25" customHeight="1">
      <c r="B71" s="580"/>
      <c r="E71" s="1110" t="str">
        <f>E7</f>
        <v>Provozně stravovací objekt NH Kladruby n.L. - PP</v>
      </c>
      <c r="F71" s="1102"/>
      <c r="G71" s="1102"/>
      <c r="H71" s="1102"/>
      <c r="L71" s="580"/>
    </row>
    <row r="72" spans="2:63" s="579" customFormat="1" ht="6.95" customHeight="1">
      <c r="B72" s="580"/>
      <c r="L72" s="580"/>
    </row>
    <row r="73" spans="2:63" s="579" customFormat="1" ht="18" customHeight="1">
      <c r="B73" s="580"/>
      <c r="C73" s="775" t="s">
        <v>13</v>
      </c>
      <c r="F73" s="776" t="str">
        <f>F10</f>
        <v xml:space="preserve"> </v>
      </c>
      <c r="I73" s="775" t="s">
        <v>15</v>
      </c>
      <c r="J73" s="777">
        <f>IF(J10="","",J10)</f>
        <v>42646</v>
      </c>
      <c r="L73" s="580"/>
    </row>
    <row r="74" spans="2:63" s="579" customFormat="1" ht="6.95" customHeight="1">
      <c r="B74" s="580"/>
      <c r="L74" s="580"/>
    </row>
    <row r="75" spans="2:63" s="579" customFormat="1" ht="15">
      <c r="B75" s="580"/>
      <c r="C75" s="775" t="s">
        <v>16</v>
      </c>
      <c r="F75" s="776" t="str">
        <f>E13</f>
        <v>NH Kladruby n.L. s.p.o.</v>
      </c>
      <c r="I75" s="775" t="s">
        <v>22</v>
      </c>
      <c r="J75" s="776" t="str">
        <f>E19</f>
        <v>PROINSTAL - Zahradník</v>
      </c>
      <c r="L75" s="580"/>
    </row>
    <row r="76" spans="2:63" s="579" customFormat="1" ht="14.45" customHeight="1">
      <c r="B76" s="580"/>
      <c r="C76" s="775" t="s">
        <v>20</v>
      </c>
      <c r="F76" s="776" t="str">
        <f>IF(E16="","",E16)</f>
        <v>dle výběrového řízení</v>
      </c>
      <c r="L76" s="580"/>
    </row>
    <row r="77" spans="2:63" s="579" customFormat="1" ht="10.35" customHeight="1">
      <c r="B77" s="580"/>
      <c r="L77" s="580"/>
    </row>
    <row r="78" spans="2:63" s="650" customFormat="1" ht="29.25" customHeight="1">
      <c r="B78" s="641"/>
      <c r="C78" s="778" t="s">
        <v>65</v>
      </c>
      <c r="D78" s="779" t="s">
        <v>40</v>
      </c>
      <c r="E78" s="779" t="s">
        <v>39</v>
      </c>
      <c r="F78" s="779" t="s">
        <v>66</v>
      </c>
      <c r="G78" s="779" t="s">
        <v>67</v>
      </c>
      <c r="H78" s="779" t="s">
        <v>68</v>
      </c>
      <c r="I78" s="780" t="s">
        <v>69</v>
      </c>
      <c r="J78" s="779" t="s">
        <v>49</v>
      </c>
      <c r="K78" s="781" t="s">
        <v>70</v>
      </c>
      <c r="L78" s="641"/>
      <c r="M78" s="782" t="s">
        <v>71</v>
      </c>
      <c r="N78" s="783" t="s">
        <v>30</v>
      </c>
      <c r="O78" s="783" t="s">
        <v>72</v>
      </c>
      <c r="P78" s="783" t="s">
        <v>73</v>
      </c>
      <c r="Q78" s="783" t="s">
        <v>74</v>
      </c>
      <c r="R78" s="783" t="s">
        <v>75</v>
      </c>
      <c r="S78" s="783" t="s">
        <v>76</v>
      </c>
      <c r="T78" s="784" t="s">
        <v>77</v>
      </c>
    </row>
    <row r="79" spans="2:63" s="579" customFormat="1" ht="29.25" customHeight="1">
      <c r="B79" s="580"/>
      <c r="C79" s="785" t="s">
        <v>50</v>
      </c>
      <c r="J79" s="786">
        <f>BK79</f>
        <v>0</v>
      </c>
      <c r="L79" s="580"/>
      <c r="M79" s="653"/>
      <c r="N79" s="593"/>
      <c r="O79" s="593"/>
      <c r="P79" s="787">
        <f>P80+P173+P178</f>
        <v>17.132460000000002</v>
      </c>
      <c r="Q79" s="593"/>
      <c r="R79" s="787">
        <f>R80+R173+R178</f>
        <v>1.9184079199999999</v>
      </c>
      <c r="S79" s="593"/>
      <c r="T79" s="788">
        <f>T80+T173+T178</f>
        <v>0</v>
      </c>
      <c r="AT79" s="568" t="s">
        <v>41</v>
      </c>
      <c r="AU79" s="568" t="s">
        <v>51</v>
      </c>
      <c r="BK79" s="789">
        <f>BK80+BK173+BK178</f>
        <v>0</v>
      </c>
    </row>
    <row r="80" spans="2:63" s="791" customFormat="1" ht="37.35" customHeight="1">
      <c r="B80" s="790"/>
      <c r="D80" s="792" t="s">
        <v>41</v>
      </c>
      <c r="E80" s="793" t="s">
        <v>1883</v>
      </c>
      <c r="F80" s="793" t="s">
        <v>1883</v>
      </c>
      <c r="J80" s="794">
        <f>BK80</f>
        <v>0</v>
      </c>
      <c r="L80" s="790"/>
      <c r="M80" s="795"/>
      <c r="N80" s="796"/>
      <c r="O80" s="796"/>
      <c r="P80" s="797">
        <f>P81+P128+P132+P171</f>
        <v>16.90446</v>
      </c>
      <c r="Q80" s="796"/>
      <c r="R80" s="797">
        <f>R81+R128+R132+R171</f>
        <v>1.9177979199999999</v>
      </c>
      <c r="S80" s="796"/>
      <c r="T80" s="798">
        <f>T81+T128+T132+T171</f>
        <v>0</v>
      </c>
      <c r="AR80" s="792" t="s">
        <v>12</v>
      </c>
      <c r="AT80" s="799" t="s">
        <v>41</v>
      </c>
      <c r="AU80" s="799" t="s">
        <v>42</v>
      </c>
      <c r="AY80" s="792" t="s">
        <v>79</v>
      </c>
      <c r="BK80" s="800">
        <f>BK81+BK128+BK132+BK171</f>
        <v>0</v>
      </c>
    </row>
    <row r="81" spans="2:65" s="791" customFormat="1" ht="19.899999999999999" customHeight="1">
      <c r="B81" s="790"/>
      <c r="D81" s="801" t="s">
        <v>41</v>
      </c>
      <c r="E81" s="802" t="s">
        <v>12</v>
      </c>
      <c r="F81" s="802" t="s">
        <v>1882</v>
      </c>
      <c r="J81" s="803">
        <f>BK81</f>
        <v>0</v>
      </c>
      <c r="L81" s="790"/>
      <c r="M81" s="795"/>
      <c r="N81" s="796"/>
      <c r="O81" s="796"/>
      <c r="P81" s="797">
        <f>SUM(P82:P127)</f>
        <v>12.102988</v>
      </c>
      <c r="Q81" s="796"/>
      <c r="R81" s="797">
        <f>SUM(R82:R127)</f>
        <v>1.35568</v>
      </c>
      <c r="S81" s="796"/>
      <c r="T81" s="798">
        <f>SUM(T82:T127)</f>
        <v>0</v>
      </c>
      <c r="AR81" s="792" t="s">
        <v>12</v>
      </c>
      <c r="AT81" s="799" t="s">
        <v>41</v>
      </c>
      <c r="AU81" s="799" t="s">
        <v>12</v>
      </c>
      <c r="AY81" s="792" t="s">
        <v>79</v>
      </c>
      <c r="BK81" s="800">
        <f>SUM(BK82:BK127)</f>
        <v>0</v>
      </c>
    </row>
    <row r="82" spans="2:65" s="579" customFormat="1" ht="22.5" customHeight="1">
      <c r="B82" s="580"/>
      <c r="C82" s="671" t="s">
        <v>12</v>
      </c>
      <c r="D82" s="671" t="s">
        <v>82</v>
      </c>
      <c r="E82" s="672" t="s">
        <v>2665</v>
      </c>
      <c r="F82" s="673" t="s">
        <v>2664</v>
      </c>
      <c r="G82" s="674" t="s">
        <v>85</v>
      </c>
      <c r="H82" s="675">
        <v>1</v>
      </c>
      <c r="I82" s="1"/>
      <c r="J82" s="675">
        <f>ROUND(I82*H82,3)</f>
        <v>0</v>
      </c>
      <c r="K82" s="673"/>
      <c r="L82" s="580"/>
      <c r="M82" s="804" t="s">
        <v>1</v>
      </c>
      <c r="N82" s="805" t="s">
        <v>31</v>
      </c>
      <c r="O82" s="806">
        <v>0.90800000000000003</v>
      </c>
      <c r="P82" s="806">
        <f>O82*H82</f>
        <v>0.90800000000000003</v>
      </c>
      <c r="Q82" s="806">
        <v>1.068E-2</v>
      </c>
      <c r="R82" s="806">
        <f>Q82*H82</f>
        <v>1.068E-2</v>
      </c>
      <c r="S82" s="806">
        <v>0</v>
      </c>
      <c r="T82" s="807">
        <f>S82*H82</f>
        <v>0</v>
      </c>
      <c r="AR82" s="568" t="s">
        <v>91</v>
      </c>
      <c r="AT82" s="568" t="s">
        <v>82</v>
      </c>
      <c r="AU82" s="568" t="s">
        <v>45</v>
      </c>
      <c r="AY82" s="568" t="s">
        <v>79</v>
      </c>
      <c r="BE82" s="637">
        <f>IF(N82="základní",J82,0)</f>
        <v>0</v>
      </c>
      <c r="BF82" s="637">
        <f>IF(N82="snížená",J82,0)</f>
        <v>0</v>
      </c>
      <c r="BG82" s="637">
        <f>IF(N82="zákl. přenesená",J82,0)</f>
        <v>0</v>
      </c>
      <c r="BH82" s="637">
        <f>IF(N82="sníž. přenesená",J82,0)</f>
        <v>0</v>
      </c>
      <c r="BI82" s="637">
        <f>IF(N82="nulová",J82,0)</f>
        <v>0</v>
      </c>
      <c r="BJ82" s="568" t="s">
        <v>12</v>
      </c>
      <c r="BK82" s="681">
        <f>ROUND(I82*H82,3)</f>
        <v>0</v>
      </c>
      <c r="BL82" s="568" t="s">
        <v>91</v>
      </c>
      <c r="BM82" s="568" t="s">
        <v>2663</v>
      </c>
    </row>
    <row r="83" spans="2:65" s="809" customFormat="1">
      <c r="B83" s="808"/>
      <c r="D83" s="810" t="s">
        <v>88</v>
      </c>
      <c r="E83" s="811" t="s">
        <v>1</v>
      </c>
      <c r="F83" s="812" t="s">
        <v>2662</v>
      </c>
      <c r="H83" s="813">
        <v>1</v>
      </c>
      <c r="I83" s="737"/>
      <c r="L83" s="808"/>
      <c r="M83" s="814"/>
      <c r="N83" s="815"/>
      <c r="O83" s="815"/>
      <c r="P83" s="815"/>
      <c r="Q83" s="815"/>
      <c r="R83" s="815"/>
      <c r="S83" s="815"/>
      <c r="T83" s="816"/>
      <c r="AT83" s="811" t="s">
        <v>88</v>
      </c>
      <c r="AU83" s="811" t="s">
        <v>45</v>
      </c>
      <c r="AV83" s="809" t="s">
        <v>45</v>
      </c>
      <c r="AW83" s="809" t="s">
        <v>24</v>
      </c>
      <c r="AX83" s="809" t="s">
        <v>42</v>
      </c>
      <c r="AY83" s="811" t="s">
        <v>79</v>
      </c>
    </row>
    <row r="84" spans="2:65" s="818" customFormat="1">
      <c r="B84" s="817"/>
      <c r="D84" s="819" t="s">
        <v>88</v>
      </c>
      <c r="E84" s="820" t="s">
        <v>1</v>
      </c>
      <c r="F84" s="821" t="s">
        <v>90</v>
      </c>
      <c r="H84" s="822">
        <v>1</v>
      </c>
      <c r="I84" s="738"/>
      <c r="L84" s="817"/>
      <c r="M84" s="823"/>
      <c r="N84" s="824"/>
      <c r="O84" s="824"/>
      <c r="P84" s="824"/>
      <c r="Q84" s="824"/>
      <c r="R84" s="824"/>
      <c r="S84" s="824"/>
      <c r="T84" s="825"/>
      <c r="AT84" s="826" t="s">
        <v>88</v>
      </c>
      <c r="AU84" s="826" t="s">
        <v>45</v>
      </c>
      <c r="AV84" s="818" t="s">
        <v>91</v>
      </c>
      <c r="AW84" s="818" t="s">
        <v>24</v>
      </c>
      <c r="AX84" s="818" t="s">
        <v>12</v>
      </c>
      <c r="AY84" s="826" t="s">
        <v>79</v>
      </c>
    </row>
    <row r="85" spans="2:65" s="579" customFormat="1" ht="22.5" customHeight="1">
      <c r="B85" s="580"/>
      <c r="C85" s="671" t="s">
        <v>45</v>
      </c>
      <c r="D85" s="671" t="s">
        <v>82</v>
      </c>
      <c r="E85" s="672" t="s">
        <v>1878</v>
      </c>
      <c r="F85" s="673" t="s">
        <v>1877</v>
      </c>
      <c r="G85" s="674" t="s">
        <v>1830</v>
      </c>
      <c r="H85" s="675">
        <v>1.5</v>
      </c>
      <c r="I85" s="1"/>
      <c r="J85" s="675">
        <f>ROUND(I85*H85,3)</f>
        <v>0</v>
      </c>
      <c r="K85" s="673"/>
      <c r="L85" s="580"/>
      <c r="M85" s="804" t="s">
        <v>1</v>
      </c>
      <c r="N85" s="805" t="s">
        <v>31</v>
      </c>
      <c r="O85" s="806">
        <v>1.548</v>
      </c>
      <c r="P85" s="806">
        <f>O85*H85</f>
        <v>2.3220000000000001</v>
      </c>
      <c r="Q85" s="806">
        <v>0</v>
      </c>
      <c r="R85" s="806">
        <f>Q85*H85</f>
        <v>0</v>
      </c>
      <c r="S85" s="806">
        <v>0</v>
      </c>
      <c r="T85" s="807">
        <f>S85*H85</f>
        <v>0</v>
      </c>
      <c r="AR85" s="568" t="s">
        <v>91</v>
      </c>
      <c r="AT85" s="568" t="s">
        <v>82</v>
      </c>
      <c r="AU85" s="568" t="s">
        <v>45</v>
      </c>
      <c r="AY85" s="568" t="s">
        <v>79</v>
      </c>
      <c r="BE85" s="637">
        <f>IF(N85="základní",J85,0)</f>
        <v>0</v>
      </c>
      <c r="BF85" s="637">
        <f>IF(N85="snížená",J85,0)</f>
        <v>0</v>
      </c>
      <c r="BG85" s="637">
        <f>IF(N85="zákl. přenesená",J85,0)</f>
        <v>0</v>
      </c>
      <c r="BH85" s="637">
        <f>IF(N85="sníž. přenesená",J85,0)</f>
        <v>0</v>
      </c>
      <c r="BI85" s="637">
        <f>IF(N85="nulová",J85,0)</f>
        <v>0</v>
      </c>
      <c r="BJ85" s="568" t="s">
        <v>12</v>
      </c>
      <c r="BK85" s="681">
        <f>ROUND(I85*H85,3)</f>
        <v>0</v>
      </c>
      <c r="BL85" s="568" t="s">
        <v>91</v>
      </c>
      <c r="BM85" s="568" t="s">
        <v>1876</v>
      </c>
    </row>
    <row r="86" spans="2:65" s="809" customFormat="1">
      <c r="B86" s="808"/>
      <c r="D86" s="810" t="s">
        <v>88</v>
      </c>
      <c r="E86" s="811" t="s">
        <v>1</v>
      </c>
      <c r="F86" s="812" t="s">
        <v>1875</v>
      </c>
      <c r="H86" s="813">
        <v>1.5</v>
      </c>
      <c r="I86" s="737"/>
      <c r="L86" s="808"/>
      <c r="M86" s="814"/>
      <c r="N86" s="815"/>
      <c r="O86" s="815"/>
      <c r="P86" s="815"/>
      <c r="Q86" s="815"/>
      <c r="R86" s="815"/>
      <c r="S86" s="815"/>
      <c r="T86" s="816"/>
      <c r="AT86" s="811" t="s">
        <v>88</v>
      </c>
      <c r="AU86" s="811" t="s">
        <v>45</v>
      </c>
      <c r="AV86" s="809" t="s">
        <v>45</v>
      </c>
      <c r="AW86" s="809" t="s">
        <v>24</v>
      </c>
      <c r="AX86" s="809" t="s">
        <v>42</v>
      </c>
      <c r="AY86" s="811" t="s">
        <v>79</v>
      </c>
    </row>
    <row r="87" spans="2:65" s="818" customFormat="1">
      <c r="B87" s="817"/>
      <c r="D87" s="819" t="s">
        <v>88</v>
      </c>
      <c r="E87" s="820" t="s">
        <v>1</v>
      </c>
      <c r="F87" s="821" t="s">
        <v>90</v>
      </c>
      <c r="H87" s="822">
        <v>1.5</v>
      </c>
      <c r="I87" s="738"/>
      <c r="L87" s="817"/>
      <c r="M87" s="823"/>
      <c r="N87" s="824"/>
      <c r="O87" s="824"/>
      <c r="P87" s="824"/>
      <c r="Q87" s="824"/>
      <c r="R87" s="824"/>
      <c r="S87" s="824"/>
      <c r="T87" s="825"/>
      <c r="AT87" s="826" t="s">
        <v>88</v>
      </c>
      <c r="AU87" s="826" t="s">
        <v>45</v>
      </c>
      <c r="AV87" s="818" t="s">
        <v>91</v>
      </c>
      <c r="AW87" s="818" t="s">
        <v>24</v>
      </c>
      <c r="AX87" s="818" t="s">
        <v>12</v>
      </c>
      <c r="AY87" s="826" t="s">
        <v>79</v>
      </c>
    </row>
    <row r="88" spans="2:65" s="579" customFormat="1" ht="22.5" customHeight="1">
      <c r="B88" s="580"/>
      <c r="C88" s="671" t="s">
        <v>98</v>
      </c>
      <c r="D88" s="671" t="s">
        <v>82</v>
      </c>
      <c r="E88" s="672" t="s">
        <v>1874</v>
      </c>
      <c r="F88" s="673" t="s">
        <v>1873</v>
      </c>
      <c r="G88" s="674" t="s">
        <v>1830</v>
      </c>
      <c r="H88" s="675">
        <v>3.7719999999999998</v>
      </c>
      <c r="I88" s="1"/>
      <c r="J88" s="675">
        <f>ROUND(I88*H88,3)</f>
        <v>0</v>
      </c>
      <c r="K88" s="673"/>
      <c r="L88" s="580"/>
      <c r="M88" s="804" t="s">
        <v>1</v>
      </c>
      <c r="N88" s="805" t="s">
        <v>31</v>
      </c>
      <c r="O88" s="806">
        <v>1.43</v>
      </c>
      <c r="P88" s="806">
        <f>O88*H88</f>
        <v>5.3939599999999999</v>
      </c>
      <c r="Q88" s="806">
        <v>0</v>
      </c>
      <c r="R88" s="806">
        <f>Q88*H88</f>
        <v>0</v>
      </c>
      <c r="S88" s="806">
        <v>0</v>
      </c>
      <c r="T88" s="807">
        <f>S88*H88</f>
        <v>0</v>
      </c>
      <c r="AR88" s="568" t="s">
        <v>91</v>
      </c>
      <c r="AT88" s="568" t="s">
        <v>82</v>
      </c>
      <c r="AU88" s="568" t="s">
        <v>45</v>
      </c>
      <c r="AY88" s="568" t="s">
        <v>79</v>
      </c>
      <c r="BE88" s="637">
        <f>IF(N88="základní",J88,0)</f>
        <v>0</v>
      </c>
      <c r="BF88" s="637">
        <f>IF(N88="snížená",J88,0)</f>
        <v>0</v>
      </c>
      <c r="BG88" s="637">
        <f>IF(N88="zákl. přenesená",J88,0)</f>
        <v>0</v>
      </c>
      <c r="BH88" s="637">
        <f>IF(N88="sníž. přenesená",J88,0)</f>
        <v>0</v>
      </c>
      <c r="BI88" s="637">
        <f>IF(N88="nulová",J88,0)</f>
        <v>0</v>
      </c>
      <c r="BJ88" s="568" t="s">
        <v>12</v>
      </c>
      <c r="BK88" s="681">
        <f>ROUND(I88*H88,3)</f>
        <v>0</v>
      </c>
      <c r="BL88" s="568" t="s">
        <v>91</v>
      </c>
      <c r="BM88" s="568" t="s">
        <v>1872</v>
      </c>
    </row>
    <row r="89" spans="2:65" s="828" customFormat="1">
      <c r="B89" s="827"/>
      <c r="D89" s="810" t="s">
        <v>88</v>
      </c>
      <c r="E89" s="829" t="s">
        <v>1</v>
      </c>
      <c r="F89" s="830" t="s">
        <v>2654</v>
      </c>
      <c r="H89" s="829" t="s">
        <v>1</v>
      </c>
      <c r="I89" s="739"/>
      <c r="L89" s="827"/>
      <c r="M89" s="831"/>
      <c r="N89" s="832"/>
      <c r="O89" s="832"/>
      <c r="P89" s="832"/>
      <c r="Q89" s="832"/>
      <c r="R89" s="832"/>
      <c r="S89" s="832"/>
      <c r="T89" s="833"/>
      <c r="AT89" s="829" t="s">
        <v>88</v>
      </c>
      <c r="AU89" s="829" t="s">
        <v>45</v>
      </c>
      <c r="AV89" s="828" t="s">
        <v>12</v>
      </c>
      <c r="AW89" s="828" t="s">
        <v>24</v>
      </c>
      <c r="AX89" s="828" t="s">
        <v>42</v>
      </c>
      <c r="AY89" s="829" t="s">
        <v>79</v>
      </c>
    </row>
    <row r="90" spans="2:65" s="809" customFormat="1">
      <c r="B90" s="808"/>
      <c r="D90" s="810" t="s">
        <v>88</v>
      </c>
      <c r="E90" s="811" t="s">
        <v>1</v>
      </c>
      <c r="F90" s="812" t="s">
        <v>2661</v>
      </c>
      <c r="H90" s="813">
        <v>1.9319999999999999</v>
      </c>
      <c r="I90" s="737"/>
      <c r="L90" s="808"/>
      <c r="M90" s="814"/>
      <c r="N90" s="815"/>
      <c r="O90" s="815"/>
      <c r="P90" s="815"/>
      <c r="Q90" s="815"/>
      <c r="R90" s="815"/>
      <c r="S90" s="815"/>
      <c r="T90" s="816"/>
      <c r="AT90" s="811" t="s">
        <v>88</v>
      </c>
      <c r="AU90" s="811" t="s">
        <v>45</v>
      </c>
      <c r="AV90" s="809" t="s">
        <v>45</v>
      </c>
      <c r="AW90" s="809" t="s">
        <v>24</v>
      </c>
      <c r="AX90" s="809" t="s">
        <v>42</v>
      </c>
      <c r="AY90" s="811" t="s">
        <v>79</v>
      </c>
    </row>
    <row r="91" spans="2:65" s="809" customFormat="1">
      <c r="B91" s="808"/>
      <c r="D91" s="810" t="s">
        <v>88</v>
      </c>
      <c r="E91" s="811" t="s">
        <v>1</v>
      </c>
      <c r="F91" s="812" t="s">
        <v>2660</v>
      </c>
      <c r="H91" s="813">
        <v>1.84</v>
      </c>
      <c r="I91" s="737"/>
      <c r="L91" s="808"/>
      <c r="M91" s="814"/>
      <c r="N91" s="815"/>
      <c r="O91" s="815"/>
      <c r="P91" s="815"/>
      <c r="Q91" s="815"/>
      <c r="R91" s="815"/>
      <c r="S91" s="815"/>
      <c r="T91" s="816"/>
      <c r="AT91" s="811" t="s">
        <v>88</v>
      </c>
      <c r="AU91" s="811" t="s">
        <v>45</v>
      </c>
      <c r="AV91" s="809" t="s">
        <v>45</v>
      </c>
      <c r="AW91" s="809" t="s">
        <v>24</v>
      </c>
      <c r="AX91" s="809" t="s">
        <v>42</v>
      </c>
      <c r="AY91" s="811" t="s">
        <v>79</v>
      </c>
    </row>
    <row r="92" spans="2:65" s="818" customFormat="1">
      <c r="B92" s="817"/>
      <c r="D92" s="819" t="s">
        <v>88</v>
      </c>
      <c r="E92" s="820" t="s">
        <v>1</v>
      </c>
      <c r="F92" s="821" t="s">
        <v>90</v>
      </c>
      <c r="H92" s="822">
        <v>3.7719999999999998</v>
      </c>
      <c r="I92" s="738"/>
      <c r="L92" s="817"/>
      <c r="M92" s="823"/>
      <c r="N92" s="824"/>
      <c r="O92" s="824"/>
      <c r="P92" s="824"/>
      <c r="Q92" s="824"/>
      <c r="R92" s="824"/>
      <c r="S92" s="824"/>
      <c r="T92" s="825"/>
      <c r="AT92" s="826" t="s">
        <v>88</v>
      </c>
      <c r="AU92" s="826" t="s">
        <v>45</v>
      </c>
      <c r="AV92" s="818" t="s">
        <v>91</v>
      </c>
      <c r="AW92" s="818" t="s">
        <v>24</v>
      </c>
      <c r="AX92" s="818" t="s">
        <v>12</v>
      </c>
      <c r="AY92" s="826" t="s">
        <v>79</v>
      </c>
    </row>
    <row r="93" spans="2:65" s="579" customFormat="1" ht="22.5" customHeight="1">
      <c r="B93" s="580"/>
      <c r="C93" s="671" t="s">
        <v>91</v>
      </c>
      <c r="D93" s="671" t="s">
        <v>82</v>
      </c>
      <c r="E93" s="672" t="s">
        <v>1870</v>
      </c>
      <c r="F93" s="673" t="s">
        <v>1869</v>
      </c>
      <c r="G93" s="674" t="s">
        <v>1830</v>
      </c>
      <c r="H93" s="675">
        <v>3.7719999999999998</v>
      </c>
      <c r="I93" s="1"/>
      <c r="J93" s="675">
        <f>ROUND(I93*H93,3)</f>
        <v>0</v>
      </c>
      <c r="K93" s="673"/>
      <c r="L93" s="580"/>
      <c r="M93" s="804" t="s">
        <v>1</v>
      </c>
      <c r="N93" s="805" t="s">
        <v>31</v>
      </c>
      <c r="O93" s="806">
        <v>0.1</v>
      </c>
      <c r="P93" s="806">
        <f>O93*H93</f>
        <v>0.37719999999999998</v>
      </c>
      <c r="Q93" s="806">
        <v>0</v>
      </c>
      <c r="R93" s="806">
        <f>Q93*H93</f>
        <v>0</v>
      </c>
      <c r="S93" s="806">
        <v>0</v>
      </c>
      <c r="T93" s="807">
        <f>S93*H93</f>
        <v>0</v>
      </c>
      <c r="AR93" s="568" t="s">
        <v>91</v>
      </c>
      <c r="AT93" s="568" t="s">
        <v>82</v>
      </c>
      <c r="AU93" s="568" t="s">
        <v>45</v>
      </c>
      <c r="AY93" s="568" t="s">
        <v>79</v>
      </c>
      <c r="BE93" s="637">
        <f>IF(N93="základní",J93,0)</f>
        <v>0</v>
      </c>
      <c r="BF93" s="637">
        <f>IF(N93="snížená",J93,0)</f>
        <v>0</v>
      </c>
      <c r="BG93" s="637">
        <f>IF(N93="zákl. přenesená",J93,0)</f>
        <v>0</v>
      </c>
      <c r="BH93" s="637">
        <f>IF(N93="sníž. přenesená",J93,0)</f>
        <v>0</v>
      </c>
      <c r="BI93" s="637">
        <f>IF(N93="nulová",J93,0)</f>
        <v>0</v>
      </c>
      <c r="BJ93" s="568" t="s">
        <v>12</v>
      </c>
      <c r="BK93" s="681">
        <f>ROUND(I93*H93,3)</f>
        <v>0</v>
      </c>
      <c r="BL93" s="568" t="s">
        <v>91</v>
      </c>
      <c r="BM93" s="568" t="s">
        <v>1868</v>
      </c>
    </row>
    <row r="94" spans="2:65" s="809" customFormat="1">
      <c r="B94" s="808"/>
      <c r="D94" s="810" t="s">
        <v>88</v>
      </c>
      <c r="E94" s="811" t="s">
        <v>1</v>
      </c>
      <c r="F94" s="812" t="s">
        <v>2659</v>
      </c>
      <c r="H94" s="813">
        <v>3.7719999999999998</v>
      </c>
      <c r="I94" s="737"/>
      <c r="L94" s="808"/>
      <c r="M94" s="814"/>
      <c r="N94" s="815"/>
      <c r="O94" s="815"/>
      <c r="P94" s="815"/>
      <c r="Q94" s="815"/>
      <c r="R94" s="815"/>
      <c r="S94" s="815"/>
      <c r="T94" s="816"/>
      <c r="AT94" s="811" t="s">
        <v>88</v>
      </c>
      <c r="AU94" s="811" t="s">
        <v>45</v>
      </c>
      <c r="AV94" s="809" t="s">
        <v>45</v>
      </c>
      <c r="AW94" s="809" t="s">
        <v>24</v>
      </c>
      <c r="AX94" s="809" t="s">
        <v>42</v>
      </c>
      <c r="AY94" s="811" t="s">
        <v>79</v>
      </c>
    </row>
    <row r="95" spans="2:65" s="818" customFormat="1">
      <c r="B95" s="817"/>
      <c r="D95" s="819" t="s">
        <v>88</v>
      </c>
      <c r="E95" s="820" t="s">
        <v>1</v>
      </c>
      <c r="F95" s="821" t="s">
        <v>90</v>
      </c>
      <c r="H95" s="822">
        <v>3.7719999999999998</v>
      </c>
      <c r="I95" s="738"/>
      <c r="L95" s="817"/>
      <c r="M95" s="823"/>
      <c r="N95" s="824"/>
      <c r="O95" s="824"/>
      <c r="P95" s="824"/>
      <c r="Q95" s="824"/>
      <c r="R95" s="824"/>
      <c r="S95" s="824"/>
      <c r="T95" s="825"/>
      <c r="AT95" s="826" t="s">
        <v>88</v>
      </c>
      <c r="AU95" s="826" t="s">
        <v>45</v>
      </c>
      <c r="AV95" s="818" t="s">
        <v>91</v>
      </c>
      <c r="AW95" s="818" t="s">
        <v>24</v>
      </c>
      <c r="AX95" s="818" t="s">
        <v>12</v>
      </c>
      <c r="AY95" s="826" t="s">
        <v>79</v>
      </c>
    </row>
    <row r="96" spans="2:65" s="579" customFormat="1" ht="22.5" customHeight="1">
      <c r="B96" s="580"/>
      <c r="C96" s="671" t="s">
        <v>107</v>
      </c>
      <c r="D96" s="671" t="s">
        <v>82</v>
      </c>
      <c r="E96" s="672" t="s">
        <v>1866</v>
      </c>
      <c r="F96" s="673" t="s">
        <v>1865</v>
      </c>
      <c r="G96" s="674" t="s">
        <v>1830</v>
      </c>
      <c r="H96" s="675">
        <v>3.7719999999999998</v>
      </c>
      <c r="I96" s="1"/>
      <c r="J96" s="675">
        <f>ROUND(I96*H96,3)</f>
        <v>0</v>
      </c>
      <c r="K96" s="673"/>
      <c r="L96" s="580"/>
      <c r="M96" s="804" t="s">
        <v>1</v>
      </c>
      <c r="N96" s="805" t="s">
        <v>31</v>
      </c>
      <c r="O96" s="806">
        <v>0.34499999999999997</v>
      </c>
      <c r="P96" s="806">
        <f>O96*H96</f>
        <v>1.3013399999999997</v>
      </c>
      <c r="Q96" s="806">
        <v>0</v>
      </c>
      <c r="R96" s="806">
        <f>Q96*H96</f>
        <v>0</v>
      </c>
      <c r="S96" s="806">
        <v>0</v>
      </c>
      <c r="T96" s="807">
        <f>S96*H96</f>
        <v>0</v>
      </c>
      <c r="AR96" s="568" t="s">
        <v>91</v>
      </c>
      <c r="AT96" s="568" t="s">
        <v>82</v>
      </c>
      <c r="AU96" s="568" t="s">
        <v>45</v>
      </c>
      <c r="AY96" s="568" t="s">
        <v>79</v>
      </c>
      <c r="BE96" s="637">
        <f>IF(N96="základní",J96,0)</f>
        <v>0</v>
      </c>
      <c r="BF96" s="637">
        <f>IF(N96="snížená",J96,0)</f>
        <v>0</v>
      </c>
      <c r="BG96" s="637">
        <f>IF(N96="zákl. přenesená",J96,0)</f>
        <v>0</v>
      </c>
      <c r="BH96" s="637">
        <f>IF(N96="sníž. přenesená",J96,0)</f>
        <v>0</v>
      </c>
      <c r="BI96" s="637">
        <f>IF(N96="nulová",J96,0)</f>
        <v>0</v>
      </c>
      <c r="BJ96" s="568" t="s">
        <v>12</v>
      </c>
      <c r="BK96" s="681">
        <f>ROUND(I96*H96,3)</f>
        <v>0</v>
      </c>
      <c r="BL96" s="568" t="s">
        <v>91</v>
      </c>
      <c r="BM96" s="568" t="s">
        <v>1864</v>
      </c>
    </row>
    <row r="97" spans="2:65" s="809" customFormat="1">
      <c r="B97" s="808"/>
      <c r="D97" s="810" t="s">
        <v>88</v>
      </c>
      <c r="E97" s="811" t="s">
        <v>1</v>
      </c>
      <c r="F97" s="812" t="s">
        <v>2658</v>
      </c>
      <c r="H97" s="813">
        <v>3.7719999999999998</v>
      </c>
      <c r="I97" s="737"/>
      <c r="L97" s="808"/>
      <c r="M97" s="814"/>
      <c r="N97" s="815"/>
      <c r="O97" s="815"/>
      <c r="P97" s="815"/>
      <c r="Q97" s="815"/>
      <c r="R97" s="815"/>
      <c r="S97" s="815"/>
      <c r="T97" s="816"/>
      <c r="AT97" s="811" t="s">
        <v>88</v>
      </c>
      <c r="AU97" s="811" t="s">
        <v>45</v>
      </c>
      <c r="AV97" s="809" t="s">
        <v>45</v>
      </c>
      <c r="AW97" s="809" t="s">
        <v>24</v>
      </c>
      <c r="AX97" s="809" t="s">
        <v>42</v>
      </c>
      <c r="AY97" s="811" t="s">
        <v>79</v>
      </c>
    </row>
    <row r="98" spans="2:65" s="818" customFormat="1">
      <c r="B98" s="817"/>
      <c r="D98" s="819" t="s">
        <v>88</v>
      </c>
      <c r="E98" s="820" t="s">
        <v>1</v>
      </c>
      <c r="F98" s="821" t="s">
        <v>90</v>
      </c>
      <c r="H98" s="822">
        <v>3.7719999999999998</v>
      </c>
      <c r="I98" s="738"/>
      <c r="L98" s="817"/>
      <c r="M98" s="823"/>
      <c r="N98" s="824"/>
      <c r="O98" s="824"/>
      <c r="P98" s="824"/>
      <c r="Q98" s="824"/>
      <c r="R98" s="824"/>
      <c r="S98" s="824"/>
      <c r="T98" s="825"/>
      <c r="AT98" s="826" t="s">
        <v>88</v>
      </c>
      <c r="AU98" s="826" t="s">
        <v>45</v>
      </c>
      <c r="AV98" s="818" t="s">
        <v>91</v>
      </c>
      <c r="AW98" s="818" t="s">
        <v>24</v>
      </c>
      <c r="AX98" s="818" t="s">
        <v>12</v>
      </c>
      <c r="AY98" s="826" t="s">
        <v>79</v>
      </c>
    </row>
    <row r="99" spans="2:65" s="579" customFormat="1" ht="22.5" customHeight="1">
      <c r="B99" s="580"/>
      <c r="C99" s="671" t="s">
        <v>112</v>
      </c>
      <c r="D99" s="671" t="s">
        <v>82</v>
      </c>
      <c r="E99" s="672" t="s">
        <v>1862</v>
      </c>
      <c r="F99" s="673" t="s">
        <v>1861</v>
      </c>
      <c r="G99" s="674" t="s">
        <v>1830</v>
      </c>
      <c r="H99" s="675">
        <v>1.036</v>
      </c>
      <c r="I99" s="1"/>
      <c r="J99" s="675">
        <f>ROUND(I99*H99,3)</f>
        <v>0</v>
      </c>
      <c r="K99" s="673"/>
      <c r="L99" s="580"/>
      <c r="M99" s="804" t="s">
        <v>1</v>
      </c>
      <c r="N99" s="805" t="s">
        <v>31</v>
      </c>
      <c r="O99" s="806">
        <v>8.3000000000000004E-2</v>
      </c>
      <c r="P99" s="806">
        <f>O99*H99</f>
        <v>8.5988000000000009E-2</v>
      </c>
      <c r="Q99" s="806">
        <v>0</v>
      </c>
      <c r="R99" s="806">
        <f>Q99*H99</f>
        <v>0</v>
      </c>
      <c r="S99" s="806">
        <v>0</v>
      </c>
      <c r="T99" s="807">
        <f>S99*H99</f>
        <v>0</v>
      </c>
      <c r="AR99" s="568" t="s">
        <v>91</v>
      </c>
      <c r="AT99" s="568" t="s">
        <v>82</v>
      </c>
      <c r="AU99" s="568" t="s">
        <v>45</v>
      </c>
      <c r="AY99" s="568" t="s">
        <v>79</v>
      </c>
      <c r="BE99" s="637">
        <f>IF(N99="základní",J99,0)</f>
        <v>0</v>
      </c>
      <c r="BF99" s="637">
        <f>IF(N99="snížená",J99,0)</f>
        <v>0</v>
      </c>
      <c r="BG99" s="637">
        <f>IF(N99="zákl. přenesená",J99,0)</f>
        <v>0</v>
      </c>
      <c r="BH99" s="637">
        <f>IF(N99="sníž. přenesená",J99,0)</f>
        <v>0</v>
      </c>
      <c r="BI99" s="637">
        <f>IF(N99="nulová",J99,0)</f>
        <v>0</v>
      </c>
      <c r="BJ99" s="568" t="s">
        <v>12</v>
      </c>
      <c r="BK99" s="681">
        <f>ROUND(I99*H99,3)</f>
        <v>0</v>
      </c>
      <c r="BL99" s="568" t="s">
        <v>91</v>
      </c>
      <c r="BM99" s="568" t="s">
        <v>1860</v>
      </c>
    </row>
    <row r="100" spans="2:65" s="828" customFormat="1">
      <c r="B100" s="827"/>
      <c r="D100" s="810" t="s">
        <v>88</v>
      </c>
      <c r="E100" s="829" t="s">
        <v>1</v>
      </c>
      <c r="F100" s="830" t="s">
        <v>2651</v>
      </c>
      <c r="H100" s="829" t="s">
        <v>1</v>
      </c>
      <c r="I100" s="739"/>
      <c r="L100" s="827"/>
      <c r="M100" s="831"/>
      <c r="N100" s="832"/>
      <c r="O100" s="832"/>
      <c r="P100" s="832"/>
      <c r="Q100" s="832"/>
      <c r="R100" s="832"/>
      <c r="S100" s="832"/>
      <c r="T100" s="833"/>
      <c r="AT100" s="829" t="s">
        <v>88</v>
      </c>
      <c r="AU100" s="829" t="s">
        <v>45</v>
      </c>
      <c r="AV100" s="828" t="s">
        <v>12</v>
      </c>
      <c r="AW100" s="828" t="s">
        <v>24</v>
      </c>
      <c r="AX100" s="828" t="s">
        <v>42</v>
      </c>
      <c r="AY100" s="829" t="s">
        <v>79</v>
      </c>
    </row>
    <row r="101" spans="2:65" s="809" customFormat="1">
      <c r="B101" s="808"/>
      <c r="D101" s="810" t="s">
        <v>88</v>
      </c>
      <c r="E101" s="811" t="s">
        <v>1</v>
      </c>
      <c r="F101" s="812" t="s">
        <v>2657</v>
      </c>
      <c r="H101" s="813">
        <v>1.036</v>
      </c>
      <c r="I101" s="737"/>
      <c r="L101" s="808"/>
      <c r="M101" s="814"/>
      <c r="N101" s="815"/>
      <c r="O101" s="815"/>
      <c r="P101" s="815"/>
      <c r="Q101" s="815"/>
      <c r="R101" s="815"/>
      <c r="S101" s="815"/>
      <c r="T101" s="816"/>
      <c r="AT101" s="811" t="s">
        <v>88</v>
      </c>
      <c r="AU101" s="811" t="s">
        <v>45</v>
      </c>
      <c r="AV101" s="809" t="s">
        <v>45</v>
      </c>
      <c r="AW101" s="809" t="s">
        <v>24</v>
      </c>
      <c r="AX101" s="809" t="s">
        <v>42</v>
      </c>
      <c r="AY101" s="811" t="s">
        <v>79</v>
      </c>
    </row>
    <row r="102" spans="2:65" s="818" customFormat="1">
      <c r="B102" s="817"/>
      <c r="D102" s="819" t="s">
        <v>88</v>
      </c>
      <c r="E102" s="820" t="s">
        <v>1</v>
      </c>
      <c r="F102" s="821" t="s">
        <v>90</v>
      </c>
      <c r="H102" s="822">
        <v>1.036</v>
      </c>
      <c r="I102" s="738"/>
      <c r="L102" s="817"/>
      <c r="M102" s="823"/>
      <c r="N102" s="824"/>
      <c r="O102" s="824"/>
      <c r="P102" s="824"/>
      <c r="Q102" s="824"/>
      <c r="R102" s="824"/>
      <c r="S102" s="824"/>
      <c r="T102" s="825"/>
      <c r="AT102" s="826" t="s">
        <v>88</v>
      </c>
      <c r="AU102" s="826" t="s">
        <v>45</v>
      </c>
      <c r="AV102" s="818" t="s">
        <v>91</v>
      </c>
      <c r="AW102" s="818" t="s">
        <v>24</v>
      </c>
      <c r="AX102" s="818" t="s">
        <v>12</v>
      </c>
      <c r="AY102" s="826" t="s">
        <v>79</v>
      </c>
    </row>
    <row r="103" spans="2:65" s="579" customFormat="1" ht="22.5" customHeight="1">
      <c r="B103" s="580"/>
      <c r="C103" s="671" t="s">
        <v>117</v>
      </c>
      <c r="D103" s="671" t="s">
        <v>82</v>
      </c>
      <c r="E103" s="672" t="s">
        <v>1859</v>
      </c>
      <c r="F103" s="673" t="s">
        <v>1858</v>
      </c>
      <c r="G103" s="674" t="s">
        <v>1830</v>
      </c>
      <c r="H103" s="675">
        <v>1.036</v>
      </c>
      <c r="I103" s="1"/>
      <c r="J103" s="675">
        <f>ROUND(I103*H103,3)</f>
        <v>0</v>
      </c>
      <c r="K103" s="673"/>
      <c r="L103" s="580"/>
      <c r="M103" s="804" t="s">
        <v>1</v>
      </c>
      <c r="N103" s="805" t="s">
        <v>31</v>
      </c>
      <c r="O103" s="806">
        <v>0.65200000000000002</v>
      </c>
      <c r="P103" s="806">
        <f>O103*H103</f>
        <v>0.67547200000000007</v>
      </c>
      <c r="Q103" s="806">
        <v>0</v>
      </c>
      <c r="R103" s="806">
        <f>Q103*H103</f>
        <v>0</v>
      </c>
      <c r="S103" s="806">
        <v>0</v>
      </c>
      <c r="T103" s="807">
        <f>S103*H103</f>
        <v>0</v>
      </c>
      <c r="AR103" s="568" t="s">
        <v>91</v>
      </c>
      <c r="AT103" s="568" t="s">
        <v>82</v>
      </c>
      <c r="AU103" s="568" t="s">
        <v>45</v>
      </c>
      <c r="AY103" s="568" t="s">
        <v>79</v>
      </c>
      <c r="BE103" s="637">
        <f>IF(N103="základní",J103,0)</f>
        <v>0</v>
      </c>
      <c r="BF103" s="637">
        <f>IF(N103="snížená",J103,0)</f>
        <v>0</v>
      </c>
      <c r="BG103" s="637">
        <f>IF(N103="zákl. přenesená",J103,0)</f>
        <v>0</v>
      </c>
      <c r="BH103" s="637">
        <f>IF(N103="sníž. přenesená",J103,0)</f>
        <v>0</v>
      </c>
      <c r="BI103" s="637">
        <f>IF(N103="nulová",J103,0)</f>
        <v>0</v>
      </c>
      <c r="BJ103" s="568" t="s">
        <v>12</v>
      </c>
      <c r="BK103" s="681">
        <f>ROUND(I103*H103,3)</f>
        <v>0</v>
      </c>
      <c r="BL103" s="568" t="s">
        <v>91</v>
      </c>
      <c r="BM103" s="568" t="s">
        <v>1857</v>
      </c>
    </row>
    <row r="104" spans="2:65" s="828" customFormat="1">
      <c r="B104" s="827"/>
      <c r="D104" s="810" t="s">
        <v>88</v>
      </c>
      <c r="E104" s="829" t="s">
        <v>1</v>
      </c>
      <c r="F104" s="830" t="s">
        <v>2651</v>
      </c>
      <c r="H104" s="829" t="s">
        <v>1</v>
      </c>
      <c r="I104" s="739"/>
      <c r="L104" s="827"/>
      <c r="M104" s="831"/>
      <c r="N104" s="832"/>
      <c r="O104" s="832"/>
      <c r="P104" s="832"/>
      <c r="Q104" s="832"/>
      <c r="R104" s="832"/>
      <c r="S104" s="832"/>
      <c r="T104" s="833"/>
      <c r="AT104" s="829" t="s">
        <v>88</v>
      </c>
      <c r="AU104" s="829" t="s">
        <v>45</v>
      </c>
      <c r="AV104" s="828" t="s">
        <v>12</v>
      </c>
      <c r="AW104" s="828" t="s">
        <v>24</v>
      </c>
      <c r="AX104" s="828" t="s">
        <v>42</v>
      </c>
      <c r="AY104" s="829" t="s">
        <v>79</v>
      </c>
    </row>
    <row r="105" spans="2:65" s="809" customFormat="1">
      <c r="B105" s="808"/>
      <c r="D105" s="810" t="s">
        <v>88</v>
      </c>
      <c r="E105" s="811" t="s">
        <v>1</v>
      </c>
      <c r="F105" s="812" t="s">
        <v>2657</v>
      </c>
      <c r="H105" s="813">
        <v>1.036</v>
      </c>
      <c r="I105" s="737"/>
      <c r="L105" s="808"/>
      <c r="M105" s="814"/>
      <c r="N105" s="815"/>
      <c r="O105" s="815"/>
      <c r="P105" s="815"/>
      <c r="Q105" s="815"/>
      <c r="R105" s="815"/>
      <c r="S105" s="815"/>
      <c r="T105" s="816"/>
      <c r="AT105" s="811" t="s">
        <v>88</v>
      </c>
      <c r="AU105" s="811" t="s">
        <v>45</v>
      </c>
      <c r="AV105" s="809" t="s">
        <v>45</v>
      </c>
      <c r="AW105" s="809" t="s">
        <v>24</v>
      </c>
      <c r="AX105" s="809" t="s">
        <v>42</v>
      </c>
      <c r="AY105" s="811" t="s">
        <v>79</v>
      </c>
    </row>
    <row r="106" spans="2:65" s="818" customFormat="1">
      <c r="B106" s="817"/>
      <c r="D106" s="819" t="s">
        <v>88</v>
      </c>
      <c r="E106" s="820" t="s">
        <v>1</v>
      </c>
      <c r="F106" s="821" t="s">
        <v>90</v>
      </c>
      <c r="H106" s="822">
        <v>1.036</v>
      </c>
      <c r="I106" s="738"/>
      <c r="L106" s="817"/>
      <c r="M106" s="823"/>
      <c r="N106" s="824"/>
      <c r="O106" s="824"/>
      <c r="P106" s="824"/>
      <c r="Q106" s="824"/>
      <c r="R106" s="824"/>
      <c r="S106" s="824"/>
      <c r="T106" s="825"/>
      <c r="AT106" s="826" t="s">
        <v>88</v>
      </c>
      <c r="AU106" s="826" t="s">
        <v>45</v>
      </c>
      <c r="AV106" s="818" t="s">
        <v>91</v>
      </c>
      <c r="AW106" s="818" t="s">
        <v>24</v>
      </c>
      <c r="AX106" s="818" t="s">
        <v>12</v>
      </c>
      <c r="AY106" s="826" t="s">
        <v>79</v>
      </c>
    </row>
    <row r="107" spans="2:65" s="579" customFormat="1" ht="22.5" customHeight="1">
      <c r="B107" s="580"/>
      <c r="C107" s="671" t="s">
        <v>122</v>
      </c>
      <c r="D107" s="671" t="s">
        <v>82</v>
      </c>
      <c r="E107" s="672" t="s">
        <v>1856</v>
      </c>
      <c r="F107" s="673" t="s">
        <v>1855</v>
      </c>
      <c r="G107" s="674" t="s">
        <v>1830</v>
      </c>
      <c r="H107" s="675">
        <v>1.036</v>
      </c>
      <c r="I107" s="1"/>
      <c r="J107" s="675">
        <f>ROUND(I107*H107,3)</f>
        <v>0</v>
      </c>
      <c r="K107" s="673"/>
      <c r="L107" s="580"/>
      <c r="M107" s="804" t="s">
        <v>1</v>
      </c>
      <c r="N107" s="805" t="s">
        <v>31</v>
      </c>
      <c r="O107" s="806">
        <v>8.9999999999999993E-3</v>
      </c>
      <c r="P107" s="806">
        <f>O107*H107</f>
        <v>9.323999999999999E-3</v>
      </c>
      <c r="Q107" s="806">
        <v>0</v>
      </c>
      <c r="R107" s="806">
        <f>Q107*H107</f>
        <v>0</v>
      </c>
      <c r="S107" s="806">
        <v>0</v>
      </c>
      <c r="T107" s="807">
        <f>S107*H107</f>
        <v>0</v>
      </c>
      <c r="AR107" s="568" t="s">
        <v>91</v>
      </c>
      <c r="AT107" s="568" t="s">
        <v>82</v>
      </c>
      <c r="AU107" s="568" t="s">
        <v>45</v>
      </c>
      <c r="AY107" s="568" t="s">
        <v>79</v>
      </c>
      <c r="BE107" s="637">
        <f>IF(N107="základní",J107,0)</f>
        <v>0</v>
      </c>
      <c r="BF107" s="637">
        <f>IF(N107="snížená",J107,0)</f>
        <v>0</v>
      </c>
      <c r="BG107" s="637">
        <f>IF(N107="zákl. přenesená",J107,0)</f>
        <v>0</v>
      </c>
      <c r="BH107" s="637">
        <f>IF(N107="sníž. přenesená",J107,0)</f>
        <v>0</v>
      </c>
      <c r="BI107" s="637">
        <f>IF(N107="nulová",J107,0)</f>
        <v>0</v>
      </c>
      <c r="BJ107" s="568" t="s">
        <v>12</v>
      </c>
      <c r="BK107" s="681">
        <f>ROUND(I107*H107,3)</f>
        <v>0</v>
      </c>
      <c r="BL107" s="568" t="s">
        <v>91</v>
      </c>
      <c r="BM107" s="568" t="s">
        <v>1854</v>
      </c>
    </row>
    <row r="108" spans="2:65" s="828" customFormat="1">
      <c r="B108" s="827"/>
      <c r="D108" s="810" t="s">
        <v>88</v>
      </c>
      <c r="E108" s="829" t="s">
        <v>1</v>
      </c>
      <c r="F108" s="830" t="s">
        <v>2651</v>
      </c>
      <c r="H108" s="829" t="s">
        <v>1</v>
      </c>
      <c r="I108" s="739"/>
      <c r="L108" s="827"/>
      <c r="M108" s="831"/>
      <c r="N108" s="832"/>
      <c r="O108" s="832"/>
      <c r="P108" s="832"/>
      <c r="Q108" s="832"/>
      <c r="R108" s="832"/>
      <c r="S108" s="832"/>
      <c r="T108" s="833"/>
      <c r="AT108" s="829" t="s">
        <v>88</v>
      </c>
      <c r="AU108" s="829" t="s">
        <v>45</v>
      </c>
      <c r="AV108" s="828" t="s">
        <v>12</v>
      </c>
      <c r="AW108" s="828" t="s">
        <v>24</v>
      </c>
      <c r="AX108" s="828" t="s">
        <v>42</v>
      </c>
      <c r="AY108" s="829" t="s">
        <v>79</v>
      </c>
    </row>
    <row r="109" spans="2:65" s="809" customFormat="1">
      <c r="B109" s="808"/>
      <c r="D109" s="810" t="s">
        <v>88</v>
      </c>
      <c r="E109" s="811" t="s">
        <v>1</v>
      </c>
      <c r="F109" s="812" t="s">
        <v>2657</v>
      </c>
      <c r="H109" s="813">
        <v>1.036</v>
      </c>
      <c r="I109" s="737"/>
      <c r="L109" s="808"/>
      <c r="M109" s="814"/>
      <c r="N109" s="815"/>
      <c r="O109" s="815"/>
      <c r="P109" s="815"/>
      <c r="Q109" s="815"/>
      <c r="R109" s="815"/>
      <c r="S109" s="815"/>
      <c r="T109" s="816"/>
      <c r="AT109" s="811" t="s">
        <v>88</v>
      </c>
      <c r="AU109" s="811" t="s">
        <v>45</v>
      </c>
      <c r="AV109" s="809" t="s">
        <v>45</v>
      </c>
      <c r="AW109" s="809" t="s">
        <v>24</v>
      </c>
      <c r="AX109" s="809" t="s">
        <v>42</v>
      </c>
      <c r="AY109" s="811" t="s">
        <v>79</v>
      </c>
    </row>
    <row r="110" spans="2:65" s="818" customFormat="1">
      <c r="B110" s="817"/>
      <c r="D110" s="819" t="s">
        <v>88</v>
      </c>
      <c r="E110" s="820" t="s">
        <v>1</v>
      </c>
      <c r="F110" s="821" t="s">
        <v>90</v>
      </c>
      <c r="H110" s="822">
        <v>1.036</v>
      </c>
      <c r="I110" s="738"/>
      <c r="L110" s="817"/>
      <c r="M110" s="823"/>
      <c r="N110" s="824"/>
      <c r="O110" s="824"/>
      <c r="P110" s="824"/>
      <c r="Q110" s="824"/>
      <c r="R110" s="824"/>
      <c r="S110" s="824"/>
      <c r="T110" s="825"/>
      <c r="AT110" s="826" t="s">
        <v>88</v>
      </c>
      <c r="AU110" s="826" t="s">
        <v>45</v>
      </c>
      <c r="AV110" s="818" t="s">
        <v>91</v>
      </c>
      <c r="AW110" s="818" t="s">
        <v>24</v>
      </c>
      <c r="AX110" s="818" t="s">
        <v>12</v>
      </c>
      <c r="AY110" s="826" t="s">
        <v>79</v>
      </c>
    </row>
    <row r="111" spans="2:65" s="579" customFormat="1" ht="22.5" customHeight="1">
      <c r="B111" s="580"/>
      <c r="C111" s="671" t="s">
        <v>129</v>
      </c>
      <c r="D111" s="671" t="s">
        <v>82</v>
      </c>
      <c r="E111" s="672" t="s">
        <v>1852</v>
      </c>
      <c r="F111" s="673" t="s">
        <v>1851</v>
      </c>
      <c r="G111" s="674" t="s">
        <v>1830</v>
      </c>
      <c r="H111" s="675">
        <v>2.7360000000000002</v>
      </c>
      <c r="I111" s="1"/>
      <c r="J111" s="675">
        <f>ROUND(I111*H111,3)</f>
        <v>0</v>
      </c>
      <c r="K111" s="673"/>
      <c r="L111" s="580"/>
      <c r="M111" s="804" t="s">
        <v>1</v>
      </c>
      <c r="N111" s="805" t="s">
        <v>31</v>
      </c>
      <c r="O111" s="806">
        <v>0.29899999999999999</v>
      </c>
      <c r="P111" s="806">
        <f>O111*H111</f>
        <v>0.81806400000000001</v>
      </c>
      <c r="Q111" s="806">
        <v>0</v>
      </c>
      <c r="R111" s="806">
        <f>Q111*H111</f>
        <v>0</v>
      </c>
      <c r="S111" s="806">
        <v>0</v>
      </c>
      <c r="T111" s="807">
        <f>S111*H111</f>
        <v>0</v>
      </c>
      <c r="AR111" s="568" t="s">
        <v>91</v>
      </c>
      <c r="AT111" s="568" t="s">
        <v>82</v>
      </c>
      <c r="AU111" s="568" t="s">
        <v>45</v>
      </c>
      <c r="AY111" s="568" t="s">
        <v>79</v>
      </c>
      <c r="BE111" s="637">
        <f>IF(N111="základní",J111,0)</f>
        <v>0</v>
      </c>
      <c r="BF111" s="637">
        <f>IF(N111="snížená",J111,0)</f>
        <v>0</v>
      </c>
      <c r="BG111" s="637">
        <f>IF(N111="zákl. přenesená",J111,0)</f>
        <v>0</v>
      </c>
      <c r="BH111" s="637">
        <f>IF(N111="sníž. přenesená",J111,0)</f>
        <v>0</v>
      </c>
      <c r="BI111" s="637">
        <f>IF(N111="nulová",J111,0)</f>
        <v>0</v>
      </c>
      <c r="BJ111" s="568" t="s">
        <v>12</v>
      </c>
      <c r="BK111" s="681">
        <f>ROUND(I111*H111,3)</f>
        <v>0</v>
      </c>
      <c r="BL111" s="568" t="s">
        <v>91</v>
      </c>
      <c r="BM111" s="568" t="s">
        <v>1850</v>
      </c>
    </row>
    <row r="112" spans="2:65" s="828" customFormat="1">
      <c r="B112" s="827"/>
      <c r="D112" s="810" t="s">
        <v>88</v>
      </c>
      <c r="E112" s="829" t="s">
        <v>1</v>
      </c>
      <c r="F112" s="830" t="s">
        <v>2654</v>
      </c>
      <c r="H112" s="829" t="s">
        <v>1</v>
      </c>
      <c r="I112" s="739"/>
      <c r="L112" s="827"/>
      <c r="M112" s="831"/>
      <c r="N112" s="832"/>
      <c r="O112" s="832"/>
      <c r="P112" s="832"/>
      <c r="Q112" s="832"/>
      <c r="R112" s="832"/>
      <c r="S112" s="832"/>
      <c r="T112" s="833"/>
      <c r="AT112" s="829" t="s">
        <v>88</v>
      </c>
      <c r="AU112" s="829" t="s">
        <v>45</v>
      </c>
      <c r="AV112" s="828" t="s">
        <v>12</v>
      </c>
      <c r="AW112" s="828" t="s">
        <v>24</v>
      </c>
      <c r="AX112" s="828" t="s">
        <v>42</v>
      </c>
      <c r="AY112" s="829" t="s">
        <v>79</v>
      </c>
    </row>
    <row r="113" spans="2:65" s="809" customFormat="1">
      <c r="B113" s="808"/>
      <c r="D113" s="810" t="s">
        <v>88</v>
      </c>
      <c r="E113" s="811" t="s">
        <v>1</v>
      </c>
      <c r="F113" s="812" t="s">
        <v>2656</v>
      </c>
      <c r="H113" s="813">
        <v>2.7360000000000002</v>
      </c>
      <c r="I113" s="737"/>
      <c r="L113" s="808"/>
      <c r="M113" s="814"/>
      <c r="N113" s="815"/>
      <c r="O113" s="815"/>
      <c r="P113" s="815"/>
      <c r="Q113" s="815"/>
      <c r="R113" s="815"/>
      <c r="S113" s="815"/>
      <c r="T113" s="816"/>
      <c r="AT113" s="811" t="s">
        <v>88</v>
      </c>
      <c r="AU113" s="811" t="s">
        <v>45</v>
      </c>
      <c r="AV113" s="809" t="s">
        <v>45</v>
      </c>
      <c r="AW113" s="809" t="s">
        <v>24</v>
      </c>
      <c r="AX113" s="809" t="s">
        <v>42</v>
      </c>
      <c r="AY113" s="811" t="s">
        <v>79</v>
      </c>
    </row>
    <row r="114" spans="2:65" s="818" customFormat="1">
      <c r="B114" s="817"/>
      <c r="D114" s="819" t="s">
        <v>88</v>
      </c>
      <c r="E114" s="820" t="s">
        <v>1</v>
      </c>
      <c r="F114" s="821" t="s">
        <v>90</v>
      </c>
      <c r="H114" s="822">
        <v>2.7360000000000002</v>
      </c>
      <c r="I114" s="738"/>
      <c r="L114" s="817"/>
      <c r="M114" s="823"/>
      <c r="N114" s="824"/>
      <c r="O114" s="824"/>
      <c r="P114" s="824"/>
      <c r="Q114" s="824"/>
      <c r="R114" s="824"/>
      <c r="S114" s="824"/>
      <c r="T114" s="825"/>
      <c r="AT114" s="826" t="s">
        <v>88</v>
      </c>
      <c r="AU114" s="826" t="s">
        <v>45</v>
      </c>
      <c r="AV114" s="818" t="s">
        <v>91</v>
      </c>
      <c r="AW114" s="818" t="s">
        <v>24</v>
      </c>
      <c r="AX114" s="818" t="s">
        <v>12</v>
      </c>
      <c r="AY114" s="826" t="s">
        <v>79</v>
      </c>
    </row>
    <row r="115" spans="2:65" s="579" customFormat="1" ht="22.5" customHeight="1">
      <c r="B115" s="580"/>
      <c r="C115" s="671" t="s">
        <v>136</v>
      </c>
      <c r="D115" s="671" t="s">
        <v>82</v>
      </c>
      <c r="E115" s="672" t="s">
        <v>1848</v>
      </c>
      <c r="F115" s="673" t="s">
        <v>1847</v>
      </c>
      <c r="G115" s="674" t="s">
        <v>1830</v>
      </c>
      <c r="H115" s="675">
        <v>0.74</v>
      </c>
      <c r="I115" s="1"/>
      <c r="J115" s="675">
        <f>ROUND(I115*H115,3)</f>
        <v>0</v>
      </c>
      <c r="K115" s="673"/>
      <c r="L115" s="580"/>
      <c r="M115" s="804" t="s">
        <v>1</v>
      </c>
      <c r="N115" s="805" t="s">
        <v>31</v>
      </c>
      <c r="O115" s="806">
        <v>0.28599999999999998</v>
      </c>
      <c r="P115" s="806">
        <f>O115*H115</f>
        <v>0.21163999999999997</v>
      </c>
      <c r="Q115" s="806">
        <v>0</v>
      </c>
      <c r="R115" s="806">
        <f>Q115*H115</f>
        <v>0</v>
      </c>
      <c r="S115" s="806">
        <v>0</v>
      </c>
      <c r="T115" s="807">
        <f>S115*H115</f>
        <v>0</v>
      </c>
      <c r="AR115" s="568" t="s">
        <v>91</v>
      </c>
      <c r="AT115" s="568" t="s">
        <v>82</v>
      </c>
      <c r="AU115" s="568" t="s">
        <v>45</v>
      </c>
      <c r="AY115" s="568" t="s">
        <v>79</v>
      </c>
      <c r="BE115" s="637">
        <f>IF(N115="základní",J115,0)</f>
        <v>0</v>
      </c>
      <c r="BF115" s="637">
        <f>IF(N115="snížená",J115,0)</f>
        <v>0</v>
      </c>
      <c r="BG115" s="637">
        <f>IF(N115="zákl. přenesená",J115,0)</f>
        <v>0</v>
      </c>
      <c r="BH115" s="637">
        <f>IF(N115="sníž. přenesená",J115,0)</f>
        <v>0</v>
      </c>
      <c r="BI115" s="637">
        <f>IF(N115="nulová",J115,0)</f>
        <v>0</v>
      </c>
      <c r="BJ115" s="568" t="s">
        <v>12</v>
      </c>
      <c r="BK115" s="681">
        <f>ROUND(I115*H115,3)</f>
        <v>0</v>
      </c>
      <c r="BL115" s="568" t="s">
        <v>91</v>
      </c>
      <c r="BM115" s="568" t="s">
        <v>1846</v>
      </c>
    </row>
    <row r="116" spans="2:65" s="809" customFormat="1">
      <c r="B116" s="808"/>
      <c r="D116" s="810" t="s">
        <v>88</v>
      </c>
      <c r="E116" s="811" t="s">
        <v>1</v>
      </c>
      <c r="F116" s="812" t="s">
        <v>2655</v>
      </c>
      <c r="H116" s="813">
        <v>0.74</v>
      </c>
      <c r="I116" s="737"/>
      <c r="L116" s="808"/>
      <c r="M116" s="814"/>
      <c r="N116" s="815"/>
      <c r="O116" s="815"/>
      <c r="P116" s="815"/>
      <c r="Q116" s="815"/>
      <c r="R116" s="815"/>
      <c r="S116" s="815"/>
      <c r="T116" s="816"/>
      <c r="AT116" s="811" t="s">
        <v>88</v>
      </c>
      <c r="AU116" s="811" t="s">
        <v>45</v>
      </c>
      <c r="AV116" s="809" t="s">
        <v>45</v>
      </c>
      <c r="AW116" s="809" t="s">
        <v>24</v>
      </c>
      <c r="AX116" s="809" t="s">
        <v>42</v>
      </c>
      <c r="AY116" s="811" t="s">
        <v>79</v>
      </c>
    </row>
    <row r="117" spans="2:65" s="818" customFormat="1">
      <c r="B117" s="817"/>
      <c r="D117" s="819" t="s">
        <v>88</v>
      </c>
      <c r="E117" s="820" t="s">
        <v>1</v>
      </c>
      <c r="F117" s="821" t="s">
        <v>90</v>
      </c>
      <c r="H117" s="822">
        <v>0.74</v>
      </c>
      <c r="I117" s="738"/>
      <c r="L117" s="817"/>
      <c r="M117" s="823"/>
      <c r="N117" s="824"/>
      <c r="O117" s="824"/>
      <c r="P117" s="824"/>
      <c r="Q117" s="824"/>
      <c r="R117" s="824"/>
      <c r="S117" s="824"/>
      <c r="T117" s="825"/>
      <c r="AT117" s="826" t="s">
        <v>88</v>
      </c>
      <c r="AU117" s="826" t="s">
        <v>45</v>
      </c>
      <c r="AV117" s="818" t="s">
        <v>91</v>
      </c>
      <c r="AW117" s="818" t="s">
        <v>24</v>
      </c>
      <c r="AX117" s="818" t="s">
        <v>12</v>
      </c>
      <c r="AY117" s="826" t="s">
        <v>79</v>
      </c>
    </row>
    <row r="118" spans="2:65" s="579" customFormat="1" ht="22.5" customHeight="1">
      <c r="B118" s="580"/>
      <c r="C118" s="834" t="s">
        <v>143</v>
      </c>
      <c r="D118" s="834" t="s">
        <v>92</v>
      </c>
      <c r="E118" s="835" t="s">
        <v>1845</v>
      </c>
      <c r="F118" s="836" t="s">
        <v>1844</v>
      </c>
      <c r="G118" s="837" t="s">
        <v>953</v>
      </c>
      <c r="H118" s="838">
        <v>1.345</v>
      </c>
      <c r="I118" s="146"/>
      <c r="J118" s="838">
        <f>ROUND(I118*H118,3)</f>
        <v>0</v>
      </c>
      <c r="K118" s="836"/>
      <c r="L118" s="839"/>
      <c r="M118" s="840" t="s">
        <v>1</v>
      </c>
      <c r="N118" s="841" t="s">
        <v>31</v>
      </c>
      <c r="O118" s="806">
        <v>0</v>
      </c>
      <c r="P118" s="806">
        <f>O118*H118</f>
        <v>0</v>
      </c>
      <c r="Q118" s="806">
        <v>1</v>
      </c>
      <c r="R118" s="806">
        <f>Q118*H118</f>
        <v>1.345</v>
      </c>
      <c r="S118" s="806">
        <v>0</v>
      </c>
      <c r="T118" s="807">
        <f>S118*H118</f>
        <v>0</v>
      </c>
      <c r="AR118" s="568" t="s">
        <v>122</v>
      </c>
      <c r="AT118" s="568" t="s">
        <v>92</v>
      </c>
      <c r="AU118" s="568" t="s">
        <v>45</v>
      </c>
      <c r="AY118" s="568" t="s">
        <v>79</v>
      </c>
      <c r="BE118" s="637">
        <f>IF(N118="základní",J118,0)</f>
        <v>0</v>
      </c>
      <c r="BF118" s="637">
        <f>IF(N118="snížená",J118,0)</f>
        <v>0</v>
      </c>
      <c r="BG118" s="637">
        <f>IF(N118="zákl. přenesená",J118,0)</f>
        <v>0</v>
      </c>
      <c r="BH118" s="637">
        <f>IF(N118="sníž. přenesená",J118,0)</f>
        <v>0</v>
      </c>
      <c r="BI118" s="637">
        <f>IF(N118="nulová",J118,0)</f>
        <v>0</v>
      </c>
      <c r="BJ118" s="568" t="s">
        <v>12</v>
      </c>
      <c r="BK118" s="681">
        <f>ROUND(I118*H118,3)</f>
        <v>0</v>
      </c>
      <c r="BL118" s="568" t="s">
        <v>91</v>
      </c>
      <c r="BM118" s="568" t="s">
        <v>1843</v>
      </c>
    </row>
    <row r="119" spans="2:65" s="828" customFormat="1">
      <c r="B119" s="827"/>
      <c r="D119" s="810" t="s">
        <v>88</v>
      </c>
      <c r="E119" s="829" t="s">
        <v>1</v>
      </c>
      <c r="F119" s="830" t="s">
        <v>2654</v>
      </c>
      <c r="H119" s="829" t="s">
        <v>1</v>
      </c>
      <c r="I119" s="739"/>
      <c r="L119" s="827"/>
      <c r="M119" s="831"/>
      <c r="N119" s="832"/>
      <c r="O119" s="832"/>
      <c r="P119" s="832"/>
      <c r="Q119" s="832"/>
      <c r="R119" s="832"/>
      <c r="S119" s="832"/>
      <c r="T119" s="833"/>
      <c r="AT119" s="829" t="s">
        <v>88</v>
      </c>
      <c r="AU119" s="829" t="s">
        <v>45</v>
      </c>
      <c r="AV119" s="828" t="s">
        <v>12</v>
      </c>
      <c r="AW119" s="828" t="s">
        <v>24</v>
      </c>
      <c r="AX119" s="828" t="s">
        <v>42</v>
      </c>
      <c r="AY119" s="829" t="s">
        <v>79</v>
      </c>
    </row>
    <row r="120" spans="2:65" s="809" customFormat="1">
      <c r="B120" s="808"/>
      <c r="D120" s="810" t="s">
        <v>88</v>
      </c>
      <c r="E120" s="811" t="s">
        <v>1</v>
      </c>
      <c r="F120" s="812" t="s">
        <v>2653</v>
      </c>
      <c r="H120" s="813">
        <v>1.3320000000000001</v>
      </c>
      <c r="I120" s="737"/>
      <c r="L120" s="808"/>
      <c r="M120" s="814"/>
      <c r="N120" s="815"/>
      <c r="O120" s="815"/>
      <c r="P120" s="815"/>
      <c r="Q120" s="815"/>
      <c r="R120" s="815"/>
      <c r="S120" s="815"/>
      <c r="T120" s="816"/>
      <c r="AT120" s="811" t="s">
        <v>88</v>
      </c>
      <c r="AU120" s="811" t="s">
        <v>45</v>
      </c>
      <c r="AV120" s="809" t="s">
        <v>45</v>
      </c>
      <c r="AW120" s="809" t="s">
        <v>24</v>
      </c>
      <c r="AX120" s="809" t="s">
        <v>42</v>
      </c>
      <c r="AY120" s="811" t="s">
        <v>79</v>
      </c>
    </row>
    <row r="121" spans="2:65" s="843" customFormat="1">
      <c r="B121" s="842"/>
      <c r="D121" s="810" t="s">
        <v>88</v>
      </c>
      <c r="E121" s="844" t="s">
        <v>1</v>
      </c>
      <c r="F121" s="845" t="s">
        <v>1840</v>
      </c>
      <c r="H121" s="846">
        <v>1.3320000000000001</v>
      </c>
      <c r="I121" s="740"/>
      <c r="L121" s="842"/>
      <c r="M121" s="847"/>
      <c r="N121" s="848"/>
      <c r="O121" s="848"/>
      <c r="P121" s="848"/>
      <c r="Q121" s="848"/>
      <c r="R121" s="848"/>
      <c r="S121" s="848"/>
      <c r="T121" s="849"/>
      <c r="AT121" s="844" t="s">
        <v>88</v>
      </c>
      <c r="AU121" s="844" t="s">
        <v>45</v>
      </c>
      <c r="AV121" s="843" t="s">
        <v>98</v>
      </c>
      <c r="AW121" s="843" t="s">
        <v>24</v>
      </c>
      <c r="AX121" s="843" t="s">
        <v>42</v>
      </c>
      <c r="AY121" s="844" t="s">
        <v>79</v>
      </c>
    </row>
    <row r="122" spans="2:65" s="809" customFormat="1">
      <c r="B122" s="808"/>
      <c r="D122" s="810" t="s">
        <v>88</v>
      </c>
      <c r="E122" s="811" t="s">
        <v>1</v>
      </c>
      <c r="F122" s="812" t="s">
        <v>2652</v>
      </c>
      <c r="H122" s="813">
        <v>1.2999999999999999E-2</v>
      </c>
      <c r="I122" s="737"/>
      <c r="L122" s="808"/>
      <c r="M122" s="814"/>
      <c r="N122" s="815"/>
      <c r="O122" s="815"/>
      <c r="P122" s="815"/>
      <c r="Q122" s="815"/>
      <c r="R122" s="815"/>
      <c r="S122" s="815"/>
      <c r="T122" s="816"/>
      <c r="AT122" s="811" t="s">
        <v>88</v>
      </c>
      <c r="AU122" s="811" t="s">
        <v>45</v>
      </c>
      <c r="AV122" s="809" t="s">
        <v>45</v>
      </c>
      <c r="AW122" s="809" t="s">
        <v>24</v>
      </c>
      <c r="AX122" s="809" t="s">
        <v>42</v>
      </c>
      <c r="AY122" s="811" t="s">
        <v>79</v>
      </c>
    </row>
    <row r="123" spans="2:65" s="818" customFormat="1">
      <c r="B123" s="817"/>
      <c r="D123" s="819" t="s">
        <v>88</v>
      </c>
      <c r="E123" s="820" t="s">
        <v>1</v>
      </c>
      <c r="F123" s="821" t="s">
        <v>90</v>
      </c>
      <c r="H123" s="822">
        <v>1.345</v>
      </c>
      <c r="I123" s="738"/>
      <c r="L123" s="817"/>
      <c r="M123" s="823"/>
      <c r="N123" s="824"/>
      <c r="O123" s="824"/>
      <c r="P123" s="824"/>
      <c r="Q123" s="824"/>
      <c r="R123" s="824"/>
      <c r="S123" s="824"/>
      <c r="T123" s="825"/>
      <c r="AT123" s="826" t="s">
        <v>88</v>
      </c>
      <c r="AU123" s="826" t="s">
        <v>45</v>
      </c>
      <c r="AV123" s="818" t="s">
        <v>91</v>
      </c>
      <c r="AW123" s="818" t="s">
        <v>24</v>
      </c>
      <c r="AX123" s="818" t="s">
        <v>12</v>
      </c>
      <c r="AY123" s="826" t="s">
        <v>79</v>
      </c>
    </row>
    <row r="124" spans="2:65" s="579" customFormat="1" ht="22.5" customHeight="1">
      <c r="B124" s="580"/>
      <c r="C124" s="671" t="s">
        <v>149</v>
      </c>
      <c r="D124" s="671" t="s">
        <v>82</v>
      </c>
      <c r="E124" s="672" t="s">
        <v>1838</v>
      </c>
      <c r="F124" s="673" t="s">
        <v>1837</v>
      </c>
      <c r="G124" s="674" t="s">
        <v>953</v>
      </c>
      <c r="H124" s="675">
        <v>1.865</v>
      </c>
      <c r="I124" s="1"/>
      <c r="J124" s="675">
        <f>ROUND(I124*H124,3)</f>
        <v>0</v>
      </c>
      <c r="K124" s="673"/>
      <c r="L124" s="580"/>
      <c r="M124" s="804" t="s">
        <v>1</v>
      </c>
      <c r="N124" s="805" t="s">
        <v>31</v>
      </c>
      <c r="O124" s="806">
        <v>0</v>
      </c>
      <c r="P124" s="806">
        <f>O124*H124</f>
        <v>0</v>
      </c>
      <c r="Q124" s="806">
        <v>0</v>
      </c>
      <c r="R124" s="806">
        <f>Q124*H124</f>
        <v>0</v>
      </c>
      <c r="S124" s="806">
        <v>0</v>
      </c>
      <c r="T124" s="807">
        <f>S124*H124</f>
        <v>0</v>
      </c>
      <c r="AR124" s="568" t="s">
        <v>91</v>
      </c>
      <c r="AT124" s="568" t="s">
        <v>82</v>
      </c>
      <c r="AU124" s="568" t="s">
        <v>45</v>
      </c>
      <c r="AY124" s="568" t="s">
        <v>79</v>
      </c>
      <c r="BE124" s="637">
        <f>IF(N124="základní",J124,0)</f>
        <v>0</v>
      </c>
      <c r="BF124" s="637">
        <f>IF(N124="snížená",J124,0)</f>
        <v>0</v>
      </c>
      <c r="BG124" s="637">
        <f>IF(N124="zákl. přenesená",J124,0)</f>
        <v>0</v>
      </c>
      <c r="BH124" s="637">
        <f>IF(N124="sníž. přenesená",J124,0)</f>
        <v>0</v>
      </c>
      <c r="BI124" s="637">
        <f>IF(N124="nulová",J124,0)</f>
        <v>0</v>
      </c>
      <c r="BJ124" s="568" t="s">
        <v>12</v>
      </c>
      <c r="BK124" s="681">
        <f>ROUND(I124*H124,3)</f>
        <v>0</v>
      </c>
      <c r="BL124" s="568" t="s">
        <v>91</v>
      </c>
      <c r="BM124" s="568" t="s">
        <v>1836</v>
      </c>
    </row>
    <row r="125" spans="2:65" s="828" customFormat="1">
      <c r="B125" s="827"/>
      <c r="D125" s="810" t="s">
        <v>88</v>
      </c>
      <c r="E125" s="829" t="s">
        <v>1</v>
      </c>
      <c r="F125" s="830" t="s">
        <v>2651</v>
      </c>
      <c r="H125" s="829" t="s">
        <v>1</v>
      </c>
      <c r="I125" s="739"/>
      <c r="L125" s="827"/>
      <c r="M125" s="831"/>
      <c r="N125" s="832"/>
      <c r="O125" s="832"/>
      <c r="P125" s="832"/>
      <c r="Q125" s="832"/>
      <c r="R125" s="832"/>
      <c r="S125" s="832"/>
      <c r="T125" s="833"/>
      <c r="AT125" s="829" t="s">
        <v>88</v>
      </c>
      <c r="AU125" s="829" t="s">
        <v>45</v>
      </c>
      <c r="AV125" s="828" t="s">
        <v>12</v>
      </c>
      <c r="AW125" s="828" t="s">
        <v>24</v>
      </c>
      <c r="AX125" s="828" t="s">
        <v>42</v>
      </c>
      <c r="AY125" s="829" t="s">
        <v>79</v>
      </c>
    </row>
    <row r="126" spans="2:65" s="809" customFormat="1">
      <c r="B126" s="808"/>
      <c r="D126" s="810" t="s">
        <v>88</v>
      </c>
      <c r="E126" s="811" t="s">
        <v>1</v>
      </c>
      <c r="F126" s="812" t="s">
        <v>2650</v>
      </c>
      <c r="H126" s="813">
        <v>1.865</v>
      </c>
      <c r="I126" s="737"/>
      <c r="L126" s="808"/>
      <c r="M126" s="814"/>
      <c r="N126" s="815"/>
      <c r="O126" s="815"/>
      <c r="P126" s="815"/>
      <c r="Q126" s="815"/>
      <c r="R126" s="815"/>
      <c r="S126" s="815"/>
      <c r="T126" s="816"/>
      <c r="AT126" s="811" t="s">
        <v>88</v>
      </c>
      <c r="AU126" s="811" t="s">
        <v>45</v>
      </c>
      <c r="AV126" s="809" t="s">
        <v>45</v>
      </c>
      <c r="AW126" s="809" t="s">
        <v>24</v>
      </c>
      <c r="AX126" s="809" t="s">
        <v>42</v>
      </c>
      <c r="AY126" s="811" t="s">
        <v>79</v>
      </c>
    </row>
    <row r="127" spans="2:65" s="818" customFormat="1">
      <c r="B127" s="817"/>
      <c r="D127" s="810" t="s">
        <v>88</v>
      </c>
      <c r="E127" s="826" t="s">
        <v>1</v>
      </c>
      <c r="F127" s="850" t="s">
        <v>90</v>
      </c>
      <c r="H127" s="851">
        <v>1.865</v>
      </c>
      <c r="I127" s="738"/>
      <c r="L127" s="817"/>
      <c r="M127" s="823"/>
      <c r="N127" s="824"/>
      <c r="O127" s="824"/>
      <c r="P127" s="824"/>
      <c r="Q127" s="824"/>
      <c r="R127" s="824"/>
      <c r="S127" s="824"/>
      <c r="T127" s="825"/>
      <c r="AT127" s="826" t="s">
        <v>88</v>
      </c>
      <c r="AU127" s="826" t="s">
        <v>45</v>
      </c>
      <c r="AV127" s="818" t="s">
        <v>91</v>
      </c>
      <c r="AW127" s="818" t="s">
        <v>24</v>
      </c>
      <c r="AX127" s="818" t="s">
        <v>12</v>
      </c>
      <c r="AY127" s="826" t="s">
        <v>79</v>
      </c>
    </row>
    <row r="128" spans="2:65" s="791" customFormat="1" ht="29.85" customHeight="1">
      <c r="B128" s="790"/>
      <c r="D128" s="801" t="s">
        <v>41</v>
      </c>
      <c r="E128" s="802" t="s">
        <v>91</v>
      </c>
      <c r="F128" s="802" t="s">
        <v>1833</v>
      </c>
      <c r="I128" s="741"/>
      <c r="J128" s="803">
        <f>BK128</f>
        <v>0</v>
      </c>
      <c r="L128" s="790"/>
      <c r="M128" s="795"/>
      <c r="N128" s="796"/>
      <c r="O128" s="796"/>
      <c r="P128" s="797">
        <f>SUM(P129:P131)</f>
        <v>0.38983199999999996</v>
      </c>
      <c r="Q128" s="796"/>
      <c r="R128" s="797">
        <f>SUM(R129:R131)</f>
        <v>0.55966791999999999</v>
      </c>
      <c r="S128" s="796"/>
      <c r="T128" s="798">
        <f>SUM(T129:T131)</f>
        <v>0</v>
      </c>
      <c r="AR128" s="792" t="s">
        <v>12</v>
      </c>
      <c r="AT128" s="799" t="s">
        <v>41</v>
      </c>
      <c r="AU128" s="799" t="s">
        <v>12</v>
      </c>
      <c r="AY128" s="792" t="s">
        <v>79</v>
      </c>
      <c r="BK128" s="800">
        <f>SUM(BK129:BK131)</f>
        <v>0</v>
      </c>
    </row>
    <row r="129" spans="2:65" s="579" customFormat="1" ht="22.5" customHeight="1">
      <c r="B129" s="580"/>
      <c r="C129" s="671" t="s">
        <v>155</v>
      </c>
      <c r="D129" s="671" t="s">
        <v>82</v>
      </c>
      <c r="E129" s="672" t="s">
        <v>1832</v>
      </c>
      <c r="F129" s="673" t="s">
        <v>1831</v>
      </c>
      <c r="G129" s="674" t="s">
        <v>1830</v>
      </c>
      <c r="H129" s="675">
        <v>0.29599999999999999</v>
      </c>
      <c r="I129" s="1"/>
      <c r="J129" s="675">
        <f>ROUND(I129*H129,3)</f>
        <v>0</v>
      </c>
      <c r="K129" s="673"/>
      <c r="L129" s="580"/>
      <c r="M129" s="804" t="s">
        <v>1</v>
      </c>
      <c r="N129" s="805" t="s">
        <v>31</v>
      </c>
      <c r="O129" s="806">
        <v>1.3169999999999999</v>
      </c>
      <c r="P129" s="806">
        <f>O129*H129</f>
        <v>0.38983199999999996</v>
      </c>
      <c r="Q129" s="806">
        <v>1.8907700000000001</v>
      </c>
      <c r="R129" s="806">
        <f>Q129*H129</f>
        <v>0.55966791999999999</v>
      </c>
      <c r="S129" s="806">
        <v>0</v>
      </c>
      <c r="T129" s="807">
        <f>S129*H129</f>
        <v>0</v>
      </c>
      <c r="AR129" s="568" t="s">
        <v>91</v>
      </c>
      <c r="AT129" s="568" t="s">
        <v>82</v>
      </c>
      <c r="AU129" s="568" t="s">
        <v>45</v>
      </c>
      <c r="AY129" s="568" t="s">
        <v>79</v>
      </c>
      <c r="BE129" s="637">
        <f>IF(N129="základní",J129,0)</f>
        <v>0</v>
      </c>
      <c r="BF129" s="637">
        <f>IF(N129="snížená",J129,0)</f>
        <v>0</v>
      </c>
      <c r="BG129" s="637">
        <f>IF(N129="zákl. přenesená",J129,0)</f>
        <v>0</v>
      </c>
      <c r="BH129" s="637">
        <f>IF(N129="sníž. přenesená",J129,0)</f>
        <v>0</v>
      </c>
      <c r="BI129" s="637">
        <f>IF(N129="nulová",J129,0)</f>
        <v>0</v>
      </c>
      <c r="BJ129" s="568" t="s">
        <v>12</v>
      </c>
      <c r="BK129" s="681">
        <f>ROUND(I129*H129,3)</f>
        <v>0</v>
      </c>
      <c r="BL129" s="568" t="s">
        <v>91</v>
      </c>
      <c r="BM129" s="568" t="s">
        <v>1829</v>
      </c>
    </row>
    <row r="130" spans="2:65" s="809" customFormat="1">
      <c r="B130" s="808"/>
      <c r="D130" s="810" t="s">
        <v>88</v>
      </c>
      <c r="E130" s="811" t="s">
        <v>1</v>
      </c>
      <c r="F130" s="812" t="s">
        <v>2649</v>
      </c>
      <c r="H130" s="813">
        <v>0.29599999999999999</v>
      </c>
      <c r="I130" s="737"/>
      <c r="L130" s="808"/>
      <c r="M130" s="814"/>
      <c r="N130" s="815"/>
      <c r="O130" s="815"/>
      <c r="P130" s="815"/>
      <c r="Q130" s="815"/>
      <c r="R130" s="815"/>
      <c r="S130" s="815"/>
      <c r="T130" s="816"/>
      <c r="AT130" s="811" t="s">
        <v>88</v>
      </c>
      <c r="AU130" s="811" t="s">
        <v>45</v>
      </c>
      <c r="AV130" s="809" t="s">
        <v>45</v>
      </c>
      <c r="AW130" s="809" t="s">
        <v>24</v>
      </c>
      <c r="AX130" s="809" t="s">
        <v>12</v>
      </c>
      <c r="AY130" s="811" t="s">
        <v>79</v>
      </c>
    </row>
    <row r="131" spans="2:65" s="818" customFormat="1">
      <c r="B131" s="817"/>
      <c r="D131" s="810" t="s">
        <v>88</v>
      </c>
      <c r="E131" s="826" t="s">
        <v>1</v>
      </c>
      <c r="F131" s="850" t="s">
        <v>90</v>
      </c>
      <c r="H131" s="851">
        <v>0.29599999999999999</v>
      </c>
      <c r="I131" s="738"/>
      <c r="L131" s="817"/>
      <c r="M131" s="823"/>
      <c r="N131" s="824"/>
      <c r="O131" s="824"/>
      <c r="P131" s="824"/>
      <c r="Q131" s="824"/>
      <c r="R131" s="824"/>
      <c r="S131" s="824"/>
      <c r="T131" s="825"/>
      <c r="AT131" s="826" t="s">
        <v>88</v>
      </c>
      <c r="AU131" s="826" t="s">
        <v>45</v>
      </c>
      <c r="AV131" s="818" t="s">
        <v>91</v>
      </c>
      <c r="AW131" s="818" t="s">
        <v>24</v>
      </c>
      <c r="AX131" s="818" t="s">
        <v>42</v>
      </c>
      <c r="AY131" s="826" t="s">
        <v>79</v>
      </c>
    </row>
    <row r="132" spans="2:65" s="791" customFormat="1" ht="29.85" customHeight="1">
      <c r="B132" s="790"/>
      <c r="D132" s="801" t="s">
        <v>41</v>
      </c>
      <c r="E132" s="802" t="s">
        <v>122</v>
      </c>
      <c r="F132" s="802" t="s">
        <v>1827</v>
      </c>
      <c r="I132" s="741"/>
      <c r="J132" s="803">
        <f>BK132</f>
        <v>0</v>
      </c>
      <c r="L132" s="790"/>
      <c r="M132" s="795"/>
      <c r="N132" s="796"/>
      <c r="O132" s="796"/>
      <c r="P132" s="797">
        <f>SUM(P133:P170)</f>
        <v>1.5730000000000002</v>
      </c>
      <c r="Q132" s="796"/>
      <c r="R132" s="797">
        <f>SUM(R133:R170)</f>
        <v>2.4499999999999999E-3</v>
      </c>
      <c r="S132" s="796"/>
      <c r="T132" s="798">
        <f>SUM(T133:T170)</f>
        <v>0</v>
      </c>
      <c r="AR132" s="792" t="s">
        <v>12</v>
      </c>
      <c r="AT132" s="799" t="s">
        <v>41</v>
      </c>
      <c r="AU132" s="799" t="s">
        <v>12</v>
      </c>
      <c r="AY132" s="792" t="s">
        <v>79</v>
      </c>
      <c r="BK132" s="800">
        <f>SUM(BK133:BK170)</f>
        <v>0</v>
      </c>
    </row>
    <row r="133" spans="2:65" s="579" customFormat="1" ht="31.5" customHeight="1">
      <c r="B133" s="580"/>
      <c r="C133" s="671" t="s">
        <v>161</v>
      </c>
      <c r="D133" s="671" t="s">
        <v>82</v>
      </c>
      <c r="E133" s="672" t="s">
        <v>2648</v>
      </c>
      <c r="F133" s="673" t="s">
        <v>2647</v>
      </c>
      <c r="G133" s="674" t="s">
        <v>85</v>
      </c>
      <c r="H133" s="675">
        <v>5</v>
      </c>
      <c r="I133" s="1"/>
      <c r="J133" s="675">
        <f>ROUND(I133*H133,3)</f>
        <v>0</v>
      </c>
      <c r="K133" s="673"/>
      <c r="L133" s="580"/>
      <c r="M133" s="804" t="s">
        <v>1</v>
      </c>
      <c r="N133" s="805" t="s">
        <v>31</v>
      </c>
      <c r="O133" s="806">
        <v>0.17100000000000001</v>
      </c>
      <c r="P133" s="806">
        <f>O133*H133</f>
        <v>0.85500000000000009</v>
      </c>
      <c r="Q133" s="806">
        <v>0</v>
      </c>
      <c r="R133" s="806">
        <f>Q133*H133</f>
        <v>0</v>
      </c>
      <c r="S133" s="806">
        <v>0</v>
      </c>
      <c r="T133" s="807">
        <f>S133*H133</f>
        <v>0</v>
      </c>
      <c r="AR133" s="568" t="s">
        <v>91</v>
      </c>
      <c r="AT133" s="568" t="s">
        <v>82</v>
      </c>
      <c r="AU133" s="568" t="s">
        <v>45</v>
      </c>
      <c r="AY133" s="568" t="s">
        <v>79</v>
      </c>
      <c r="BE133" s="637">
        <f>IF(N133="základní",J133,0)</f>
        <v>0</v>
      </c>
      <c r="BF133" s="637">
        <f>IF(N133="snížená",J133,0)</f>
        <v>0</v>
      </c>
      <c r="BG133" s="637">
        <f>IF(N133="zákl. přenesená",J133,0)</f>
        <v>0</v>
      </c>
      <c r="BH133" s="637">
        <f>IF(N133="sníž. přenesená",J133,0)</f>
        <v>0</v>
      </c>
      <c r="BI133" s="637">
        <f>IF(N133="nulová",J133,0)</f>
        <v>0</v>
      </c>
      <c r="BJ133" s="568" t="s">
        <v>12</v>
      </c>
      <c r="BK133" s="681">
        <f>ROUND(I133*H133,3)</f>
        <v>0</v>
      </c>
      <c r="BL133" s="568" t="s">
        <v>91</v>
      </c>
      <c r="BM133" s="568" t="s">
        <v>2646</v>
      </c>
    </row>
    <row r="134" spans="2:65" s="809" customFormat="1">
      <c r="B134" s="808"/>
      <c r="D134" s="810" t="s">
        <v>88</v>
      </c>
      <c r="E134" s="811" t="s">
        <v>1</v>
      </c>
      <c r="F134" s="812" t="s">
        <v>2642</v>
      </c>
      <c r="H134" s="813">
        <v>4.9000000000000004</v>
      </c>
      <c r="I134" s="737"/>
      <c r="L134" s="808"/>
      <c r="M134" s="814"/>
      <c r="N134" s="815"/>
      <c r="O134" s="815"/>
      <c r="P134" s="815"/>
      <c r="Q134" s="815"/>
      <c r="R134" s="815"/>
      <c r="S134" s="815"/>
      <c r="T134" s="816"/>
      <c r="AT134" s="811" t="s">
        <v>88</v>
      </c>
      <c r="AU134" s="811" t="s">
        <v>45</v>
      </c>
      <c r="AV134" s="809" t="s">
        <v>45</v>
      </c>
      <c r="AW134" s="809" t="s">
        <v>24</v>
      </c>
      <c r="AX134" s="809" t="s">
        <v>42</v>
      </c>
      <c r="AY134" s="811" t="s">
        <v>79</v>
      </c>
    </row>
    <row r="135" spans="2:65" s="809" customFormat="1">
      <c r="B135" s="808"/>
      <c r="D135" s="810" t="s">
        <v>88</v>
      </c>
      <c r="E135" s="811" t="s">
        <v>1</v>
      </c>
      <c r="F135" s="812" t="s">
        <v>2641</v>
      </c>
      <c r="H135" s="813">
        <v>0.1</v>
      </c>
      <c r="I135" s="737"/>
      <c r="L135" s="808"/>
      <c r="M135" s="814"/>
      <c r="N135" s="815"/>
      <c r="O135" s="815"/>
      <c r="P135" s="815"/>
      <c r="Q135" s="815"/>
      <c r="R135" s="815"/>
      <c r="S135" s="815"/>
      <c r="T135" s="816"/>
      <c r="AT135" s="811" t="s">
        <v>88</v>
      </c>
      <c r="AU135" s="811" t="s">
        <v>45</v>
      </c>
      <c r="AV135" s="809" t="s">
        <v>45</v>
      </c>
      <c r="AW135" s="809" t="s">
        <v>24</v>
      </c>
      <c r="AX135" s="809" t="s">
        <v>42</v>
      </c>
      <c r="AY135" s="811" t="s">
        <v>79</v>
      </c>
    </row>
    <row r="136" spans="2:65" s="818" customFormat="1">
      <c r="B136" s="817"/>
      <c r="D136" s="819" t="s">
        <v>88</v>
      </c>
      <c r="E136" s="820" t="s">
        <v>1</v>
      </c>
      <c r="F136" s="821" t="s">
        <v>90</v>
      </c>
      <c r="H136" s="822">
        <v>5</v>
      </c>
      <c r="I136" s="738"/>
      <c r="L136" s="817"/>
      <c r="M136" s="823"/>
      <c r="N136" s="824"/>
      <c r="O136" s="824"/>
      <c r="P136" s="824"/>
      <c r="Q136" s="824"/>
      <c r="R136" s="824"/>
      <c r="S136" s="824"/>
      <c r="T136" s="825"/>
      <c r="AT136" s="826" t="s">
        <v>88</v>
      </c>
      <c r="AU136" s="826" t="s">
        <v>45</v>
      </c>
      <c r="AV136" s="818" t="s">
        <v>91</v>
      </c>
      <c r="AW136" s="818" t="s">
        <v>24</v>
      </c>
      <c r="AX136" s="818" t="s">
        <v>12</v>
      </c>
      <c r="AY136" s="826" t="s">
        <v>79</v>
      </c>
    </row>
    <row r="137" spans="2:65" s="579" customFormat="1" ht="22.5" customHeight="1">
      <c r="B137" s="580"/>
      <c r="C137" s="834" t="s">
        <v>6</v>
      </c>
      <c r="D137" s="834" t="s">
        <v>92</v>
      </c>
      <c r="E137" s="835" t="s">
        <v>2645</v>
      </c>
      <c r="F137" s="836" t="s">
        <v>2644</v>
      </c>
      <c r="G137" s="837" t="s">
        <v>85</v>
      </c>
      <c r="H137" s="838">
        <v>5</v>
      </c>
      <c r="I137" s="146"/>
      <c r="J137" s="838">
        <f>ROUND(I137*H137,3)</f>
        <v>0</v>
      </c>
      <c r="K137" s="836"/>
      <c r="L137" s="839"/>
      <c r="M137" s="840" t="s">
        <v>1</v>
      </c>
      <c r="N137" s="841" t="s">
        <v>31</v>
      </c>
      <c r="O137" s="806">
        <v>0</v>
      </c>
      <c r="P137" s="806">
        <f>O137*H137</f>
        <v>0</v>
      </c>
      <c r="Q137" s="806">
        <v>4.8999999999999998E-4</v>
      </c>
      <c r="R137" s="806">
        <f>Q137*H137</f>
        <v>2.4499999999999999E-3</v>
      </c>
      <c r="S137" s="806">
        <v>0</v>
      </c>
      <c r="T137" s="807">
        <f>S137*H137</f>
        <v>0</v>
      </c>
      <c r="AR137" s="568" t="s">
        <v>122</v>
      </c>
      <c r="AT137" s="568" t="s">
        <v>92</v>
      </c>
      <c r="AU137" s="568" t="s">
        <v>45</v>
      </c>
      <c r="AY137" s="568" t="s">
        <v>79</v>
      </c>
      <c r="BE137" s="637">
        <f>IF(N137="základní",J137,0)</f>
        <v>0</v>
      </c>
      <c r="BF137" s="637">
        <f>IF(N137="snížená",J137,0)</f>
        <v>0</v>
      </c>
      <c r="BG137" s="637">
        <f>IF(N137="zákl. přenesená",J137,0)</f>
        <v>0</v>
      </c>
      <c r="BH137" s="637">
        <f>IF(N137="sníž. přenesená",J137,0)</f>
        <v>0</v>
      </c>
      <c r="BI137" s="637">
        <f>IF(N137="nulová",J137,0)</f>
        <v>0</v>
      </c>
      <c r="BJ137" s="568" t="s">
        <v>12</v>
      </c>
      <c r="BK137" s="681">
        <f>ROUND(I137*H137,3)</f>
        <v>0</v>
      </c>
      <c r="BL137" s="568" t="s">
        <v>91</v>
      </c>
      <c r="BM137" s="568" t="s">
        <v>2643</v>
      </c>
    </row>
    <row r="138" spans="2:65" s="809" customFormat="1">
      <c r="B138" s="808"/>
      <c r="D138" s="810" t="s">
        <v>88</v>
      </c>
      <c r="E138" s="811" t="s">
        <v>1</v>
      </c>
      <c r="F138" s="812" t="s">
        <v>2642</v>
      </c>
      <c r="H138" s="813">
        <v>4.9000000000000004</v>
      </c>
      <c r="I138" s="737"/>
      <c r="L138" s="808"/>
      <c r="M138" s="814"/>
      <c r="N138" s="815"/>
      <c r="O138" s="815"/>
      <c r="P138" s="815"/>
      <c r="Q138" s="815"/>
      <c r="R138" s="815"/>
      <c r="S138" s="815"/>
      <c r="T138" s="816"/>
      <c r="AT138" s="811" t="s">
        <v>88</v>
      </c>
      <c r="AU138" s="811" t="s">
        <v>45</v>
      </c>
      <c r="AV138" s="809" t="s">
        <v>45</v>
      </c>
      <c r="AW138" s="809" t="s">
        <v>24</v>
      </c>
      <c r="AX138" s="809" t="s">
        <v>42</v>
      </c>
      <c r="AY138" s="811" t="s">
        <v>79</v>
      </c>
    </row>
    <row r="139" spans="2:65" s="809" customFormat="1">
      <c r="B139" s="808"/>
      <c r="D139" s="810" t="s">
        <v>88</v>
      </c>
      <c r="E139" s="811" t="s">
        <v>1</v>
      </c>
      <c r="F139" s="812" t="s">
        <v>2641</v>
      </c>
      <c r="H139" s="813">
        <v>0.1</v>
      </c>
      <c r="I139" s="737"/>
      <c r="L139" s="808"/>
      <c r="M139" s="814"/>
      <c r="N139" s="815"/>
      <c r="O139" s="815"/>
      <c r="P139" s="815"/>
      <c r="Q139" s="815"/>
      <c r="R139" s="815"/>
      <c r="S139" s="815"/>
      <c r="T139" s="816"/>
      <c r="AT139" s="811" t="s">
        <v>88</v>
      </c>
      <c r="AU139" s="811" t="s">
        <v>45</v>
      </c>
      <c r="AV139" s="809" t="s">
        <v>45</v>
      </c>
      <c r="AW139" s="809" t="s">
        <v>24</v>
      </c>
      <c r="AX139" s="809" t="s">
        <v>42</v>
      </c>
      <c r="AY139" s="811" t="s">
        <v>79</v>
      </c>
    </row>
    <row r="140" spans="2:65" s="818" customFormat="1">
      <c r="B140" s="817"/>
      <c r="D140" s="819" t="s">
        <v>88</v>
      </c>
      <c r="E140" s="820" t="s">
        <v>1</v>
      </c>
      <c r="F140" s="821" t="s">
        <v>90</v>
      </c>
      <c r="H140" s="822">
        <v>5</v>
      </c>
      <c r="I140" s="738"/>
      <c r="L140" s="817"/>
      <c r="M140" s="823"/>
      <c r="N140" s="824"/>
      <c r="O140" s="824"/>
      <c r="P140" s="824"/>
      <c r="Q140" s="824"/>
      <c r="R140" s="824"/>
      <c r="S140" s="824"/>
      <c r="T140" s="825"/>
      <c r="AT140" s="826" t="s">
        <v>88</v>
      </c>
      <c r="AU140" s="826" t="s">
        <v>45</v>
      </c>
      <c r="AV140" s="818" t="s">
        <v>91</v>
      </c>
      <c r="AW140" s="818" t="s">
        <v>24</v>
      </c>
      <c r="AX140" s="818" t="s">
        <v>12</v>
      </c>
      <c r="AY140" s="826" t="s">
        <v>79</v>
      </c>
    </row>
    <row r="141" spans="2:65" s="579" customFormat="1" ht="31.5" customHeight="1">
      <c r="B141" s="580"/>
      <c r="C141" s="671" t="s">
        <v>86</v>
      </c>
      <c r="D141" s="671" t="s">
        <v>82</v>
      </c>
      <c r="E141" s="672" t="s">
        <v>2640</v>
      </c>
      <c r="F141" s="673" t="s">
        <v>2639</v>
      </c>
      <c r="G141" s="674" t="s">
        <v>185</v>
      </c>
      <c r="H141" s="675">
        <v>3</v>
      </c>
      <c r="I141" s="1"/>
      <c r="J141" s="675">
        <f>ROUND(I141*H141,3)</f>
        <v>0</v>
      </c>
      <c r="K141" s="673"/>
      <c r="L141" s="580"/>
      <c r="M141" s="804" t="s">
        <v>1</v>
      </c>
      <c r="N141" s="805" t="s">
        <v>31</v>
      </c>
      <c r="O141" s="806">
        <v>0.15</v>
      </c>
      <c r="P141" s="806">
        <f>O141*H141</f>
        <v>0.44999999999999996</v>
      </c>
      <c r="Q141" s="806">
        <v>0</v>
      </c>
      <c r="R141" s="806">
        <f>Q141*H141</f>
        <v>0</v>
      </c>
      <c r="S141" s="806">
        <v>0</v>
      </c>
      <c r="T141" s="807">
        <f>S141*H141</f>
        <v>0</v>
      </c>
      <c r="AR141" s="568" t="s">
        <v>91</v>
      </c>
      <c r="AT141" s="568" t="s">
        <v>82</v>
      </c>
      <c r="AU141" s="568" t="s">
        <v>45</v>
      </c>
      <c r="AY141" s="568" t="s">
        <v>79</v>
      </c>
      <c r="BE141" s="637">
        <f>IF(N141="základní",J141,0)</f>
        <v>0</v>
      </c>
      <c r="BF141" s="637">
        <f>IF(N141="snížená",J141,0)</f>
        <v>0</v>
      </c>
      <c r="BG141" s="637">
        <f>IF(N141="zákl. přenesená",J141,0)</f>
        <v>0</v>
      </c>
      <c r="BH141" s="637">
        <f>IF(N141="sníž. přenesená",J141,0)</f>
        <v>0</v>
      </c>
      <c r="BI141" s="637">
        <f>IF(N141="nulová",J141,0)</f>
        <v>0</v>
      </c>
      <c r="BJ141" s="568" t="s">
        <v>12</v>
      </c>
      <c r="BK141" s="681">
        <f>ROUND(I141*H141,3)</f>
        <v>0</v>
      </c>
      <c r="BL141" s="568" t="s">
        <v>91</v>
      </c>
      <c r="BM141" s="568" t="s">
        <v>2638</v>
      </c>
    </row>
    <row r="142" spans="2:65" s="809" customFormat="1">
      <c r="B142" s="808"/>
      <c r="D142" s="810" t="s">
        <v>88</v>
      </c>
      <c r="E142" s="811" t="s">
        <v>1</v>
      </c>
      <c r="F142" s="812" t="s">
        <v>2637</v>
      </c>
      <c r="H142" s="813">
        <v>3</v>
      </c>
      <c r="I142" s="737"/>
      <c r="L142" s="808"/>
      <c r="M142" s="814"/>
      <c r="N142" s="815"/>
      <c r="O142" s="815"/>
      <c r="P142" s="815"/>
      <c r="Q142" s="815"/>
      <c r="R142" s="815"/>
      <c r="S142" s="815"/>
      <c r="T142" s="816"/>
      <c r="AT142" s="811" t="s">
        <v>88</v>
      </c>
      <c r="AU142" s="811" t="s">
        <v>45</v>
      </c>
      <c r="AV142" s="809" t="s">
        <v>45</v>
      </c>
      <c r="AW142" s="809" t="s">
        <v>24</v>
      </c>
      <c r="AX142" s="809" t="s">
        <v>42</v>
      </c>
      <c r="AY142" s="811" t="s">
        <v>79</v>
      </c>
    </row>
    <row r="143" spans="2:65" s="818" customFormat="1">
      <c r="B143" s="817"/>
      <c r="D143" s="819" t="s">
        <v>88</v>
      </c>
      <c r="E143" s="820" t="s">
        <v>1</v>
      </c>
      <c r="F143" s="821" t="s">
        <v>90</v>
      </c>
      <c r="H143" s="822">
        <v>3</v>
      </c>
      <c r="I143" s="738"/>
      <c r="L143" s="817"/>
      <c r="M143" s="823"/>
      <c r="N143" s="824"/>
      <c r="O143" s="824"/>
      <c r="P143" s="824"/>
      <c r="Q143" s="824"/>
      <c r="R143" s="824"/>
      <c r="S143" s="824"/>
      <c r="T143" s="825"/>
      <c r="AT143" s="826" t="s">
        <v>88</v>
      </c>
      <c r="AU143" s="826" t="s">
        <v>45</v>
      </c>
      <c r="AV143" s="818" t="s">
        <v>91</v>
      </c>
      <c r="AW143" s="818" t="s">
        <v>24</v>
      </c>
      <c r="AX143" s="818" t="s">
        <v>12</v>
      </c>
      <c r="AY143" s="826" t="s">
        <v>79</v>
      </c>
    </row>
    <row r="144" spans="2:65" s="579" customFormat="1" ht="22.5" customHeight="1">
      <c r="B144" s="580"/>
      <c r="C144" s="834" t="s">
        <v>176</v>
      </c>
      <c r="D144" s="834" t="s">
        <v>92</v>
      </c>
      <c r="E144" s="835" t="s">
        <v>2636</v>
      </c>
      <c r="F144" s="836" t="s">
        <v>2635</v>
      </c>
      <c r="G144" s="837" t="s">
        <v>185</v>
      </c>
      <c r="H144" s="838">
        <v>1</v>
      </c>
      <c r="I144" s="146"/>
      <c r="J144" s="838">
        <f>ROUND(I144*H144,3)</f>
        <v>0</v>
      </c>
      <c r="K144" s="836"/>
      <c r="L144" s="839"/>
      <c r="M144" s="840" t="s">
        <v>1</v>
      </c>
      <c r="N144" s="841" t="s">
        <v>31</v>
      </c>
      <c r="O144" s="806">
        <v>0</v>
      </c>
      <c r="P144" s="806">
        <f>O144*H144</f>
        <v>0</v>
      </c>
      <c r="Q144" s="806">
        <v>0</v>
      </c>
      <c r="R144" s="806">
        <f>Q144*H144</f>
        <v>0</v>
      </c>
      <c r="S144" s="806">
        <v>0</v>
      </c>
      <c r="T144" s="807">
        <f>S144*H144</f>
        <v>0</v>
      </c>
      <c r="AR144" s="568" t="s">
        <v>122</v>
      </c>
      <c r="AT144" s="568" t="s">
        <v>92</v>
      </c>
      <c r="AU144" s="568" t="s">
        <v>45</v>
      </c>
      <c r="AY144" s="568" t="s">
        <v>79</v>
      </c>
      <c r="BE144" s="637">
        <f>IF(N144="základní",J144,0)</f>
        <v>0</v>
      </c>
      <c r="BF144" s="637">
        <f>IF(N144="snížená",J144,0)</f>
        <v>0</v>
      </c>
      <c r="BG144" s="637">
        <f>IF(N144="zákl. přenesená",J144,0)</f>
        <v>0</v>
      </c>
      <c r="BH144" s="637">
        <f>IF(N144="sníž. přenesená",J144,0)</f>
        <v>0</v>
      </c>
      <c r="BI144" s="637">
        <f>IF(N144="nulová",J144,0)</f>
        <v>0</v>
      </c>
      <c r="BJ144" s="568" t="s">
        <v>12</v>
      </c>
      <c r="BK144" s="681">
        <f>ROUND(I144*H144,3)</f>
        <v>0</v>
      </c>
      <c r="BL144" s="568" t="s">
        <v>91</v>
      </c>
      <c r="BM144" s="568" t="s">
        <v>2634</v>
      </c>
    </row>
    <row r="145" spans="2:65" s="809" customFormat="1">
      <c r="B145" s="808"/>
      <c r="D145" s="810" t="s">
        <v>88</v>
      </c>
      <c r="E145" s="811" t="s">
        <v>1</v>
      </c>
      <c r="F145" s="812" t="s">
        <v>2633</v>
      </c>
      <c r="H145" s="813">
        <v>1</v>
      </c>
      <c r="I145" s="737"/>
      <c r="L145" s="808"/>
      <c r="M145" s="814"/>
      <c r="N145" s="815"/>
      <c r="O145" s="815"/>
      <c r="P145" s="815"/>
      <c r="Q145" s="815"/>
      <c r="R145" s="815"/>
      <c r="S145" s="815"/>
      <c r="T145" s="816"/>
      <c r="AT145" s="811" t="s">
        <v>88</v>
      </c>
      <c r="AU145" s="811" t="s">
        <v>45</v>
      </c>
      <c r="AV145" s="809" t="s">
        <v>45</v>
      </c>
      <c r="AW145" s="809" t="s">
        <v>24</v>
      </c>
      <c r="AX145" s="809" t="s">
        <v>42</v>
      </c>
      <c r="AY145" s="811" t="s">
        <v>79</v>
      </c>
    </row>
    <row r="146" spans="2:65" s="818" customFormat="1">
      <c r="B146" s="817"/>
      <c r="D146" s="819" t="s">
        <v>88</v>
      </c>
      <c r="E146" s="820" t="s">
        <v>1</v>
      </c>
      <c r="F146" s="821" t="s">
        <v>90</v>
      </c>
      <c r="H146" s="822">
        <v>1</v>
      </c>
      <c r="I146" s="738"/>
      <c r="L146" s="817"/>
      <c r="M146" s="823"/>
      <c r="N146" s="824"/>
      <c r="O146" s="824"/>
      <c r="P146" s="824"/>
      <c r="Q146" s="824"/>
      <c r="R146" s="824"/>
      <c r="S146" s="824"/>
      <c r="T146" s="825"/>
      <c r="AT146" s="826" t="s">
        <v>88</v>
      </c>
      <c r="AU146" s="826" t="s">
        <v>45</v>
      </c>
      <c r="AV146" s="818" t="s">
        <v>91</v>
      </c>
      <c r="AW146" s="818" t="s">
        <v>24</v>
      </c>
      <c r="AX146" s="818" t="s">
        <v>12</v>
      </c>
      <c r="AY146" s="826" t="s">
        <v>79</v>
      </c>
    </row>
    <row r="147" spans="2:65" s="579" customFormat="1" ht="22.5" customHeight="1">
      <c r="B147" s="580"/>
      <c r="C147" s="834" t="s">
        <v>182</v>
      </c>
      <c r="D147" s="834" t="s">
        <v>92</v>
      </c>
      <c r="E147" s="835" t="s">
        <v>1804</v>
      </c>
      <c r="F147" s="836" t="s">
        <v>2632</v>
      </c>
      <c r="G147" s="837" t="s">
        <v>185</v>
      </c>
      <c r="H147" s="838">
        <v>1</v>
      </c>
      <c r="I147" s="146"/>
      <c r="J147" s="838">
        <f>ROUND(I147*H147,3)</f>
        <v>0</v>
      </c>
      <c r="K147" s="836"/>
      <c r="L147" s="839"/>
      <c r="M147" s="840" t="s">
        <v>1</v>
      </c>
      <c r="N147" s="841" t="s">
        <v>31</v>
      </c>
      <c r="O147" s="806">
        <v>0</v>
      </c>
      <c r="P147" s="806">
        <f>O147*H147</f>
        <v>0</v>
      </c>
      <c r="Q147" s="806">
        <v>0</v>
      </c>
      <c r="R147" s="806">
        <f>Q147*H147</f>
        <v>0</v>
      </c>
      <c r="S147" s="806">
        <v>0</v>
      </c>
      <c r="T147" s="807">
        <f>S147*H147</f>
        <v>0</v>
      </c>
      <c r="AR147" s="568" t="s">
        <v>122</v>
      </c>
      <c r="AT147" s="568" t="s">
        <v>92</v>
      </c>
      <c r="AU147" s="568" t="s">
        <v>45</v>
      </c>
      <c r="AY147" s="568" t="s">
        <v>79</v>
      </c>
      <c r="BE147" s="637">
        <f>IF(N147="základní",J147,0)</f>
        <v>0</v>
      </c>
      <c r="BF147" s="637">
        <f>IF(N147="snížená",J147,0)</f>
        <v>0</v>
      </c>
      <c r="BG147" s="637">
        <f>IF(N147="zákl. přenesená",J147,0)</f>
        <v>0</v>
      </c>
      <c r="BH147" s="637">
        <f>IF(N147="sníž. přenesená",J147,0)</f>
        <v>0</v>
      </c>
      <c r="BI147" s="637">
        <f>IF(N147="nulová",J147,0)</f>
        <v>0</v>
      </c>
      <c r="BJ147" s="568" t="s">
        <v>12</v>
      </c>
      <c r="BK147" s="681">
        <f>ROUND(I147*H147,3)</f>
        <v>0</v>
      </c>
      <c r="BL147" s="568" t="s">
        <v>91</v>
      </c>
      <c r="BM147" s="568" t="s">
        <v>1802</v>
      </c>
    </row>
    <row r="148" spans="2:65" s="809" customFormat="1">
      <c r="B148" s="808"/>
      <c r="D148" s="810" t="s">
        <v>88</v>
      </c>
      <c r="E148" s="811" t="s">
        <v>1</v>
      </c>
      <c r="F148" s="812" t="s">
        <v>2622</v>
      </c>
      <c r="H148" s="813">
        <v>1</v>
      </c>
      <c r="I148" s="737"/>
      <c r="L148" s="808"/>
      <c r="M148" s="814"/>
      <c r="N148" s="815"/>
      <c r="O148" s="815"/>
      <c r="P148" s="815"/>
      <c r="Q148" s="815"/>
      <c r="R148" s="815"/>
      <c r="S148" s="815"/>
      <c r="T148" s="816"/>
      <c r="AT148" s="811" t="s">
        <v>88</v>
      </c>
      <c r="AU148" s="811" t="s">
        <v>45</v>
      </c>
      <c r="AV148" s="809" t="s">
        <v>45</v>
      </c>
      <c r="AW148" s="809" t="s">
        <v>24</v>
      </c>
      <c r="AX148" s="809" t="s">
        <v>42</v>
      </c>
      <c r="AY148" s="811" t="s">
        <v>79</v>
      </c>
    </row>
    <row r="149" spans="2:65" s="818" customFormat="1">
      <c r="B149" s="817"/>
      <c r="D149" s="819" t="s">
        <v>88</v>
      </c>
      <c r="E149" s="820" t="s">
        <v>1</v>
      </c>
      <c r="F149" s="821" t="s">
        <v>90</v>
      </c>
      <c r="H149" s="822">
        <v>1</v>
      </c>
      <c r="I149" s="738"/>
      <c r="L149" s="817"/>
      <c r="M149" s="823"/>
      <c r="N149" s="824"/>
      <c r="O149" s="824"/>
      <c r="P149" s="824"/>
      <c r="Q149" s="824"/>
      <c r="R149" s="824"/>
      <c r="S149" s="824"/>
      <c r="T149" s="825"/>
      <c r="AT149" s="826" t="s">
        <v>88</v>
      </c>
      <c r="AU149" s="826" t="s">
        <v>45</v>
      </c>
      <c r="AV149" s="818" t="s">
        <v>91</v>
      </c>
      <c r="AW149" s="818" t="s">
        <v>24</v>
      </c>
      <c r="AX149" s="818" t="s">
        <v>12</v>
      </c>
      <c r="AY149" s="826" t="s">
        <v>79</v>
      </c>
    </row>
    <row r="150" spans="2:65" s="579" customFormat="1" ht="31.5" customHeight="1">
      <c r="B150" s="580"/>
      <c r="C150" s="671" t="s">
        <v>188</v>
      </c>
      <c r="D150" s="671" t="s">
        <v>82</v>
      </c>
      <c r="E150" s="672" t="s">
        <v>2631</v>
      </c>
      <c r="F150" s="673" t="s">
        <v>2630</v>
      </c>
      <c r="G150" s="674" t="s">
        <v>185</v>
      </c>
      <c r="H150" s="675">
        <v>1</v>
      </c>
      <c r="I150" s="1"/>
      <c r="J150" s="675">
        <f>ROUND(I150*H150,3)</f>
        <v>0</v>
      </c>
      <c r="K150" s="673"/>
      <c r="L150" s="580"/>
      <c r="M150" s="804" t="s">
        <v>1</v>
      </c>
      <c r="N150" s="805" t="s">
        <v>31</v>
      </c>
      <c r="O150" s="806">
        <v>0.18</v>
      </c>
      <c r="P150" s="806">
        <f>O150*H150</f>
        <v>0.18</v>
      </c>
      <c r="Q150" s="806">
        <v>0</v>
      </c>
      <c r="R150" s="806">
        <f>Q150*H150</f>
        <v>0</v>
      </c>
      <c r="S150" s="806">
        <v>0</v>
      </c>
      <c r="T150" s="807">
        <f>S150*H150</f>
        <v>0</v>
      </c>
      <c r="AR150" s="568" t="s">
        <v>91</v>
      </c>
      <c r="AT150" s="568" t="s">
        <v>82</v>
      </c>
      <c r="AU150" s="568" t="s">
        <v>45</v>
      </c>
      <c r="AY150" s="568" t="s">
        <v>79</v>
      </c>
      <c r="BE150" s="637">
        <f>IF(N150="základní",J150,0)</f>
        <v>0</v>
      </c>
      <c r="BF150" s="637">
        <f>IF(N150="snížená",J150,0)</f>
        <v>0</v>
      </c>
      <c r="BG150" s="637">
        <f>IF(N150="zákl. přenesená",J150,0)</f>
        <v>0</v>
      </c>
      <c r="BH150" s="637">
        <f>IF(N150="sníž. přenesená",J150,0)</f>
        <v>0</v>
      </c>
      <c r="BI150" s="637">
        <f>IF(N150="nulová",J150,0)</f>
        <v>0</v>
      </c>
      <c r="BJ150" s="568" t="s">
        <v>12</v>
      </c>
      <c r="BK150" s="681">
        <f>ROUND(I150*H150,3)</f>
        <v>0</v>
      </c>
      <c r="BL150" s="568" t="s">
        <v>91</v>
      </c>
      <c r="BM150" s="568" t="s">
        <v>2629</v>
      </c>
    </row>
    <row r="151" spans="2:65" s="809" customFormat="1">
      <c r="B151" s="808"/>
      <c r="D151" s="810" t="s">
        <v>88</v>
      </c>
      <c r="E151" s="811" t="s">
        <v>1</v>
      </c>
      <c r="F151" s="812" t="s">
        <v>2622</v>
      </c>
      <c r="H151" s="813">
        <v>1</v>
      </c>
      <c r="I151" s="737"/>
      <c r="L151" s="808"/>
      <c r="M151" s="814"/>
      <c r="N151" s="815"/>
      <c r="O151" s="815"/>
      <c r="P151" s="815"/>
      <c r="Q151" s="815"/>
      <c r="R151" s="815"/>
      <c r="S151" s="815"/>
      <c r="T151" s="816"/>
      <c r="AT151" s="811" t="s">
        <v>88</v>
      </c>
      <c r="AU151" s="811" t="s">
        <v>45</v>
      </c>
      <c r="AV151" s="809" t="s">
        <v>45</v>
      </c>
      <c r="AW151" s="809" t="s">
        <v>24</v>
      </c>
      <c r="AX151" s="809" t="s">
        <v>42</v>
      </c>
      <c r="AY151" s="811" t="s">
        <v>79</v>
      </c>
    </row>
    <row r="152" spans="2:65" s="818" customFormat="1">
      <c r="B152" s="817"/>
      <c r="D152" s="819" t="s">
        <v>88</v>
      </c>
      <c r="E152" s="820" t="s">
        <v>1</v>
      </c>
      <c r="F152" s="821" t="s">
        <v>90</v>
      </c>
      <c r="H152" s="822">
        <v>1</v>
      </c>
      <c r="I152" s="738"/>
      <c r="L152" s="817"/>
      <c r="M152" s="823"/>
      <c r="N152" s="824"/>
      <c r="O152" s="824"/>
      <c r="P152" s="824"/>
      <c r="Q152" s="824"/>
      <c r="R152" s="824"/>
      <c r="S152" s="824"/>
      <c r="T152" s="825"/>
      <c r="AT152" s="826" t="s">
        <v>88</v>
      </c>
      <c r="AU152" s="826" t="s">
        <v>45</v>
      </c>
      <c r="AV152" s="818" t="s">
        <v>91</v>
      </c>
      <c r="AW152" s="818" t="s">
        <v>24</v>
      </c>
      <c r="AX152" s="818" t="s">
        <v>12</v>
      </c>
      <c r="AY152" s="826" t="s">
        <v>79</v>
      </c>
    </row>
    <row r="153" spans="2:65" s="579" customFormat="1" ht="22.5" customHeight="1">
      <c r="B153" s="580"/>
      <c r="C153" s="834" t="s">
        <v>193</v>
      </c>
      <c r="D153" s="834" t="s">
        <v>92</v>
      </c>
      <c r="E153" s="835" t="s">
        <v>2628</v>
      </c>
      <c r="F153" s="836" t="s">
        <v>2627</v>
      </c>
      <c r="G153" s="837" t="s">
        <v>185</v>
      </c>
      <c r="H153" s="838">
        <v>1</v>
      </c>
      <c r="I153" s="146"/>
      <c r="J153" s="838">
        <f>ROUND(I153*H153,3)</f>
        <v>0</v>
      </c>
      <c r="K153" s="836"/>
      <c r="L153" s="839"/>
      <c r="M153" s="840" t="s">
        <v>1</v>
      </c>
      <c r="N153" s="841" t="s">
        <v>31</v>
      </c>
      <c r="O153" s="806">
        <v>0</v>
      </c>
      <c r="P153" s="806">
        <f>O153*H153</f>
        <v>0</v>
      </c>
      <c r="Q153" s="806">
        <v>0</v>
      </c>
      <c r="R153" s="806">
        <f>Q153*H153</f>
        <v>0</v>
      </c>
      <c r="S153" s="806">
        <v>0</v>
      </c>
      <c r="T153" s="807">
        <f>S153*H153</f>
        <v>0</v>
      </c>
      <c r="AR153" s="568" t="s">
        <v>122</v>
      </c>
      <c r="AT153" s="568" t="s">
        <v>92</v>
      </c>
      <c r="AU153" s="568" t="s">
        <v>45</v>
      </c>
      <c r="AY153" s="568" t="s">
        <v>79</v>
      </c>
      <c r="BE153" s="637">
        <f>IF(N153="základní",J153,0)</f>
        <v>0</v>
      </c>
      <c r="BF153" s="637">
        <f>IF(N153="snížená",J153,0)</f>
        <v>0</v>
      </c>
      <c r="BG153" s="637">
        <f>IF(N153="zákl. přenesená",J153,0)</f>
        <v>0</v>
      </c>
      <c r="BH153" s="637">
        <f>IF(N153="sníž. přenesená",J153,0)</f>
        <v>0</v>
      </c>
      <c r="BI153" s="637">
        <f>IF(N153="nulová",J153,0)</f>
        <v>0</v>
      </c>
      <c r="BJ153" s="568" t="s">
        <v>12</v>
      </c>
      <c r="BK153" s="681">
        <f>ROUND(I153*H153,3)</f>
        <v>0</v>
      </c>
      <c r="BL153" s="568" t="s">
        <v>91</v>
      </c>
      <c r="BM153" s="568" t="s">
        <v>2626</v>
      </c>
    </row>
    <row r="154" spans="2:65" s="809" customFormat="1">
      <c r="B154" s="808"/>
      <c r="D154" s="810" t="s">
        <v>88</v>
      </c>
      <c r="E154" s="811" t="s">
        <v>1</v>
      </c>
      <c r="F154" s="812" t="s">
        <v>2622</v>
      </c>
      <c r="H154" s="813">
        <v>1</v>
      </c>
      <c r="I154" s="737"/>
      <c r="L154" s="808"/>
      <c r="M154" s="814"/>
      <c r="N154" s="815"/>
      <c r="O154" s="815"/>
      <c r="P154" s="815"/>
      <c r="Q154" s="815"/>
      <c r="R154" s="815"/>
      <c r="S154" s="815"/>
      <c r="T154" s="816"/>
      <c r="AT154" s="811" t="s">
        <v>88</v>
      </c>
      <c r="AU154" s="811" t="s">
        <v>45</v>
      </c>
      <c r="AV154" s="809" t="s">
        <v>45</v>
      </c>
      <c r="AW154" s="809" t="s">
        <v>24</v>
      </c>
      <c r="AX154" s="809" t="s">
        <v>42</v>
      </c>
      <c r="AY154" s="811" t="s">
        <v>79</v>
      </c>
    </row>
    <row r="155" spans="2:65" s="818" customFormat="1">
      <c r="B155" s="817"/>
      <c r="D155" s="819" t="s">
        <v>88</v>
      </c>
      <c r="E155" s="820" t="s">
        <v>1</v>
      </c>
      <c r="F155" s="821" t="s">
        <v>90</v>
      </c>
      <c r="H155" s="822">
        <v>1</v>
      </c>
      <c r="I155" s="738"/>
      <c r="L155" s="817"/>
      <c r="M155" s="823"/>
      <c r="N155" s="824"/>
      <c r="O155" s="824"/>
      <c r="P155" s="824"/>
      <c r="Q155" s="824"/>
      <c r="R155" s="824"/>
      <c r="S155" s="824"/>
      <c r="T155" s="825"/>
      <c r="AT155" s="826" t="s">
        <v>88</v>
      </c>
      <c r="AU155" s="826" t="s">
        <v>45</v>
      </c>
      <c r="AV155" s="818" t="s">
        <v>91</v>
      </c>
      <c r="AW155" s="818" t="s">
        <v>24</v>
      </c>
      <c r="AX155" s="818" t="s">
        <v>12</v>
      </c>
      <c r="AY155" s="826" t="s">
        <v>79</v>
      </c>
    </row>
    <row r="156" spans="2:65" s="579" customFormat="1" ht="22.5" customHeight="1">
      <c r="B156" s="580"/>
      <c r="C156" s="671" t="s">
        <v>5</v>
      </c>
      <c r="D156" s="671" t="s">
        <v>82</v>
      </c>
      <c r="E156" s="672" t="s">
        <v>1800</v>
      </c>
      <c r="F156" s="673" t="s">
        <v>1799</v>
      </c>
      <c r="G156" s="674" t="s">
        <v>85</v>
      </c>
      <c r="H156" s="675">
        <v>6</v>
      </c>
      <c r="I156" s="1"/>
      <c r="J156" s="675">
        <f>ROUND(I156*H156,3)</f>
        <v>0</v>
      </c>
      <c r="K156" s="673"/>
      <c r="L156" s="580"/>
      <c r="M156" s="804" t="s">
        <v>1</v>
      </c>
      <c r="N156" s="805" t="s">
        <v>31</v>
      </c>
      <c r="O156" s="806">
        <v>0</v>
      </c>
      <c r="P156" s="806">
        <f>O156*H156</f>
        <v>0</v>
      </c>
      <c r="Q156" s="806">
        <v>0</v>
      </c>
      <c r="R156" s="806">
        <f>Q156*H156</f>
        <v>0</v>
      </c>
      <c r="S156" s="806">
        <v>0</v>
      </c>
      <c r="T156" s="807">
        <f>S156*H156</f>
        <v>0</v>
      </c>
      <c r="AR156" s="568" t="s">
        <v>402</v>
      </c>
      <c r="AT156" s="568" t="s">
        <v>82</v>
      </c>
      <c r="AU156" s="568" t="s">
        <v>45</v>
      </c>
      <c r="AY156" s="568" t="s">
        <v>79</v>
      </c>
      <c r="BE156" s="637">
        <f>IF(N156="základní",J156,0)</f>
        <v>0</v>
      </c>
      <c r="BF156" s="637">
        <f>IF(N156="snížená",J156,0)</f>
        <v>0</v>
      </c>
      <c r="BG156" s="637">
        <f>IF(N156="zákl. přenesená",J156,0)</f>
        <v>0</v>
      </c>
      <c r="BH156" s="637">
        <f>IF(N156="sníž. přenesená",J156,0)</f>
        <v>0</v>
      </c>
      <c r="BI156" s="637">
        <f>IF(N156="nulová",J156,0)</f>
        <v>0</v>
      </c>
      <c r="BJ156" s="568" t="s">
        <v>12</v>
      </c>
      <c r="BK156" s="681">
        <f>ROUND(I156*H156,3)</f>
        <v>0</v>
      </c>
      <c r="BL156" s="568" t="s">
        <v>402</v>
      </c>
      <c r="BM156" s="568" t="s">
        <v>1798</v>
      </c>
    </row>
    <row r="157" spans="2:65" s="809" customFormat="1">
      <c r="B157" s="808"/>
      <c r="D157" s="810" t="s">
        <v>88</v>
      </c>
      <c r="E157" s="811" t="s">
        <v>1</v>
      </c>
      <c r="F157" s="812" t="s">
        <v>2625</v>
      </c>
      <c r="H157" s="813">
        <v>6</v>
      </c>
      <c r="I157" s="737"/>
      <c r="L157" s="808"/>
      <c r="M157" s="814"/>
      <c r="N157" s="815"/>
      <c r="O157" s="815"/>
      <c r="P157" s="815"/>
      <c r="Q157" s="815"/>
      <c r="R157" s="815"/>
      <c r="S157" s="815"/>
      <c r="T157" s="816"/>
      <c r="AT157" s="811" t="s">
        <v>88</v>
      </c>
      <c r="AU157" s="811" t="s">
        <v>45</v>
      </c>
      <c r="AV157" s="809" t="s">
        <v>45</v>
      </c>
      <c r="AW157" s="809" t="s">
        <v>24</v>
      </c>
      <c r="AX157" s="809" t="s">
        <v>42</v>
      </c>
      <c r="AY157" s="811" t="s">
        <v>79</v>
      </c>
    </row>
    <row r="158" spans="2:65" s="818" customFormat="1">
      <c r="B158" s="817"/>
      <c r="D158" s="819" t="s">
        <v>88</v>
      </c>
      <c r="E158" s="820" t="s">
        <v>1</v>
      </c>
      <c r="F158" s="821" t="s">
        <v>90</v>
      </c>
      <c r="H158" s="822">
        <v>6</v>
      </c>
      <c r="I158" s="738"/>
      <c r="L158" s="817"/>
      <c r="M158" s="823"/>
      <c r="N158" s="824"/>
      <c r="O158" s="824"/>
      <c r="P158" s="824"/>
      <c r="Q158" s="824"/>
      <c r="R158" s="824"/>
      <c r="S158" s="824"/>
      <c r="T158" s="825"/>
      <c r="AT158" s="826" t="s">
        <v>88</v>
      </c>
      <c r="AU158" s="826" t="s">
        <v>45</v>
      </c>
      <c r="AV158" s="818" t="s">
        <v>91</v>
      </c>
      <c r="AW158" s="818" t="s">
        <v>24</v>
      </c>
      <c r="AX158" s="818" t="s">
        <v>12</v>
      </c>
      <c r="AY158" s="826" t="s">
        <v>79</v>
      </c>
    </row>
    <row r="159" spans="2:65" s="579" customFormat="1" ht="22.5" customHeight="1">
      <c r="B159" s="580"/>
      <c r="C159" s="671" t="s">
        <v>202</v>
      </c>
      <c r="D159" s="671" t="s">
        <v>82</v>
      </c>
      <c r="E159" s="672" t="s">
        <v>1796</v>
      </c>
      <c r="F159" s="673" t="s">
        <v>1795</v>
      </c>
      <c r="G159" s="674" t="s">
        <v>85</v>
      </c>
      <c r="H159" s="675">
        <v>4</v>
      </c>
      <c r="I159" s="1"/>
      <c r="J159" s="675">
        <f>ROUND(I159*H159,3)</f>
        <v>0</v>
      </c>
      <c r="K159" s="673"/>
      <c r="L159" s="580"/>
      <c r="M159" s="804" t="s">
        <v>1</v>
      </c>
      <c r="N159" s="805" t="s">
        <v>31</v>
      </c>
      <c r="O159" s="806">
        <v>0</v>
      </c>
      <c r="P159" s="806">
        <f>O159*H159</f>
        <v>0</v>
      </c>
      <c r="Q159" s="806">
        <v>0</v>
      </c>
      <c r="R159" s="806">
        <f>Q159*H159</f>
        <v>0</v>
      </c>
      <c r="S159" s="806">
        <v>0</v>
      </c>
      <c r="T159" s="807">
        <f>S159*H159</f>
        <v>0</v>
      </c>
      <c r="AR159" s="568" t="s">
        <v>402</v>
      </c>
      <c r="AT159" s="568" t="s">
        <v>82</v>
      </c>
      <c r="AU159" s="568" t="s">
        <v>45</v>
      </c>
      <c r="AY159" s="568" t="s">
        <v>79</v>
      </c>
      <c r="BE159" s="637">
        <f>IF(N159="základní",J159,0)</f>
        <v>0</v>
      </c>
      <c r="BF159" s="637">
        <f>IF(N159="snížená",J159,0)</f>
        <v>0</v>
      </c>
      <c r="BG159" s="637">
        <f>IF(N159="zákl. přenesená",J159,0)</f>
        <v>0</v>
      </c>
      <c r="BH159" s="637">
        <f>IF(N159="sníž. přenesená",J159,0)</f>
        <v>0</v>
      </c>
      <c r="BI159" s="637">
        <f>IF(N159="nulová",J159,0)</f>
        <v>0</v>
      </c>
      <c r="BJ159" s="568" t="s">
        <v>12</v>
      </c>
      <c r="BK159" s="681">
        <f>ROUND(I159*H159,3)</f>
        <v>0</v>
      </c>
      <c r="BL159" s="568" t="s">
        <v>402</v>
      </c>
      <c r="BM159" s="568" t="s">
        <v>1794</v>
      </c>
    </row>
    <row r="160" spans="2:65" s="809" customFormat="1">
      <c r="B160" s="808"/>
      <c r="D160" s="810" t="s">
        <v>88</v>
      </c>
      <c r="E160" s="811" t="s">
        <v>1</v>
      </c>
      <c r="F160" s="812" t="s">
        <v>2624</v>
      </c>
      <c r="H160" s="813">
        <v>4</v>
      </c>
      <c r="I160" s="737"/>
      <c r="L160" s="808"/>
      <c r="M160" s="814"/>
      <c r="N160" s="815"/>
      <c r="O160" s="815"/>
      <c r="P160" s="815"/>
      <c r="Q160" s="815"/>
      <c r="R160" s="815"/>
      <c r="S160" s="815"/>
      <c r="T160" s="816"/>
      <c r="AT160" s="811" t="s">
        <v>88</v>
      </c>
      <c r="AU160" s="811" t="s">
        <v>45</v>
      </c>
      <c r="AV160" s="809" t="s">
        <v>45</v>
      </c>
      <c r="AW160" s="809" t="s">
        <v>24</v>
      </c>
      <c r="AX160" s="809" t="s">
        <v>42</v>
      </c>
      <c r="AY160" s="811" t="s">
        <v>79</v>
      </c>
    </row>
    <row r="161" spans="2:65" s="818" customFormat="1">
      <c r="B161" s="817"/>
      <c r="D161" s="819" t="s">
        <v>88</v>
      </c>
      <c r="E161" s="820" t="s">
        <v>1</v>
      </c>
      <c r="F161" s="821" t="s">
        <v>90</v>
      </c>
      <c r="H161" s="822">
        <v>4</v>
      </c>
      <c r="I161" s="738"/>
      <c r="L161" s="817"/>
      <c r="M161" s="823"/>
      <c r="N161" s="824"/>
      <c r="O161" s="824"/>
      <c r="P161" s="824"/>
      <c r="Q161" s="824"/>
      <c r="R161" s="824"/>
      <c r="S161" s="824"/>
      <c r="T161" s="825"/>
      <c r="AT161" s="826" t="s">
        <v>88</v>
      </c>
      <c r="AU161" s="826" t="s">
        <v>45</v>
      </c>
      <c r="AV161" s="818" t="s">
        <v>91</v>
      </c>
      <c r="AW161" s="818" t="s">
        <v>24</v>
      </c>
      <c r="AX161" s="818" t="s">
        <v>12</v>
      </c>
      <c r="AY161" s="826" t="s">
        <v>79</v>
      </c>
    </row>
    <row r="162" spans="2:65" s="579" customFormat="1" ht="22.5" customHeight="1">
      <c r="B162" s="580"/>
      <c r="C162" s="671" t="s">
        <v>207</v>
      </c>
      <c r="D162" s="671" t="s">
        <v>82</v>
      </c>
      <c r="E162" s="672" t="s">
        <v>1792</v>
      </c>
      <c r="F162" s="673" t="s">
        <v>1791</v>
      </c>
      <c r="G162" s="674" t="s">
        <v>85</v>
      </c>
      <c r="H162" s="675">
        <v>2</v>
      </c>
      <c r="I162" s="1"/>
      <c r="J162" s="675">
        <f>ROUND(I162*H162,3)</f>
        <v>0</v>
      </c>
      <c r="K162" s="673"/>
      <c r="L162" s="580"/>
      <c r="M162" s="804" t="s">
        <v>1</v>
      </c>
      <c r="N162" s="805" t="s">
        <v>31</v>
      </c>
      <c r="O162" s="806">
        <v>0</v>
      </c>
      <c r="P162" s="806">
        <f>O162*H162</f>
        <v>0</v>
      </c>
      <c r="Q162" s="806">
        <v>0</v>
      </c>
      <c r="R162" s="806">
        <f>Q162*H162</f>
        <v>0</v>
      </c>
      <c r="S162" s="806">
        <v>0</v>
      </c>
      <c r="T162" s="807">
        <f>S162*H162</f>
        <v>0</v>
      </c>
      <c r="AR162" s="568" t="s">
        <v>402</v>
      </c>
      <c r="AT162" s="568" t="s">
        <v>82</v>
      </c>
      <c r="AU162" s="568" t="s">
        <v>45</v>
      </c>
      <c r="AY162" s="568" t="s">
        <v>79</v>
      </c>
      <c r="BE162" s="637">
        <f>IF(N162="základní",J162,0)</f>
        <v>0</v>
      </c>
      <c r="BF162" s="637">
        <f>IF(N162="snížená",J162,0)</f>
        <v>0</v>
      </c>
      <c r="BG162" s="637">
        <f>IF(N162="zákl. přenesená",J162,0)</f>
        <v>0</v>
      </c>
      <c r="BH162" s="637">
        <f>IF(N162="sníž. přenesená",J162,0)</f>
        <v>0</v>
      </c>
      <c r="BI162" s="637">
        <f>IF(N162="nulová",J162,0)</f>
        <v>0</v>
      </c>
      <c r="BJ162" s="568" t="s">
        <v>12</v>
      </c>
      <c r="BK162" s="681">
        <f>ROUND(I162*H162,3)</f>
        <v>0</v>
      </c>
      <c r="BL162" s="568" t="s">
        <v>402</v>
      </c>
      <c r="BM162" s="568" t="s">
        <v>1790</v>
      </c>
    </row>
    <row r="163" spans="2:65" s="809" customFormat="1">
      <c r="B163" s="808"/>
      <c r="D163" s="810" t="s">
        <v>88</v>
      </c>
      <c r="E163" s="811" t="s">
        <v>1</v>
      </c>
      <c r="F163" s="812" t="s">
        <v>2623</v>
      </c>
      <c r="H163" s="813">
        <v>2</v>
      </c>
      <c r="I163" s="737"/>
      <c r="L163" s="808"/>
      <c r="M163" s="814"/>
      <c r="N163" s="815"/>
      <c r="O163" s="815"/>
      <c r="P163" s="815"/>
      <c r="Q163" s="815"/>
      <c r="R163" s="815"/>
      <c r="S163" s="815"/>
      <c r="T163" s="816"/>
      <c r="AT163" s="811" t="s">
        <v>88</v>
      </c>
      <c r="AU163" s="811" t="s">
        <v>45</v>
      </c>
      <c r="AV163" s="809" t="s">
        <v>45</v>
      </c>
      <c r="AW163" s="809" t="s">
        <v>24</v>
      </c>
      <c r="AX163" s="809" t="s">
        <v>42</v>
      </c>
      <c r="AY163" s="811" t="s">
        <v>79</v>
      </c>
    </row>
    <row r="164" spans="2:65" s="818" customFormat="1">
      <c r="B164" s="817"/>
      <c r="D164" s="819" t="s">
        <v>88</v>
      </c>
      <c r="E164" s="820" t="s">
        <v>1</v>
      </c>
      <c r="F164" s="821" t="s">
        <v>90</v>
      </c>
      <c r="H164" s="822">
        <v>2</v>
      </c>
      <c r="I164" s="738"/>
      <c r="L164" s="817"/>
      <c r="M164" s="823"/>
      <c r="N164" s="824"/>
      <c r="O164" s="824"/>
      <c r="P164" s="824"/>
      <c r="Q164" s="824"/>
      <c r="R164" s="824"/>
      <c r="S164" s="824"/>
      <c r="T164" s="825"/>
      <c r="AT164" s="826" t="s">
        <v>88</v>
      </c>
      <c r="AU164" s="826" t="s">
        <v>45</v>
      </c>
      <c r="AV164" s="818" t="s">
        <v>91</v>
      </c>
      <c r="AW164" s="818" t="s">
        <v>24</v>
      </c>
      <c r="AX164" s="818" t="s">
        <v>12</v>
      </c>
      <c r="AY164" s="826" t="s">
        <v>79</v>
      </c>
    </row>
    <row r="165" spans="2:65" s="579" customFormat="1" ht="22.5" customHeight="1">
      <c r="B165" s="580"/>
      <c r="C165" s="671" t="s">
        <v>212</v>
      </c>
      <c r="D165" s="671" t="s">
        <v>82</v>
      </c>
      <c r="E165" s="672" t="s">
        <v>1788</v>
      </c>
      <c r="F165" s="673" t="s">
        <v>1787</v>
      </c>
      <c r="G165" s="674" t="s">
        <v>1783</v>
      </c>
      <c r="H165" s="675">
        <v>1</v>
      </c>
      <c r="I165" s="1"/>
      <c r="J165" s="675">
        <f>ROUND(I165*H165,3)</f>
        <v>0</v>
      </c>
      <c r="K165" s="673"/>
      <c r="L165" s="580"/>
      <c r="M165" s="804" t="s">
        <v>1</v>
      </c>
      <c r="N165" s="805" t="s">
        <v>31</v>
      </c>
      <c r="O165" s="806">
        <v>4.3999999999999997E-2</v>
      </c>
      <c r="P165" s="806">
        <f>O165*H165</f>
        <v>4.3999999999999997E-2</v>
      </c>
      <c r="Q165" s="806">
        <v>0</v>
      </c>
      <c r="R165" s="806">
        <f>Q165*H165</f>
        <v>0</v>
      </c>
      <c r="S165" s="806">
        <v>0</v>
      </c>
      <c r="T165" s="807">
        <f>S165*H165</f>
        <v>0</v>
      </c>
      <c r="AR165" s="568" t="s">
        <v>91</v>
      </c>
      <c r="AT165" s="568" t="s">
        <v>82</v>
      </c>
      <c r="AU165" s="568" t="s">
        <v>45</v>
      </c>
      <c r="AY165" s="568" t="s">
        <v>79</v>
      </c>
      <c r="BE165" s="637">
        <f>IF(N165="základní",J165,0)</f>
        <v>0</v>
      </c>
      <c r="BF165" s="637">
        <f>IF(N165="snížená",J165,0)</f>
        <v>0</v>
      </c>
      <c r="BG165" s="637">
        <f>IF(N165="zákl. přenesená",J165,0)</f>
        <v>0</v>
      </c>
      <c r="BH165" s="637">
        <f>IF(N165="sníž. přenesená",J165,0)</f>
        <v>0</v>
      </c>
      <c r="BI165" s="637">
        <f>IF(N165="nulová",J165,0)</f>
        <v>0</v>
      </c>
      <c r="BJ165" s="568" t="s">
        <v>12</v>
      </c>
      <c r="BK165" s="681">
        <f>ROUND(I165*H165,3)</f>
        <v>0</v>
      </c>
      <c r="BL165" s="568" t="s">
        <v>91</v>
      </c>
      <c r="BM165" s="568" t="s">
        <v>1786</v>
      </c>
    </row>
    <row r="166" spans="2:65" s="809" customFormat="1">
      <c r="B166" s="808"/>
      <c r="D166" s="810" t="s">
        <v>88</v>
      </c>
      <c r="E166" s="811" t="s">
        <v>1</v>
      </c>
      <c r="F166" s="812" t="s">
        <v>2622</v>
      </c>
      <c r="H166" s="813">
        <v>1</v>
      </c>
      <c r="I166" s="737"/>
      <c r="L166" s="808"/>
      <c r="M166" s="814"/>
      <c r="N166" s="815"/>
      <c r="O166" s="815"/>
      <c r="P166" s="815"/>
      <c r="Q166" s="815"/>
      <c r="R166" s="815"/>
      <c r="S166" s="815"/>
      <c r="T166" s="816"/>
      <c r="AT166" s="811" t="s">
        <v>88</v>
      </c>
      <c r="AU166" s="811" t="s">
        <v>45</v>
      </c>
      <c r="AV166" s="809" t="s">
        <v>45</v>
      </c>
      <c r="AW166" s="809" t="s">
        <v>24</v>
      </c>
      <c r="AX166" s="809" t="s">
        <v>42</v>
      </c>
      <c r="AY166" s="811" t="s">
        <v>79</v>
      </c>
    </row>
    <row r="167" spans="2:65" s="818" customFormat="1">
      <c r="B167" s="817"/>
      <c r="D167" s="819" t="s">
        <v>88</v>
      </c>
      <c r="E167" s="820" t="s">
        <v>1</v>
      </c>
      <c r="F167" s="821" t="s">
        <v>90</v>
      </c>
      <c r="H167" s="822">
        <v>1</v>
      </c>
      <c r="I167" s="738"/>
      <c r="L167" s="817"/>
      <c r="M167" s="823"/>
      <c r="N167" s="824"/>
      <c r="O167" s="824"/>
      <c r="P167" s="824"/>
      <c r="Q167" s="824"/>
      <c r="R167" s="824"/>
      <c r="S167" s="824"/>
      <c r="T167" s="825"/>
      <c r="AT167" s="826" t="s">
        <v>88</v>
      </c>
      <c r="AU167" s="826" t="s">
        <v>45</v>
      </c>
      <c r="AV167" s="818" t="s">
        <v>91</v>
      </c>
      <c r="AW167" s="818" t="s">
        <v>24</v>
      </c>
      <c r="AX167" s="818" t="s">
        <v>12</v>
      </c>
      <c r="AY167" s="826" t="s">
        <v>79</v>
      </c>
    </row>
    <row r="168" spans="2:65" s="579" customFormat="1" ht="22.5" customHeight="1">
      <c r="B168" s="580"/>
      <c r="C168" s="671" t="s">
        <v>216</v>
      </c>
      <c r="D168" s="671" t="s">
        <v>82</v>
      </c>
      <c r="E168" s="672" t="s">
        <v>1785</v>
      </c>
      <c r="F168" s="673" t="s">
        <v>1784</v>
      </c>
      <c r="G168" s="674" t="s">
        <v>1783</v>
      </c>
      <c r="H168" s="675">
        <v>1</v>
      </c>
      <c r="I168" s="1"/>
      <c r="J168" s="675">
        <f>ROUND(I168*H168,3)</f>
        <v>0</v>
      </c>
      <c r="K168" s="673"/>
      <c r="L168" s="580"/>
      <c r="M168" s="804" t="s">
        <v>1</v>
      </c>
      <c r="N168" s="805" t="s">
        <v>31</v>
      </c>
      <c r="O168" s="806">
        <v>4.3999999999999997E-2</v>
      </c>
      <c r="P168" s="806">
        <f>O168*H168</f>
        <v>4.3999999999999997E-2</v>
      </c>
      <c r="Q168" s="806">
        <v>0</v>
      </c>
      <c r="R168" s="806">
        <f>Q168*H168</f>
        <v>0</v>
      </c>
      <c r="S168" s="806">
        <v>0</v>
      </c>
      <c r="T168" s="807">
        <f>S168*H168</f>
        <v>0</v>
      </c>
      <c r="AR168" s="568" t="s">
        <v>91</v>
      </c>
      <c r="AT168" s="568" t="s">
        <v>82</v>
      </c>
      <c r="AU168" s="568" t="s">
        <v>45</v>
      </c>
      <c r="AY168" s="568" t="s">
        <v>79</v>
      </c>
      <c r="BE168" s="637">
        <f>IF(N168="základní",J168,0)</f>
        <v>0</v>
      </c>
      <c r="BF168" s="637">
        <f>IF(N168="snížená",J168,0)</f>
        <v>0</v>
      </c>
      <c r="BG168" s="637">
        <f>IF(N168="zákl. přenesená",J168,0)</f>
        <v>0</v>
      </c>
      <c r="BH168" s="637">
        <f>IF(N168="sníž. přenesená",J168,0)</f>
        <v>0</v>
      </c>
      <c r="BI168" s="637">
        <f>IF(N168="nulová",J168,0)</f>
        <v>0</v>
      </c>
      <c r="BJ168" s="568" t="s">
        <v>12</v>
      </c>
      <c r="BK168" s="681">
        <f>ROUND(I168*H168,3)</f>
        <v>0</v>
      </c>
      <c r="BL168" s="568" t="s">
        <v>91</v>
      </c>
      <c r="BM168" s="568" t="s">
        <v>1782</v>
      </c>
    </row>
    <row r="169" spans="2:65" s="809" customFormat="1">
      <c r="B169" s="808"/>
      <c r="D169" s="810" t="s">
        <v>88</v>
      </c>
      <c r="E169" s="811" t="s">
        <v>1</v>
      </c>
      <c r="F169" s="812" t="s">
        <v>2622</v>
      </c>
      <c r="H169" s="813">
        <v>1</v>
      </c>
      <c r="I169" s="737"/>
      <c r="L169" s="808"/>
      <c r="M169" s="814"/>
      <c r="N169" s="815"/>
      <c r="O169" s="815"/>
      <c r="P169" s="815"/>
      <c r="Q169" s="815"/>
      <c r="R169" s="815"/>
      <c r="S169" s="815"/>
      <c r="T169" s="816"/>
      <c r="AT169" s="811" t="s">
        <v>88</v>
      </c>
      <c r="AU169" s="811" t="s">
        <v>45</v>
      </c>
      <c r="AV169" s="809" t="s">
        <v>45</v>
      </c>
      <c r="AW169" s="809" t="s">
        <v>24</v>
      </c>
      <c r="AX169" s="809" t="s">
        <v>42</v>
      </c>
      <c r="AY169" s="811" t="s">
        <v>79</v>
      </c>
    </row>
    <row r="170" spans="2:65" s="818" customFormat="1">
      <c r="B170" s="817"/>
      <c r="D170" s="810" t="s">
        <v>88</v>
      </c>
      <c r="E170" s="826" t="s">
        <v>1</v>
      </c>
      <c r="F170" s="850" t="s">
        <v>90</v>
      </c>
      <c r="H170" s="851">
        <v>1</v>
      </c>
      <c r="I170" s="738"/>
      <c r="L170" s="817"/>
      <c r="M170" s="823"/>
      <c r="N170" s="824"/>
      <c r="O170" s="824"/>
      <c r="P170" s="824"/>
      <c r="Q170" s="824"/>
      <c r="R170" s="824"/>
      <c r="S170" s="824"/>
      <c r="T170" s="825"/>
      <c r="AT170" s="826" t="s">
        <v>88</v>
      </c>
      <c r="AU170" s="826" t="s">
        <v>45</v>
      </c>
      <c r="AV170" s="818" t="s">
        <v>91</v>
      </c>
      <c r="AW170" s="818" t="s">
        <v>24</v>
      </c>
      <c r="AX170" s="818" t="s">
        <v>12</v>
      </c>
      <c r="AY170" s="826" t="s">
        <v>79</v>
      </c>
    </row>
    <row r="171" spans="2:65" s="791" customFormat="1" ht="29.85" customHeight="1">
      <c r="B171" s="790"/>
      <c r="D171" s="801" t="s">
        <v>41</v>
      </c>
      <c r="E171" s="802" t="s">
        <v>557</v>
      </c>
      <c r="F171" s="802" t="s">
        <v>1781</v>
      </c>
      <c r="I171" s="741"/>
      <c r="J171" s="803">
        <f>BK171</f>
        <v>0</v>
      </c>
      <c r="L171" s="790"/>
      <c r="M171" s="795"/>
      <c r="N171" s="796"/>
      <c r="O171" s="796"/>
      <c r="P171" s="797">
        <f>P172</f>
        <v>2.8386399999999998</v>
      </c>
      <c r="Q171" s="796"/>
      <c r="R171" s="797">
        <f>R172</f>
        <v>0</v>
      </c>
      <c r="S171" s="796"/>
      <c r="T171" s="798">
        <f>T172</f>
        <v>0</v>
      </c>
      <c r="AR171" s="792" t="s">
        <v>12</v>
      </c>
      <c r="AT171" s="799" t="s">
        <v>41</v>
      </c>
      <c r="AU171" s="799" t="s">
        <v>12</v>
      </c>
      <c r="AY171" s="792" t="s">
        <v>79</v>
      </c>
      <c r="BK171" s="800">
        <f>BK172</f>
        <v>0</v>
      </c>
    </row>
    <row r="172" spans="2:65" s="579" customFormat="1" ht="22.5" customHeight="1">
      <c r="B172" s="580"/>
      <c r="C172" s="671" t="s">
        <v>221</v>
      </c>
      <c r="D172" s="671" t="s">
        <v>82</v>
      </c>
      <c r="E172" s="672" t="s">
        <v>1780</v>
      </c>
      <c r="F172" s="673" t="s">
        <v>1779</v>
      </c>
      <c r="G172" s="674" t="s">
        <v>953</v>
      </c>
      <c r="H172" s="675">
        <v>1.9179999999999999</v>
      </c>
      <c r="I172" s="1"/>
      <c r="J172" s="675">
        <f>ROUND(I172*H172,3)</f>
        <v>0</v>
      </c>
      <c r="K172" s="673"/>
      <c r="L172" s="580"/>
      <c r="M172" s="804" t="s">
        <v>1</v>
      </c>
      <c r="N172" s="805" t="s">
        <v>31</v>
      </c>
      <c r="O172" s="806">
        <v>1.48</v>
      </c>
      <c r="P172" s="806">
        <f>O172*H172</f>
        <v>2.8386399999999998</v>
      </c>
      <c r="Q172" s="806">
        <v>0</v>
      </c>
      <c r="R172" s="806">
        <f>Q172*H172</f>
        <v>0</v>
      </c>
      <c r="S172" s="806">
        <v>0</v>
      </c>
      <c r="T172" s="807">
        <f>S172*H172</f>
        <v>0</v>
      </c>
      <c r="AR172" s="568" t="s">
        <v>91</v>
      </c>
      <c r="AT172" s="568" t="s">
        <v>82</v>
      </c>
      <c r="AU172" s="568" t="s">
        <v>45</v>
      </c>
      <c r="AY172" s="568" t="s">
        <v>79</v>
      </c>
      <c r="BE172" s="637">
        <f>IF(N172="základní",J172,0)</f>
        <v>0</v>
      </c>
      <c r="BF172" s="637">
        <f>IF(N172="snížená",J172,0)</f>
        <v>0</v>
      </c>
      <c r="BG172" s="637">
        <f>IF(N172="zákl. přenesená",J172,0)</f>
        <v>0</v>
      </c>
      <c r="BH172" s="637">
        <f>IF(N172="sníž. přenesená",J172,0)</f>
        <v>0</v>
      </c>
      <c r="BI172" s="637">
        <f>IF(N172="nulová",J172,0)</f>
        <v>0</v>
      </c>
      <c r="BJ172" s="568" t="s">
        <v>12</v>
      </c>
      <c r="BK172" s="681">
        <f>ROUND(I172*H172,3)</f>
        <v>0</v>
      </c>
      <c r="BL172" s="568" t="s">
        <v>91</v>
      </c>
      <c r="BM172" s="568" t="s">
        <v>1778</v>
      </c>
    </row>
    <row r="173" spans="2:65" s="791" customFormat="1" ht="37.35" customHeight="1">
      <c r="B173" s="790"/>
      <c r="D173" s="792" t="s">
        <v>41</v>
      </c>
      <c r="E173" s="793" t="s">
        <v>78</v>
      </c>
      <c r="F173" s="793" t="s">
        <v>78</v>
      </c>
      <c r="I173" s="741"/>
      <c r="J173" s="794">
        <f>BK173</f>
        <v>0</v>
      </c>
      <c r="L173" s="790"/>
      <c r="M173" s="795"/>
      <c r="N173" s="796"/>
      <c r="O173" s="796"/>
      <c r="P173" s="797">
        <f>P174</f>
        <v>0.22800000000000001</v>
      </c>
      <c r="Q173" s="796"/>
      <c r="R173" s="797">
        <f>R174</f>
        <v>6.0999999999999997E-4</v>
      </c>
      <c r="S173" s="796"/>
      <c r="T173" s="798">
        <f>T174</f>
        <v>0</v>
      </c>
      <c r="AR173" s="792" t="s">
        <v>45</v>
      </c>
      <c r="AT173" s="799" t="s">
        <v>41</v>
      </c>
      <c r="AU173" s="799" t="s">
        <v>42</v>
      </c>
      <c r="AY173" s="792" t="s">
        <v>79</v>
      </c>
      <c r="BK173" s="800">
        <f>BK174</f>
        <v>0</v>
      </c>
    </row>
    <row r="174" spans="2:65" s="791" customFormat="1" ht="19.899999999999999" customHeight="1">
      <c r="B174" s="790"/>
      <c r="D174" s="801" t="s">
        <v>41</v>
      </c>
      <c r="E174" s="802" t="s">
        <v>1777</v>
      </c>
      <c r="F174" s="802" t="s">
        <v>2621</v>
      </c>
      <c r="I174" s="741"/>
      <c r="J174" s="803">
        <f>BK174</f>
        <v>0</v>
      </c>
      <c r="L174" s="790"/>
      <c r="M174" s="795"/>
      <c r="N174" s="796"/>
      <c r="O174" s="796"/>
      <c r="P174" s="797">
        <f>SUM(P175:P177)</f>
        <v>0.22800000000000001</v>
      </c>
      <c r="Q174" s="796"/>
      <c r="R174" s="797">
        <f>SUM(R175:R177)</f>
        <v>6.0999999999999997E-4</v>
      </c>
      <c r="S174" s="796"/>
      <c r="T174" s="798">
        <f>SUM(T175:T177)</f>
        <v>0</v>
      </c>
      <c r="AR174" s="792" t="s">
        <v>45</v>
      </c>
      <c r="AT174" s="799" t="s">
        <v>41</v>
      </c>
      <c r="AU174" s="799" t="s">
        <v>12</v>
      </c>
      <c r="AY174" s="792" t="s">
        <v>79</v>
      </c>
      <c r="BK174" s="800">
        <f>SUM(BK175:BK177)</f>
        <v>0</v>
      </c>
    </row>
    <row r="175" spans="2:65" s="579" customFormat="1" ht="22.5" customHeight="1">
      <c r="B175" s="580"/>
      <c r="C175" s="671" t="s">
        <v>226</v>
      </c>
      <c r="D175" s="671" t="s">
        <v>82</v>
      </c>
      <c r="E175" s="672" t="s">
        <v>2620</v>
      </c>
      <c r="F175" s="673" t="s">
        <v>2619</v>
      </c>
      <c r="G175" s="674" t="s">
        <v>185</v>
      </c>
      <c r="H175" s="675">
        <v>1</v>
      </c>
      <c r="I175" s="1"/>
      <c r="J175" s="675">
        <f>ROUND(I175*H175,3)</f>
        <v>0</v>
      </c>
      <c r="K175" s="673"/>
      <c r="L175" s="580"/>
      <c r="M175" s="804" t="s">
        <v>1</v>
      </c>
      <c r="N175" s="805" t="s">
        <v>31</v>
      </c>
      <c r="O175" s="806">
        <v>0.22800000000000001</v>
      </c>
      <c r="P175" s="806">
        <f>O175*H175</f>
        <v>0.22800000000000001</v>
      </c>
      <c r="Q175" s="806">
        <v>6.0999999999999997E-4</v>
      </c>
      <c r="R175" s="806">
        <f>Q175*H175</f>
        <v>6.0999999999999997E-4</v>
      </c>
      <c r="S175" s="806">
        <v>0</v>
      </c>
      <c r="T175" s="807">
        <f>S175*H175</f>
        <v>0</v>
      </c>
      <c r="AR175" s="568" t="s">
        <v>86</v>
      </c>
      <c r="AT175" s="568" t="s">
        <v>82</v>
      </c>
      <c r="AU175" s="568" t="s">
        <v>45</v>
      </c>
      <c r="AY175" s="568" t="s">
        <v>79</v>
      </c>
      <c r="BE175" s="637">
        <f>IF(N175="základní",J175,0)</f>
        <v>0</v>
      </c>
      <c r="BF175" s="637">
        <f>IF(N175="snížená",J175,0)</f>
        <v>0</v>
      </c>
      <c r="BG175" s="637">
        <f>IF(N175="zákl. přenesená",J175,0)</f>
        <v>0</v>
      </c>
      <c r="BH175" s="637">
        <f>IF(N175="sníž. přenesená",J175,0)</f>
        <v>0</v>
      </c>
      <c r="BI175" s="637">
        <f>IF(N175="nulová",J175,0)</f>
        <v>0</v>
      </c>
      <c r="BJ175" s="568" t="s">
        <v>12</v>
      </c>
      <c r="BK175" s="681">
        <f>ROUND(I175*H175,3)</f>
        <v>0</v>
      </c>
      <c r="BL175" s="568" t="s">
        <v>86</v>
      </c>
      <c r="BM175" s="568" t="s">
        <v>2618</v>
      </c>
    </row>
    <row r="176" spans="2:65" s="809" customFormat="1">
      <c r="B176" s="808"/>
      <c r="D176" s="810" t="s">
        <v>88</v>
      </c>
      <c r="E176" s="811" t="s">
        <v>1</v>
      </c>
      <c r="F176" s="812" t="s">
        <v>2617</v>
      </c>
      <c r="H176" s="813">
        <v>1</v>
      </c>
      <c r="I176" s="737"/>
      <c r="L176" s="808"/>
      <c r="M176" s="814"/>
      <c r="N176" s="815"/>
      <c r="O176" s="815"/>
      <c r="P176" s="815"/>
      <c r="Q176" s="815"/>
      <c r="R176" s="815"/>
      <c r="S176" s="815"/>
      <c r="T176" s="816"/>
      <c r="AT176" s="811" t="s">
        <v>88</v>
      </c>
      <c r="AU176" s="811" t="s">
        <v>45</v>
      </c>
      <c r="AV176" s="809" t="s">
        <v>45</v>
      </c>
      <c r="AW176" s="809" t="s">
        <v>24</v>
      </c>
      <c r="AX176" s="809" t="s">
        <v>42</v>
      </c>
      <c r="AY176" s="811" t="s">
        <v>79</v>
      </c>
    </row>
    <row r="177" spans="2:65" s="818" customFormat="1">
      <c r="B177" s="817"/>
      <c r="D177" s="810" t="s">
        <v>88</v>
      </c>
      <c r="E177" s="826" t="s">
        <v>1</v>
      </c>
      <c r="F177" s="850" t="s">
        <v>90</v>
      </c>
      <c r="H177" s="851">
        <v>1</v>
      </c>
      <c r="I177" s="738"/>
      <c r="L177" s="817"/>
      <c r="M177" s="823"/>
      <c r="N177" s="824"/>
      <c r="O177" s="824"/>
      <c r="P177" s="824"/>
      <c r="Q177" s="824"/>
      <c r="R177" s="824"/>
      <c r="S177" s="824"/>
      <c r="T177" s="825"/>
      <c r="AT177" s="826" t="s">
        <v>88</v>
      </c>
      <c r="AU177" s="826" t="s">
        <v>45</v>
      </c>
      <c r="AV177" s="818" t="s">
        <v>91</v>
      </c>
      <c r="AW177" s="818" t="s">
        <v>24</v>
      </c>
      <c r="AX177" s="818" t="s">
        <v>12</v>
      </c>
      <c r="AY177" s="826" t="s">
        <v>79</v>
      </c>
    </row>
    <row r="178" spans="2:65" s="791" customFormat="1" ht="37.35" customHeight="1">
      <c r="B178" s="790"/>
      <c r="D178" s="792" t="s">
        <v>41</v>
      </c>
      <c r="E178" s="793" t="s">
        <v>722</v>
      </c>
      <c r="F178" s="793" t="s">
        <v>722</v>
      </c>
      <c r="I178" s="741"/>
      <c r="J178" s="794">
        <f>BK178</f>
        <v>0</v>
      </c>
      <c r="L178" s="790"/>
      <c r="M178" s="795"/>
      <c r="N178" s="796"/>
      <c r="O178" s="796"/>
      <c r="P178" s="797">
        <f>P179</f>
        <v>0</v>
      </c>
      <c r="Q178" s="796"/>
      <c r="R178" s="797">
        <f>R179</f>
        <v>0</v>
      </c>
      <c r="S178" s="796"/>
      <c r="T178" s="798">
        <f>T179</f>
        <v>0</v>
      </c>
      <c r="AR178" s="792" t="s">
        <v>91</v>
      </c>
      <c r="AT178" s="799" t="s">
        <v>41</v>
      </c>
      <c r="AU178" s="799" t="s">
        <v>42</v>
      </c>
      <c r="AY178" s="792" t="s">
        <v>79</v>
      </c>
      <c r="BK178" s="800">
        <f>BK179</f>
        <v>0</v>
      </c>
    </row>
    <row r="179" spans="2:65" s="791" customFormat="1" ht="19.899999999999999" customHeight="1">
      <c r="B179" s="790"/>
      <c r="D179" s="801" t="s">
        <v>41</v>
      </c>
      <c r="E179" s="802" t="s">
        <v>723</v>
      </c>
      <c r="F179" s="802" t="s">
        <v>764</v>
      </c>
      <c r="I179" s="741"/>
      <c r="J179" s="803">
        <f>BK179</f>
        <v>0</v>
      </c>
      <c r="L179" s="790"/>
      <c r="M179" s="795"/>
      <c r="N179" s="796"/>
      <c r="O179" s="796"/>
      <c r="P179" s="797">
        <f>SUM(P180:P182)</f>
        <v>0</v>
      </c>
      <c r="Q179" s="796"/>
      <c r="R179" s="797">
        <f>SUM(R180:R182)</f>
        <v>0</v>
      </c>
      <c r="S179" s="796"/>
      <c r="T179" s="798">
        <f>SUM(T180:T182)</f>
        <v>0</v>
      </c>
      <c r="AR179" s="792" t="s">
        <v>91</v>
      </c>
      <c r="AT179" s="799" t="s">
        <v>41</v>
      </c>
      <c r="AU179" s="799" t="s">
        <v>12</v>
      </c>
      <c r="AY179" s="792" t="s">
        <v>79</v>
      </c>
      <c r="BK179" s="800">
        <f>SUM(BK180:BK182)</f>
        <v>0</v>
      </c>
    </row>
    <row r="180" spans="2:65" s="579" customFormat="1" ht="31.5" customHeight="1">
      <c r="B180" s="580"/>
      <c r="C180" s="671" t="s">
        <v>231</v>
      </c>
      <c r="D180" s="671" t="s">
        <v>82</v>
      </c>
      <c r="E180" s="672" t="s">
        <v>1688</v>
      </c>
      <c r="F180" s="673" t="s">
        <v>2616</v>
      </c>
      <c r="G180" s="674" t="s">
        <v>185</v>
      </c>
      <c r="H180" s="675">
        <v>1</v>
      </c>
      <c r="I180" s="1"/>
      <c r="J180" s="675">
        <f>ROUND(I180*H180,3)</f>
        <v>0</v>
      </c>
      <c r="K180" s="673"/>
      <c r="L180" s="580"/>
      <c r="M180" s="804" t="s">
        <v>1</v>
      </c>
      <c r="N180" s="805" t="s">
        <v>31</v>
      </c>
      <c r="O180" s="806">
        <v>0</v>
      </c>
      <c r="P180" s="806">
        <f>O180*H180</f>
        <v>0</v>
      </c>
      <c r="Q180" s="806">
        <v>0</v>
      </c>
      <c r="R180" s="806">
        <f>Q180*H180</f>
        <v>0</v>
      </c>
      <c r="S180" s="806">
        <v>0</v>
      </c>
      <c r="T180" s="807">
        <f>S180*H180</f>
        <v>0</v>
      </c>
      <c r="AR180" s="568" t="s">
        <v>728</v>
      </c>
      <c r="AT180" s="568" t="s">
        <v>82</v>
      </c>
      <c r="AU180" s="568" t="s">
        <v>45</v>
      </c>
      <c r="AY180" s="568" t="s">
        <v>79</v>
      </c>
      <c r="BE180" s="637">
        <f>IF(N180="základní",J180,0)</f>
        <v>0</v>
      </c>
      <c r="BF180" s="637">
        <f>IF(N180="snížená",J180,0)</f>
        <v>0</v>
      </c>
      <c r="BG180" s="637">
        <f>IF(N180="zákl. přenesená",J180,0)</f>
        <v>0</v>
      </c>
      <c r="BH180" s="637">
        <f>IF(N180="sníž. přenesená",J180,0)</f>
        <v>0</v>
      </c>
      <c r="BI180" s="637">
        <f>IF(N180="nulová",J180,0)</f>
        <v>0</v>
      </c>
      <c r="BJ180" s="568" t="s">
        <v>12</v>
      </c>
      <c r="BK180" s="681">
        <f>ROUND(I180*H180,3)</f>
        <v>0</v>
      </c>
      <c r="BL180" s="568" t="s">
        <v>728</v>
      </c>
      <c r="BM180" s="568" t="s">
        <v>1686</v>
      </c>
    </row>
    <row r="181" spans="2:65" s="809" customFormat="1">
      <c r="B181" s="808"/>
      <c r="D181" s="810" t="s">
        <v>88</v>
      </c>
      <c r="E181" s="811" t="s">
        <v>1</v>
      </c>
      <c r="F181" s="812" t="s">
        <v>2615</v>
      </c>
      <c r="H181" s="813">
        <v>1</v>
      </c>
      <c r="I181" s="737"/>
      <c r="L181" s="808"/>
      <c r="M181" s="814"/>
      <c r="N181" s="815"/>
      <c r="O181" s="815"/>
      <c r="P181" s="815"/>
      <c r="Q181" s="815"/>
      <c r="R181" s="815"/>
      <c r="S181" s="815"/>
      <c r="T181" s="816"/>
      <c r="AT181" s="811" t="s">
        <v>88</v>
      </c>
      <c r="AU181" s="811" t="s">
        <v>45</v>
      </c>
      <c r="AV181" s="809" t="s">
        <v>45</v>
      </c>
      <c r="AW181" s="809" t="s">
        <v>24</v>
      </c>
      <c r="AX181" s="809" t="s">
        <v>42</v>
      </c>
      <c r="AY181" s="811" t="s">
        <v>79</v>
      </c>
    </row>
    <row r="182" spans="2:65" s="818" customFormat="1">
      <c r="B182" s="817"/>
      <c r="D182" s="810" t="s">
        <v>88</v>
      </c>
      <c r="E182" s="826" t="s">
        <v>1</v>
      </c>
      <c r="F182" s="850" t="s">
        <v>90</v>
      </c>
      <c r="H182" s="851">
        <v>1</v>
      </c>
      <c r="I182" s="738"/>
      <c r="L182" s="817"/>
      <c r="M182" s="852"/>
      <c r="N182" s="853"/>
      <c r="O182" s="853"/>
      <c r="P182" s="853"/>
      <c r="Q182" s="853"/>
      <c r="R182" s="853"/>
      <c r="S182" s="853"/>
      <c r="T182" s="854"/>
      <c r="AT182" s="826" t="s">
        <v>88</v>
      </c>
      <c r="AU182" s="826" t="s">
        <v>45</v>
      </c>
      <c r="AV182" s="818" t="s">
        <v>91</v>
      </c>
      <c r="AW182" s="818" t="s">
        <v>24</v>
      </c>
      <c r="AX182" s="818" t="s">
        <v>12</v>
      </c>
      <c r="AY182" s="826" t="s">
        <v>79</v>
      </c>
    </row>
    <row r="183" spans="2:65" s="579" customFormat="1" ht="6.95" customHeight="1">
      <c r="B183" s="610"/>
      <c r="C183" s="611"/>
      <c r="D183" s="611"/>
      <c r="E183" s="611"/>
      <c r="F183" s="611"/>
      <c r="G183" s="611"/>
      <c r="H183" s="611"/>
      <c r="I183" s="734"/>
      <c r="J183" s="611"/>
      <c r="K183" s="611"/>
      <c r="L183" s="580"/>
    </row>
  </sheetData>
  <sheetProtection password="CC09" sheet="1" objects="1" scenarios="1" selectLockedCells="1"/>
  <autoFilter ref="C78:K78"/>
  <mergeCells count="6">
    <mergeCell ref="E71:H71"/>
    <mergeCell ref="G1:H1"/>
    <mergeCell ref="L2:V2"/>
    <mergeCell ref="E7:H7"/>
    <mergeCell ref="E22:H22"/>
    <mergeCell ref="E43:H43"/>
  </mergeCells>
  <hyperlinks>
    <hyperlink ref="F1:G1" location="C2" tooltip="Krycí list soupisu" display="1) Krycí list soupisu"/>
    <hyperlink ref="G1:H1" location="C50" tooltip="Rekapitulace" display="2) Rekapitulace"/>
    <hyperlink ref="J1" location="C78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T183"/>
  <sheetViews>
    <sheetView showGridLines="0" workbookViewId="0">
      <pane ySplit="1" topLeftCell="A2" activePane="bottomLeft" state="frozenSplit"/>
      <selection pane="bottomLeft" activeCell="F8" sqref="F8"/>
    </sheetView>
  </sheetViews>
  <sheetFormatPr defaultColWidth="10.5" defaultRowHeight="14.25" customHeight="1"/>
  <cols>
    <col min="1" max="1" width="8.33203125" style="877" customWidth="1"/>
    <col min="2" max="2" width="1.6640625" style="877" customWidth="1"/>
    <col min="3" max="3" width="4.1640625" style="877" customWidth="1"/>
    <col min="4" max="4" width="4.33203125" style="877" customWidth="1"/>
    <col min="5" max="5" width="17.1640625" style="877" customWidth="1"/>
    <col min="6" max="7" width="11.1640625" style="877" customWidth="1"/>
    <col min="8" max="8" width="12.5" style="877" customWidth="1"/>
    <col min="9" max="9" width="7" style="877" customWidth="1"/>
    <col min="10" max="10" width="5.1640625" style="877" customWidth="1"/>
    <col min="11" max="11" width="11.5" style="877" customWidth="1"/>
    <col min="12" max="12" width="12" style="877" customWidth="1"/>
    <col min="13" max="14" width="6" style="877" customWidth="1"/>
    <col min="15" max="15" width="2" style="877" customWidth="1"/>
    <col min="16" max="16" width="12.5" style="877" customWidth="1"/>
    <col min="17" max="17" width="4.1640625" style="877" customWidth="1"/>
    <col min="18" max="18" width="1.6640625" style="877" customWidth="1"/>
    <col min="19" max="19" width="8.1640625" style="877" customWidth="1"/>
    <col min="20" max="20" width="29.6640625" style="877" hidden="1" customWidth="1"/>
    <col min="21" max="21" width="16.33203125" style="877" hidden="1" customWidth="1"/>
    <col min="22" max="22" width="12.33203125" style="877" hidden="1" customWidth="1"/>
    <col min="23" max="23" width="16.33203125" style="877" hidden="1" customWidth="1"/>
    <col min="24" max="24" width="12.1640625" style="877" hidden="1" customWidth="1"/>
    <col min="25" max="25" width="15" style="877" hidden="1" customWidth="1"/>
    <col min="26" max="26" width="11" style="877" hidden="1" customWidth="1"/>
    <col min="27" max="27" width="15" style="877" hidden="1" customWidth="1"/>
    <col min="28" max="28" width="16.33203125" style="877" hidden="1" customWidth="1"/>
    <col min="29" max="29" width="11" style="877" customWidth="1"/>
    <col min="30" max="30" width="15" style="877" customWidth="1"/>
    <col min="31" max="41" width="10.5" style="965" customWidth="1"/>
    <col min="42" max="62" width="10.5" style="877" hidden="1" customWidth="1"/>
    <col min="63" max="16384" width="10.5" style="965"/>
  </cols>
  <sheetData>
    <row r="1" spans="1:254" s="876" customFormat="1" ht="22.5" customHeight="1">
      <c r="A1" s="250"/>
      <c r="B1" s="252"/>
      <c r="C1" s="252"/>
      <c r="D1" s="253" t="s">
        <v>0</v>
      </c>
      <c r="E1" s="252"/>
      <c r="F1" s="251" t="s">
        <v>4302</v>
      </c>
      <c r="G1" s="251"/>
      <c r="H1" s="1164" t="s">
        <v>4301</v>
      </c>
      <c r="I1" s="1164"/>
      <c r="J1" s="1164"/>
      <c r="K1" s="1164"/>
      <c r="L1" s="251" t="s">
        <v>4300</v>
      </c>
      <c r="M1" s="252"/>
      <c r="N1" s="252"/>
      <c r="O1" s="253" t="s">
        <v>44</v>
      </c>
      <c r="P1" s="252"/>
      <c r="Q1" s="252"/>
      <c r="R1" s="252"/>
      <c r="S1" s="251" t="s">
        <v>747</v>
      </c>
      <c r="T1" s="251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250"/>
      <c r="BF1" s="250"/>
      <c r="BG1" s="250"/>
      <c r="BH1" s="250"/>
      <c r="BI1" s="250"/>
      <c r="BJ1" s="250"/>
      <c r="BK1" s="250"/>
      <c r="BL1" s="250"/>
      <c r="BM1" s="250"/>
      <c r="BN1" s="250"/>
      <c r="BO1" s="250"/>
      <c r="BP1" s="250"/>
      <c r="BQ1" s="250"/>
      <c r="BR1" s="250"/>
      <c r="BS1" s="250"/>
      <c r="BT1" s="250"/>
      <c r="BU1" s="250"/>
      <c r="BV1" s="250"/>
      <c r="BW1" s="250"/>
      <c r="BX1" s="250"/>
      <c r="BY1" s="250"/>
      <c r="BZ1" s="250"/>
      <c r="CA1" s="250"/>
      <c r="CB1" s="250"/>
      <c r="CC1" s="250"/>
      <c r="CD1" s="250"/>
      <c r="CE1" s="250"/>
      <c r="CF1" s="250"/>
      <c r="CG1" s="250"/>
      <c r="CH1" s="250"/>
      <c r="CI1" s="250"/>
      <c r="CJ1" s="250"/>
      <c r="CK1" s="250"/>
      <c r="CL1" s="250"/>
      <c r="CM1" s="250"/>
      <c r="CN1" s="250"/>
      <c r="CO1" s="250"/>
      <c r="CP1" s="250"/>
      <c r="CQ1" s="250"/>
      <c r="CR1" s="250"/>
      <c r="CS1" s="250"/>
      <c r="CT1" s="250"/>
      <c r="CU1" s="250"/>
      <c r="CV1" s="250"/>
      <c r="CW1" s="250"/>
      <c r="CX1" s="250"/>
      <c r="CY1" s="250"/>
      <c r="CZ1" s="250"/>
      <c r="DA1" s="250"/>
      <c r="DB1" s="250"/>
      <c r="DC1" s="250"/>
      <c r="DD1" s="250"/>
      <c r="DE1" s="250"/>
      <c r="DF1" s="250"/>
      <c r="DG1" s="250"/>
      <c r="DH1" s="250"/>
      <c r="DI1" s="250"/>
      <c r="DJ1" s="250"/>
      <c r="DK1" s="250"/>
      <c r="DL1" s="250"/>
      <c r="DM1" s="250"/>
      <c r="DN1" s="250"/>
      <c r="DO1" s="250"/>
      <c r="DP1" s="250"/>
      <c r="DQ1" s="250"/>
      <c r="DR1" s="250"/>
      <c r="DS1" s="250"/>
      <c r="DT1" s="250"/>
      <c r="DU1" s="250"/>
      <c r="DV1" s="250"/>
      <c r="DW1" s="250"/>
      <c r="DX1" s="250"/>
      <c r="DY1" s="250"/>
      <c r="DZ1" s="250"/>
      <c r="EA1" s="250"/>
      <c r="EB1" s="250"/>
      <c r="EC1" s="250"/>
      <c r="ED1" s="250"/>
      <c r="EE1" s="250"/>
      <c r="EF1" s="250"/>
      <c r="EG1" s="250"/>
      <c r="EH1" s="250"/>
      <c r="EI1" s="250"/>
      <c r="EJ1" s="250"/>
      <c r="EK1" s="250"/>
      <c r="EL1" s="250"/>
      <c r="EM1" s="250"/>
      <c r="EN1" s="250"/>
      <c r="EO1" s="250"/>
      <c r="EP1" s="250"/>
      <c r="EQ1" s="250"/>
      <c r="ER1" s="250"/>
      <c r="ES1" s="250"/>
      <c r="ET1" s="250"/>
      <c r="EU1" s="250"/>
      <c r="EV1" s="250"/>
      <c r="EW1" s="250"/>
      <c r="EX1" s="250"/>
      <c r="EY1" s="250"/>
      <c r="EZ1" s="250"/>
      <c r="FA1" s="250"/>
      <c r="FB1" s="250"/>
      <c r="FC1" s="250"/>
      <c r="FD1" s="250"/>
      <c r="FE1" s="250"/>
      <c r="FF1" s="250"/>
      <c r="FG1" s="250"/>
      <c r="FH1" s="250"/>
      <c r="FI1" s="250"/>
      <c r="FJ1" s="250"/>
      <c r="FK1" s="250"/>
      <c r="FL1" s="250"/>
      <c r="FM1" s="250"/>
      <c r="FN1" s="250"/>
      <c r="FO1" s="250"/>
      <c r="FP1" s="250"/>
      <c r="FQ1" s="250"/>
      <c r="FR1" s="250"/>
      <c r="FS1" s="250"/>
      <c r="FT1" s="250"/>
      <c r="FU1" s="250"/>
      <c r="FV1" s="250"/>
      <c r="FW1" s="250"/>
      <c r="FX1" s="250"/>
      <c r="FY1" s="250"/>
      <c r="FZ1" s="250"/>
      <c r="GA1" s="250"/>
      <c r="GB1" s="250"/>
      <c r="GC1" s="250"/>
      <c r="GD1" s="250"/>
      <c r="GE1" s="250"/>
      <c r="GF1" s="250"/>
      <c r="GG1" s="250"/>
      <c r="GH1" s="250"/>
      <c r="GI1" s="250"/>
      <c r="GJ1" s="250"/>
      <c r="GK1" s="250"/>
      <c r="GL1" s="250"/>
      <c r="GM1" s="250"/>
      <c r="GN1" s="250"/>
      <c r="GO1" s="250"/>
      <c r="GP1" s="250"/>
      <c r="GQ1" s="250"/>
      <c r="GR1" s="250"/>
      <c r="GS1" s="250"/>
      <c r="GT1" s="250"/>
      <c r="GU1" s="250"/>
      <c r="GV1" s="250"/>
      <c r="GW1" s="250"/>
      <c r="GX1" s="250"/>
      <c r="GY1" s="250"/>
      <c r="GZ1" s="250"/>
      <c r="HA1" s="250"/>
      <c r="HB1" s="250"/>
      <c r="HC1" s="250"/>
      <c r="HD1" s="250"/>
      <c r="HE1" s="250"/>
      <c r="HF1" s="250"/>
      <c r="HG1" s="250"/>
      <c r="HH1" s="250"/>
      <c r="HI1" s="250"/>
      <c r="HJ1" s="250"/>
      <c r="HK1" s="250"/>
      <c r="HL1" s="250"/>
      <c r="HM1" s="250"/>
      <c r="HN1" s="250"/>
      <c r="HO1" s="250"/>
      <c r="HP1" s="250"/>
      <c r="HQ1" s="250"/>
      <c r="HR1" s="250"/>
      <c r="HS1" s="250"/>
      <c r="HT1" s="250"/>
      <c r="HU1" s="250"/>
      <c r="HV1" s="250"/>
      <c r="HW1" s="250"/>
      <c r="HX1" s="250"/>
      <c r="HY1" s="250"/>
      <c r="HZ1" s="250"/>
      <c r="IA1" s="250"/>
      <c r="IB1" s="250"/>
      <c r="IC1" s="250"/>
      <c r="ID1" s="250"/>
      <c r="IE1" s="250"/>
      <c r="IF1" s="250"/>
      <c r="IG1" s="250"/>
      <c r="IH1" s="250"/>
      <c r="II1" s="250"/>
      <c r="IJ1" s="250"/>
      <c r="IK1" s="250"/>
      <c r="IL1" s="250"/>
      <c r="IM1" s="250"/>
      <c r="IN1" s="250"/>
      <c r="IO1" s="250"/>
      <c r="IP1" s="250"/>
      <c r="IQ1" s="250"/>
      <c r="IR1" s="250"/>
      <c r="IS1" s="250"/>
      <c r="IT1" s="250"/>
    </row>
    <row r="2" spans="1:254" s="877" customFormat="1" ht="37.5" customHeight="1">
      <c r="C2" s="1205" t="s">
        <v>4299</v>
      </c>
      <c r="D2" s="1166"/>
      <c r="E2" s="1166"/>
      <c r="F2" s="1166"/>
      <c r="G2" s="1166"/>
      <c r="H2" s="1166"/>
      <c r="I2" s="1166"/>
      <c r="J2" s="1166"/>
      <c r="K2" s="1166"/>
      <c r="L2" s="1166"/>
      <c r="M2" s="1166"/>
      <c r="N2" s="1166"/>
      <c r="O2" s="1166"/>
      <c r="P2" s="1166"/>
      <c r="Q2" s="1166"/>
      <c r="S2" s="1165" t="s">
        <v>4</v>
      </c>
      <c r="T2" s="1166"/>
      <c r="U2" s="1166"/>
      <c r="V2" s="1166"/>
      <c r="W2" s="1166"/>
      <c r="X2" s="1166"/>
      <c r="Y2" s="1166"/>
      <c r="Z2" s="1166"/>
      <c r="AA2" s="1166"/>
      <c r="AB2" s="1166"/>
      <c r="AC2" s="1166"/>
      <c r="AR2" s="877" t="s">
        <v>4519</v>
      </c>
    </row>
    <row r="3" spans="1:254" s="877" customFormat="1" ht="7.5" customHeight="1">
      <c r="B3" s="878"/>
      <c r="C3" s="879"/>
      <c r="D3" s="879"/>
      <c r="E3" s="879"/>
      <c r="F3" s="879"/>
      <c r="G3" s="879"/>
      <c r="H3" s="879"/>
      <c r="I3" s="879"/>
      <c r="J3" s="879"/>
      <c r="K3" s="879"/>
      <c r="L3" s="879"/>
      <c r="M3" s="879"/>
      <c r="N3" s="879"/>
      <c r="O3" s="879"/>
      <c r="P3" s="879"/>
      <c r="Q3" s="879"/>
      <c r="R3" s="880"/>
      <c r="AR3" s="877" t="s">
        <v>45</v>
      </c>
    </row>
    <row r="4" spans="1:254" s="877" customFormat="1" ht="37.5" customHeight="1">
      <c r="B4" s="881"/>
      <c r="C4" s="1188" t="s">
        <v>4298</v>
      </c>
      <c r="D4" s="1166"/>
      <c r="E4" s="1166"/>
      <c r="F4" s="1166"/>
      <c r="G4" s="1166"/>
      <c r="H4" s="1166"/>
      <c r="I4" s="1166"/>
      <c r="J4" s="1166"/>
      <c r="K4" s="1166"/>
      <c r="L4" s="1166"/>
      <c r="M4" s="1166"/>
      <c r="N4" s="1166"/>
      <c r="O4" s="1166"/>
      <c r="P4" s="1166"/>
      <c r="Q4" s="1166"/>
      <c r="R4" s="882"/>
      <c r="T4" s="883" t="s">
        <v>7</v>
      </c>
      <c r="AR4" s="877" t="s">
        <v>2</v>
      </c>
    </row>
    <row r="5" spans="1:254" s="877" customFormat="1" ht="7.5" customHeight="1">
      <c r="B5" s="881"/>
      <c r="R5" s="882"/>
    </row>
    <row r="6" spans="1:254" s="877" customFormat="1" ht="26.25" customHeight="1">
      <c r="B6" s="881"/>
      <c r="D6" s="884" t="s">
        <v>8</v>
      </c>
      <c r="F6" s="1189" t="s">
        <v>4711</v>
      </c>
      <c r="G6" s="1166"/>
      <c r="H6" s="1166"/>
      <c r="I6" s="1166"/>
      <c r="J6" s="1166"/>
      <c r="K6" s="1166"/>
      <c r="L6" s="1166"/>
      <c r="M6" s="1166"/>
      <c r="N6" s="1166"/>
      <c r="O6" s="1166"/>
      <c r="P6" s="1166"/>
      <c r="R6" s="882"/>
    </row>
    <row r="7" spans="1:254" s="873" customFormat="1" ht="33.75" customHeight="1">
      <c r="B7" s="885"/>
      <c r="D7" s="966" t="s">
        <v>4285</v>
      </c>
      <c r="F7" s="1206" t="s">
        <v>4518</v>
      </c>
      <c r="G7" s="1173"/>
      <c r="H7" s="1173"/>
      <c r="I7" s="1173"/>
      <c r="J7" s="1173"/>
      <c r="K7" s="1173"/>
      <c r="L7" s="1173"/>
      <c r="M7" s="1173"/>
      <c r="N7" s="1173"/>
      <c r="O7" s="1173"/>
      <c r="P7" s="1173"/>
      <c r="R7" s="887"/>
    </row>
    <row r="8" spans="1:254" s="873" customFormat="1" ht="15" customHeight="1">
      <c r="B8" s="885"/>
      <c r="D8" s="884" t="s">
        <v>4297</v>
      </c>
      <c r="F8" s="869"/>
      <c r="M8" s="884" t="s">
        <v>11</v>
      </c>
      <c r="O8" s="872"/>
      <c r="P8" s="868"/>
      <c r="R8" s="887"/>
    </row>
    <row r="9" spans="1:254" s="873" customFormat="1" ht="15" customHeight="1">
      <c r="B9" s="885"/>
      <c r="D9" s="884" t="s">
        <v>13</v>
      </c>
      <c r="F9" s="869" t="s">
        <v>14</v>
      </c>
      <c r="M9" s="884" t="s">
        <v>15</v>
      </c>
      <c r="O9" s="1191">
        <v>42647</v>
      </c>
      <c r="P9" s="1173"/>
      <c r="R9" s="887"/>
    </row>
    <row r="10" spans="1:254" s="873" customFormat="1" ht="12" customHeight="1">
      <c r="B10" s="885"/>
      <c r="R10" s="887"/>
    </row>
    <row r="11" spans="1:254" s="873" customFormat="1" ht="15" customHeight="1">
      <c r="B11" s="885"/>
      <c r="D11" s="884" t="s">
        <v>4447</v>
      </c>
      <c r="M11" s="884" t="s">
        <v>17</v>
      </c>
      <c r="O11" s="1199"/>
      <c r="P11" s="1200"/>
      <c r="R11" s="887"/>
    </row>
    <row r="12" spans="1:254" s="873" customFormat="1" ht="18.75" customHeight="1">
      <c r="B12" s="885"/>
      <c r="E12" s="869"/>
      <c r="M12" s="884" t="s">
        <v>19</v>
      </c>
      <c r="O12" s="1199"/>
      <c r="P12" s="1200"/>
      <c r="R12" s="887"/>
    </row>
    <row r="13" spans="1:254" s="873" customFormat="1" ht="7.5" customHeight="1">
      <c r="B13" s="885"/>
      <c r="R13" s="887"/>
    </row>
    <row r="14" spans="1:254" s="873" customFormat="1" ht="15" customHeight="1">
      <c r="B14" s="885"/>
      <c r="D14" s="884" t="s">
        <v>4284</v>
      </c>
      <c r="M14" s="884" t="s">
        <v>17</v>
      </c>
      <c r="O14" s="1199"/>
      <c r="P14" s="1200"/>
      <c r="R14" s="887"/>
    </row>
    <row r="15" spans="1:254" s="873" customFormat="1" ht="18.75" customHeight="1">
      <c r="B15" s="885"/>
      <c r="E15" s="869"/>
      <c r="M15" s="884" t="s">
        <v>19</v>
      </c>
      <c r="O15" s="1199"/>
      <c r="P15" s="1200"/>
      <c r="R15" s="887"/>
    </row>
    <row r="16" spans="1:254" s="873" customFormat="1" ht="7.5" customHeight="1">
      <c r="B16" s="885"/>
      <c r="R16" s="887"/>
    </row>
    <row r="17" spans="2:18" s="873" customFormat="1" ht="15" customHeight="1">
      <c r="B17" s="885"/>
      <c r="D17" s="884" t="s">
        <v>22</v>
      </c>
      <c r="M17" s="884" t="s">
        <v>17</v>
      </c>
      <c r="O17" s="1199"/>
      <c r="P17" s="1200"/>
      <c r="R17" s="887"/>
    </row>
    <row r="18" spans="2:18" s="873" customFormat="1" ht="18.75" customHeight="1">
      <c r="B18" s="885"/>
      <c r="E18" s="869"/>
      <c r="M18" s="884" t="s">
        <v>19</v>
      </c>
      <c r="O18" s="1199"/>
      <c r="P18" s="1200"/>
      <c r="R18" s="887"/>
    </row>
    <row r="19" spans="2:18" s="873" customFormat="1" ht="7.5" customHeight="1">
      <c r="B19" s="885"/>
      <c r="R19" s="887"/>
    </row>
    <row r="20" spans="2:18" s="873" customFormat="1" ht="15" customHeight="1">
      <c r="B20" s="885"/>
      <c r="D20" s="884" t="s">
        <v>4283</v>
      </c>
      <c r="M20" s="884" t="s">
        <v>17</v>
      </c>
      <c r="O20" s="1199"/>
      <c r="P20" s="1200"/>
      <c r="R20" s="887"/>
    </row>
    <row r="21" spans="2:18" s="873" customFormat="1" ht="18.75" customHeight="1">
      <c r="B21" s="885"/>
      <c r="E21" s="872" t="s">
        <v>4448</v>
      </c>
      <c r="M21" s="884" t="s">
        <v>19</v>
      </c>
      <c r="O21" s="1199"/>
      <c r="P21" s="1200"/>
      <c r="R21" s="887"/>
    </row>
    <row r="22" spans="2:18" s="873" customFormat="1" ht="7.5" customHeight="1">
      <c r="B22" s="885"/>
      <c r="R22" s="887"/>
    </row>
    <row r="23" spans="2:18" s="873" customFormat="1" ht="15" customHeight="1">
      <c r="B23" s="885"/>
      <c r="D23" s="884" t="s">
        <v>25</v>
      </c>
      <c r="R23" s="887"/>
    </row>
    <row r="24" spans="2:18" s="889" customFormat="1" ht="15.75" customHeight="1">
      <c r="B24" s="888"/>
      <c r="E24" s="1201"/>
      <c r="F24" s="1202"/>
      <c r="G24" s="1202"/>
      <c r="H24" s="1202"/>
      <c r="I24" s="1202"/>
      <c r="J24" s="1202"/>
      <c r="K24" s="1202"/>
      <c r="L24" s="1202"/>
      <c r="R24" s="890"/>
    </row>
    <row r="25" spans="2:18" s="873" customFormat="1" ht="7.5" customHeight="1">
      <c r="B25" s="885"/>
      <c r="R25" s="887"/>
    </row>
    <row r="26" spans="2:18" s="873" customFormat="1" ht="7.5" customHeight="1">
      <c r="B26" s="885"/>
      <c r="D26" s="891"/>
      <c r="E26" s="891"/>
      <c r="F26" s="891"/>
      <c r="G26" s="891"/>
      <c r="H26" s="891"/>
      <c r="I26" s="891"/>
      <c r="J26" s="891"/>
      <c r="K26" s="891"/>
      <c r="L26" s="891"/>
      <c r="M26" s="891"/>
      <c r="N26" s="891"/>
      <c r="O26" s="891"/>
      <c r="P26" s="891"/>
      <c r="R26" s="887"/>
    </row>
    <row r="27" spans="2:18" s="873" customFormat="1" ht="15" customHeight="1">
      <c r="B27" s="885"/>
      <c r="D27" s="892" t="s">
        <v>4282</v>
      </c>
      <c r="M27" s="1203">
        <f>$N$88</f>
        <v>0</v>
      </c>
      <c r="N27" s="1173"/>
      <c r="O27" s="1173"/>
      <c r="P27" s="1173"/>
      <c r="R27" s="887"/>
    </row>
    <row r="28" spans="2:18" s="873" customFormat="1" ht="15" customHeight="1">
      <c r="B28" s="885"/>
      <c r="D28" s="893" t="s">
        <v>918</v>
      </c>
      <c r="M28" s="1203">
        <f>$N$96</f>
        <v>0</v>
      </c>
      <c r="N28" s="1173"/>
      <c r="O28" s="1173"/>
      <c r="P28" s="1173"/>
      <c r="R28" s="887"/>
    </row>
    <row r="29" spans="2:18" s="873" customFormat="1" ht="7.5" customHeight="1">
      <c r="B29" s="885"/>
      <c r="R29" s="887"/>
    </row>
    <row r="30" spans="2:18" s="873" customFormat="1" ht="26.25" customHeight="1">
      <c r="B30" s="885"/>
      <c r="D30" s="894" t="s">
        <v>26</v>
      </c>
      <c r="M30" s="1204">
        <f>ROUND($M$27+$M$28,2)</f>
        <v>0</v>
      </c>
      <c r="N30" s="1173"/>
      <c r="O30" s="1173"/>
      <c r="P30" s="1173"/>
      <c r="R30" s="887"/>
    </row>
    <row r="31" spans="2:18" s="873" customFormat="1" ht="7.5" customHeight="1">
      <c r="B31" s="885"/>
      <c r="D31" s="891"/>
      <c r="E31" s="891"/>
      <c r="F31" s="891"/>
      <c r="G31" s="891"/>
      <c r="H31" s="891"/>
      <c r="I31" s="891"/>
      <c r="J31" s="891"/>
      <c r="K31" s="891"/>
      <c r="L31" s="891"/>
      <c r="M31" s="891"/>
      <c r="N31" s="891"/>
      <c r="O31" s="891"/>
      <c r="P31" s="891"/>
      <c r="R31" s="887"/>
    </row>
    <row r="32" spans="2:18" s="873" customFormat="1" ht="15" customHeight="1">
      <c r="B32" s="885"/>
      <c r="D32" s="895" t="s">
        <v>30</v>
      </c>
      <c r="E32" s="895" t="s">
        <v>31</v>
      </c>
      <c r="F32" s="896">
        <v>0.21</v>
      </c>
      <c r="G32" s="897" t="s">
        <v>4296</v>
      </c>
      <c r="H32" s="1195">
        <f>ROUND((SUM($BC$96:$BC$97)+SUM($BC$115:$BC$156)),2)</f>
        <v>0</v>
      </c>
      <c r="I32" s="1173"/>
      <c r="J32" s="1173"/>
      <c r="M32" s="1195">
        <f>ROUND(ROUND((SUM($BC$96:$BC$97)+SUM($BC$115:$BC$156)),2)*$F$32,2)</f>
        <v>0</v>
      </c>
      <c r="N32" s="1173"/>
      <c r="O32" s="1173"/>
      <c r="P32" s="1173"/>
      <c r="R32" s="887"/>
    </row>
    <row r="33" spans="2:18" s="873" customFormat="1" ht="15" customHeight="1">
      <c r="B33" s="885"/>
      <c r="E33" s="895" t="s">
        <v>32</v>
      </c>
      <c r="F33" s="896">
        <v>0.15</v>
      </c>
      <c r="G33" s="897" t="s">
        <v>4296</v>
      </c>
      <c r="H33" s="1195">
        <f>ROUND((SUM($BD$96:$BD$97)+SUM($BD$115:$BD$156)),2)</f>
        <v>0</v>
      </c>
      <c r="I33" s="1173"/>
      <c r="J33" s="1173"/>
      <c r="M33" s="1195">
        <f>ROUND(ROUND((SUM($BD$96:$BD$97)+SUM($BD$115:$BD$156)),2)*$F$33,2)</f>
        <v>0</v>
      </c>
      <c r="N33" s="1173"/>
      <c r="O33" s="1173"/>
      <c r="P33" s="1173"/>
      <c r="R33" s="887"/>
    </row>
    <row r="34" spans="2:18" s="873" customFormat="1" ht="15" hidden="1" customHeight="1">
      <c r="B34" s="885"/>
      <c r="E34" s="895" t="s">
        <v>33</v>
      </c>
      <c r="F34" s="896">
        <v>0.21</v>
      </c>
      <c r="G34" s="897" t="s">
        <v>4296</v>
      </c>
      <c r="H34" s="1195">
        <f>ROUND((SUM($BE$96:$BE$97)+SUM($BE$115:$BE$156)),2)</f>
        <v>0</v>
      </c>
      <c r="I34" s="1173"/>
      <c r="J34" s="1173"/>
      <c r="M34" s="1195">
        <v>0</v>
      </c>
      <c r="N34" s="1173"/>
      <c r="O34" s="1173"/>
      <c r="P34" s="1173"/>
      <c r="R34" s="887"/>
    </row>
    <row r="35" spans="2:18" s="873" customFormat="1" ht="15" hidden="1" customHeight="1">
      <c r="B35" s="885"/>
      <c r="E35" s="895" t="s">
        <v>34</v>
      </c>
      <c r="F35" s="896">
        <v>0.15</v>
      </c>
      <c r="G35" s="897" t="s">
        <v>4296</v>
      </c>
      <c r="H35" s="1195">
        <f>ROUND((SUM($BF$96:$BF$97)+SUM($BF$115:$BF$156)),2)</f>
        <v>0</v>
      </c>
      <c r="I35" s="1173"/>
      <c r="J35" s="1173"/>
      <c r="M35" s="1195">
        <v>0</v>
      </c>
      <c r="N35" s="1173"/>
      <c r="O35" s="1173"/>
      <c r="P35" s="1173"/>
      <c r="R35" s="887"/>
    </row>
    <row r="36" spans="2:18" s="873" customFormat="1" ht="15" hidden="1" customHeight="1">
      <c r="B36" s="885"/>
      <c r="E36" s="895" t="s">
        <v>35</v>
      </c>
      <c r="F36" s="896">
        <v>0</v>
      </c>
      <c r="G36" s="897" t="s">
        <v>4296</v>
      </c>
      <c r="H36" s="1195">
        <f>ROUND((SUM($BG$96:$BG$97)+SUM($BG$115:$BG$156)),2)</f>
        <v>0</v>
      </c>
      <c r="I36" s="1173"/>
      <c r="J36" s="1173"/>
      <c r="M36" s="1195">
        <v>0</v>
      </c>
      <c r="N36" s="1173"/>
      <c r="O36" s="1173"/>
      <c r="P36" s="1173"/>
      <c r="R36" s="887"/>
    </row>
    <row r="37" spans="2:18" s="873" customFormat="1" ht="7.5" customHeight="1">
      <c r="B37" s="885"/>
      <c r="R37" s="887"/>
    </row>
    <row r="38" spans="2:18" s="873" customFormat="1" ht="26.25" customHeight="1">
      <c r="B38" s="885"/>
      <c r="C38" s="898"/>
      <c r="D38" s="899" t="s">
        <v>36</v>
      </c>
      <c r="E38" s="900"/>
      <c r="F38" s="900"/>
      <c r="G38" s="901" t="s">
        <v>37</v>
      </c>
      <c r="H38" s="902" t="s">
        <v>38</v>
      </c>
      <c r="I38" s="900"/>
      <c r="J38" s="900"/>
      <c r="K38" s="900"/>
      <c r="L38" s="1196">
        <f>SUM($M$30:$M$36)</f>
        <v>0</v>
      </c>
      <c r="M38" s="1197"/>
      <c r="N38" s="1197"/>
      <c r="O38" s="1197"/>
      <c r="P38" s="1198"/>
      <c r="Q38" s="898"/>
      <c r="R38" s="887"/>
    </row>
    <row r="39" spans="2:18" s="873" customFormat="1" ht="15" customHeight="1">
      <c r="B39" s="885"/>
      <c r="R39" s="887"/>
    </row>
    <row r="40" spans="2:18" s="873" customFormat="1" ht="15" customHeight="1">
      <c r="B40" s="885"/>
      <c r="R40" s="887"/>
    </row>
    <row r="41" spans="2:18" s="877" customFormat="1" ht="14.25" customHeight="1">
      <c r="B41" s="881"/>
      <c r="R41" s="882"/>
    </row>
    <row r="42" spans="2:18" s="877" customFormat="1" ht="14.25" customHeight="1">
      <c r="B42" s="881"/>
      <c r="R42" s="882"/>
    </row>
    <row r="43" spans="2:18" s="877" customFormat="1" ht="14.25" customHeight="1">
      <c r="B43" s="881"/>
      <c r="R43" s="882"/>
    </row>
    <row r="44" spans="2:18" s="877" customFormat="1" ht="14.25" customHeight="1">
      <c r="B44" s="881"/>
      <c r="R44" s="882"/>
    </row>
    <row r="45" spans="2:18" s="877" customFormat="1" ht="14.25" customHeight="1">
      <c r="B45" s="881"/>
      <c r="R45" s="882"/>
    </row>
    <row r="46" spans="2:18" s="877" customFormat="1" ht="14.25" customHeight="1">
      <c r="B46" s="881"/>
      <c r="R46" s="882"/>
    </row>
    <row r="47" spans="2:18" s="877" customFormat="1" ht="14.25" customHeight="1">
      <c r="B47" s="881"/>
      <c r="R47" s="882"/>
    </row>
    <row r="48" spans="2:18" s="877" customFormat="1" ht="14.25" customHeight="1">
      <c r="B48" s="881"/>
      <c r="R48" s="882"/>
    </row>
    <row r="49" spans="2:18" s="877" customFormat="1" ht="14.25" customHeight="1">
      <c r="B49" s="881"/>
      <c r="R49" s="882"/>
    </row>
    <row r="50" spans="2:18" s="873" customFormat="1" ht="15.75" customHeight="1">
      <c r="B50" s="885"/>
      <c r="D50" s="903" t="s">
        <v>842</v>
      </c>
      <c r="E50" s="891"/>
      <c r="F50" s="891"/>
      <c r="G50" s="891"/>
      <c r="H50" s="904"/>
      <c r="J50" s="903" t="s">
        <v>2387</v>
      </c>
      <c r="K50" s="891"/>
      <c r="L50" s="891"/>
      <c r="M50" s="891"/>
      <c r="N50" s="891"/>
      <c r="O50" s="891"/>
      <c r="P50" s="904"/>
      <c r="R50" s="887"/>
    </row>
    <row r="51" spans="2:18" s="877" customFormat="1" ht="14.25" customHeight="1">
      <c r="B51" s="881"/>
      <c r="D51" s="905"/>
      <c r="H51" s="906"/>
      <c r="J51" s="905"/>
      <c r="P51" s="906"/>
      <c r="R51" s="882"/>
    </row>
    <row r="52" spans="2:18" s="877" customFormat="1" ht="14.25" customHeight="1">
      <c r="B52" s="881"/>
      <c r="D52" s="905"/>
      <c r="H52" s="906"/>
      <c r="J52" s="905"/>
      <c r="P52" s="906"/>
      <c r="R52" s="882"/>
    </row>
    <row r="53" spans="2:18" s="877" customFormat="1" ht="14.25" customHeight="1">
      <c r="B53" s="881"/>
      <c r="D53" s="905"/>
      <c r="H53" s="906"/>
      <c r="J53" s="905"/>
      <c r="P53" s="906"/>
      <c r="R53" s="882"/>
    </row>
    <row r="54" spans="2:18" s="877" customFormat="1" ht="14.25" customHeight="1">
      <c r="B54" s="881"/>
      <c r="D54" s="905"/>
      <c r="H54" s="906"/>
      <c r="J54" s="905"/>
      <c r="P54" s="906"/>
      <c r="R54" s="882"/>
    </row>
    <row r="55" spans="2:18" s="877" customFormat="1" ht="14.25" customHeight="1">
      <c r="B55" s="881"/>
      <c r="D55" s="905"/>
      <c r="H55" s="906"/>
      <c r="J55" s="905"/>
      <c r="P55" s="906"/>
      <c r="R55" s="882"/>
    </row>
    <row r="56" spans="2:18" s="877" customFormat="1" ht="14.25" customHeight="1">
      <c r="B56" s="881"/>
      <c r="D56" s="905"/>
      <c r="H56" s="906"/>
      <c r="J56" s="905"/>
      <c r="P56" s="906"/>
      <c r="R56" s="882"/>
    </row>
    <row r="57" spans="2:18" s="877" customFormat="1" ht="14.25" customHeight="1">
      <c r="B57" s="881"/>
      <c r="D57" s="905"/>
      <c r="H57" s="906"/>
      <c r="J57" s="905"/>
      <c r="P57" s="906"/>
      <c r="R57" s="882"/>
    </row>
    <row r="58" spans="2:18" s="877" customFormat="1" ht="14.25" customHeight="1">
      <c r="B58" s="881"/>
      <c r="D58" s="905"/>
      <c r="H58" s="906"/>
      <c r="J58" s="905"/>
      <c r="P58" s="906"/>
      <c r="R58" s="882"/>
    </row>
    <row r="59" spans="2:18" s="873" customFormat="1" ht="15.75" customHeight="1">
      <c r="B59" s="885"/>
      <c r="D59" s="907" t="s">
        <v>4293</v>
      </c>
      <c r="E59" s="908"/>
      <c r="F59" s="908"/>
      <c r="G59" s="909" t="s">
        <v>4292</v>
      </c>
      <c r="H59" s="910"/>
      <c r="J59" s="907" t="s">
        <v>4293</v>
      </c>
      <c r="K59" s="908"/>
      <c r="L59" s="908"/>
      <c r="M59" s="908"/>
      <c r="N59" s="909" t="s">
        <v>4292</v>
      </c>
      <c r="O59" s="908"/>
      <c r="P59" s="910"/>
      <c r="R59" s="887"/>
    </row>
    <row r="60" spans="2:18" s="877" customFormat="1" ht="14.25" customHeight="1">
      <c r="B60" s="881"/>
      <c r="R60" s="882"/>
    </row>
    <row r="61" spans="2:18" s="873" customFormat="1" ht="15.75" customHeight="1">
      <c r="B61" s="885"/>
      <c r="D61" s="903" t="s">
        <v>4295</v>
      </c>
      <c r="E61" s="891"/>
      <c r="F61" s="891"/>
      <c r="G61" s="891"/>
      <c r="H61" s="904"/>
      <c r="J61" s="903" t="s">
        <v>4294</v>
      </c>
      <c r="K61" s="891"/>
      <c r="L61" s="891"/>
      <c r="M61" s="891"/>
      <c r="N61" s="891"/>
      <c r="O61" s="891"/>
      <c r="P61" s="904"/>
      <c r="R61" s="887"/>
    </row>
    <row r="62" spans="2:18" s="877" customFormat="1" ht="14.25" customHeight="1">
      <c r="B62" s="881"/>
      <c r="D62" s="905"/>
      <c r="H62" s="906"/>
      <c r="J62" s="905"/>
      <c r="P62" s="906"/>
      <c r="R62" s="882"/>
    </row>
    <row r="63" spans="2:18" s="877" customFormat="1" ht="14.25" customHeight="1">
      <c r="B63" s="881"/>
      <c r="D63" s="905"/>
      <c r="H63" s="906"/>
      <c r="J63" s="905"/>
      <c r="P63" s="906"/>
      <c r="R63" s="882"/>
    </row>
    <row r="64" spans="2:18" s="877" customFormat="1" ht="14.25" customHeight="1">
      <c r="B64" s="881"/>
      <c r="D64" s="905"/>
      <c r="H64" s="906"/>
      <c r="J64" s="905"/>
      <c r="P64" s="906"/>
      <c r="R64" s="882"/>
    </row>
    <row r="65" spans="2:18" s="877" customFormat="1" ht="14.25" customHeight="1">
      <c r="B65" s="881"/>
      <c r="D65" s="905"/>
      <c r="H65" s="906"/>
      <c r="J65" s="905"/>
      <c r="P65" s="906"/>
      <c r="R65" s="882"/>
    </row>
    <row r="66" spans="2:18" s="877" customFormat="1" ht="14.25" customHeight="1">
      <c r="B66" s="881"/>
      <c r="D66" s="905"/>
      <c r="H66" s="906"/>
      <c r="J66" s="905"/>
      <c r="P66" s="906"/>
      <c r="R66" s="882"/>
    </row>
    <row r="67" spans="2:18" s="877" customFormat="1" ht="14.25" customHeight="1">
      <c r="B67" s="881"/>
      <c r="D67" s="905"/>
      <c r="H67" s="906"/>
      <c r="J67" s="905"/>
      <c r="P67" s="906"/>
      <c r="R67" s="882"/>
    </row>
    <row r="68" spans="2:18" s="877" customFormat="1" ht="14.25" customHeight="1">
      <c r="B68" s="881"/>
      <c r="D68" s="905"/>
      <c r="H68" s="906"/>
      <c r="J68" s="905"/>
      <c r="P68" s="906"/>
      <c r="R68" s="882"/>
    </row>
    <row r="69" spans="2:18" s="877" customFormat="1" ht="14.25" customHeight="1">
      <c r="B69" s="881"/>
      <c r="D69" s="905"/>
      <c r="H69" s="906"/>
      <c r="J69" s="905"/>
      <c r="P69" s="906"/>
      <c r="R69" s="882"/>
    </row>
    <row r="70" spans="2:18" s="873" customFormat="1" ht="15.75" customHeight="1">
      <c r="B70" s="885"/>
      <c r="D70" s="907" t="s">
        <v>4293</v>
      </c>
      <c r="E70" s="908"/>
      <c r="F70" s="908"/>
      <c r="G70" s="909" t="s">
        <v>4292</v>
      </c>
      <c r="H70" s="910"/>
      <c r="J70" s="907" t="s">
        <v>4293</v>
      </c>
      <c r="K70" s="908"/>
      <c r="L70" s="908"/>
      <c r="M70" s="908"/>
      <c r="N70" s="909" t="s">
        <v>4292</v>
      </c>
      <c r="O70" s="908"/>
      <c r="P70" s="910"/>
      <c r="R70" s="887"/>
    </row>
    <row r="71" spans="2:18" s="873" customFormat="1" ht="15" customHeight="1">
      <c r="B71" s="911"/>
      <c r="C71" s="912"/>
      <c r="D71" s="912"/>
      <c r="E71" s="912"/>
      <c r="F71" s="912"/>
      <c r="G71" s="912"/>
      <c r="H71" s="912"/>
      <c r="I71" s="912"/>
      <c r="J71" s="912"/>
      <c r="K71" s="912"/>
      <c r="L71" s="912"/>
      <c r="M71" s="912"/>
      <c r="N71" s="912"/>
      <c r="O71" s="912"/>
      <c r="P71" s="912"/>
      <c r="Q71" s="912"/>
      <c r="R71" s="913"/>
    </row>
    <row r="75" spans="2:18" s="873" customFormat="1" ht="7.5" customHeight="1">
      <c r="B75" s="914"/>
      <c r="C75" s="915"/>
      <c r="D75" s="915"/>
      <c r="E75" s="915"/>
      <c r="F75" s="915"/>
      <c r="G75" s="915"/>
      <c r="H75" s="915"/>
      <c r="I75" s="915"/>
      <c r="J75" s="915"/>
      <c r="K75" s="915"/>
      <c r="L75" s="915"/>
      <c r="M75" s="915"/>
      <c r="N75" s="915"/>
      <c r="O75" s="915"/>
      <c r="P75" s="915"/>
      <c r="Q75" s="915"/>
      <c r="R75" s="916"/>
    </row>
    <row r="76" spans="2:18" s="873" customFormat="1" ht="37.5" customHeight="1">
      <c r="B76" s="885"/>
      <c r="C76" s="1188" t="s">
        <v>4291</v>
      </c>
      <c r="D76" s="1173"/>
      <c r="E76" s="1173"/>
      <c r="F76" s="1173"/>
      <c r="G76" s="1173"/>
      <c r="H76" s="1173"/>
      <c r="I76" s="1173"/>
      <c r="J76" s="1173"/>
      <c r="K76" s="1173"/>
      <c r="L76" s="1173"/>
      <c r="M76" s="1173"/>
      <c r="N76" s="1173"/>
      <c r="O76" s="1173"/>
      <c r="P76" s="1173"/>
      <c r="Q76" s="1173"/>
      <c r="R76" s="887"/>
    </row>
    <row r="77" spans="2:18" s="873" customFormat="1" ht="7.5" customHeight="1">
      <c r="B77" s="885"/>
      <c r="R77" s="887"/>
    </row>
    <row r="78" spans="2:18" s="873" customFormat="1" ht="30.75" customHeight="1">
      <c r="B78" s="885"/>
      <c r="C78" s="884" t="s">
        <v>8</v>
      </c>
      <c r="F78" s="1189" t="str">
        <f>$F$6</f>
        <v>Kladruby - provozně stravovací objekt DPS</v>
      </c>
      <c r="G78" s="1173"/>
      <c r="H78" s="1173"/>
      <c r="I78" s="1173"/>
      <c r="J78" s="1173"/>
      <c r="K78" s="1173"/>
      <c r="L78" s="1173"/>
      <c r="M78" s="1173"/>
      <c r="N78" s="1173"/>
      <c r="O78" s="1173"/>
      <c r="P78" s="1173"/>
      <c r="R78" s="887"/>
    </row>
    <row r="79" spans="2:18" s="873" customFormat="1" ht="37.5" customHeight="1">
      <c r="B79" s="885"/>
      <c r="C79" s="917" t="s">
        <v>4285</v>
      </c>
      <c r="F79" s="1190" t="str">
        <f>$F$7</f>
        <v xml:space="preserve">F23 - Přípojka dešťové kanalizace             </v>
      </c>
      <c r="G79" s="1173"/>
      <c r="H79" s="1173"/>
      <c r="I79" s="1173"/>
      <c r="J79" s="1173"/>
      <c r="K79" s="1173"/>
      <c r="L79" s="1173"/>
      <c r="M79" s="1173"/>
      <c r="N79" s="1173"/>
      <c r="O79" s="1173"/>
      <c r="P79" s="1173"/>
      <c r="R79" s="887"/>
    </row>
    <row r="80" spans="2:18" s="873" customFormat="1" ht="7.5" customHeight="1">
      <c r="B80" s="885"/>
      <c r="R80" s="887"/>
    </row>
    <row r="81" spans="2:45" s="873" customFormat="1" ht="18.75" customHeight="1">
      <c r="B81" s="885"/>
      <c r="C81" s="884" t="s">
        <v>13</v>
      </c>
      <c r="F81" s="869" t="str">
        <f>$F$9</f>
        <v xml:space="preserve"> </v>
      </c>
      <c r="K81" s="884" t="s">
        <v>15</v>
      </c>
      <c r="M81" s="1191">
        <f>IF($O$9="","",$O$9)</f>
        <v>42647</v>
      </c>
      <c r="N81" s="1173"/>
      <c r="O81" s="1173"/>
      <c r="P81" s="1173"/>
      <c r="R81" s="887"/>
    </row>
    <row r="82" spans="2:45" s="873" customFormat="1" ht="7.5" customHeight="1">
      <c r="B82" s="885"/>
      <c r="R82" s="887"/>
    </row>
    <row r="83" spans="2:45" s="873" customFormat="1" ht="15.75" customHeight="1">
      <c r="B83" s="885"/>
      <c r="C83" s="884" t="s">
        <v>4447</v>
      </c>
      <c r="F83" s="869"/>
      <c r="K83" s="884" t="s">
        <v>22</v>
      </c>
      <c r="M83" s="1199"/>
      <c r="N83" s="1200"/>
      <c r="O83" s="1200"/>
      <c r="P83" s="1200"/>
      <c r="Q83" s="1200"/>
      <c r="R83" s="887"/>
    </row>
    <row r="84" spans="2:45" s="873" customFormat="1" ht="15" customHeight="1">
      <c r="B84" s="885"/>
      <c r="C84" s="884" t="s">
        <v>4284</v>
      </c>
      <c r="F84" s="869" t="str">
        <f>IF($E$15="","",$E$15)</f>
        <v/>
      </c>
      <c r="K84" s="884" t="s">
        <v>4283</v>
      </c>
      <c r="M84" s="1192" t="str">
        <f>$E$21</f>
        <v>ing. Josef Javůrek</v>
      </c>
      <c r="N84" s="1173"/>
      <c r="O84" s="1173"/>
      <c r="P84" s="1173"/>
      <c r="Q84" s="1173"/>
      <c r="R84" s="887"/>
    </row>
    <row r="85" spans="2:45" s="873" customFormat="1" ht="11.25" customHeight="1">
      <c r="B85" s="885"/>
      <c r="R85" s="887"/>
    </row>
    <row r="86" spans="2:45" s="873" customFormat="1" ht="30" customHeight="1">
      <c r="B86" s="885"/>
      <c r="C86" s="1194" t="s">
        <v>4290</v>
      </c>
      <c r="D86" s="1187"/>
      <c r="E86" s="1187"/>
      <c r="F86" s="1187"/>
      <c r="G86" s="1187"/>
      <c r="H86" s="898"/>
      <c r="I86" s="898"/>
      <c r="J86" s="898"/>
      <c r="K86" s="898"/>
      <c r="L86" s="898"/>
      <c r="M86" s="898"/>
      <c r="N86" s="1194" t="s">
        <v>49</v>
      </c>
      <c r="O86" s="1173"/>
      <c r="P86" s="1173"/>
      <c r="Q86" s="1173"/>
      <c r="R86" s="887"/>
    </row>
    <row r="87" spans="2:45" s="873" customFormat="1" ht="11.25" customHeight="1">
      <c r="B87" s="885"/>
      <c r="R87" s="887"/>
    </row>
    <row r="88" spans="2:45" s="873" customFormat="1" ht="30" customHeight="1">
      <c r="B88" s="885"/>
      <c r="C88" s="918" t="s">
        <v>4289</v>
      </c>
      <c r="N88" s="1185">
        <f>$N$115</f>
        <v>0</v>
      </c>
      <c r="O88" s="1173"/>
      <c r="P88" s="1173"/>
      <c r="Q88" s="1173"/>
      <c r="R88" s="887"/>
      <c r="AS88" s="873" t="s">
        <v>51</v>
      </c>
    </row>
    <row r="89" spans="2:45" s="920" customFormat="1" ht="25.5" customHeight="1">
      <c r="B89" s="919"/>
      <c r="D89" s="921" t="s">
        <v>4281</v>
      </c>
      <c r="N89" s="1193">
        <f>$N$116</f>
        <v>0</v>
      </c>
      <c r="O89" s="1184"/>
      <c r="P89" s="1184"/>
      <c r="Q89" s="1184"/>
      <c r="R89" s="922"/>
    </row>
    <row r="90" spans="2:45" s="892" customFormat="1" ht="21" customHeight="1">
      <c r="B90" s="923"/>
      <c r="D90" s="924" t="s">
        <v>1889</v>
      </c>
      <c r="N90" s="1183">
        <f>$N$117</f>
        <v>0</v>
      </c>
      <c r="O90" s="1184"/>
      <c r="P90" s="1184"/>
      <c r="Q90" s="1184"/>
      <c r="R90" s="925"/>
    </row>
    <row r="91" spans="2:45" s="892" customFormat="1" ht="21" customHeight="1">
      <c r="B91" s="923"/>
      <c r="D91" s="924" t="s">
        <v>1888</v>
      </c>
      <c r="N91" s="1183">
        <f>$N$138</f>
        <v>0</v>
      </c>
      <c r="O91" s="1184"/>
      <c r="P91" s="1184"/>
      <c r="Q91" s="1184"/>
      <c r="R91" s="925"/>
    </row>
    <row r="92" spans="2:45" s="892" customFormat="1" ht="21" customHeight="1">
      <c r="B92" s="923"/>
      <c r="D92" s="924" t="s">
        <v>1887</v>
      </c>
      <c r="N92" s="1183">
        <f>$N$140</f>
        <v>0</v>
      </c>
      <c r="O92" s="1184"/>
      <c r="P92" s="1184"/>
      <c r="Q92" s="1184"/>
      <c r="R92" s="925"/>
    </row>
    <row r="93" spans="2:45" s="892" customFormat="1" ht="21" customHeight="1">
      <c r="B93" s="923"/>
      <c r="D93" s="924" t="s">
        <v>4335</v>
      </c>
      <c r="N93" s="1183">
        <f>$N$154</f>
        <v>0</v>
      </c>
      <c r="O93" s="1184"/>
      <c r="P93" s="1184"/>
      <c r="Q93" s="1184"/>
      <c r="R93" s="925"/>
    </row>
    <row r="94" spans="2:45" s="892" customFormat="1" ht="15.75" customHeight="1">
      <c r="B94" s="923"/>
      <c r="D94" s="924" t="s">
        <v>4328</v>
      </c>
      <c r="N94" s="1183">
        <f>$N$155</f>
        <v>0</v>
      </c>
      <c r="O94" s="1184"/>
      <c r="P94" s="1184"/>
      <c r="Q94" s="1184"/>
      <c r="R94" s="925"/>
    </row>
    <row r="95" spans="2:45" s="873" customFormat="1" ht="22.5" customHeight="1">
      <c r="B95" s="885"/>
      <c r="R95" s="887"/>
    </row>
    <row r="96" spans="2:45" s="873" customFormat="1" ht="30" customHeight="1">
      <c r="B96" s="885"/>
      <c r="C96" s="918" t="s">
        <v>4288</v>
      </c>
      <c r="N96" s="1185">
        <v>0</v>
      </c>
      <c r="O96" s="1173"/>
      <c r="P96" s="1173"/>
      <c r="Q96" s="1173"/>
      <c r="R96" s="887"/>
      <c r="T96" s="926"/>
      <c r="U96" s="927" t="s">
        <v>30</v>
      </c>
    </row>
    <row r="97" spans="2:18" s="873" customFormat="1" ht="18.75" customHeight="1">
      <c r="B97" s="885"/>
      <c r="R97" s="887"/>
    </row>
    <row r="98" spans="2:18" s="873" customFormat="1" ht="30" customHeight="1">
      <c r="B98" s="885"/>
      <c r="C98" s="928" t="s">
        <v>4287</v>
      </c>
      <c r="D98" s="898"/>
      <c r="E98" s="898"/>
      <c r="F98" s="898"/>
      <c r="G98" s="898"/>
      <c r="H98" s="898"/>
      <c r="I98" s="898"/>
      <c r="J98" s="898"/>
      <c r="K98" s="898"/>
      <c r="L98" s="1186">
        <f>ROUND(SUM($N$88+$N$96),2)</f>
        <v>0</v>
      </c>
      <c r="M98" s="1187"/>
      <c r="N98" s="1187"/>
      <c r="O98" s="1187"/>
      <c r="P98" s="1187"/>
      <c r="Q98" s="1187"/>
      <c r="R98" s="887"/>
    </row>
    <row r="99" spans="2:18" s="873" customFormat="1" ht="7.5" customHeight="1">
      <c r="B99" s="911"/>
      <c r="C99" s="912"/>
      <c r="D99" s="912"/>
      <c r="E99" s="912"/>
      <c r="F99" s="912"/>
      <c r="G99" s="912"/>
      <c r="H99" s="912"/>
      <c r="I99" s="912"/>
      <c r="J99" s="912"/>
      <c r="K99" s="912"/>
      <c r="L99" s="912"/>
      <c r="M99" s="912"/>
      <c r="N99" s="912"/>
      <c r="O99" s="912"/>
      <c r="P99" s="912"/>
      <c r="Q99" s="912"/>
      <c r="R99" s="913"/>
    </row>
    <row r="103" spans="2:18" s="873" customFormat="1" ht="7.5" customHeight="1">
      <c r="B103" s="914"/>
      <c r="C103" s="915"/>
      <c r="D103" s="915"/>
      <c r="E103" s="915"/>
      <c r="F103" s="915"/>
      <c r="G103" s="915"/>
      <c r="H103" s="915"/>
      <c r="I103" s="915"/>
      <c r="J103" s="915"/>
      <c r="K103" s="915"/>
      <c r="L103" s="915"/>
      <c r="M103" s="915"/>
      <c r="N103" s="915"/>
      <c r="O103" s="915"/>
      <c r="P103" s="915"/>
      <c r="Q103" s="915"/>
      <c r="R103" s="916"/>
    </row>
    <row r="104" spans="2:18" s="873" customFormat="1" ht="37.5" customHeight="1">
      <c r="B104" s="885"/>
      <c r="C104" s="1188" t="s">
        <v>4286</v>
      </c>
      <c r="D104" s="1173"/>
      <c r="E104" s="1173"/>
      <c r="F104" s="1173"/>
      <c r="G104" s="1173"/>
      <c r="H104" s="1173"/>
      <c r="I104" s="1173"/>
      <c r="J104" s="1173"/>
      <c r="K104" s="1173"/>
      <c r="L104" s="1173"/>
      <c r="M104" s="1173"/>
      <c r="N104" s="1173"/>
      <c r="O104" s="1173"/>
      <c r="P104" s="1173"/>
      <c r="Q104" s="1173"/>
      <c r="R104" s="887"/>
    </row>
    <row r="105" spans="2:18" s="873" customFormat="1" ht="7.5" customHeight="1">
      <c r="B105" s="885"/>
      <c r="R105" s="887"/>
    </row>
    <row r="106" spans="2:18" s="873" customFormat="1" ht="30.75" customHeight="1">
      <c r="B106" s="885"/>
      <c r="C106" s="884" t="s">
        <v>8</v>
      </c>
      <c r="F106" s="1189" t="str">
        <f>$F$6</f>
        <v>Kladruby - provozně stravovací objekt DPS</v>
      </c>
      <c r="G106" s="1173"/>
      <c r="H106" s="1173"/>
      <c r="I106" s="1173"/>
      <c r="J106" s="1173"/>
      <c r="K106" s="1173"/>
      <c r="L106" s="1173"/>
      <c r="M106" s="1173"/>
      <c r="N106" s="1173"/>
      <c r="O106" s="1173"/>
      <c r="P106" s="1173"/>
      <c r="R106" s="887"/>
    </row>
    <row r="107" spans="2:18" s="873" customFormat="1" ht="37.5" customHeight="1">
      <c r="B107" s="885"/>
      <c r="C107" s="917" t="s">
        <v>4285</v>
      </c>
      <c r="F107" s="1190" t="str">
        <f>$F$7</f>
        <v xml:space="preserve">F23 - Přípojka dešťové kanalizace             </v>
      </c>
      <c r="G107" s="1173"/>
      <c r="H107" s="1173"/>
      <c r="I107" s="1173"/>
      <c r="J107" s="1173"/>
      <c r="K107" s="1173"/>
      <c r="L107" s="1173"/>
      <c r="M107" s="1173"/>
      <c r="N107" s="1173"/>
      <c r="O107" s="1173"/>
      <c r="P107" s="1173"/>
      <c r="R107" s="887"/>
    </row>
    <row r="108" spans="2:18" s="873" customFormat="1" ht="7.5" customHeight="1">
      <c r="B108" s="885"/>
      <c r="R108" s="887"/>
    </row>
    <row r="109" spans="2:18" s="873" customFormat="1" ht="18.75" customHeight="1">
      <c r="B109" s="885"/>
      <c r="C109" s="884" t="s">
        <v>13</v>
      </c>
      <c r="F109" s="872" t="str">
        <f>$F$9</f>
        <v xml:space="preserve"> </v>
      </c>
      <c r="K109" s="884" t="s">
        <v>15</v>
      </c>
      <c r="M109" s="1191">
        <f>IF($O$9="","",$O$9)</f>
        <v>42647</v>
      </c>
      <c r="N109" s="1173"/>
      <c r="O109" s="1173"/>
      <c r="P109" s="1173"/>
      <c r="R109" s="887"/>
    </row>
    <row r="110" spans="2:18" s="873" customFormat="1" ht="7.5" customHeight="1">
      <c r="B110" s="885"/>
      <c r="R110" s="887"/>
    </row>
    <row r="111" spans="2:18" s="873" customFormat="1" ht="15.75" customHeight="1">
      <c r="B111" s="885"/>
      <c r="C111" s="884" t="s">
        <v>4447</v>
      </c>
      <c r="F111" s="872">
        <f>$E$12</f>
        <v>0</v>
      </c>
      <c r="K111" s="884" t="s">
        <v>22</v>
      </c>
      <c r="M111" s="1192">
        <f>$E$18</f>
        <v>0</v>
      </c>
      <c r="N111" s="1173"/>
      <c r="O111" s="1173"/>
      <c r="P111" s="1173"/>
      <c r="Q111" s="1173"/>
      <c r="R111" s="887"/>
    </row>
    <row r="112" spans="2:18" s="873" customFormat="1" ht="15" customHeight="1">
      <c r="B112" s="885"/>
      <c r="C112" s="884" t="s">
        <v>4284</v>
      </c>
      <c r="F112" s="872" t="str">
        <f>IF($E$15="","",$E$15)</f>
        <v/>
      </c>
      <c r="K112" s="884" t="s">
        <v>4283</v>
      </c>
      <c r="M112" s="1192" t="str">
        <f>$E$21</f>
        <v>ing. Josef Javůrek</v>
      </c>
      <c r="N112" s="1173"/>
      <c r="O112" s="1173"/>
      <c r="P112" s="1173"/>
      <c r="Q112" s="1173"/>
      <c r="R112" s="887"/>
    </row>
    <row r="113" spans="2:63" s="873" customFormat="1" ht="11.25" customHeight="1">
      <c r="B113" s="885"/>
      <c r="R113" s="887"/>
    </row>
    <row r="114" spans="2:63" s="933" customFormat="1" ht="30" customHeight="1">
      <c r="B114" s="929"/>
      <c r="C114" s="930" t="s">
        <v>65</v>
      </c>
      <c r="D114" s="931" t="s">
        <v>40</v>
      </c>
      <c r="E114" s="931" t="s">
        <v>39</v>
      </c>
      <c r="F114" s="1180" t="s">
        <v>66</v>
      </c>
      <c r="G114" s="1181"/>
      <c r="H114" s="1181"/>
      <c r="I114" s="1181"/>
      <c r="J114" s="931" t="s">
        <v>67</v>
      </c>
      <c r="K114" s="931" t="s">
        <v>68</v>
      </c>
      <c r="L114" s="1180" t="s">
        <v>69</v>
      </c>
      <c r="M114" s="1181"/>
      <c r="N114" s="1180" t="s">
        <v>4446</v>
      </c>
      <c r="O114" s="1181"/>
      <c r="P114" s="1181"/>
      <c r="Q114" s="1182"/>
      <c r="R114" s="932"/>
      <c r="T114" s="934" t="s">
        <v>71</v>
      </c>
      <c r="U114" s="935" t="s">
        <v>30</v>
      </c>
      <c r="V114" s="935" t="s">
        <v>72</v>
      </c>
      <c r="W114" s="935" t="s">
        <v>73</v>
      </c>
      <c r="X114" s="935" t="s">
        <v>4445</v>
      </c>
      <c r="Y114" s="935" t="s">
        <v>4444</v>
      </c>
      <c r="Z114" s="935" t="s">
        <v>76</v>
      </c>
      <c r="AA114" s="936" t="s">
        <v>77</v>
      </c>
    </row>
    <row r="115" spans="2:63" s="873" customFormat="1" ht="30" customHeight="1">
      <c r="B115" s="885"/>
      <c r="C115" s="918" t="s">
        <v>4282</v>
      </c>
      <c r="N115" s="1172">
        <f>$BI$115</f>
        <v>0</v>
      </c>
      <c r="O115" s="1173"/>
      <c r="P115" s="1173"/>
      <c r="Q115" s="1173"/>
      <c r="R115" s="887"/>
      <c r="T115" s="937"/>
      <c r="U115" s="891"/>
      <c r="V115" s="891"/>
      <c r="W115" s="938">
        <f>$W$116</f>
        <v>861.18772200000012</v>
      </c>
      <c r="X115" s="891"/>
      <c r="Y115" s="938">
        <f>$Y$116</f>
        <v>137.38803820999999</v>
      </c>
      <c r="Z115" s="891"/>
      <c r="AA115" s="939">
        <f>$AA$116</f>
        <v>0</v>
      </c>
      <c r="AR115" s="873" t="s">
        <v>41</v>
      </c>
      <c r="AS115" s="873" t="s">
        <v>51</v>
      </c>
      <c r="BI115" s="940">
        <f>$BI$116</f>
        <v>0</v>
      </c>
    </row>
    <row r="116" spans="2:63" s="942" customFormat="1" ht="37.5" customHeight="1">
      <c r="B116" s="941"/>
      <c r="D116" s="875" t="s">
        <v>4281</v>
      </c>
      <c r="E116" s="875"/>
      <c r="F116" s="875"/>
      <c r="G116" s="875"/>
      <c r="H116" s="875"/>
      <c r="I116" s="875"/>
      <c r="J116" s="875"/>
      <c r="K116" s="875"/>
      <c r="L116" s="875"/>
      <c r="M116" s="875"/>
      <c r="N116" s="1174">
        <f>$BI$116</f>
        <v>0</v>
      </c>
      <c r="O116" s="1163"/>
      <c r="P116" s="1163"/>
      <c r="Q116" s="1163"/>
      <c r="R116" s="943"/>
      <c r="T116" s="944"/>
      <c r="W116" s="945">
        <f>$W$117+$W$138+$W$140+$W$154</f>
        <v>861.18772200000012</v>
      </c>
      <c r="Y116" s="945">
        <f>$Y$117+$Y$138+$Y$140+$Y$154</f>
        <v>137.38803820999999</v>
      </c>
      <c r="AA116" s="946">
        <f>$AA$117+$AA$138+$AA$140+$AA$154</f>
        <v>0</v>
      </c>
      <c r="AP116" s="947" t="s">
        <v>12</v>
      </c>
      <c r="AR116" s="947" t="s">
        <v>41</v>
      </c>
      <c r="AS116" s="947" t="s">
        <v>42</v>
      </c>
      <c r="AW116" s="947" t="s">
        <v>79</v>
      </c>
      <c r="BI116" s="948">
        <f>$BI$117+$BI$138+$BI$140+$BI$154</f>
        <v>0</v>
      </c>
    </row>
    <row r="117" spans="2:63" s="942" customFormat="1" ht="21" customHeight="1">
      <c r="B117" s="941"/>
      <c r="D117" s="874" t="s">
        <v>1889</v>
      </c>
      <c r="E117" s="874"/>
      <c r="F117" s="874"/>
      <c r="G117" s="874"/>
      <c r="H117" s="874"/>
      <c r="I117" s="874"/>
      <c r="J117" s="874"/>
      <c r="K117" s="874"/>
      <c r="L117" s="874"/>
      <c r="M117" s="874"/>
      <c r="N117" s="1162">
        <f>$BI$117</f>
        <v>0</v>
      </c>
      <c r="O117" s="1163"/>
      <c r="P117" s="1163"/>
      <c r="Q117" s="1163"/>
      <c r="R117" s="943"/>
      <c r="T117" s="944"/>
      <c r="W117" s="945">
        <f>SUM($W$118:$W$137)</f>
        <v>546.70890500000007</v>
      </c>
      <c r="Y117" s="945">
        <f>SUM($Y$118:$Y$137)</f>
        <v>132.11224315999999</v>
      </c>
      <c r="AA117" s="946">
        <f>SUM($AA$118:$AA$137)</f>
        <v>0</v>
      </c>
      <c r="AP117" s="947" t="s">
        <v>12</v>
      </c>
      <c r="AR117" s="947" t="s">
        <v>41</v>
      </c>
      <c r="AS117" s="947" t="s">
        <v>12</v>
      </c>
      <c r="AW117" s="947" t="s">
        <v>79</v>
      </c>
      <c r="BI117" s="948">
        <f>SUM($BI$118:$BI$137)</f>
        <v>0</v>
      </c>
    </row>
    <row r="118" spans="2:63" s="873" customFormat="1" ht="27" customHeight="1">
      <c r="B118" s="885"/>
      <c r="C118" s="949" t="s">
        <v>12</v>
      </c>
      <c r="D118" s="949" t="s">
        <v>82</v>
      </c>
      <c r="E118" s="950" t="s">
        <v>4517</v>
      </c>
      <c r="F118" s="1167" t="s">
        <v>4516</v>
      </c>
      <c r="G118" s="1168"/>
      <c r="H118" s="1168"/>
      <c r="I118" s="1168"/>
      <c r="J118" s="951" t="s">
        <v>85</v>
      </c>
      <c r="K118" s="952">
        <v>2.42</v>
      </c>
      <c r="L118" s="1169"/>
      <c r="M118" s="1170"/>
      <c r="N118" s="1171">
        <f>ROUND($L$118*$K$118,2)</f>
        <v>0</v>
      </c>
      <c r="O118" s="1168"/>
      <c r="P118" s="1168"/>
      <c r="Q118" s="1168"/>
      <c r="R118" s="887"/>
      <c r="T118" s="953"/>
      <c r="U118" s="954" t="s">
        <v>31</v>
      </c>
      <c r="V118" s="955">
        <v>0.70299999999999996</v>
      </c>
      <c r="W118" s="955">
        <f>$V$118*$K$118</f>
        <v>1.7012599999999998</v>
      </c>
      <c r="X118" s="955">
        <v>8.6800000000000002E-3</v>
      </c>
      <c r="Y118" s="955">
        <f>$X$118*$K$118</f>
        <v>2.1005599999999999E-2</v>
      </c>
      <c r="Z118" s="955">
        <v>0</v>
      </c>
      <c r="AA118" s="956">
        <f>$Z$118*$K$118</f>
        <v>0</v>
      </c>
      <c r="AP118" s="873" t="s">
        <v>91</v>
      </c>
      <c r="AR118" s="873" t="s">
        <v>82</v>
      </c>
      <c r="AS118" s="873" t="s">
        <v>45</v>
      </c>
      <c r="AW118" s="873" t="s">
        <v>79</v>
      </c>
      <c r="BC118" s="957">
        <f>IF($U$118="základní",$N$118,0)</f>
        <v>0</v>
      </c>
      <c r="BD118" s="957">
        <f>IF($U$118="snížená",$N$118,0)</f>
        <v>0</v>
      </c>
      <c r="BE118" s="957">
        <f>IF($U$118="zákl. přenesená",$N$118,0)</f>
        <v>0</v>
      </c>
      <c r="BF118" s="957">
        <f>IF($U$118="sníž. přenesená",$N$118,0)</f>
        <v>0</v>
      </c>
      <c r="BG118" s="957">
        <f>IF($U$118="nulová",$N$118,0)</f>
        <v>0</v>
      </c>
      <c r="BH118" s="873" t="s">
        <v>12</v>
      </c>
      <c r="BI118" s="957">
        <f>ROUND($L$118*$K$118,2)</f>
        <v>0</v>
      </c>
      <c r="BJ118" s="873" t="s">
        <v>91</v>
      </c>
      <c r="BK118" s="873" t="s">
        <v>4515</v>
      </c>
    </row>
    <row r="119" spans="2:63" s="873" customFormat="1" ht="27" customHeight="1">
      <c r="B119" s="885"/>
      <c r="C119" s="949" t="s">
        <v>45</v>
      </c>
      <c r="D119" s="949" t="s">
        <v>82</v>
      </c>
      <c r="E119" s="950" t="s">
        <v>4514</v>
      </c>
      <c r="F119" s="1167" t="s">
        <v>4513</v>
      </c>
      <c r="G119" s="1168"/>
      <c r="H119" s="1168"/>
      <c r="I119" s="1168"/>
      <c r="J119" s="951" t="s">
        <v>85</v>
      </c>
      <c r="K119" s="952">
        <v>1.21</v>
      </c>
      <c r="L119" s="1169"/>
      <c r="M119" s="1170"/>
      <c r="N119" s="1171">
        <f>ROUND($L$119*$K$119,2)</f>
        <v>0</v>
      </c>
      <c r="O119" s="1168"/>
      <c r="P119" s="1168"/>
      <c r="Q119" s="1168"/>
      <c r="R119" s="887"/>
      <c r="T119" s="953"/>
      <c r="U119" s="954" t="s">
        <v>31</v>
      </c>
      <c r="V119" s="955">
        <v>0.54700000000000004</v>
      </c>
      <c r="W119" s="955">
        <f>$V$119*$K$119</f>
        <v>0.66187000000000007</v>
      </c>
      <c r="X119" s="955">
        <v>3.6900000000000002E-2</v>
      </c>
      <c r="Y119" s="955">
        <f>$X$119*$K$119</f>
        <v>4.4649000000000001E-2</v>
      </c>
      <c r="Z119" s="955">
        <v>0</v>
      </c>
      <c r="AA119" s="956">
        <f>$Z$119*$K$119</f>
        <v>0</v>
      </c>
      <c r="AP119" s="873" t="s">
        <v>91</v>
      </c>
      <c r="AR119" s="873" t="s">
        <v>82</v>
      </c>
      <c r="AS119" s="873" t="s">
        <v>45</v>
      </c>
      <c r="AW119" s="873" t="s">
        <v>79</v>
      </c>
      <c r="BC119" s="957">
        <f>IF($U$119="základní",$N$119,0)</f>
        <v>0</v>
      </c>
      <c r="BD119" s="957">
        <f>IF($U$119="snížená",$N$119,0)</f>
        <v>0</v>
      </c>
      <c r="BE119" s="957">
        <f>IF($U$119="zákl. přenesená",$N$119,0)</f>
        <v>0</v>
      </c>
      <c r="BF119" s="957">
        <f>IF($U$119="sníž. přenesená",$N$119,0)</f>
        <v>0</v>
      </c>
      <c r="BG119" s="957">
        <f>IF($U$119="nulová",$N$119,0)</f>
        <v>0</v>
      </c>
      <c r="BH119" s="873" t="s">
        <v>12</v>
      </c>
      <c r="BI119" s="957">
        <f>ROUND($L$119*$K$119,2)</f>
        <v>0</v>
      </c>
      <c r="BJ119" s="873" t="s">
        <v>91</v>
      </c>
      <c r="BK119" s="873" t="s">
        <v>4512</v>
      </c>
    </row>
    <row r="120" spans="2:63" s="873" customFormat="1" ht="27" customHeight="1">
      <c r="B120" s="885"/>
      <c r="C120" s="949" t="s">
        <v>98</v>
      </c>
      <c r="D120" s="949" t="s">
        <v>82</v>
      </c>
      <c r="E120" s="950" t="s">
        <v>4257</v>
      </c>
      <c r="F120" s="1167" t="s">
        <v>4256</v>
      </c>
      <c r="G120" s="1168"/>
      <c r="H120" s="1168"/>
      <c r="I120" s="1168"/>
      <c r="J120" s="951" t="s">
        <v>1830</v>
      </c>
      <c r="K120" s="952">
        <v>19.693000000000001</v>
      </c>
      <c r="L120" s="1169"/>
      <c r="M120" s="1170"/>
      <c r="N120" s="1171">
        <f>ROUND($L$120*$K$120,2)</f>
        <v>0</v>
      </c>
      <c r="O120" s="1168"/>
      <c r="P120" s="1168"/>
      <c r="Q120" s="1168"/>
      <c r="R120" s="887"/>
      <c r="T120" s="953"/>
      <c r="U120" s="954" t="s">
        <v>31</v>
      </c>
      <c r="V120" s="955">
        <v>9.7000000000000003E-2</v>
      </c>
      <c r="W120" s="955">
        <f>$V$120*$K$120</f>
        <v>1.9102210000000002</v>
      </c>
      <c r="X120" s="955">
        <v>0</v>
      </c>
      <c r="Y120" s="955">
        <f>$X$120*$K$120</f>
        <v>0</v>
      </c>
      <c r="Z120" s="955">
        <v>0</v>
      </c>
      <c r="AA120" s="956">
        <f>$Z$120*$K$120</f>
        <v>0</v>
      </c>
      <c r="AP120" s="873" t="s">
        <v>91</v>
      </c>
      <c r="AR120" s="873" t="s">
        <v>82</v>
      </c>
      <c r="AS120" s="873" t="s">
        <v>45</v>
      </c>
      <c r="AW120" s="873" t="s">
        <v>79</v>
      </c>
      <c r="BC120" s="957">
        <f>IF($U$120="základní",$N$120,0)</f>
        <v>0</v>
      </c>
      <c r="BD120" s="957">
        <f>IF($U$120="snížená",$N$120,0)</f>
        <v>0</v>
      </c>
      <c r="BE120" s="957">
        <f>IF($U$120="zákl. přenesená",$N$120,0)</f>
        <v>0</v>
      </c>
      <c r="BF120" s="957">
        <f>IF($U$120="sníž. přenesená",$N$120,0)</f>
        <v>0</v>
      </c>
      <c r="BG120" s="957">
        <f>IF($U$120="nulová",$N$120,0)</f>
        <v>0</v>
      </c>
      <c r="BH120" s="873" t="s">
        <v>12</v>
      </c>
      <c r="BI120" s="957">
        <f>ROUND($L$120*$K$120,2)</f>
        <v>0</v>
      </c>
      <c r="BJ120" s="873" t="s">
        <v>91</v>
      </c>
      <c r="BK120" s="873" t="s">
        <v>4511</v>
      </c>
    </row>
    <row r="121" spans="2:63" s="873" customFormat="1" ht="27" customHeight="1">
      <c r="B121" s="885"/>
      <c r="C121" s="949" t="s">
        <v>91</v>
      </c>
      <c r="D121" s="949" t="s">
        <v>82</v>
      </c>
      <c r="E121" s="950" t="s">
        <v>4510</v>
      </c>
      <c r="F121" s="1167" t="s">
        <v>4509</v>
      </c>
      <c r="G121" s="1168"/>
      <c r="H121" s="1168"/>
      <c r="I121" s="1168"/>
      <c r="J121" s="951" t="s">
        <v>1830</v>
      </c>
      <c r="K121" s="952">
        <v>12.581</v>
      </c>
      <c r="L121" s="1169"/>
      <c r="M121" s="1170"/>
      <c r="N121" s="1171">
        <f>ROUND($L$121*$K$121,2)</f>
        <v>0</v>
      </c>
      <c r="O121" s="1168"/>
      <c r="P121" s="1168"/>
      <c r="Q121" s="1168"/>
      <c r="R121" s="887"/>
      <c r="T121" s="953"/>
      <c r="U121" s="954" t="s">
        <v>31</v>
      </c>
      <c r="V121" s="955">
        <v>1.7629999999999999</v>
      </c>
      <c r="W121" s="955">
        <f>$V$121*$K$121</f>
        <v>22.180302999999999</v>
      </c>
      <c r="X121" s="955">
        <v>0</v>
      </c>
      <c r="Y121" s="955">
        <f>$X$121*$K$121</f>
        <v>0</v>
      </c>
      <c r="Z121" s="955">
        <v>0</v>
      </c>
      <c r="AA121" s="956">
        <f>$Z$121*$K$121</f>
        <v>0</v>
      </c>
      <c r="AP121" s="873" t="s">
        <v>91</v>
      </c>
      <c r="AR121" s="873" t="s">
        <v>82</v>
      </c>
      <c r="AS121" s="873" t="s">
        <v>45</v>
      </c>
      <c r="AW121" s="873" t="s">
        <v>79</v>
      </c>
      <c r="BC121" s="957">
        <f>IF($U$121="základní",$N$121,0)</f>
        <v>0</v>
      </c>
      <c r="BD121" s="957">
        <f>IF($U$121="snížená",$N$121,0)</f>
        <v>0</v>
      </c>
      <c r="BE121" s="957">
        <f>IF($U$121="zákl. přenesená",$N$121,0)</f>
        <v>0</v>
      </c>
      <c r="BF121" s="957">
        <f>IF($U$121="sníž. přenesená",$N$121,0)</f>
        <v>0</v>
      </c>
      <c r="BG121" s="957">
        <f>IF($U$121="nulová",$N$121,0)</f>
        <v>0</v>
      </c>
      <c r="BH121" s="873" t="s">
        <v>12</v>
      </c>
      <c r="BI121" s="957">
        <f>ROUND($L$121*$K$121,2)</f>
        <v>0</v>
      </c>
      <c r="BJ121" s="873" t="s">
        <v>91</v>
      </c>
      <c r="BK121" s="873" t="s">
        <v>4508</v>
      </c>
    </row>
    <row r="122" spans="2:63" s="873" customFormat="1" ht="27" customHeight="1">
      <c r="B122" s="885"/>
      <c r="C122" s="949" t="s">
        <v>107</v>
      </c>
      <c r="D122" s="949" t="s">
        <v>82</v>
      </c>
      <c r="E122" s="950" t="s">
        <v>1874</v>
      </c>
      <c r="F122" s="1167" t="s">
        <v>1873</v>
      </c>
      <c r="G122" s="1168"/>
      <c r="H122" s="1168"/>
      <c r="I122" s="1168"/>
      <c r="J122" s="951" t="s">
        <v>1830</v>
      </c>
      <c r="K122" s="952">
        <v>93.635000000000005</v>
      </c>
      <c r="L122" s="1169"/>
      <c r="M122" s="1170"/>
      <c r="N122" s="1171">
        <f>ROUND($L$122*$K$122,2)</f>
        <v>0</v>
      </c>
      <c r="O122" s="1168"/>
      <c r="P122" s="1168"/>
      <c r="Q122" s="1168"/>
      <c r="R122" s="887"/>
      <c r="T122" s="953"/>
      <c r="U122" s="954" t="s">
        <v>31</v>
      </c>
      <c r="V122" s="955">
        <v>1.444</v>
      </c>
      <c r="W122" s="955">
        <f>$V$122*$K$122</f>
        <v>135.20894000000001</v>
      </c>
      <c r="X122" s="955">
        <v>0</v>
      </c>
      <c r="Y122" s="955">
        <f>$X$122*$K$122</f>
        <v>0</v>
      </c>
      <c r="Z122" s="955">
        <v>0</v>
      </c>
      <c r="AA122" s="956">
        <f>$Z$122*$K$122</f>
        <v>0</v>
      </c>
      <c r="AP122" s="873" t="s">
        <v>91</v>
      </c>
      <c r="AR122" s="873" t="s">
        <v>82</v>
      </c>
      <c r="AS122" s="873" t="s">
        <v>45</v>
      </c>
      <c r="AW122" s="873" t="s">
        <v>79</v>
      </c>
      <c r="BC122" s="957">
        <f>IF($U$122="základní",$N$122,0)</f>
        <v>0</v>
      </c>
      <c r="BD122" s="957">
        <f>IF($U$122="snížená",$N$122,0)</f>
        <v>0</v>
      </c>
      <c r="BE122" s="957">
        <f>IF($U$122="zákl. přenesená",$N$122,0)</f>
        <v>0</v>
      </c>
      <c r="BF122" s="957">
        <f>IF($U$122="sníž. přenesená",$N$122,0)</f>
        <v>0</v>
      </c>
      <c r="BG122" s="957">
        <f>IF($U$122="nulová",$N$122,0)</f>
        <v>0</v>
      </c>
      <c r="BH122" s="873" t="s">
        <v>12</v>
      </c>
      <c r="BI122" s="957">
        <f>ROUND($L$122*$K$122,2)</f>
        <v>0</v>
      </c>
      <c r="BJ122" s="873" t="s">
        <v>91</v>
      </c>
      <c r="BK122" s="873" t="s">
        <v>4507</v>
      </c>
    </row>
    <row r="123" spans="2:63" s="873" customFormat="1" ht="27" customHeight="1">
      <c r="B123" s="885"/>
      <c r="C123" s="949" t="s">
        <v>112</v>
      </c>
      <c r="D123" s="949" t="s">
        <v>82</v>
      </c>
      <c r="E123" s="950" t="s">
        <v>1870</v>
      </c>
      <c r="F123" s="1167" t="s">
        <v>1869</v>
      </c>
      <c r="G123" s="1168"/>
      <c r="H123" s="1168"/>
      <c r="I123" s="1168"/>
      <c r="J123" s="951" t="s">
        <v>1830</v>
      </c>
      <c r="K123" s="952">
        <v>46.817999999999998</v>
      </c>
      <c r="L123" s="1169"/>
      <c r="M123" s="1170"/>
      <c r="N123" s="1171">
        <f>ROUND($L$123*$K$123,2)</f>
        <v>0</v>
      </c>
      <c r="O123" s="1168"/>
      <c r="P123" s="1168"/>
      <c r="Q123" s="1168"/>
      <c r="R123" s="887"/>
      <c r="T123" s="953"/>
      <c r="U123" s="954" t="s">
        <v>31</v>
      </c>
      <c r="V123" s="955">
        <v>8.5000000000000006E-2</v>
      </c>
      <c r="W123" s="955">
        <f>$V$123*$K$123</f>
        <v>3.97953</v>
      </c>
      <c r="X123" s="955">
        <v>0</v>
      </c>
      <c r="Y123" s="955">
        <f>$X$123*$K$123</f>
        <v>0</v>
      </c>
      <c r="Z123" s="955">
        <v>0</v>
      </c>
      <c r="AA123" s="956">
        <f>$Z$123*$K$123</f>
        <v>0</v>
      </c>
      <c r="AP123" s="873" t="s">
        <v>91</v>
      </c>
      <c r="AR123" s="873" t="s">
        <v>82</v>
      </c>
      <c r="AS123" s="873" t="s">
        <v>45</v>
      </c>
      <c r="AW123" s="873" t="s">
        <v>79</v>
      </c>
      <c r="BC123" s="957">
        <f>IF($U$123="základní",$N$123,0)</f>
        <v>0</v>
      </c>
      <c r="BD123" s="957">
        <f>IF($U$123="snížená",$N$123,0)</f>
        <v>0</v>
      </c>
      <c r="BE123" s="957">
        <f>IF($U$123="zákl. přenesená",$N$123,0)</f>
        <v>0</v>
      </c>
      <c r="BF123" s="957">
        <f>IF($U$123="sníž. přenesená",$N$123,0)</f>
        <v>0</v>
      </c>
      <c r="BG123" s="957">
        <f>IF($U$123="nulová",$N$123,0)</f>
        <v>0</v>
      </c>
      <c r="BH123" s="873" t="s">
        <v>12</v>
      </c>
      <c r="BI123" s="957">
        <f>ROUND($L$123*$K$123,2)</f>
        <v>0</v>
      </c>
      <c r="BJ123" s="873" t="s">
        <v>91</v>
      </c>
      <c r="BK123" s="873" t="s">
        <v>4506</v>
      </c>
    </row>
    <row r="124" spans="2:63" s="873" customFormat="1" ht="27" customHeight="1">
      <c r="B124" s="885"/>
      <c r="C124" s="949" t="s">
        <v>117</v>
      </c>
      <c r="D124" s="949" t="s">
        <v>82</v>
      </c>
      <c r="E124" s="950" t="s">
        <v>4505</v>
      </c>
      <c r="F124" s="1167" t="s">
        <v>4504</v>
      </c>
      <c r="G124" s="1168"/>
      <c r="H124" s="1168"/>
      <c r="I124" s="1168"/>
      <c r="J124" s="951" t="s">
        <v>1830</v>
      </c>
      <c r="K124" s="952">
        <v>62.423000000000002</v>
      </c>
      <c r="L124" s="1169"/>
      <c r="M124" s="1170"/>
      <c r="N124" s="1171">
        <f>ROUND($L$124*$K$124,2)</f>
        <v>0</v>
      </c>
      <c r="O124" s="1168"/>
      <c r="P124" s="1168"/>
      <c r="Q124" s="1168"/>
      <c r="R124" s="887"/>
      <c r="T124" s="953"/>
      <c r="U124" s="954" t="s">
        <v>31</v>
      </c>
      <c r="V124" s="955">
        <v>2.1560000000000001</v>
      </c>
      <c r="W124" s="955">
        <f>$V$124*$K$124</f>
        <v>134.58398800000001</v>
      </c>
      <c r="X124" s="955">
        <v>0</v>
      </c>
      <c r="Y124" s="955">
        <f>$X$124*$K$124</f>
        <v>0</v>
      </c>
      <c r="Z124" s="955">
        <v>0</v>
      </c>
      <c r="AA124" s="956">
        <f>$Z$124*$K$124</f>
        <v>0</v>
      </c>
      <c r="AP124" s="873" t="s">
        <v>91</v>
      </c>
      <c r="AR124" s="873" t="s">
        <v>82</v>
      </c>
      <c r="AS124" s="873" t="s">
        <v>45</v>
      </c>
      <c r="AW124" s="873" t="s">
        <v>79</v>
      </c>
      <c r="BC124" s="957">
        <f>IF($U$124="základní",$N$124,0)</f>
        <v>0</v>
      </c>
      <c r="BD124" s="957">
        <f>IF($U$124="snížená",$N$124,0)</f>
        <v>0</v>
      </c>
      <c r="BE124" s="957">
        <f>IF($U$124="zákl. přenesená",$N$124,0)</f>
        <v>0</v>
      </c>
      <c r="BF124" s="957">
        <f>IF($U$124="sníž. přenesená",$N$124,0)</f>
        <v>0</v>
      </c>
      <c r="BG124" s="957">
        <f>IF($U$124="nulová",$N$124,0)</f>
        <v>0</v>
      </c>
      <c r="BH124" s="873" t="s">
        <v>12</v>
      </c>
      <c r="BI124" s="957">
        <f>ROUND($L$124*$K$124,2)</f>
        <v>0</v>
      </c>
      <c r="BJ124" s="873" t="s">
        <v>91</v>
      </c>
      <c r="BK124" s="873" t="s">
        <v>4503</v>
      </c>
    </row>
    <row r="125" spans="2:63" s="873" customFormat="1" ht="27" customHeight="1">
      <c r="B125" s="885"/>
      <c r="C125" s="949" t="s">
        <v>122</v>
      </c>
      <c r="D125" s="949" t="s">
        <v>82</v>
      </c>
      <c r="E125" s="950" t="s">
        <v>4423</v>
      </c>
      <c r="F125" s="1167" t="s">
        <v>4422</v>
      </c>
      <c r="G125" s="1168"/>
      <c r="H125" s="1168"/>
      <c r="I125" s="1168"/>
      <c r="J125" s="951" t="s">
        <v>1830</v>
      </c>
      <c r="K125" s="952">
        <v>31.210999999999999</v>
      </c>
      <c r="L125" s="1169"/>
      <c r="M125" s="1170"/>
      <c r="N125" s="1171">
        <f>ROUND($L$125*$K$125,2)</f>
        <v>0</v>
      </c>
      <c r="O125" s="1168"/>
      <c r="P125" s="1168"/>
      <c r="Q125" s="1168"/>
      <c r="R125" s="887"/>
      <c r="T125" s="953"/>
      <c r="U125" s="954" t="s">
        <v>31</v>
      </c>
      <c r="V125" s="955">
        <v>0.152</v>
      </c>
      <c r="W125" s="955">
        <f>$V$125*$K$125</f>
        <v>4.7440720000000001</v>
      </c>
      <c r="X125" s="955">
        <v>0</v>
      </c>
      <c r="Y125" s="955">
        <f>$X$125*$K$125</f>
        <v>0</v>
      </c>
      <c r="Z125" s="955">
        <v>0</v>
      </c>
      <c r="AA125" s="956">
        <f>$Z$125*$K$125</f>
        <v>0</v>
      </c>
      <c r="AP125" s="873" t="s">
        <v>91</v>
      </c>
      <c r="AR125" s="873" t="s">
        <v>82</v>
      </c>
      <c r="AS125" s="873" t="s">
        <v>45</v>
      </c>
      <c r="AW125" s="873" t="s">
        <v>79</v>
      </c>
      <c r="BC125" s="957">
        <f>IF($U$125="základní",$N$125,0)</f>
        <v>0</v>
      </c>
      <c r="BD125" s="957">
        <f>IF($U$125="snížená",$N$125,0)</f>
        <v>0</v>
      </c>
      <c r="BE125" s="957">
        <f>IF($U$125="zákl. přenesená",$N$125,0)</f>
        <v>0</v>
      </c>
      <c r="BF125" s="957">
        <f>IF($U$125="sníž. přenesená",$N$125,0)</f>
        <v>0</v>
      </c>
      <c r="BG125" s="957">
        <f>IF($U$125="nulová",$N$125,0)</f>
        <v>0</v>
      </c>
      <c r="BH125" s="873" t="s">
        <v>12</v>
      </c>
      <c r="BI125" s="957">
        <f>ROUND($L$125*$K$125,2)</f>
        <v>0</v>
      </c>
      <c r="BJ125" s="873" t="s">
        <v>91</v>
      </c>
      <c r="BK125" s="873" t="s">
        <v>4502</v>
      </c>
    </row>
    <row r="126" spans="2:63" s="873" customFormat="1" ht="27" customHeight="1">
      <c r="B126" s="885"/>
      <c r="C126" s="949" t="s">
        <v>129</v>
      </c>
      <c r="D126" s="949" t="s">
        <v>82</v>
      </c>
      <c r="E126" s="950" t="s">
        <v>4420</v>
      </c>
      <c r="F126" s="1167" t="s">
        <v>4419</v>
      </c>
      <c r="G126" s="1168"/>
      <c r="H126" s="1168"/>
      <c r="I126" s="1168"/>
      <c r="J126" s="951" t="s">
        <v>959</v>
      </c>
      <c r="K126" s="952">
        <v>118.259</v>
      </c>
      <c r="L126" s="1169"/>
      <c r="M126" s="1170"/>
      <c r="N126" s="1171">
        <f>ROUND($L$126*$K$126,2)</f>
        <v>0</v>
      </c>
      <c r="O126" s="1168"/>
      <c r="P126" s="1168"/>
      <c r="Q126" s="1168"/>
      <c r="R126" s="887"/>
      <c r="T126" s="953"/>
      <c r="U126" s="954" t="s">
        <v>31</v>
      </c>
      <c r="V126" s="955">
        <v>0.23599999999999999</v>
      </c>
      <c r="W126" s="955">
        <f>$V$126*$K$126</f>
        <v>27.909123999999998</v>
      </c>
      <c r="X126" s="955">
        <v>8.4000000000000003E-4</v>
      </c>
      <c r="Y126" s="955">
        <f>$X$126*$K$126</f>
        <v>9.9337560000000005E-2</v>
      </c>
      <c r="Z126" s="955">
        <v>0</v>
      </c>
      <c r="AA126" s="956">
        <f>$Z$126*$K$126</f>
        <v>0</v>
      </c>
      <c r="AP126" s="873" t="s">
        <v>91</v>
      </c>
      <c r="AR126" s="873" t="s">
        <v>82</v>
      </c>
      <c r="AS126" s="873" t="s">
        <v>45</v>
      </c>
      <c r="AW126" s="873" t="s">
        <v>79</v>
      </c>
      <c r="BC126" s="957">
        <f>IF($U$126="základní",$N$126,0)</f>
        <v>0</v>
      </c>
      <c r="BD126" s="957">
        <f>IF($U$126="snížená",$N$126,0)</f>
        <v>0</v>
      </c>
      <c r="BE126" s="957">
        <f>IF($U$126="zákl. přenesená",$N$126,0)</f>
        <v>0</v>
      </c>
      <c r="BF126" s="957">
        <f>IF($U$126="sníž. přenesená",$N$126,0)</f>
        <v>0</v>
      </c>
      <c r="BG126" s="957">
        <f>IF($U$126="nulová",$N$126,0)</f>
        <v>0</v>
      </c>
      <c r="BH126" s="873" t="s">
        <v>12</v>
      </c>
      <c r="BI126" s="957">
        <f>ROUND($L$126*$K$126,2)</f>
        <v>0</v>
      </c>
      <c r="BJ126" s="873" t="s">
        <v>91</v>
      </c>
      <c r="BK126" s="873" t="s">
        <v>4501</v>
      </c>
    </row>
    <row r="127" spans="2:63" s="873" customFormat="1" ht="27" customHeight="1">
      <c r="B127" s="885"/>
      <c r="C127" s="949" t="s">
        <v>136</v>
      </c>
      <c r="D127" s="949" t="s">
        <v>82</v>
      </c>
      <c r="E127" s="950" t="s">
        <v>4417</v>
      </c>
      <c r="F127" s="1167" t="s">
        <v>4416</v>
      </c>
      <c r="G127" s="1168"/>
      <c r="H127" s="1168"/>
      <c r="I127" s="1168"/>
      <c r="J127" s="951" t="s">
        <v>959</v>
      </c>
      <c r="K127" s="952">
        <v>118.259</v>
      </c>
      <c r="L127" s="1169"/>
      <c r="M127" s="1170"/>
      <c r="N127" s="1171">
        <f>ROUND($L$127*$K$127,2)</f>
        <v>0</v>
      </c>
      <c r="O127" s="1168"/>
      <c r="P127" s="1168"/>
      <c r="Q127" s="1168"/>
      <c r="R127" s="887"/>
      <c r="T127" s="953"/>
      <c r="U127" s="954" t="s">
        <v>31</v>
      </c>
      <c r="V127" s="955">
        <v>7.0000000000000007E-2</v>
      </c>
      <c r="W127" s="955">
        <f>$V$127*$K$127</f>
        <v>8.2781300000000009</v>
      </c>
      <c r="X127" s="955">
        <v>0</v>
      </c>
      <c r="Y127" s="955">
        <f>$X$127*$K$127</f>
        <v>0</v>
      </c>
      <c r="Z127" s="955">
        <v>0</v>
      </c>
      <c r="AA127" s="956">
        <f>$Z$127*$K$127</f>
        <v>0</v>
      </c>
      <c r="AP127" s="873" t="s">
        <v>91</v>
      </c>
      <c r="AR127" s="873" t="s">
        <v>82</v>
      </c>
      <c r="AS127" s="873" t="s">
        <v>45</v>
      </c>
      <c r="AW127" s="873" t="s">
        <v>79</v>
      </c>
      <c r="BC127" s="957">
        <f>IF($U$127="základní",$N$127,0)</f>
        <v>0</v>
      </c>
      <c r="BD127" s="957">
        <f>IF($U$127="snížená",$N$127,0)</f>
        <v>0</v>
      </c>
      <c r="BE127" s="957">
        <f>IF($U$127="zákl. přenesená",$N$127,0)</f>
        <v>0</v>
      </c>
      <c r="BF127" s="957">
        <f>IF($U$127="sníž. přenesená",$N$127,0)</f>
        <v>0</v>
      </c>
      <c r="BG127" s="957">
        <f>IF($U$127="nulová",$N$127,0)</f>
        <v>0</v>
      </c>
      <c r="BH127" s="873" t="s">
        <v>12</v>
      </c>
      <c r="BI127" s="957">
        <f>ROUND($L$127*$K$127,2)</f>
        <v>0</v>
      </c>
      <c r="BJ127" s="873" t="s">
        <v>91</v>
      </c>
      <c r="BK127" s="873" t="s">
        <v>4500</v>
      </c>
    </row>
    <row r="128" spans="2:63" s="873" customFormat="1" ht="27" customHeight="1">
      <c r="B128" s="885"/>
      <c r="C128" s="949" t="s">
        <v>143</v>
      </c>
      <c r="D128" s="949" t="s">
        <v>82</v>
      </c>
      <c r="E128" s="950" t="s">
        <v>1866</v>
      </c>
      <c r="F128" s="1167" t="s">
        <v>1865</v>
      </c>
      <c r="G128" s="1168"/>
      <c r="H128" s="1168"/>
      <c r="I128" s="1168"/>
      <c r="J128" s="951" t="s">
        <v>1830</v>
      </c>
      <c r="K128" s="952">
        <v>65.042000000000002</v>
      </c>
      <c r="L128" s="1169"/>
      <c r="M128" s="1170"/>
      <c r="N128" s="1171">
        <f>ROUND($L$128*$K$128,2)</f>
        <v>0</v>
      </c>
      <c r="O128" s="1168"/>
      <c r="P128" s="1168"/>
      <c r="Q128" s="1168"/>
      <c r="R128" s="887"/>
      <c r="T128" s="953"/>
      <c r="U128" s="954" t="s">
        <v>31</v>
      </c>
      <c r="V128" s="955">
        <v>0.34499999999999997</v>
      </c>
      <c r="W128" s="955">
        <f>$V$128*$K$128</f>
        <v>22.439489999999999</v>
      </c>
      <c r="X128" s="955">
        <v>0</v>
      </c>
      <c r="Y128" s="955">
        <f>$X$128*$K$128</f>
        <v>0</v>
      </c>
      <c r="Z128" s="955">
        <v>0</v>
      </c>
      <c r="AA128" s="956">
        <f>$Z$128*$K$128</f>
        <v>0</v>
      </c>
      <c r="AP128" s="873" t="s">
        <v>91</v>
      </c>
      <c r="AR128" s="873" t="s">
        <v>82</v>
      </c>
      <c r="AS128" s="873" t="s">
        <v>45</v>
      </c>
      <c r="AW128" s="873" t="s">
        <v>79</v>
      </c>
      <c r="BC128" s="957">
        <f>IF($U$128="základní",$N$128,0)</f>
        <v>0</v>
      </c>
      <c r="BD128" s="957">
        <f>IF($U$128="snížená",$N$128,0)</f>
        <v>0</v>
      </c>
      <c r="BE128" s="957">
        <f>IF($U$128="zákl. přenesená",$N$128,0)</f>
        <v>0</v>
      </c>
      <c r="BF128" s="957">
        <f>IF($U$128="sníž. přenesená",$N$128,0)</f>
        <v>0</v>
      </c>
      <c r="BG128" s="957">
        <f>IF($U$128="nulová",$N$128,0)</f>
        <v>0</v>
      </c>
      <c r="BH128" s="873" t="s">
        <v>12</v>
      </c>
      <c r="BI128" s="957">
        <f>ROUND($L$128*$K$128,2)</f>
        <v>0</v>
      </c>
      <c r="BJ128" s="873" t="s">
        <v>91</v>
      </c>
      <c r="BK128" s="873" t="s">
        <v>4499</v>
      </c>
    </row>
    <row r="129" spans="2:63" s="873" customFormat="1" ht="27" customHeight="1">
      <c r="B129" s="885"/>
      <c r="C129" s="949" t="s">
        <v>149</v>
      </c>
      <c r="D129" s="949" t="s">
        <v>82</v>
      </c>
      <c r="E129" s="950" t="s">
        <v>1862</v>
      </c>
      <c r="F129" s="1167" t="s">
        <v>1861</v>
      </c>
      <c r="G129" s="1168"/>
      <c r="H129" s="1168"/>
      <c r="I129" s="1168"/>
      <c r="J129" s="951" t="s">
        <v>1830</v>
      </c>
      <c r="K129" s="952">
        <v>104.19499999999999</v>
      </c>
      <c r="L129" s="1169"/>
      <c r="M129" s="1170"/>
      <c r="N129" s="1171">
        <f>ROUND($L$129*$K$129,2)</f>
        <v>0</v>
      </c>
      <c r="O129" s="1168"/>
      <c r="P129" s="1168"/>
      <c r="Q129" s="1168"/>
      <c r="R129" s="887"/>
      <c r="T129" s="953"/>
      <c r="U129" s="954" t="s">
        <v>31</v>
      </c>
      <c r="V129" s="955">
        <v>8.3000000000000004E-2</v>
      </c>
      <c r="W129" s="955">
        <f>$V$129*$K$129</f>
        <v>8.6481849999999998</v>
      </c>
      <c r="X129" s="955">
        <v>0</v>
      </c>
      <c r="Y129" s="955">
        <f>$X$129*$K$129</f>
        <v>0</v>
      </c>
      <c r="Z129" s="955">
        <v>0</v>
      </c>
      <c r="AA129" s="956">
        <f>$Z$129*$K$129</f>
        <v>0</v>
      </c>
      <c r="AP129" s="873" t="s">
        <v>91</v>
      </c>
      <c r="AR129" s="873" t="s">
        <v>82</v>
      </c>
      <c r="AS129" s="873" t="s">
        <v>45</v>
      </c>
      <c r="AW129" s="873" t="s">
        <v>79</v>
      </c>
      <c r="BC129" s="957">
        <f>IF($U$129="základní",$N$129,0)</f>
        <v>0</v>
      </c>
      <c r="BD129" s="957">
        <f>IF($U$129="snížená",$N$129,0)</f>
        <v>0</v>
      </c>
      <c r="BE129" s="957">
        <f>IF($U$129="zákl. přenesená",$N$129,0)</f>
        <v>0</v>
      </c>
      <c r="BF129" s="957">
        <f>IF($U$129="sníž. přenesená",$N$129,0)</f>
        <v>0</v>
      </c>
      <c r="BG129" s="957">
        <f>IF($U$129="nulová",$N$129,0)</f>
        <v>0</v>
      </c>
      <c r="BH129" s="873" t="s">
        <v>12</v>
      </c>
      <c r="BI129" s="957">
        <f>ROUND($L$129*$K$129,2)</f>
        <v>0</v>
      </c>
      <c r="BJ129" s="873" t="s">
        <v>91</v>
      </c>
      <c r="BK129" s="873" t="s">
        <v>4498</v>
      </c>
    </row>
    <row r="130" spans="2:63" s="873" customFormat="1" ht="15.75" customHeight="1">
      <c r="B130" s="885"/>
      <c r="C130" s="949" t="s">
        <v>155</v>
      </c>
      <c r="D130" s="949" t="s">
        <v>82</v>
      </c>
      <c r="E130" s="950" t="s">
        <v>1856</v>
      </c>
      <c r="F130" s="1167" t="s">
        <v>1855</v>
      </c>
      <c r="G130" s="1168"/>
      <c r="H130" s="1168"/>
      <c r="I130" s="1168"/>
      <c r="J130" s="951" t="s">
        <v>1830</v>
      </c>
      <c r="K130" s="952">
        <v>104.19499999999999</v>
      </c>
      <c r="L130" s="1169"/>
      <c r="M130" s="1170"/>
      <c r="N130" s="1171">
        <f>ROUND($L$130*$K$130,2)</f>
        <v>0</v>
      </c>
      <c r="O130" s="1168"/>
      <c r="P130" s="1168"/>
      <c r="Q130" s="1168"/>
      <c r="R130" s="887"/>
      <c r="T130" s="953"/>
      <c r="U130" s="954" t="s">
        <v>31</v>
      </c>
      <c r="V130" s="955">
        <v>8.9999999999999993E-3</v>
      </c>
      <c r="W130" s="955">
        <f>$V$130*$K$130</f>
        <v>0.93775499999999989</v>
      </c>
      <c r="X130" s="955">
        <v>0</v>
      </c>
      <c r="Y130" s="955">
        <f>$X$130*$K$130</f>
        <v>0</v>
      </c>
      <c r="Z130" s="955">
        <v>0</v>
      </c>
      <c r="AA130" s="956">
        <f>$Z$130*$K$130</f>
        <v>0</v>
      </c>
      <c r="AP130" s="873" t="s">
        <v>91</v>
      </c>
      <c r="AR130" s="873" t="s">
        <v>82</v>
      </c>
      <c r="AS130" s="873" t="s">
        <v>45</v>
      </c>
      <c r="AW130" s="873" t="s">
        <v>79</v>
      </c>
      <c r="BC130" s="957">
        <f>IF($U$130="základní",$N$130,0)</f>
        <v>0</v>
      </c>
      <c r="BD130" s="957">
        <f>IF($U$130="snížená",$N$130,0)</f>
        <v>0</v>
      </c>
      <c r="BE130" s="957">
        <f>IF($U$130="zákl. přenesená",$N$130,0)</f>
        <v>0</v>
      </c>
      <c r="BF130" s="957">
        <f>IF($U$130="sníž. přenesená",$N$130,0)</f>
        <v>0</v>
      </c>
      <c r="BG130" s="957">
        <f>IF($U$130="nulová",$N$130,0)</f>
        <v>0</v>
      </c>
      <c r="BH130" s="873" t="s">
        <v>12</v>
      </c>
      <c r="BI130" s="957">
        <f>ROUND($L$130*$K$130,2)</f>
        <v>0</v>
      </c>
      <c r="BJ130" s="873" t="s">
        <v>91</v>
      </c>
      <c r="BK130" s="873" t="s">
        <v>4497</v>
      </c>
    </row>
    <row r="131" spans="2:63" s="873" customFormat="1" ht="27" customHeight="1">
      <c r="B131" s="885"/>
      <c r="C131" s="949" t="s">
        <v>161</v>
      </c>
      <c r="D131" s="949" t="s">
        <v>82</v>
      </c>
      <c r="E131" s="950" t="s">
        <v>1838</v>
      </c>
      <c r="F131" s="1167" t="s">
        <v>1837</v>
      </c>
      <c r="G131" s="1168"/>
      <c r="H131" s="1168"/>
      <c r="I131" s="1168"/>
      <c r="J131" s="951" t="s">
        <v>953</v>
      </c>
      <c r="K131" s="952">
        <v>187.55099999999999</v>
      </c>
      <c r="L131" s="1169"/>
      <c r="M131" s="1170"/>
      <c r="N131" s="1171">
        <f>ROUND($L$131*$K$131,2)</f>
        <v>0</v>
      </c>
      <c r="O131" s="1168"/>
      <c r="P131" s="1168"/>
      <c r="Q131" s="1168"/>
      <c r="R131" s="887"/>
      <c r="T131" s="953"/>
      <c r="U131" s="954" t="s">
        <v>31</v>
      </c>
      <c r="V131" s="955">
        <v>0</v>
      </c>
      <c r="W131" s="955">
        <f>$V$131*$K$131</f>
        <v>0</v>
      </c>
      <c r="X131" s="955">
        <v>0</v>
      </c>
      <c r="Y131" s="955">
        <f>$X$131*$K$131</f>
        <v>0</v>
      </c>
      <c r="Z131" s="955">
        <v>0</v>
      </c>
      <c r="AA131" s="956">
        <f>$Z$131*$K$131</f>
        <v>0</v>
      </c>
      <c r="AP131" s="873" t="s">
        <v>91</v>
      </c>
      <c r="AR131" s="873" t="s">
        <v>82</v>
      </c>
      <c r="AS131" s="873" t="s">
        <v>45</v>
      </c>
      <c r="AW131" s="873" t="s">
        <v>79</v>
      </c>
      <c r="BC131" s="957">
        <f>IF($U$131="základní",$N$131,0)</f>
        <v>0</v>
      </c>
      <c r="BD131" s="957">
        <f>IF($U$131="snížená",$N$131,0)</f>
        <v>0</v>
      </c>
      <c r="BE131" s="957">
        <f>IF($U$131="zákl. přenesená",$N$131,0)</f>
        <v>0</v>
      </c>
      <c r="BF131" s="957">
        <f>IF($U$131="sníž. přenesená",$N$131,0)</f>
        <v>0</v>
      </c>
      <c r="BG131" s="957">
        <f>IF($U$131="nulová",$N$131,0)</f>
        <v>0</v>
      </c>
      <c r="BH131" s="873" t="s">
        <v>12</v>
      </c>
      <c r="BI131" s="957">
        <f>ROUND($L$131*$K$131,2)</f>
        <v>0</v>
      </c>
      <c r="BJ131" s="873" t="s">
        <v>91</v>
      </c>
      <c r="BK131" s="873" t="s">
        <v>4496</v>
      </c>
    </row>
    <row r="132" spans="2:63" s="873" customFormat="1" ht="27" customHeight="1">
      <c r="B132" s="885"/>
      <c r="C132" s="949" t="s">
        <v>6</v>
      </c>
      <c r="D132" s="949" t="s">
        <v>82</v>
      </c>
      <c r="E132" s="950" t="s">
        <v>1852</v>
      </c>
      <c r="F132" s="1167" t="s">
        <v>1851</v>
      </c>
      <c r="G132" s="1168"/>
      <c r="H132" s="1168"/>
      <c r="I132" s="1168"/>
      <c r="J132" s="951" t="s">
        <v>1830</v>
      </c>
      <c r="K132" s="952">
        <v>51.863</v>
      </c>
      <c r="L132" s="1169"/>
      <c r="M132" s="1170"/>
      <c r="N132" s="1171">
        <f>ROUND($L$132*$K$132,2)</f>
        <v>0</v>
      </c>
      <c r="O132" s="1168"/>
      <c r="P132" s="1168"/>
      <c r="Q132" s="1168"/>
      <c r="R132" s="887"/>
      <c r="T132" s="953"/>
      <c r="U132" s="954" t="s">
        <v>31</v>
      </c>
      <c r="V132" s="955">
        <v>0.29899999999999999</v>
      </c>
      <c r="W132" s="955">
        <f>$V$132*$K$132</f>
        <v>15.507036999999999</v>
      </c>
      <c r="X132" s="955">
        <v>0</v>
      </c>
      <c r="Y132" s="955">
        <f>$X$132*$K$132</f>
        <v>0</v>
      </c>
      <c r="Z132" s="955">
        <v>0</v>
      </c>
      <c r="AA132" s="956">
        <f>$Z$132*$K$132</f>
        <v>0</v>
      </c>
      <c r="AP132" s="873" t="s">
        <v>91</v>
      </c>
      <c r="AR132" s="873" t="s">
        <v>82</v>
      </c>
      <c r="AS132" s="873" t="s">
        <v>45</v>
      </c>
      <c r="AW132" s="873" t="s">
        <v>79</v>
      </c>
      <c r="BC132" s="957">
        <f>IF($U$132="základní",$N$132,0)</f>
        <v>0</v>
      </c>
      <c r="BD132" s="957">
        <f>IF($U$132="snížená",$N$132,0)</f>
        <v>0</v>
      </c>
      <c r="BE132" s="957">
        <f>IF($U$132="zákl. přenesená",$N$132,0)</f>
        <v>0</v>
      </c>
      <c r="BF132" s="957">
        <f>IF($U$132="sníž. přenesená",$N$132,0)</f>
        <v>0</v>
      </c>
      <c r="BG132" s="957">
        <f>IF($U$132="nulová",$N$132,0)</f>
        <v>0</v>
      </c>
      <c r="BH132" s="873" t="s">
        <v>12</v>
      </c>
      <c r="BI132" s="957">
        <f>ROUND($L$132*$K$132,2)</f>
        <v>0</v>
      </c>
      <c r="BJ132" s="873" t="s">
        <v>91</v>
      </c>
      <c r="BK132" s="873" t="s">
        <v>4495</v>
      </c>
    </row>
    <row r="133" spans="2:63" s="873" customFormat="1" ht="39" customHeight="1">
      <c r="B133" s="885"/>
      <c r="C133" s="949" t="s">
        <v>86</v>
      </c>
      <c r="D133" s="949" t="s">
        <v>82</v>
      </c>
      <c r="E133" s="950" t="s">
        <v>4409</v>
      </c>
      <c r="F133" s="1167" t="s">
        <v>4408</v>
      </c>
      <c r="G133" s="1168"/>
      <c r="H133" s="1168"/>
      <c r="I133" s="1168"/>
      <c r="J133" s="951" t="s">
        <v>1830</v>
      </c>
      <c r="K133" s="952">
        <v>79.965000000000003</v>
      </c>
      <c r="L133" s="1169"/>
      <c r="M133" s="1170"/>
      <c r="N133" s="1171">
        <f>ROUND($L$133*$K$133,2)</f>
        <v>0</v>
      </c>
      <c r="O133" s="1168"/>
      <c r="P133" s="1168"/>
      <c r="Q133" s="1168"/>
      <c r="R133" s="887"/>
      <c r="T133" s="953"/>
      <c r="U133" s="954" t="s">
        <v>31</v>
      </c>
      <c r="V133" s="955">
        <v>1.587</v>
      </c>
      <c r="W133" s="955">
        <f>$V$133*$K$133</f>
        <v>126.904455</v>
      </c>
      <c r="X133" s="955">
        <v>0</v>
      </c>
      <c r="Y133" s="955">
        <f>$X$133*$K$133</f>
        <v>0</v>
      </c>
      <c r="Z133" s="955">
        <v>0</v>
      </c>
      <c r="AA133" s="956">
        <f>$Z$133*$K$133</f>
        <v>0</v>
      </c>
      <c r="AP133" s="873" t="s">
        <v>91</v>
      </c>
      <c r="AR133" s="873" t="s">
        <v>82</v>
      </c>
      <c r="AS133" s="873" t="s">
        <v>45</v>
      </c>
      <c r="AW133" s="873" t="s">
        <v>79</v>
      </c>
      <c r="BC133" s="957">
        <f>IF($U$133="základní",$N$133,0)</f>
        <v>0</v>
      </c>
      <c r="BD133" s="957">
        <f>IF($U$133="snížená",$N$133,0)</f>
        <v>0</v>
      </c>
      <c r="BE133" s="957">
        <f>IF($U$133="zákl. přenesená",$N$133,0)</f>
        <v>0</v>
      </c>
      <c r="BF133" s="957">
        <f>IF($U$133="sníž. přenesená",$N$133,0)</f>
        <v>0</v>
      </c>
      <c r="BG133" s="957">
        <f>IF($U$133="nulová",$N$133,0)</f>
        <v>0</v>
      </c>
      <c r="BH133" s="873" t="s">
        <v>12</v>
      </c>
      <c r="BI133" s="957">
        <f>ROUND($L$133*$K$133,2)</f>
        <v>0</v>
      </c>
      <c r="BJ133" s="873" t="s">
        <v>91</v>
      </c>
      <c r="BK133" s="873" t="s">
        <v>4494</v>
      </c>
    </row>
    <row r="134" spans="2:63" s="873" customFormat="1" ht="15.75" customHeight="1">
      <c r="B134" s="885"/>
      <c r="C134" s="958" t="s">
        <v>176</v>
      </c>
      <c r="D134" s="958" t="s">
        <v>92</v>
      </c>
      <c r="E134" s="959" t="s">
        <v>4406</v>
      </c>
      <c r="F134" s="1175" t="s">
        <v>4405</v>
      </c>
      <c r="G134" s="1176"/>
      <c r="H134" s="1176"/>
      <c r="I134" s="1176"/>
      <c r="J134" s="960" t="s">
        <v>953</v>
      </c>
      <c r="K134" s="952">
        <v>131.94200000000001</v>
      </c>
      <c r="L134" s="1177"/>
      <c r="M134" s="1178"/>
      <c r="N134" s="1179">
        <f>ROUND($L$134*$K$134,2)</f>
        <v>0</v>
      </c>
      <c r="O134" s="1168"/>
      <c r="P134" s="1168"/>
      <c r="Q134" s="1168"/>
      <c r="R134" s="887"/>
      <c r="T134" s="953"/>
      <c r="U134" s="954" t="s">
        <v>31</v>
      </c>
      <c r="V134" s="955">
        <v>0</v>
      </c>
      <c r="W134" s="955">
        <f>$V$134*$K$134</f>
        <v>0</v>
      </c>
      <c r="X134" s="955">
        <v>1</v>
      </c>
      <c r="Y134" s="955">
        <f>$X$134*$K$134</f>
        <v>131.94200000000001</v>
      </c>
      <c r="Z134" s="955">
        <v>0</v>
      </c>
      <c r="AA134" s="956">
        <f>$Z$134*$K$134</f>
        <v>0</v>
      </c>
      <c r="AP134" s="873" t="s">
        <v>122</v>
      </c>
      <c r="AR134" s="873" t="s">
        <v>92</v>
      </c>
      <c r="AS134" s="873" t="s">
        <v>45</v>
      </c>
      <c r="AW134" s="873" t="s">
        <v>79</v>
      </c>
      <c r="BC134" s="957">
        <f>IF($U$134="základní",$N$134,0)</f>
        <v>0</v>
      </c>
      <c r="BD134" s="957">
        <f>IF($U$134="snížená",$N$134,0)</f>
        <v>0</v>
      </c>
      <c r="BE134" s="957">
        <f>IF($U$134="zákl. přenesená",$N$134,0)</f>
        <v>0</v>
      </c>
      <c r="BF134" s="957">
        <f>IF($U$134="sníž. přenesená",$N$134,0)</f>
        <v>0</v>
      </c>
      <c r="BG134" s="957">
        <f>IF($U$134="nulová",$N$134,0)</f>
        <v>0</v>
      </c>
      <c r="BH134" s="873" t="s">
        <v>12</v>
      </c>
      <c r="BI134" s="957">
        <f>ROUND($L$134*$K$134,2)</f>
        <v>0</v>
      </c>
      <c r="BJ134" s="873" t="s">
        <v>91</v>
      </c>
      <c r="BK134" s="873" t="s">
        <v>4493</v>
      </c>
    </row>
    <row r="135" spans="2:63" s="873" customFormat="1" ht="27" customHeight="1">
      <c r="B135" s="885"/>
      <c r="C135" s="949" t="s">
        <v>182</v>
      </c>
      <c r="D135" s="949" t="s">
        <v>82</v>
      </c>
      <c r="E135" s="950" t="s">
        <v>4403</v>
      </c>
      <c r="F135" s="1167" t="s">
        <v>4402</v>
      </c>
      <c r="G135" s="1168"/>
      <c r="H135" s="1168"/>
      <c r="I135" s="1168"/>
      <c r="J135" s="951" t="s">
        <v>959</v>
      </c>
      <c r="K135" s="952">
        <v>131.285</v>
      </c>
      <c r="L135" s="1169"/>
      <c r="M135" s="1170"/>
      <c r="N135" s="1171">
        <f>ROUND($L$135*$K$135,2)</f>
        <v>0</v>
      </c>
      <c r="O135" s="1168"/>
      <c r="P135" s="1168"/>
      <c r="Q135" s="1168"/>
      <c r="R135" s="887"/>
      <c r="T135" s="953"/>
      <c r="U135" s="954" t="s">
        <v>31</v>
      </c>
      <c r="V135" s="955">
        <v>0.06</v>
      </c>
      <c r="W135" s="955">
        <f>$V$135*$K$135</f>
        <v>7.8770999999999995</v>
      </c>
      <c r="X135" s="955">
        <v>0</v>
      </c>
      <c r="Y135" s="955">
        <f>$X$135*$K$135</f>
        <v>0</v>
      </c>
      <c r="Z135" s="955">
        <v>0</v>
      </c>
      <c r="AA135" s="956">
        <f>$Z$135*$K$135</f>
        <v>0</v>
      </c>
      <c r="AP135" s="873" t="s">
        <v>91</v>
      </c>
      <c r="AR135" s="873" t="s">
        <v>82</v>
      </c>
      <c r="AS135" s="873" t="s">
        <v>45</v>
      </c>
      <c r="AW135" s="873" t="s">
        <v>79</v>
      </c>
      <c r="BC135" s="957">
        <f>IF($U$135="základní",$N$135,0)</f>
        <v>0</v>
      </c>
      <c r="BD135" s="957">
        <f>IF($U$135="snížená",$N$135,0)</f>
        <v>0</v>
      </c>
      <c r="BE135" s="957">
        <f>IF($U$135="zákl. přenesená",$N$135,0)</f>
        <v>0</v>
      </c>
      <c r="BF135" s="957">
        <f>IF($U$135="sníž. přenesená",$N$135,0)</f>
        <v>0</v>
      </c>
      <c r="BG135" s="957">
        <f>IF($U$135="nulová",$N$135,0)</f>
        <v>0</v>
      </c>
      <c r="BH135" s="873" t="s">
        <v>12</v>
      </c>
      <c r="BI135" s="957">
        <f>ROUND($L$135*$K$135,2)</f>
        <v>0</v>
      </c>
      <c r="BJ135" s="873" t="s">
        <v>91</v>
      </c>
      <c r="BK135" s="873" t="s">
        <v>4492</v>
      </c>
    </row>
    <row r="136" spans="2:63" s="873" customFormat="1" ht="15.75" customHeight="1">
      <c r="B136" s="885"/>
      <c r="C136" s="958" t="s">
        <v>188</v>
      </c>
      <c r="D136" s="958" t="s">
        <v>92</v>
      </c>
      <c r="E136" s="959" t="s">
        <v>4196</v>
      </c>
      <c r="F136" s="1175" t="s">
        <v>4400</v>
      </c>
      <c r="G136" s="1176"/>
      <c r="H136" s="1176"/>
      <c r="I136" s="1176"/>
      <c r="J136" s="960" t="s">
        <v>1068</v>
      </c>
      <c r="K136" s="952">
        <v>5.2510000000000003</v>
      </c>
      <c r="L136" s="1177"/>
      <c r="M136" s="1178"/>
      <c r="N136" s="1179">
        <f>ROUND($L$136*$K$136,2)</f>
        <v>0</v>
      </c>
      <c r="O136" s="1168"/>
      <c r="P136" s="1168"/>
      <c r="Q136" s="1168"/>
      <c r="R136" s="887"/>
      <c r="T136" s="953"/>
      <c r="U136" s="954" t="s">
        <v>31</v>
      </c>
      <c r="V136" s="955">
        <v>0</v>
      </c>
      <c r="W136" s="955">
        <f>$V$136*$K$136</f>
        <v>0</v>
      </c>
      <c r="X136" s="955">
        <v>1E-3</v>
      </c>
      <c r="Y136" s="955">
        <f>$X$136*$K$136</f>
        <v>5.2510000000000005E-3</v>
      </c>
      <c r="Z136" s="955">
        <v>0</v>
      </c>
      <c r="AA136" s="956">
        <f>$Z$136*$K$136</f>
        <v>0</v>
      </c>
      <c r="AP136" s="873" t="s">
        <v>122</v>
      </c>
      <c r="AR136" s="873" t="s">
        <v>92</v>
      </c>
      <c r="AS136" s="873" t="s">
        <v>45</v>
      </c>
      <c r="AW136" s="873" t="s">
        <v>79</v>
      </c>
      <c r="BC136" s="957">
        <f>IF($U$136="základní",$N$136,0)</f>
        <v>0</v>
      </c>
      <c r="BD136" s="957">
        <f>IF($U$136="snížená",$N$136,0)</f>
        <v>0</v>
      </c>
      <c r="BE136" s="957">
        <f>IF($U$136="zákl. přenesená",$N$136,0)</f>
        <v>0</v>
      </c>
      <c r="BF136" s="957">
        <f>IF($U$136="sníž. přenesená",$N$136,0)</f>
        <v>0</v>
      </c>
      <c r="BG136" s="957">
        <f>IF($U$136="nulová",$N$136,0)</f>
        <v>0</v>
      </c>
      <c r="BH136" s="873" t="s">
        <v>12</v>
      </c>
      <c r="BI136" s="957">
        <f>ROUND($L$136*$K$136,2)</f>
        <v>0</v>
      </c>
      <c r="BJ136" s="873" t="s">
        <v>91</v>
      </c>
      <c r="BK136" s="873" t="s">
        <v>4491</v>
      </c>
    </row>
    <row r="137" spans="2:63" s="873" customFormat="1" ht="27" customHeight="1">
      <c r="B137" s="885"/>
      <c r="C137" s="949" t="s">
        <v>193</v>
      </c>
      <c r="D137" s="949" t="s">
        <v>82</v>
      </c>
      <c r="E137" s="950" t="s">
        <v>4398</v>
      </c>
      <c r="F137" s="1167" t="s">
        <v>4397</v>
      </c>
      <c r="G137" s="1168"/>
      <c r="H137" s="1168"/>
      <c r="I137" s="1168"/>
      <c r="J137" s="951" t="s">
        <v>959</v>
      </c>
      <c r="K137" s="952">
        <v>131.285</v>
      </c>
      <c r="L137" s="1169"/>
      <c r="M137" s="1170"/>
      <c r="N137" s="1171">
        <f>ROUND($L$137*$K$137,2)</f>
        <v>0</v>
      </c>
      <c r="O137" s="1168"/>
      <c r="P137" s="1168"/>
      <c r="Q137" s="1168"/>
      <c r="R137" s="887"/>
      <c r="T137" s="953"/>
      <c r="U137" s="954" t="s">
        <v>31</v>
      </c>
      <c r="V137" s="955">
        <v>0.17699999999999999</v>
      </c>
      <c r="W137" s="955">
        <f>$V$137*$K$137</f>
        <v>23.237444999999997</v>
      </c>
      <c r="X137" s="955">
        <v>0</v>
      </c>
      <c r="Y137" s="955">
        <f>$X$137*$K$137</f>
        <v>0</v>
      </c>
      <c r="Z137" s="955">
        <v>0</v>
      </c>
      <c r="AA137" s="956">
        <f>$Z$137*$K$137</f>
        <v>0</v>
      </c>
      <c r="AP137" s="873" t="s">
        <v>91</v>
      </c>
      <c r="AR137" s="873" t="s">
        <v>82</v>
      </c>
      <c r="AS137" s="873" t="s">
        <v>45</v>
      </c>
      <c r="AW137" s="873" t="s">
        <v>79</v>
      </c>
      <c r="BC137" s="957">
        <f>IF($U$137="základní",$N$137,0)</f>
        <v>0</v>
      </c>
      <c r="BD137" s="957">
        <f>IF($U$137="snížená",$N$137,0)</f>
        <v>0</v>
      </c>
      <c r="BE137" s="957">
        <f>IF($U$137="zákl. přenesená",$N$137,0)</f>
        <v>0</v>
      </c>
      <c r="BF137" s="957">
        <f>IF($U$137="sníž. přenesená",$N$137,0)</f>
        <v>0</v>
      </c>
      <c r="BG137" s="957">
        <f>IF($U$137="nulová",$N$137,0)</f>
        <v>0</v>
      </c>
      <c r="BH137" s="873" t="s">
        <v>12</v>
      </c>
      <c r="BI137" s="957">
        <f>ROUND($L$137*$K$137,2)</f>
        <v>0</v>
      </c>
      <c r="BJ137" s="873" t="s">
        <v>91</v>
      </c>
      <c r="BK137" s="873" t="s">
        <v>4490</v>
      </c>
    </row>
    <row r="138" spans="2:63" s="942" customFormat="1" ht="30.75" customHeight="1">
      <c r="B138" s="941"/>
      <c r="D138" s="874" t="s">
        <v>1888</v>
      </c>
      <c r="E138" s="874"/>
      <c r="F138" s="874"/>
      <c r="G138" s="874"/>
      <c r="H138" s="874"/>
      <c r="I138" s="874"/>
      <c r="J138" s="874"/>
      <c r="K138" s="874"/>
      <c r="L138" s="871"/>
      <c r="M138" s="871"/>
      <c r="N138" s="1162">
        <f>$BI$138</f>
        <v>0</v>
      </c>
      <c r="O138" s="1163"/>
      <c r="P138" s="1163"/>
      <c r="Q138" s="1163"/>
      <c r="R138" s="943"/>
      <c r="T138" s="944"/>
      <c r="W138" s="945">
        <f>$W$139</f>
        <v>31.912227000000001</v>
      </c>
      <c r="Y138" s="945">
        <f>$Y$139</f>
        <v>0</v>
      </c>
      <c r="AA138" s="946">
        <f>$AA$139</f>
        <v>0</v>
      </c>
      <c r="AP138" s="947" t="s">
        <v>12</v>
      </c>
      <c r="AR138" s="947" t="s">
        <v>41</v>
      </c>
      <c r="AS138" s="947" t="s">
        <v>12</v>
      </c>
      <c r="AW138" s="947" t="s">
        <v>79</v>
      </c>
      <c r="BI138" s="948">
        <f>$BI$139</f>
        <v>0</v>
      </c>
    </row>
    <row r="139" spans="2:63" s="873" customFormat="1" ht="27" customHeight="1">
      <c r="B139" s="885"/>
      <c r="C139" s="949" t="s">
        <v>5</v>
      </c>
      <c r="D139" s="949" t="s">
        <v>82</v>
      </c>
      <c r="E139" s="950" t="s">
        <v>1832</v>
      </c>
      <c r="F139" s="1167" t="s">
        <v>1831</v>
      </c>
      <c r="G139" s="1168"/>
      <c r="H139" s="1168"/>
      <c r="I139" s="1168"/>
      <c r="J139" s="951" t="s">
        <v>1830</v>
      </c>
      <c r="K139" s="952">
        <v>24.231000000000002</v>
      </c>
      <c r="L139" s="1169"/>
      <c r="M139" s="1170"/>
      <c r="N139" s="1171">
        <f>ROUND($L$139*$K$139,2)</f>
        <v>0</v>
      </c>
      <c r="O139" s="1168"/>
      <c r="P139" s="1168"/>
      <c r="Q139" s="1168"/>
      <c r="R139" s="887"/>
      <c r="T139" s="953"/>
      <c r="U139" s="954" t="s">
        <v>31</v>
      </c>
      <c r="V139" s="955">
        <v>1.3169999999999999</v>
      </c>
      <c r="W139" s="955">
        <f>$V$139*$K$139</f>
        <v>31.912227000000001</v>
      </c>
      <c r="X139" s="955">
        <v>0</v>
      </c>
      <c r="Y139" s="955">
        <f>$X$139*$K$139</f>
        <v>0</v>
      </c>
      <c r="Z139" s="955">
        <v>0</v>
      </c>
      <c r="AA139" s="956">
        <f>$Z$139*$K$139</f>
        <v>0</v>
      </c>
      <c r="AP139" s="873" t="s">
        <v>91</v>
      </c>
      <c r="AR139" s="873" t="s">
        <v>82</v>
      </c>
      <c r="AS139" s="873" t="s">
        <v>45</v>
      </c>
      <c r="AW139" s="873" t="s">
        <v>79</v>
      </c>
      <c r="BC139" s="957">
        <f>IF($U$139="základní",$N$139,0)</f>
        <v>0</v>
      </c>
      <c r="BD139" s="957">
        <f>IF($U$139="snížená",$N$139,0)</f>
        <v>0</v>
      </c>
      <c r="BE139" s="957">
        <f>IF($U$139="zákl. přenesená",$N$139,0)</f>
        <v>0</v>
      </c>
      <c r="BF139" s="957">
        <f>IF($U$139="sníž. přenesená",$N$139,0)</f>
        <v>0</v>
      </c>
      <c r="BG139" s="957">
        <f>IF($U$139="nulová",$N$139,0)</f>
        <v>0</v>
      </c>
      <c r="BH139" s="873" t="s">
        <v>12</v>
      </c>
      <c r="BI139" s="957">
        <f>ROUND($L$139*$K$139,2)</f>
        <v>0</v>
      </c>
      <c r="BJ139" s="873" t="s">
        <v>91</v>
      </c>
      <c r="BK139" s="873" t="s">
        <v>4489</v>
      </c>
    </row>
    <row r="140" spans="2:63" s="942" customFormat="1" ht="30.75" customHeight="1">
      <c r="B140" s="941"/>
      <c r="D140" s="874" t="s">
        <v>1887</v>
      </c>
      <c r="E140" s="874"/>
      <c r="F140" s="874"/>
      <c r="G140" s="874"/>
      <c r="H140" s="874"/>
      <c r="I140" s="874"/>
      <c r="J140" s="874"/>
      <c r="K140" s="874"/>
      <c r="L140" s="871"/>
      <c r="M140" s="871"/>
      <c r="N140" s="1162">
        <f>$BI$140</f>
        <v>0</v>
      </c>
      <c r="O140" s="1163"/>
      <c r="P140" s="1163"/>
      <c r="Q140" s="1163"/>
      <c r="R140" s="943"/>
      <c r="T140" s="944"/>
      <c r="W140" s="945">
        <f>SUM($W$141:$W$153)</f>
        <v>78.551549999999992</v>
      </c>
      <c r="Y140" s="945">
        <f>SUM($Y$141:$Y$153)</f>
        <v>5.2757950499999993</v>
      </c>
      <c r="AA140" s="946">
        <f>SUM($AA$141:$AA$153)</f>
        <v>0</v>
      </c>
      <c r="AP140" s="947" t="s">
        <v>12</v>
      </c>
      <c r="AR140" s="947" t="s">
        <v>41</v>
      </c>
      <c r="AS140" s="947" t="s">
        <v>12</v>
      </c>
      <c r="AW140" s="947" t="s">
        <v>79</v>
      </c>
      <c r="BI140" s="948">
        <f>SUM($BI$141:$BI$153)</f>
        <v>0</v>
      </c>
    </row>
    <row r="141" spans="2:63" s="873" customFormat="1" ht="39" customHeight="1">
      <c r="B141" s="885"/>
      <c r="C141" s="949" t="s">
        <v>202</v>
      </c>
      <c r="D141" s="949" t="s">
        <v>82</v>
      </c>
      <c r="E141" s="950" t="s">
        <v>4488</v>
      </c>
      <c r="F141" s="1167" t="s">
        <v>4487</v>
      </c>
      <c r="G141" s="1168"/>
      <c r="H141" s="1168"/>
      <c r="I141" s="1168"/>
      <c r="J141" s="951" t="s">
        <v>85</v>
      </c>
      <c r="K141" s="952">
        <v>27.5</v>
      </c>
      <c r="L141" s="1169"/>
      <c r="M141" s="1170"/>
      <c r="N141" s="1171">
        <f>ROUND($L$141*$K$141,2)</f>
        <v>0</v>
      </c>
      <c r="O141" s="1168"/>
      <c r="P141" s="1168"/>
      <c r="Q141" s="1168"/>
      <c r="R141" s="887"/>
      <c r="T141" s="953"/>
      <c r="U141" s="954" t="s">
        <v>31</v>
      </c>
      <c r="V141" s="955">
        <v>0.29199999999999998</v>
      </c>
      <c r="W141" s="955">
        <f>$V$141*$K$141</f>
        <v>8.0299999999999994</v>
      </c>
      <c r="X141" s="955">
        <v>0</v>
      </c>
      <c r="Y141" s="955">
        <f>$X$141*$K$141</f>
        <v>0</v>
      </c>
      <c r="Z141" s="955">
        <v>0</v>
      </c>
      <c r="AA141" s="956">
        <f>$Z$141*$K$141</f>
        <v>0</v>
      </c>
      <c r="AP141" s="873" t="s">
        <v>91</v>
      </c>
      <c r="AR141" s="873" t="s">
        <v>82</v>
      </c>
      <c r="AS141" s="873" t="s">
        <v>45</v>
      </c>
      <c r="AW141" s="873" t="s">
        <v>79</v>
      </c>
      <c r="BC141" s="957">
        <f>IF($U$141="základní",$N$141,0)</f>
        <v>0</v>
      </c>
      <c r="BD141" s="957">
        <f>IF($U$141="snížená",$N$141,0)</f>
        <v>0</v>
      </c>
      <c r="BE141" s="957">
        <f>IF($U$141="zákl. přenesená",$N$141,0)</f>
        <v>0</v>
      </c>
      <c r="BF141" s="957">
        <f>IF($U$141="sníž. přenesená",$N$141,0)</f>
        <v>0</v>
      </c>
      <c r="BG141" s="957">
        <f>IF($U$141="nulová",$N$141,0)</f>
        <v>0</v>
      </c>
      <c r="BH141" s="873" t="s">
        <v>12</v>
      </c>
      <c r="BI141" s="957">
        <f>ROUND($L$141*$K$141,2)</f>
        <v>0</v>
      </c>
      <c r="BJ141" s="873" t="s">
        <v>91</v>
      </c>
      <c r="BK141" s="873" t="s">
        <v>4486</v>
      </c>
    </row>
    <row r="142" spans="2:63" s="873" customFormat="1" ht="27" customHeight="1">
      <c r="B142" s="885"/>
      <c r="C142" s="958" t="s">
        <v>207</v>
      </c>
      <c r="D142" s="958" t="s">
        <v>92</v>
      </c>
      <c r="E142" s="959" t="s">
        <v>4485</v>
      </c>
      <c r="F142" s="1175" t="s">
        <v>4484</v>
      </c>
      <c r="G142" s="1176"/>
      <c r="H142" s="1176"/>
      <c r="I142" s="1176"/>
      <c r="J142" s="960" t="s">
        <v>185</v>
      </c>
      <c r="K142" s="952">
        <v>5.665</v>
      </c>
      <c r="L142" s="1177"/>
      <c r="M142" s="1178"/>
      <c r="N142" s="1179">
        <f>ROUND($L$142*$K$142,2)</f>
        <v>0</v>
      </c>
      <c r="O142" s="1168"/>
      <c r="P142" s="1168"/>
      <c r="Q142" s="1168"/>
      <c r="R142" s="887"/>
      <c r="T142" s="953"/>
      <c r="U142" s="954" t="s">
        <v>31</v>
      </c>
      <c r="V142" s="955">
        <v>0</v>
      </c>
      <c r="W142" s="955">
        <f>$V$142*$K$142</f>
        <v>0</v>
      </c>
      <c r="X142" s="955">
        <v>1.0749999999999999E-2</v>
      </c>
      <c r="Y142" s="955">
        <f>$X$142*$K$142</f>
        <v>6.0898749999999995E-2</v>
      </c>
      <c r="Z142" s="955">
        <v>0</v>
      </c>
      <c r="AA142" s="956">
        <f>$Z$142*$K$142</f>
        <v>0</v>
      </c>
      <c r="AP142" s="873" t="s">
        <v>122</v>
      </c>
      <c r="AR142" s="873" t="s">
        <v>92</v>
      </c>
      <c r="AS142" s="873" t="s">
        <v>45</v>
      </c>
      <c r="AW142" s="873" t="s">
        <v>79</v>
      </c>
      <c r="BC142" s="957">
        <f>IF($U$142="základní",$N$142,0)</f>
        <v>0</v>
      </c>
      <c r="BD142" s="957">
        <f>IF($U$142="snížená",$N$142,0)</f>
        <v>0</v>
      </c>
      <c r="BE142" s="957">
        <f>IF($U$142="zákl. přenesená",$N$142,0)</f>
        <v>0</v>
      </c>
      <c r="BF142" s="957">
        <f>IF($U$142="sníž. přenesená",$N$142,0)</f>
        <v>0</v>
      </c>
      <c r="BG142" s="957">
        <f>IF($U$142="nulová",$N$142,0)</f>
        <v>0</v>
      </c>
      <c r="BH142" s="873" t="s">
        <v>12</v>
      </c>
      <c r="BI142" s="957">
        <f>ROUND($L$142*$K$142,2)</f>
        <v>0</v>
      </c>
      <c r="BJ142" s="873" t="s">
        <v>91</v>
      </c>
      <c r="BK142" s="873" t="s">
        <v>4483</v>
      </c>
    </row>
    <row r="143" spans="2:63" s="873" customFormat="1" ht="27" customHeight="1">
      <c r="B143" s="885"/>
      <c r="C143" s="949" t="s">
        <v>212</v>
      </c>
      <c r="D143" s="949" t="s">
        <v>82</v>
      </c>
      <c r="E143" s="950" t="s">
        <v>4482</v>
      </c>
      <c r="F143" s="1167" t="s">
        <v>4481</v>
      </c>
      <c r="G143" s="1168"/>
      <c r="H143" s="1168"/>
      <c r="I143" s="1168"/>
      <c r="J143" s="951" t="s">
        <v>85</v>
      </c>
      <c r="K143" s="952">
        <v>119.35</v>
      </c>
      <c r="L143" s="1169"/>
      <c r="M143" s="1170"/>
      <c r="N143" s="1171">
        <f>ROUND($L$143*$K$143,2)</f>
        <v>0</v>
      </c>
      <c r="O143" s="1168"/>
      <c r="P143" s="1168"/>
      <c r="Q143" s="1168"/>
      <c r="R143" s="887"/>
      <c r="T143" s="953"/>
      <c r="U143" s="954" t="s">
        <v>31</v>
      </c>
      <c r="V143" s="955">
        <v>9.7000000000000003E-2</v>
      </c>
      <c r="W143" s="955">
        <f>$V$143*$K$143</f>
        <v>11.57695</v>
      </c>
      <c r="X143" s="955">
        <v>1.0000000000000001E-5</v>
      </c>
      <c r="Y143" s="955">
        <f>$X$143*$K$143</f>
        <v>1.1935000000000001E-3</v>
      </c>
      <c r="Z143" s="955">
        <v>0</v>
      </c>
      <c r="AA143" s="956">
        <f>$Z$143*$K$143</f>
        <v>0</v>
      </c>
      <c r="AP143" s="873" t="s">
        <v>91</v>
      </c>
      <c r="AR143" s="873" t="s">
        <v>82</v>
      </c>
      <c r="AS143" s="873" t="s">
        <v>45</v>
      </c>
      <c r="AW143" s="873" t="s">
        <v>79</v>
      </c>
      <c r="BC143" s="957">
        <f>IF($U$143="základní",$N$143,0)</f>
        <v>0</v>
      </c>
      <c r="BD143" s="957">
        <f>IF($U$143="snížená",$N$143,0)</f>
        <v>0</v>
      </c>
      <c r="BE143" s="957">
        <f>IF($U$143="zákl. přenesená",$N$143,0)</f>
        <v>0</v>
      </c>
      <c r="BF143" s="957">
        <f>IF($U$143="sníž. přenesená",$N$143,0)</f>
        <v>0</v>
      </c>
      <c r="BG143" s="957">
        <f>IF($U$143="nulová",$N$143,0)</f>
        <v>0</v>
      </c>
      <c r="BH143" s="873" t="s">
        <v>12</v>
      </c>
      <c r="BI143" s="957">
        <f>ROUND($L$143*$K$143,2)</f>
        <v>0</v>
      </c>
      <c r="BJ143" s="873" t="s">
        <v>91</v>
      </c>
      <c r="BK143" s="873" t="s">
        <v>4480</v>
      </c>
    </row>
    <row r="144" spans="2:63" s="873" customFormat="1" ht="27" customHeight="1">
      <c r="B144" s="885"/>
      <c r="C144" s="958" t="s">
        <v>216</v>
      </c>
      <c r="D144" s="958" t="s">
        <v>92</v>
      </c>
      <c r="E144" s="959" t="s">
        <v>4479</v>
      </c>
      <c r="F144" s="1175" t="s">
        <v>4478</v>
      </c>
      <c r="G144" s="1176"/>
      <c r="H144" s="1176"/>
      <c r="I144" s="1176"/>
      <c r="J144" s="960" t="s">
        <v>185</v>
      </c>
      <c r="K144" s="952">
        <v>24.585999999999999</v>
      </c>
      <c r="L144" s="1177"/>
      <c r="M144" s="1178"/>
      <c r="N144" s="1179">
        <f>ROUND($L$144*$K$144,2)</f>
        <v>0</v>
      </c>
      <c r="O144" s="1168"/>
      <c r="P144" s="1168"/>
      <c r="Q144" s="1168"/>
      <c r="R144" s="887"/>
      <c r="T144" s="953"/>
      <c r="U144" s="954" t="s">
        <v>31</v>
      </c>
      <c r="V144" s="955">
        <v>0</v>
      </c>
      <c r="W144" s="955">
        <f>$V$144*$K$144</f>
        <v>0</v>
      </c>
      <c r="X144" s="955">
        <v>2.4799999999999999E-2</v>
      </c>
      <c r="Y144" s="955">
        <f>$X$144*$K$144</f>
        <v>0.60973279999999996</v>
      </c>
      <c r="Z144" s="955">
        <v>0</v>
      </c>
      <c r="AA144" s="956">
        <f>$Z$144*$K$144</f>
        <v>0</v>
      </c>
      <c r="AP144" s="873" t="s">
        <v>122</v>
      </c>
      <c r="AR144" s="873" t="s">
        <v>92</v>
      </c>
      <c r="AS144" s="873" t="s">
        <v>45</v>
      </c>
      <c r="AW144" s="873" t="s">
        <v>79</v>
      </c>
      <c r="BC144" s="957">
        <f>IF($U$144="základní",$N$144,0)</f>
        <v>0</v>
      </c>
      <c r="BD144" s="957">
        <f>IF($U$144="snížená",$N$144,0)</f>
        <v>0</v>
      </c>
      <c r="BE144" s="957">
        <f>IF($U$144="zákl. přenesená",$N$144,0)</f>
        <v>0</v>
      </c>
      <c r="BF144" s="957">
        <f>IF($U$144="sníž. přenesená",$N$144,0)</f>
        <v>0</v>
      </c>
      <c r="BG144" s="957">
        <f>IF($U$144="nulová",$N$144,0)</f>
        <v>0</v>
      </c>
      <c r="BH144" s="873" t="s">
        <v>12</v>
      </c>
      <c r="BI144" s="957">
        <f>ROUND($L$144*$K$144,2)</f>
        <v>0</v>
      </c>
      <c r="BJ144" s="873" t="s">
        <v>91</v>
      </c>
      <c r="BK144" s="873" t="s">
        <v>4477</v>
      </c>
    </row>
    <row r="145" spans="2:63" s="873" customFormat="1" ht="27" customHeight="1">
      <c r="B145" s="885"/>
      <c r="C145" s="949" t="s">
        <v>221</v>
      </c>
      <c r="D145" s="949" t="s">
        <v>82</v>
      </c>
      <c r="E145" s="950" t="s">
        <v>4476</v>
      </c>
      <c r="F145" s="1209" t="s">
        <v>4852</v>
      </c>
      <c r="G145" s="1210"/>
      <c r="H145" s="1210"/>
      <c r="I145" s="1210"/>
      <c r="J145" s="951" t="s">
        <v>185</v>
      </c>
      <c r="K145" s="952">
        <v>4</v>
      </c>
      <c r="L145" s="1169"/>
      <c r="M145" s="1170"/>
      <c r="N145" s="1171">
        <f>ROUND($L$145*$K$145,2)</f>
        <v>0</v>
      </c>
      <c r="O145" s="1168"/>
      <c r="P145" s="1168"/>
      <c r="Q145" s="1168"/>
      <c r="R145" s="887"/>
      <c r="T145" s="953"/>
      <c r="U145" s="954" t="s">
        <v>31</v>
      </c>
      <c r="V145" s="955">
        <v>0.57199999999999995</v>
      </c>
      <c r="W145" s="955">
        <f>$V$145*$K$145</f>
        <v>2.2879999999999998</v>
      </c>
      <c r="X145" s="955">
        <v>0</v>
      </c>
      <c r="Y145" s="955">
        <f>$X$145*$K$145</f>
        <v>0</v>
      </c>
      <c r="Z145" s="955">
        <v>0</v>
      </c>
      <c r="AA145" s="956">
        <f>$Z$145*$K$145</f>
        <v>0</v>
      </c>
      <c r="AP145" s="873" t="s">
        <v>91</v>
      </c>
      <c r="AR145" s="873" t="s">
        <v>82</v>
      </c>
      <c r="AS145" s="873" t="s">
        <v>45</v>
      </c>
      <c r="AW145" s="873" t="s">
        <v>79</v>
      </c>
      <c r="BC145" s="957">
        <f>IF($U$145="základní",$N$145,0)</f>
        <v>0</v>
      </c>
      <c r="BD145" s="957">
        <f>IF($U$145="snížená",$N$145,0)</f>
        <v>0</v>
      </c>
      <c r="BE145" s="957">
        <f>IF($U$145="zákl. přenesená",$N$145,0)</f>
        <v>0</v>
      </c>
      <c r="BF145" s="957">
        <f>IF($U$145="sníž. přenesená",$N$145,0)</f>
        <v>0</v>
      </c>
      <c r="BG145" s="957">
        <f>IF($U$145="nulová",$N$145,0)</f>
        <v>0</v>
      </c>
      <c r="BH145" s="873" t="s">
        <v>12</v>
      </c>
      <c r="BI145" s="957">
        <f>ROUND($L$145*$K$145,2)</f>
        <v>0</v>
      </c>
      <c r="BJ145" s="873" t="s">
        <v>91</v>
      </c>
      <c r="BK145" s="873" t="s">
        <v>4475</v>
      </c>
    </row>
    <row r="146" spans="2:63" s="873" customFormat="1" ht="27" customHeight="1">
      <c r="B146" s="885"/>
      <c r="C146" s="958" t="s">
        <v>226</v>
      </c>
      <c r="D146" s="958" t="s">
        <v>92</v>
      </c>
      <c r="E146" s="959" t="s">
        <v>4474</v>
      </c>
      <c r="F146" s="1207" t="s">
        <v>4853</v>
      </c>
      <c r="G146" s="1208"/>
      <c r="H146" s="1208"/>
      <c r="I146" s="1208"/>
      <c r="J146" s="960" t="s">
        <v>185</v>
      </c>
      <c r="K146" s="961">
        <v>4</v>
      </c>
      <c r="L146" s="1177"/>
      <c r="M146" s="1178"/>
      <c r="N146" s="1179">
        <f>ROUND($L$146*$K$146,2)</f>
        <v>0</v>
      </c>
      <c r="O146" s="1168"/>
      <c r="P146" s="1168"/>
      <c r="Q146" s="1168"/>
      <c r="R146" s="887"/>
      <c r="T146" s="953"/>
      <c r="U146" s="954" t="s">
        <v>31</v>
      </c>
      <c r="V146" s="955">
        <v>0</v>
      </c>
      <c r="W146" s="955">
        <f>$V$146*$K$146</f>
        <v>0</v>
      </c>
      <c r="X146" s="955">
        <v>1.4300000000000001E-3</v>
      </c>
      <c r="Y146" s="955">
        <f>$X$146*$K$146</f>
        <v>5.7200000000000003E-3</v>
      </c>
      <c r="Z146" s="955">
        <v>0</v>
      </c>
      <c r="AA146" s="956">
        <f>$Z$146*$K$146</f>
        <v>0</v>
      </c>
      <c r="AP146" s="873" t="s">
        <v>122</v>
      </c>
      <c r="AR146" s="873" t="s">
        <v>92</v>
      </c>
      <c r="AS146" s="873" t="s">
        <v>45</v>
      </c>
      <c r="AW146" s="873" t="s">
        <v>79</v>
      </c>
      <c r="BC146" s="957">
        <f>IF($U$146="základní",$N$146,0)</f>
        <v>0</v>
      </c>
      <c r="BD146" s="957">
        <f>IF($U$146="snížená",$N$146,0)</f>
        <v>0</v>
      </c>
      <c r="BE146" s="957">
        <f>IF($U$146="zákl. přenesená",$N$146,0)</f>
        <v>0</v>
      </c>
      <c r="BF146" s="957">
        <f>IF($U$146="sníž. přenesená",$N$146,0)</f>
        <v>0</v>
      </c>
      <c r="BG146" s="957">
        <f>IF($U$146="nulová",$N$146,0)</f>
        <v>0</v>
      </c>
      <c r="BH146" s="873" t="s">
        <v>12</v>
      </c>
      <c r="BI146" s="957">
        <f>ROUND($L$146*$K$146,2)</f>
        <v>0</v>
      </c>
      <c r="BJ146" s="873" t="s">
        <v>91</v>
      </c>
      <c r="BK146" s="873" t="s">
        <v>4473</v>
      </c>
    </row>
    <row r="147" spans="2:63" s="873" customFormat="1" ht="27" customHeight="1">
      <c r="B147" s="885"/>
      <c r="C147" s="949" t="s">
        <v>231</v>
      </c>
      <c r="D147" s="949" t="s">
        <v>82</v>
      </c>
      <c r="E147" s="950" t="s">
        <v>4472</v>
      </c>
      <c r="F147" s="1167" t="s">
        <v>4471</v>
      </c>
      <c r="G147" s="1168"/>
      <c r="H147" s="1168"/>
      <c r="I147" s="1168"/>
      <c r="J147" s="951" t="s">
        <v>185</v>
      </c>
      <c r="K147" s="952">
        <v>1</v>
      </c>
      <c r="L147" s="1169"/>
      <c r="M147" s="1170"/>
      <c r="N147" s="1171">
        <f>ROUND($L$147*$K$147,2)</f>
        <v>0</v>
      </c>
      <c r="O147" s="1168"/>
      <c r="P147" s="1168"/>
      <c r="Q147" s="1168"/>
      <c r="R147" s="887"/>
      <c r="T147" s="953"/>
      <c r="U147" s="954" t="s">
        <v>31</v>
      </c>
      <c r="V147" s="955">
        <v>1.3480000000000001</v>
      </c>
      <c r="W147" s="955">
        <f>$V$147*$K$147</f>
        <v>1.3480000000000001</v>
      </c>
      <c r="X147" s="955">
        <v>0</v>
      </c>
      <c r="Y147" s="955">
        <f>$X$147*$K$147</f>
        <v>0</v>
      </c>
      <c r="Z147" s="955">
        <v>0</v>
      </c>
      <c r="AA147" s="956">
        <f>$Z$147*$K$147</f>
        <v>0</v>
      </c>
      <c r="AP147" s="873" t="s">
        <v>91</v>
      </c>
      <c r="AR147" s="873" t="s">
        <v>82</v>
      </c>
      <c r="AS147" s="873" t="s">
        <v>45</v>
      </c>
      <c r="AW147" s="873" t="s">
        <v>79</v>
      </c>
      <c r="BC147" s="957">
        <f>IF($U$147="základní",$N$147,0)</f>
        <v>0</v>
      </c>
      <c r="BD147" s="957">
        <f>IF($U$147="snížená",$N$147,0)</f>
        <v>0</v>
      </c>
      <c r="BE147" s="957">
        <f>IF($U$147="zákl. přenesená",$N$147,0)</f>
        <v>0</v>
      </c>
      <c r="BF147" s="957">
        <f>IF($U$147="sníž. přenesená",$N$147,0)</f>
        <v>0</v>
      </c>
      <c r="BG147" s="957">
        <f>IF($U$147="nulová",$N$147,0)</f>
        <v>0</v>
      </c>
      <c r="BH147" s="873" t="s">
        <v>12</v>
      </c>
      <c r="BI147" s="957">
        <f>ROUND($L$147*$K$147,2)</f>
        <v>0</v>
      </c>
      <c r="BJ147" s="873" t="s">
        <v>91</v>
      </c>
      <c r="BK147" s="873" t="s">
        <v>4470</v>
      </c>
    </row>
    <row r="148" spans="2:63" s="873" customFormat="1" ht="15.75" customHeight="1">
      <c r="B148" s="885"/>
      <c r="C148" s="958" t="s">
        <v>236</v>
      </c>
      <c r="D148" s="958" t="s">
        <v>92</v>
      </c>
      <c r="E148" s="959" t="s">
        <v>4469</v>
      </c>
      <c r="F148" s="1175" t="s">
        <v>4468</v>
      </c>
      <c r="G148" s="1176"/>
      <c r="H148" s="1176"/>
      <c r="I148" s="1176"/>
      <c r="J148" s="960" t="s">
        <v>185</v>
      </c>
      <c r="K148" s="961">
        <v>1</v>
      </c>
      <c r="L148" s="1177"/>
      <c r="M148" s="1178"/>
      <c r="N148" s="1179">
        <f>ROUND($L$148*$K$148,2)</f>
        <v>0</v>
      </c>
      <c r="O148" s="1168"/>
      <c r="P148" s="1168"/>
      <c r="Q148" s="1168"/>
      <c r="R148" s="887"/>
      <c r="T148" s="953"/>
      <c r="U148" s="954" t="s">
        <v>31</v>
      </c>
      <c r="V148" s="955">
        <v>0</v>
      </c>
      <c r="W148" s="955">
        <f>$V$148*$K$148</f>
        <v>0</v>
      </c>
      <c r="X148" s="955">
        <v>3.5000000000000001E-3</v>
      </c>
      <c r="Y148" s="955">
        <f>$X$148*$K$148</f>
        <v>3.5000000000000001E-3</v>
      </c>
      <c r="Z148" s="955">
        <v>0</v>
      </c>
      <c r="AA148" s="956">
        <f>$Z$148*$K$148</f>
        <v>0</v>
      </c>
      <c r="AP148" s="873" t="s">
        <v>122</v>
      </c>
      <c r="AR148" s="873" t="s">
        <v>92</v>
      </c>
      <c r="AS148" s="873" t="s">
        <v>45</v>
      </c>
      <c r="AW148" s="873" t="s">
        <v>79</v>
      </c>
      <c r="BC148" s="957">
        <f>IF($U$148="základní",$N$148,0)</f>
        <v>0</v>
      </c>
      <c r="BD148" s="957">
        <f>IF($U$148="snížená",$N$148,0)</f>
        <v>0</v>
      </c>
      <c r="BE148" s="957">
        <f>IF($U$148="zákl. přenesená",$N$148,0)</f>
        <v>0</v>
      </c>
      <c r="BF148" s="957">
        <f>IF($U$148="sníž. přenesená",$N$148,0)</f>
        <v>0</v>
      </c>
      <c r="BG148" s="957">
        <f>IF($U$148="nulová",$N$148,0)</f>
        <v>0</v>
      </c>
      <c r="BH148" s="873" t="s">
        <v>12</v>
      </c>
      <c r="BI148" s="957">
        <f>ROUND($L$148*$K$148,2)</f>
        <v>0</v>
      </c>
      <c r="BJ148" s="873" t="s">
        <v>91</v>
      </c>
      <c r="BK148" s="873" t="s">
        <v>4467</v>
      </c>
    </row>
    <row r="149" spans="2:63" s="873" customFormat="1" ht="15.75" customHeight="1">
      <c r="B149" s="885"/>
      <c r="C149" s="949" t="s">
        <v>242</v>
      </c>
      <c r="D149" s="949" t="s">
        <v>82</v>
      </c>
      <c r="E149" s="950" t="s">
        <v>4466</v>
      </c>
      <c r="F149" s="1167" t="s">
        <v>4465</v>
      </c>
      <c r="G149" s="1168"/>
      <c r="H149" s="1168"/>
      <c r="I149" s="1168"/>
      <c r="J149" s="951" t="s">
        <v>85</v>
      </c>
      <c r="K149" s="952">
        <v>27.5</v>
      </c>
      <c r="L149" s="1169"/>
      <c r="M149" s="1170"/>
      <c r="N149" s="1171">
        <f>ROUND($L$149*$K$149,2)</f>
        <v>0</v>
      </c>
      <c r="O149" s="1168"/>
      <c r="P149" s="1168"/>
      <c r="Q149" s="1168"/>
      <c r="R149" s="887"/>
      <c r="T149" s="953"/>
      <c r="U149" s="954" t="s">
        <v>31</v>
      </c>
      <c r="V149" s="955">
        <v>5.5E-2</v>
      </c>
      <c r="W149" s="955">
        <f>$V$149*$K$149</f>
        <v>1.5125</v>
      </c>
      <c r="X149" s="955">
        <v>0</v>
      </c>
      <c r="Y149" s="955">
        <f>$X$149*$K$149</f>
        <v>0</v>
      </c>
      <c r="Z149" s="955">
        <v>0</v>
      </c>
      <c r="AA149" s="956">
        <f>$Z$149*$K$149</f>
        <v>0</v>
      </c>
      <c r="AP149" s="873" t="s">
        <v>91</v>
      </c>
      <c r="AR149" s="873" t="s">
        <v>82</v>
      </c>
      <c r="AS149" s="873" t="s">
        <v>45</v>
      </c>
      <c r="AW149" s="873" t="s">
        <v>79</v>
      </c>
      <c r="BC149" s="957">
        <f>IF($U$149="základní",$N$149,0)</f>
        <v>0</v>
      </c>
      <c r="BD149" s="957">
        <f>IF($U$149="snížená",$N$149,0)</f>
        <v>0</v>
      </c>
      <c r="BE149" s="957">
        <f>IF($U$149="zákl. přenesená",$N$149,0)</f>
        <v>0</v>
      </c>
      <c r="BF149" s="957">
        <f>IF($U$149="sníž. přenesená",$N$149,0)</f>
        <v>0</v>
      </c>
      <c r="BG149" s="957">
        <f>IF($U$149="nulová",$N$149,0)</f>
        <v>0</v>
      </c>
      <c r="BH149" s="873" t="s">
        <v>12</v>
      </c>
      <c r="BI149" s="957">
        <f>ROUND($L$149*$K$149,2)</f>
        <v>0</v>
      </c>
      <c r="BJ149" s="873" t="s">
        <v>91</v>
      </c>
      <c r="BK149" s="873" t="s">
        <v>4464</v>
      </c>
    </row>
    <row r="150" spans="2:63" s="873" customFormat="1" ht="27" customHeight="1">
      <c r="B150" s="885"/>
      <c r="C150" s="949" t="s">
        <v>247</v>
      </c>
      <c r="D150" s="949" t="s">
        <v>82</v>
      </c>
      <c r="E150" s="950" t="s">
        <v>4463</v>
      </c>
      <c r="F150" s="1167" t="s">
        <v>4462</v>
      </c>
      <c r="G150" s="1168"/>
      <c r="H150" s="1168"/>
      <c r="I150" s="1168"/>
      <c r="J150" s="951" t="s">
        <v>85</v>
      </c>
      <c r="K150" s="952">
        <v>119.35</v>
      </c>
      <c r="L150" s="1169"/>
      <c r="M150" s="1170"/>
      <c r="N150" s="1171">
        <f>ROUND($L$150*$K$150,2)</f>
        <v>0</v>
      </c>
      <c r="O150" s="1168"/>
      <c r="P150" s="1168"/>
      <c r="Q150" s="1168"/>
      <c r="R150" s="887"/>
      <c r="T150" s="953"/>
      <c r="U150" s="954" t="s">
        <v>31</v>
      </c>
      <c r="V150" s="955">
        <v>6.6000000000000003E-2</v>
      </c>
      <c r="W150" s="955">
        <f>$V$150*$K$150</f>
        <v>7.8771000000000004</v>
      </c>
      <c r="X150" s="955">
        <v>0</v>
      </c>
      <c r="Y150" s="955">
        <f>$X$150*$K$150</f>
        <v>0</v>
      </c>
      <c r="Z150" s="955">
        <v>0</v>
      </c>
      <c r="AA150" s="956">
        <f>$Z$150*$K$150</f>
        <v>0</v>
      </c>
      <c r="AP150" s="873" t="s">
        <v>91</v>
      </c>
      <c r="AR150" s="873" t="s">
        <v>82</v>
      </c>
      <c r="AS150" s="873" t="s">
        <v>45</v>
      </c>
      <c r="AW150" s="873" t="s">
        <v>79</v>
      </c>
      <c r="BC150" s="957">
        <f>IF($U$150="základní",$N$150,0)</f>
        <v>0</v>
      </c>
      <c r="BD150" s="957">
        <f>IF($U$150="snížená",$N$150,0)</f>
        <v>0</v>
      </c>
      <c r="BE150" s="957">
        <f>IF($U$150="zákl. přenesená",$N$150,0)</f>
        <v>0</v>
      </c>
      <c r="BF150" s="957">
        <f>IF($U$150="sníž. přenesená",$N$150,0)</f>
        <v>0</v>
      </c>
      <c r="BG150" s="957">
        <f>IF($U$150="nulová",$N$150,0)</f>
        <v>0</v>
      </c>
      <c r="BH150" s="873" t="s">
        <v>12</v>
      </c>
      <c r="BI150" s="957">
        <f>ROUND($L$150*$K$150,2)</f>
        <v>0</v>
      </c>
      <c r="BJ150" s="873" t="s">
        <v>91</v>
      </c>
      <c r="BK150" s="873" t="s">
        <v>4461</v>
      </c>
    </row>
    <row r="151" spans="2:63" s="873" customFormat="1" ht="39" customHeight="1">
      <c r="B151" s="885"/>
      <c r="C151" s="949" t="s">
        <v>95</v>
      </c>
      <c r="D151" s="949" t="s">
        <v>82</v>
      </c>
      <c r="E151" s="950" t="s">
        <v>4460</v>
      </c>
      <c r="F151" s="1167" t="s">
        <v>4459</v>
      </c>
      <c r="G151" s="1168"/>
      <c r="H151" s="1168"/>
      <c r="I151" s="1168"/>
      <c r="J151" s="951" t="s">
        <v>185</v>
      </c>
      <c r="K151" s="952">
        <v>2</v>
      </c>
      <c r="L151" s="1169"/>
      <c r="M151" s="1170"/>
      <c r="N151" s="1171">
        <f>ROUND($L$151*$K$151,2)</f>
        <v>0</v>
      </c>
      <c r="O151" s="1168"/>
      <c r="P151" s="1168"/>
      <c r="Q151" s="1168"/>
      <c r="R151" s="887"/>
      <c r="T151" s="953"/>
      <c r="U151" s="954" t="s">
        <v>31</v>
      </c>
      <c r="V151" s="955">
        <v>21.292000000000002</v>
      </c>
      <c r="W151" s="955">
        <f>$V$151*$K$151</f>
        <v>42.584000000000003</v>
      </c>
      <c r="X151" s="955">
        <v>2.0265499999999999</v>
      </c>
      <c r="Y151" s="955">
        <f>$X$151*$K$151</f>
        <v>4.0530999999999997</v>
      </c>
      <c r="Z151" s="955">
        <v>0</v>
      </c>
      <c r="AA151" s="956">
        <f>$Z$151*$K$151</f>
        <v>0</v>
      </c>
      <c r="AP151" s="873" t="s">
        <v>91</v>
      </c>
      <c r="AR151" s="873" t="s">
        <v>82</v>
      </c>
      <c r="AS151" s="873" t="s">
        <v>45</v>
      </c>
      <c r="AW151" s="873" t="s">
        <v>79</v>
      </c>
      <c r="BC151" s="957">
        <f>IF($U$151="základní",$N$151,0)</f>
        <v>0</v>
      </c>
      <c r="BD151" s="957">
        <f>IF($U$151="snížená",$N$151,0)</f>
        <v>0</v>
      </c>
      <c r="BE151" s="957">
        <f>IF($U$151="zákl. přenesená",$N$151,0)</f>
        <v>0</v>
      </c>
      <c r="BF151" s="957">
        <f>IF($U$151="sníž. přenesená",$N$151,0)</f>
        <v>0</v>
      </c>
      <c r="BG151" s="957">
        <f>IF($U$151="nulová",$N$151,0)</f>
        <v>0</v>
      </c>
      <c r="BH151" s="873" t="s">
        <v>12</v>
      </c>
      <c r="BI151" s="957">
        <f>ROUND($L$151*$K$151,2)</f>
        <v>0</v>
      </c>
      <c r="BJ151" s="873" t="s">
        <v>91</v>
      </c>
      <c r="BK151" s="873" t="s">
        <v>4458</v>
      </c>
    </row>
    <row r="152" spans="2:63" s="873" customFormat="1" ht="27" customHeight="1">
      <c r="B152" s="885"/>
      <c r="C152" s="958" t="s">
        <v>256</v>
      </c>
      <c r="D152" s="958" t="s">
        <v>92</v>
      </c>
      <c r="E152" s="959" t="s">
        <v>4457</v>
      </c>
      <c r="F152" s="1175" t="s">
        <v>4456</v>
      </c>
      <c r="G152" s="1176"/>
      <c r="H152" s="1176"/>
      <c r="I152" s="1176"/>
      <c r="J152" s="960" t="s">
        <v>185</v>
      </c>
      <c r="K152" s="961">
        <v>2</v>
      </c>
      <c r="L152" s="1177"/>
      <c r="M152" s="1178"/>
      <c r="N152" s="1179">
        <f>ROUND($L$152*$K$152,2)</f>
        <v>0</v>
      </c>
      <c r="O152" s="1168"/>
      <c r="P152" s="1168"/>
      <c r="Q152" s="1168"/>
      <c r="R152" s="887"/>
      <c r="T152" s="953"/>
      <c r="U152" s="954" t="s">
        <v>31</v>
      </c>
      <c r="V152" s="955">
        <v>0</v>
      </c>
      <c r="W152" s="955">
        <f>$V$152*$K$152</f>
        <v>0</v>
      </c>
      <c r="X152" s="955">
        <v>0</v>
      </c>
      <c r="Y152" s="955">
        <f>$X$152*$K$152</f>
        <v>0</v>
      </c>
      <c r="Z152" s="955">
        <v>0</v>
      </c>
      <c r="AA152" s="956">
        <f>$Z$152*$K$152</f>
        <v>0</v>
      </c>
      <c r="AP152" s="873" t="s">
        <v>122</v>
      </c>
      <c r="AR152" s="873" t="s">
        <v>92</v>
      </c>
      <c r="AS152" s="873" t="s">
        <v>45</v>
      </c>
      <c r="AW152" s="873" t="s">
        <v>79</v>
      </c>
      <c r="BC152" s="957">
        <f>IF($U$152="základní",$N$152,0)</f>
        <v>0</v>
      </c>
      <c r="BD152" s="957">
        <f>IF($U$152="snížená",$N$152,0)</f>
        <v>0</v>
      </c>
      <c r="BE152" s="957">
        <f>IF($U$152="zákl. přenesená",$N$152,0)</f>
        <v>0</v>
      </c>
      <c r="BF152" s="957">
        <f>IF($U$152="sníž. přenesená",$N$152,0)</f>
        <v>0</v>
      </c>
      <c r="BG152" s="957">
        <f>IF($U$152="nulová",$N$152,0)</f>
        <v>0</v>
      </c>
      <c r="BH152" s="873" t="s">
        <v>12</v>
      </c>
      <c r="BI152" s="957">
        <f>ROUND($L$152*$K$152,2)</f>
        <v>0</v>
      </c>
      <c r="BJ152" s="873" t="s">
        <v>91</v>
      </c>
      <c r="BK152" s="873" t="s">
        <v>4455</v>
      </c>
    </row>
    <row r="153" spans="2:63" s="873" customFormat="1" ht="27" customHeight="1">
      <c r="B153" s="885"/>
      <c r="C153" s="949" t="s">
        <v>261</v>
      </c>
      <c r="D153" s="949" t="s">
        <v>82</v>
      </c>
      <c r="E153" s="950" t="s">
        <v>4454</v>
      </c>
      <c r="F153" s="1167" t="s">
        <v>4453</v>
      </c>
      <c r="G153" s="1168"/>
      <c r="H153" s="1168"/>
      <c r="I153" s="1168"/>
      <c r="J153" s="951" t="s">
        <v>185</v>
      </c>
      <c r="K153" s="952">
        <v>5</v>
      </c>
      <c r="L153" s="1169"/>
      <c r="M153" s="1170"/>
      <c r="N153" s="1171">
        <f>ROUND($L$153*$K$153,2)</f>
        <v>0</v>
      </c>
      <c r="O153" s="1168"/>
      <c r="P153" s="1168"/>
      <c r="Q153" s="1168"/>
      <c r="R153" s="887"/>
      <c r="T153" s="953"/>
      <c r="U153" s="954" t="s">
        <v>31</v>
      </c>
      <c r="V153" s="955">
        <v>0.66700000000000004</v>
      </c>
      <c r="W153" s="955">
        <f>$V$153*$K$153</f>
        <v>3.335</v>
      </c>
      <c r="X153" s="955">
        <v>0.10833</v>
      </c>
      <c r="Y153" s="955">
        <f>$X$153*$K$153</f>
        <v>0.54164999999999996</v>
      </c>
      <c r="Z153" s="955">
        <v>0</v>
      </c>
      <c r="AA153" s="956">
        <f>$Z$153*$K$153</f>
        <v>0</v>
      </c>
      <c r="AP153" s="873" t="s">
        <v>91</v>
      </c>
      <c r="AR153" s="873" t="s">
        <v>82</v>
      </c>
      <c r="AS153" s="873" t="s">
        <v>45</v>
      </c>
      <c r="AW153" s="873" t="s">
        <v>79</v>
      </c>
      <c r="BC153" s="957">
        <f>IF($U$153="základní",$N$153,0)</f>
        <v>0</v>
      </c>
      <c r="BD153" s="957">
        <f>IF($U$153="snížená",$N$153,0)</f>
        <v>0</v>
      </c>
      <c r="BE153" s="957">
        <f>IF($U$153="zákl. přenesená",$N$153,0)</f>
        <v>0</v>
      </c>
      <c r="BF153" s="957">
        <f>IF($U$153="sníž. přenesená",$N$153,0)</f>
        <v>0</v>
      </c>
      <c r="BG153" s="957">
        <f>IF($U$153="nulová",$N$153,0)</f>
        <v>0</v>
      </c>
      <c r="BH153" s="873" t="s">
        <v>12</v>
      </c>
      <c r="BI153" s="957">
        <f>ROUND($L$153*$K$153,2)</f>
        <v>0</v>
      </c>
      <c r="BJ153" s="873" t="s">
        <v>91</v>
      </c>
      <c r="BK153" s="873" t="s">
        <v>4452</v>
      </c>
    </row>
    <row r="154" spans="2:63" s="942" customFormat="1" ht="30.75" customHeight="1">
      <c r="B154" s="941"/>
      <c r="D154" s="874" t="s">
        <v>4335</v>
      </c>
      <c r="E154" s="874"/>
      <c r="F154" s="874"/>
      <c r="G154" s="874"/>
      <c r="H154" s="874"/>
      <c r="I154" s="874"/>
      <c r="J154" s="874"/>
      <c r="K154" s="874"/>
      <c r="L154" s="871"/>
      <c r="M154" s="871"/>
      <c r="N154" s="1162">
        <f>$BI$154</f>
        <v>0</v>
      </c>
      <c r="O154" s="1163"/>
      <c r="P154" s="1163"/>
      <c r="Q154" s="1163"/>
      <c r="R154" s="943"/>
      <c r="T154" s="944"/>
      <c r="W154" s="945">
        <f>$W$155</f>
        <v>204.01504000000003</v>
      </c>
      <c r="Y154" s="945">
        <f>$Y$155</f>
        <v>0</v>
      </c>
      <c r="AA154" s="946">
        <f>$AA$155</f>
        <v>0</v>
      </c>
      <c r="AP154" s="947" t="s">
        <v>12</v>
      </c>
      <c r="AR154" s="947" t="s">
        <v>41</v>
      </c>
      <c r="AS154" s="947" t="s">
        <v>12</v>
      </c>
      <c r="AW154" s="947" t="s">
        <v>79</v>
      </c>
      <c r="BI154" s="948">
        <f>$BI$155</f>
        <v>0</v>
      </c>
    </row>
    <row r="155" spans="2:63" s="942" customFormat="1" ht="15.75" customHeight="1">
      <c r="B155" s="941"/>
      <c r="D155" s="874" t="s">
        <v>4328</v>
      </c>
      <c r="E155" s="874"/>
      <c r="F155" s="874"/>
      <c r="G155" s="874"/>
      <c r="H155" s="874"/>
      <c r="I155" s="874"/>
      <c r="J155" s="874"/>
      <c r="K155" s="874"/>
      <c r="L155" s="871"/>
      <c r="M155" s="871"/>
      <c r="N155" s="1162">
        <f>$BI$155</f>
        <v>0</v>
      </c>
      <c r="O155" s="1163"/>
      <c r="P155" s="1163"/>
      <c r="Q155" s="1163"/>
      <c r="R155" s="943"/>
      <c r="T155" s="944"/>
      <c r="W155" s="945">
        <f>$W$156</f>
        <v>204.01504000000003</v>
      </c>
      <c r="Y155" s="945">
        <f>$Y$156</f>
        <v>0</v>
      </c>
      <c r="AA155" s="946">
        <f>$AA$156</f>
        <v>0</v>
      </c>
      <c r="AP155" s="947" t="s">
        <v>12</v>
      </c>
      <c r="AR155" s="947" t="s">
        <v>41</v>
      </c>
      <c r="AS155" s="947" t="s">
        <v>45</v>
      </c>
      <c r="AW155" s="947" t="s">
        <v>79</v>
      </c>
      <c r="BI155" s="948">
        <f>$BI$156</f>
        <v>0</v>
      </c>
    </row>
    <row r="156" spans="2:63" s="873" customFormat="1" ht="27" customHeight="1">
      <c r="B156" s="885"/>
      <c r="C156" s="949" t="s">
        <v>266</v>
      </c>
      <c r="D156" s="949" t="s">
        <v>82</v>
      </c>
      <c r="E156" s="950" t="s">
        <v>1780</v>
      </c>
      <c r="F156" s="1167" t="s">
        <v>1779</v>
      </c>
      <c r="G156" s="1168"/>
      <c r="H156" s="1168"/>
      <c r="I156" s="1168"/>
      <c r="J156" s="951" t="s">
        <v>953</v>
      </c>
      <c r="K156" s="952">
        <v>137.84800000000001</v>
      </c>
      <c r="L156" s="1169"/>
      <c r="M156" s="1170"/>
      <c r="N156" s="1171">
        <f>ROUND($L$156*$K$156,2)</f>
        <v>0</v>
      </c>
      <c r="O156" s="1168"/>
      <c r="P156" s="1168"/>
      <c r="Q156" s="1168"/>
      <c r="R156" s="887"/>
      <c r="T156" s="953"/>
      <c r="U156" s="962" t="s">
        <v>31</v>
      </c>
      <c r="V156" s="963">
        <v>1.48</v>
      </c>
      <c r="W156" s="963">
        <f>$V$156*$K$156</f>
        <v>204.01504000000003</v>
      </c>
      <c r="X156" s="963">
        <v>0</v>
      </c>
      <c r="Y156" s="963">
        <f>$X$156*$K$156</f>
        <v>0</v>
      </c>
      <c r="Z156" s="963">
        <v>0</v>
      </c>
      <c r="AA156" s="964">
        <f>$Z$156*$K$156</f>
        <v>0</v>
      </c>
      <c r="AP156" s="873" t="s">
        <v>91</v>
      </c>
      <c r="AR156" s="873" t="s">
        <v>82</v>
      </c>
      <c r="AS156" s="873" t="s">
        <v>98</v>
      </c>
      <c r="AW156" s="873" t="s">
        <v>79</v>
      </c>
      <c r="BC156" s="957">
        <f>IF($U$156="základní",$N$156,0)</f>
        <v>0</v>
      </c>
      <c r="BD156" s="957">
        <f>IF($U$156="snížená",$N$156,0)</f>
        <v>0</v>
      </c>
      <c r="BE156" s="957">
        <f>IF($U$156="zákl. přenesená",$N$156,0)</f>
        <v>0</v>
      </c>
      <c r="BF156" s="957">
        <f>IF($U$156="sníž. přenesená",$N$156,0)</f>
        <v>0</v>
      </c>
      <c r="BG156" s="957">
        <f>IF($U$156="nulová",$N$156,0)</f>
        <v>0</v>
      </c>
      <c r="BH156" s="873" t="s">
        <v>12</v>
      </c>
      <c r="BI156" s="957">
        <f>ROUND($L$156*$K$156,2)</f>
        <v>0</v>
      </c>
      <c r="BJ156" s="873" t="s">
        <v>91</v>
      </c>
      <c r="BK156" s="873" t="s">
        <v>4451</v>
      </c>
    </row>
    <row r="157" spans="2:63" s="873" customFormat="1" ht="7.5" customHeight="1">
      <c r="B157" s="911"/>
      <c r="C157" s="912"/>
      <c r="D157" s="912"/>
      <c r="E157" s="912"/>
      <c r="F157" s="912"/>
      <c r="G157" s="912"/>
      <c r="H157" s="912"/>
      <c r="I157" s="912"/>
      <c r="J157" s="912"/>
      <c r="K157" s="912"/>
      <c r="L157" s="912"/>
      <c r="M157" s="912"/>
      <c r="N157" s="912"/>
      <c r="O157" s="912"/>
      <c r="P157" s="912"/>
      <c r="Q157" s="912"/>
      <c r="R157" s="913"/>
    </row>
    <row r="183" s="877" customFormat="1" ht="14.25" customHeight="1"/>
  </sheetData>
  <sheetProtection password="CC09" sheet="1" objects="1" scenarios="1" selectLockedCells="1"/>
  <mergeCells count="168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F114:I114"/>
    <mergeCell ref="L114:M114"/>
    <mergeCell ref="N114:Q114"/>
    <mergeCell ref="F118:I118"/>
    <mergeCell ref="L118:M118"/>
    <mergeCell ref="N118:Q118"/>
    <mergeCell ref="N115:Q115"/>
    <mergeCell ref="N116:Q116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9:I139"/>
    <mergeCell ref="L139:M139"/>
    <mergeCell ref="N139:Q139"/>
    <mergeCell ref="F141:I141"/>
    <mergeCell ref="L141:M141"/>
    <mergeCell ref="N141:Q141"/>
    <mergeCell ref="F142:I142"/>
    <mergeCell ref="L142:M142"/>
    <mergeCell ref="N142:Q142"/>
    <mergeCell ref="F148:I148"/>
    <mergeCell ref="L148:M148"/>
    <mergeCell ref="N148:Q148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H1:K1"/>
    <mergeCell ref="F153:I153"/>
    <mergeCell ref="L153:M153"/>
    <mergeCell ref="N153:Q153"/>
    <mergeCell ref="F156:I156"/>
    <mergeCell ref="L156:M156"/>
    <mergeCell ref="N156:Q156"/>
    <mergeCell ref="F151:I151"/>
    <mergeCell ref="L151:M151"/>
    <mergeCell ref="N151:Q151"/>
    <mergeCell ref="F152:I152"/>
    <mergeCell ref="L152:M152"/>
    <mergeCell ref="N152:Q152"/>
    <mergeCell ref="F149:I149"/>
    <mergeCell ref="L149:M149"/>
    <mergeCell ref="N149:Q149"/>
    <mergeCell ref="F150:I150"/>
    <mergeCell ref="L150:M150"/>
    <mergeCell ref="N150:Q150"/>
    <mergeCell ref="F146:I146"/>
    <mergeCell ref="L146:M146"/>
    <mergeCell ref="N146:Q146"/>
    <mergeCell ref="F147:I147"/>
    <mergeCell ref="L147:M147"/>
    <mergeCell ref="S2:AC2"/>
    <mergeCell ref="N117:Q117"/>
    <mergeCell ref="N138:Q138"/>
    <mergeCell ref="N140:Q140"/>
    <mergeCell ref="N154:Q154"/>
    <mergeCell ref="N155:Q155"/>
    <mergeCell ref="M111:Q111"/>
    <mergeCell ref="M112:Q112"/>
    <mergeCell ref="N96:Q96"/>
    <mergeCell ref="L98:Q98"/>
    <mergeCell ref="N147:Q147"/>
    <mergeCell ref="C104:Q104"/>
    <mergeCell ref="F106:P106"/>
    <mergeCell ref="F107:P107"/>
    <mergeCell ref="M109:P109"/>
    <mergeCell ref="N89:Q89"/>
    <mergeCell ref="N90:Q90"/>
    <mergeCell ref="N91:Q91"/>
    <mergeCell ref="N92:Q92"/>
    <mergeCell ref="N93:Q93"/>
    <mergeCell ref="N94:Q94"/>
    <mergeCell ref="C76:Q76"/>
    <mergeCell ref="F78:P78"/>
    <mergeCell ref="F79:P79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4" tooltip="Rozpočet" display="3) Rozpočet"/>
    <hyperlink ref="S1:T1" location="'Rekapitulace stavby'!C2" tooltip="Rekapitulace stavby" display="Rekapitulace stavby"/>
  </hyperlinks>
  <pageMargins left="0.59027779102325439" right="0.59027779102325439" top="0.52083337306976318" bottom="0.48611113429069519" header="0" footer="0"/>
  <pageSetup paperSize="9" scale="95" fitToHeight="100" orientation="portrait" blackAndWhite="1" r:id="rId1"/>
  <headerFooter alignWithMargins="0">
    <oddFooter>&amp;CStrana &amp;P z 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T197"/>
  <sheetViews>
    <sheetView showGridLines="0" workbookViewId="0">
      <pane ySplit="1" topLeftCell="A2" activePane="bottomLeft" state="frozenSplit"/>
      <selection pane="bottomLeft" activeCell="F8" sqref="F8"/>
    </sheetView>
  </sheetViews>
  <sheetFormatPr defaultColWidth="10.5" defaultRowHeight="14.25" customHeight="1"/>
  <cols>
    <col min="1" max="1" width="8.33203125" style="877" customWidth="1"/>
    <col min="2" max="2" width="1.6640625" style="877" customWidth="1"/>
    <col min="3" max="3" width="4.1640625" style="877" customWidth="1"/>
    <col min="4" max="4" width="4.33203125" style="877" customWidth="1"/>
    <col min="5" max="5" width="17.1640625" style="877" customWidth="1"/>
    <col min="6" max="7" width="11.1640625" style="877" customWidth="1"/>
    <col min="8" max="8" width="12.5" style="877" customWidth="1"/>
    <col min="9" max="9" width="7" style="877" customWidth="1"/>
    <col min="10" max="10" width="5.1640625" style="877" customWidth="1"/>
    <col min="11" max="11" width="11.5" style="877" customWidth="1"/>
    <col min="12" max="12" width="12" style="877" customWidth="1"/>
    <col min="13" max="14" width="6" style="877" customWidth="1"/>
    <col min="15" max="15" width="2" style="877" customWidth="1"/>
    <col min="16" max="16" width="12.5" style="877" customWidth="1"/>
    <col min="17" max="17" width="4.1640625" style="877" customWidth="1"/>
    <col min="18" max="18" width="1.6640625" style="877" customWidth="1"/>
    <col min="19" max="19" width="8.1640625" style="877" customWidth="1"/>
    <col min="20" max="20" width="29.6640625" style="877" hidden="1" customWidth="1"/>
    <col min="21" max="21" width="16.33203125" style="877" hidden="1" customWidth="1"/>
    <col min="22" max="22" width="12.33203125" style="877" hidden="1" customWidth="1"/>
    <col min="23" max="23" width="16.33203125" style="877" hidden="1" customWidth="1"/>
    <col min="24" max="24" width="12.1640625" style="877" hidden="1" customWidth="1"/>
    <col min="25" max="25" width="15" style="877" hidden="1" customWidth="1"/>
    <col min="26" max="26" width="11" style="877" hidden="1" customWidth="1"/>
    <col min="27" max="27" width="15" style="877" hidden="1" customWidth="1"/>
    <col min="28" max="28" width="16.33203125" style="877" hidden="1" customWidth="1"/>
    <col min="29" max="29" width="11" style="877" customWidth="1"/>
    <col min="30" max="30" width="15" style="877" customWidth="1"/>
    <col min="31" max="41" width="10.5" style="965" customWidth="1"/>
    <col min="42" max="62" width="10.5" style="877" hidden="1" customWidth="1"/>
    <col min="63" max="16384" width="10.5" style="965"/>
  </cols>
  <sheetData>
    <row r="1" spans="1:254" s="876" customFormat="1" ht="22.5" customHeight="1">
      <c r="A1" s="250"/>
      <c r="B1" s="252"/>
      <c r="C1" s="252"/>
      <c r="D1" s="253" t="s">
        <v>0</v>
      </c>
      <c r="E1" s="252"/>
      <c r="F1" s="251" t="s">
        <v>4302</v>
      </c>
      <c r="G1" s="251"/>
      <c r="H1" s="1164" t="s">
        <v>4301</v>
      </c>
      <c r="I1" s="1164"/>
      <c r="J1" s="1164"/>
      <c r="K1" s="1164"/>
      <c r="L1" s="251" t="s">
        <v>4300</v>
      </c>
      <c r="M1" s="252"/>
      <c r="N1" s="252"/>
      <c r="O1" s="253" t="s">
        <v>44</v>
      </c>
      <c r="P1" s="252"/>
      <c r="Q1" s="252"/>
      <c r="R1" s="252"/>
      <c r="S1" s="251" t="s">
        <v>747</v>
      </c>
      <c r="T1" s="251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250"/>
      <c r="BF1" s="250"/>
      <c r="BG1" s="250"/>
      <c r="BH1" s="250"/>
      <c r="BI1" s="250"/>
      <c r="BJ1" s="250"/>
      <c r="BK1" s="250"/>
      <c r="BL1" s="250"/>
      <c r="BM1" s="250"/>
      <c r="BN1" s="250"/>
      <c r="BO1" s="250"/>
      <c r="BP1" s="250"/>
      <c r="BQ1" s="250"/>
      <c r="BR1" s="250"/>
      <c r="BS1" s="250"/>
      <c r="BT1" s="250"/>
      <c r="BU1" s="250"/>
      <c r="BV1" s="250"/>
      <c r="BW1" s="250"/>
      <c r="BX1" s="250"/>
      <c r="BY1" s="250"/>
      <c r="BZ1" s="250"/>
      <c r="CA1" s="250"/>
      <c r="CB1" s="250"/>
      <c r="CC1" s="250"/>
      <c r="CD1" s="250"/>
      <c r="CE1" s="250"/>
      <c r="CF1" s="250"/>
      <c r="CG1" s="250"/>
      <c r="CH1" s="250"/>
      <c r="CI1" s="250"/>
      <c r="CJ1" s="250"/>
      <c r="CK1" s="250"/>
      <c r="CL1" s="250"/>
      <c r="CM1" s="250"/>
      <c r="CN1" s="250"/>
      <c r="CO1" s="250"/>
      <c r="CP1" s="250"/>
      <c r="CQ1" s="250"/>
      <c r="CR1" s="250"/>
      <c r="CS1" s="250"/>
      <c r="CT1" s="250"/>
      <c r="CU1" s="250"/>
      <c r="CV1" s="250"/>
      <c r="CW1" s="250"/>
      <c r="CX1" s="250"/>
      <c r="CY1" s="250"/>
      <c r="CZ1" s="250"/>
      <c r="DA1" s="250"/>
      <c r="DB1" s="250"/>
      <c r="DC1" s="250"/>
      <c r="DD1" s="250"/>
      <c r="DE1" s="250"/>
      <c r="DF1" s="250"/>
      <c r="DG1" s="250"/>
      <c r="DH1" s="250"/>
      <c r="DI1" s="250"/>
      <c r="DJ1" s="250"/>
      <c r="DK1" s="250"/>
      <c r="DL1" s="250"/>
      <c r="DM1" s="250"/>
      <c r="DN1" s="250"/>
      <c r="DO1" s="250"/>
      <c r="DP1" s="250"/>
      <c r="DQ1" s="250"/>
      <c r="DR1" s="250"/>
      <c r="DS1" s="250"/>
      <c r="DT1" s="250"/>
      <c r="DU1" s="250"/>
      <c r="DV1" s="250"/>
      <c r="DW1" s="250"/>
      <c r="DX1" s="250"/>
      <c r="DY1" s="250"/>
      <c r="DZ1" s="250"/>
      <c r="EA1" s="250"/>
      <c r="EB1" s="250"/>
      <c r="EC1" s="250"/>
      <c r="ED1" s="250"/>
      <c r="EE1" s="250"/>
      <c r="EF1" s="250"/>
      <c r="EG1" s="250"/>
      <c r="EH1" s="250"/>
      <c r="EI1" s="250"/>
      <c r="EJ1" s="250"/>
      <c r="EK1" s="250"/>
      <c r="EL1" s="250"/>
      <c r="EM1" s="250"/>
      <c r="EN1" s="250"/>
      <c r="EO1" s="250"/>
      <c r="EP1" s="250"/>
      <c r="EQ1" s="250"/>
      <c r="ER1" s="250"/>
      <c r="ES1" s="250"/>
      <c r="ET1" s="250"/>
      <c r="EU1" s="250"/>
      <c r="EV1" s="250"/>
      <c r="EW1" s="250"/>
      <c r="EX1" s="250"/>
      <c r="EY1" s="250"/>
      <c r="EZ1" s="250"/>
      <c r="FA1" s="250"/>
      <c r="FB1" s="250"/>
      <c r="FC1" s="250"/>
      <c r="FD1" s="250"/>
      <c r="FE1" s="250"/>
      <c r="FF1" s="250"/>
      <c r="FG1" s="250"/>
      <c r="FH1" s="250"/>
      <c r="FI1" s="250"/>
      <c r="FJ1" s="250"/>
      <c r="FK1" s="250"/>
      <c r="FL1" s="250"/>
      <c r="FM1" s="250"/>
      <c r="FN1" s="250"/>
      <c r="FO1" s="250"/>
      <c r="FP1" s="250"/>
      <c r="FQ1" s="250"/>
      <c r="FR1" s="250"/>
      <c r="FS1" s="250"/>
      <c r="FT1" s="250"/>
      <c r="FU1" s="250"/>
      <c r="FV1" s="250"/>
      <c r="FW1" s="250"/>
      <c r="FX1" s="250"/>
      <c r="FY1" s="250"/>
      <c r="FZ1" s="250"/>
      <c r="GA1" s="250"/>
      <c r="GB1" s="250"/>
      <c r="GC1" s="250"/>
      <c r="GD1" s="250"/>
      <c r="GE1" s="250"/>
      <c r="GF1" s="250"/>
      <c r="GG1" s="250"/>
      <c r="GH1" s="250"/>
      <c r="GI1" s="250"/>
      <c r="GJ1" s="250"/>
      <c r="GK1" s="250"/>
      <c r="GL1" s="250"/>
      <c r="GM1" s="250"/>
      <c r="GN1" s="250"/>
      <c r="GO1" s="250"/>
      <c r="GP1" s="250"/>
      <c r="GQ1" s="250"/>
      <c r="GR1" s="250"/>
      <c r="GS1" s="250"/>
      <c r="GT1" s="250"/>
      <c r="GU1" s="250"/>
      <c r="GV1" s="250"/>
      <c r="GW1" s="250"/>
      <c r="GX1" s="250"/>
      <c r="GY1" s="250"/>
      <c r="GZ1" s="250"/>
      <c r="HA1" s="250"/>
      <c r="HB1" s="250"/>
      <c r="HC1" s="250"/>
      <c r="HD1" s="250"/>
      <c r="HE1" s="250"/>
      <c r="HF1" s="250"/>
      <c r="HG1" s="250"/>
      <c r="HH1" s="250"/>
      <c r="HI1" s="250"/>
      <c r="HJ1" s="250"/>
      <c r="HK1" s="250"/>
      <c r="HL1" s="250"/>
      <c r="HM1" s="250"/>
      <c r="HN1" s="250"/>
      <c r="HO1" s="250"/>
      <c r="HP1" s="250"/>
      <c r="HQ1" s="250"/>
      <c r="HR1" s="250"/>
      <c r="HS1" s="250"/>
      <c r="HT1" s="250"/>
      <c r="HU1" s="250"/>
      <c r="HV1" s="250"/>
      <c r="HW1" s="250"/>
      <c r="HX1" s="250"/>
      <c r="HY1" s="250"/>
      <c r="HZ1" s="250"/>
      <c r="IA1" s="250"/>
      <c r="IB1" s="250"/>
      <c r="IC1" s="250"/>
      <c r="ID1" s="250"/>
      <c r="IE1" s="250"/>
      <c r="IF1" s="250"/>
      <c r="IG1" s="250"/>
      <c r="IH1" s="250"/>
      <c r="II1" s="250"/>
      <c r="IJ1" s="250"/>
      <c r="IK1" s="250"/>
      <c r="IL1" s="250"/>
      <c r="IM1" s="250"/>
      <c r="IN1" s="250"/>
      <c r="IO1" s="250"/>
      <c r="IP1" s="250"/>
      <c r="IQ1" s="250"/>
      <c r="IR1" s="250"/>
      <c r="IS1" s="250"/>
      <c r="IT1" s="250"/>
    </row>
    <row r="2" spans="1:254" s="877" customFormat="1" ht="37.5" customHeight="1">
      <c r="C2" s="1205" t="s">
        <v>4299</v>
      </c>
      <c r="D2" s="1166"/>
      <c r="E2" s="1166"/>
      <c r="F2" s="1166"/>
      <c r="G2" s="1166"/>
      <c r="H2" s="1166"/>
      <c r="I2" s="1166"/>
      <c r="J2" s="1166"/>
      <c r="K2" s="1166"/>
      <c r="L2" s="1166"/>
      <c r="M2" s="1166"/>
      <c r="N2" s="1166"/>
      <c r="O2" s="1166"/>
      <c r="P2" s="1166"/>
      <c r="Q2" s="1166"/>
      <c r="S2" s="1165" t="s">
        <v>4</v>
      </c>
      <c r="T2" s="1166"/>
      <c r="U2" s="1166"/>
      <c r="V2" s="1166"/>
      <c r="W2" s="1166"/>
      <c r="X2" s="1166"/>
      <c r="Y2" s="1166"/>
      <c r="Z2" s="1166"/>
      <c r="AA2" s="1166"/>
      <c r="AB2" s="1166"/>
      <c r="AC2" s="1166"/>
      <c r="AR2" s="877" t="s">
        <v>4616</v>
      </c>
    </row>
    <row r="3" spans="1:254" s="877" customFormat="1" ht="7.5" customHeight="1">
      <c r="B3" s="878"/>
      <c r="C3" s="879"/>
      <c r="D3" s="879"/>
      <c r="E3" s="879"/>
      <c r="F3" s="879"/>
      <c r="G3" s="879"/>
      <c r="H3" s="879"/>
      <c r="I3" s="879"/>
      <c r="J3" s="879"/>
      <c r="K3" s="879"/>
      <c r="L3" s="879"/>
      <c r="M3" s="879"/>
      <c r="N3" s="879"/>
      <c r="O3" s="879"/>
      <c r="P3" s="879"/>
      <c r="Q3" s="879"/>
      <c r="R3" s="880"/>
      <c r="AR3" s="877" t="s">
        <v>45</v>
      </c>
    </row>
    <row r="4" spans="1:254" s="877" customFormat="1" ht="37.5" customHeight="1">
      <c r="B4" s="881"/>
      <c r="C4" s="1188" t="s">
        <v>4298</v>
      </c>
      <c r="D4" s="1166"/>
      <c r="E4" s="1166"/>
      <c r="F4" s="1166"/>
      <c r="G4" s="1166"/>
      <c r="H4" s="1166"/>
      <c r="I4" s="1166"/>
      <c r="J4" s="1166"/>
      <c r="K4" s="1166"/>
      <c r="L4" s="1166"/>
      <c r="M4" s="1166"/>
      <c r="N4" s="1166"/>
      <c r="O4" s="1166"/>
      <c r="P4" s="1166"/>
      <c r="Q4" s="1166"/>
      <c r="R4" s="882"/>
      <c r="T4" s="883" t="s">
        <v>7</v>
      </c>
      <c r="AR4" s="877" t="s">
        <v>2</v>
      </c>
    </row>
    <row r="5" spans="1:254" s="877" customFormat="1" ht="7.5" customHeight="1">
      <c r="B5" s="881"/>
      <c r="R5" s="882"/>
    </row>
    <row r="6" spans="1:254" s="877" customFormat="1" ht="26.25" customHeight="1">
      <c r="B6" s="881"/>
      <c r="D6" s="884" t="s">
        <v>8</v>
      </c>
      <c r="F6" s="1189" t="s">
        <v>4711</v>
      </c>
      <c r="G6" s="1166"/>
      <c r="H6" s="1166"/>
      <c r="I6" s="1166"/>
      <c r="J6" s="1166"/>
      <c r="K6" s="1166"/>
      <c r="L6" s="1166"/>
      <c r="M6" s="1166"/>
      <c r="N6" s="1166"/>
      <c r="O6" s="1166"/>
      <c r="P6" s="1166"/>
      <c r="R6" s="882"/>
    </row>
    <row r="7" spans="1:254" s="873" customFormat="1" ht="33.75" customHeight="1">
      <c r="B7" s="885"/>
      <c r="D7" s="966" t="s">
        <v>4285</v>
      </c>
      <c r="F7" s="1206" t="s">
        <v>4615</v>
      </c>
      <c r="G7" s="1173"/>
      <c r="H7" s="1173"/>
      <c r="I7" s="1173"/>
      <c r="J7" s="1173"/>
      <c r="K7" s="1173"/>
      <c r="L7" s="1173"/>
      <c r="M7" s="1173"/>
      <c r="N7" s="1173"/>
      <c r="O7" s="1173"/>
      <c r="P7" s="1173"/>
      <c r="R7" s="887"/>
    </row>
    <row r="8" spans="1:254" s="873" customFormat="1" ht="15" customHeight="1">
      <c r="B8" s="885"/>
      <c r="D8" s="884" t="s">
        <v>4297</v>
      </c>
      <c r="F8" s="869"/>
      <c r="M8" s="884" t="s">
        <v>11</v>
      </c>
      <c r="O8" s="872"/>
      <c r="P8" s="868"/>
      <c r="R8" s="887"/>
    </row>
    <row r="9" spans="1:254" s="873" customFormat="1" ht="15" customHeight="1">
      <c r="B9" s="885"/>
      <c r="D9" s="884" t="s">
        <v>13</v>
      </c>
      <c r="F9" s="869" t="s">
        <v>14</v>
      </c>
      <c r="M9" s="884" t="s">
        <v>15</v>
      </c>
      <c r="O9" s="1191">
        <v>42647</v>
      </c>
      <c r="P9" s="1173"/>
      <c r="R9" s="887"/>
    </row>
    <row r="10" spans="1:254" s="873" customFormat="1" ht="12" customHeight="1">
      <c r="B10" s="885"/>
      <c r="R10" s="887"/>
    </row>
    <row r="11" spans="1:254" s="873" customFormat="1" ht="15" customHeight="1">
      <c r="B11" s="885"/>
      <c r="D11" s="884" t="s">
        <v>4447</v>
      </c>
      <c r="M11" s="884" t="s">
        <v>17</v>
      </c>
      <c r="O11" s="1199"/>
      <c r="P11" s="1200"/>
      <c r="R11" s="887"/>
    </row>
    <row r="12" spans="1:254" s="873" customFormat="1" ht="18.75" customHeight="1">
      <c r="B12" s="885"/>
      <c r="E12" s="869"/>
      <c r="M12" s="884" t="s">
        <v>19</v>
      </c>
      <c r="O12" s="1199"/>
      <c r="P12" s="1200"/>
      <c r="R12" s="887"/>
    </row>
    <row r="13" spans="1:254" s="873" customFormat="1" ht="7.5" customHeight="1">
      <c r="B13" s="885"/>
      <c r="R13" s="887"/>
    </row>
    <row r="14" spans="1:254" s="873" customFormat="1" ht="15" customHeight="1">
      <c r="B14" s="885"/>
      <c r="D14" s="884" t="s">
        <v>4284</v>
      </c>
      <c r="M14" s="884" t="s">
        <v>17</v>
      </c>
      <c r="O14" s="1199"/>
      <c r="P14" s="1200"/>
      <c r="R14" s="887"/>
    </row>
    <row r="15" spans="1:254" s="873" customFormat="1" ht="18.75" customHeight="1">
      <c r="B15" s="885"/>
      <c r="E15" s="869"/>
      <c r="M15" s="884" t="s">
        <v>19</v>
      </c>
      <c r="O15" s="1199"/>
      <c r="P15" s="1200"/>
      <c r="R15" s="887"/>
    </row>
    <row r="16" spans="1:254" s="873" customFormat="1" ht="7.5" customHeight="1">
      <c r="B16" s="885"/>
      <c r="R16" s="887"/>
    </row>
    <row r="17" spans="2:18" s="873" customFormat="1" ht="15" customHeight="1">
      <c r="B17" s="885"/>
      <c r="D17" s="884" t="s">
        <v>22</v>
      </c>
      <c r="M17" s="884" t="s">
        <v>17</v>
      </c>
      <c r="O17" s="1199"/>
      <c r="P17" s="1200"/>
      <c r="R17" s="887"/>
    </row>
    <row r="18" spans="2:18" s="873" customFormat="1" ht="18.75" customHeight="1">
      <c r="B18" s="885"/>
      <c r="E18" s="869"/>
      <c r="M18" s="884" t="s">
        <v>19</v>
      </c>
      <c r="O18" s="1199" t="s">
        <v>1</v>
      </c>
      <c r="P18" s="1200"/>
      <c r="R18" s="887"/>
    </row>
    <row r="19" spans="2:18" s="873" customFormat="1" ht="7.5" customHeight="1">
      <c r="B19" s="885"/>
      <c r="R19" s="887"/>
    </row>
    <row r="20" spans="2:18" s="873" customFormat="1" ht="15" customHeight="1">
      <c r="B20" s="885"/>
      <c r="D20" s="884" t="s">
        <v>4283</v>
      </c>
      <c r="M20" s="884" t="s">
        <v>17</v>
      </c>
      <c r="O20" s="1199"/>
      <c r="P20" s="1200"/>
      <c r="R20" s="887"/>
    </row>
    <row r="21" spans="2:18" s="873" customFormat="1" ht="18.75" customHeight="1">
      <c r="B21" s="885"/>
      <c r="E21" s="872" t="s">
        <v>4448</v>
      </c>
      <c r="M21" s="884" t="s">
        <v>19</v>
      </c>
      <c r="O21" s="1199"/>
      <c r="P21" s="1200"/>
      <c r="R21" s="887"/>
    </row>
    <row r="22" spans="2:18" s="873" customFormat="1" ht="7.5" customHeight="1">
      <c r="B22" s="885"/>
      <c r="R22" s="887"/>
    </row>
    <row r="23" spans="2:18" s="873" customFormat="1" ht="15" customHeight="1">
      <c r="B23" s="885"/>
      <c r="D23" s="884" t="s">
        <v>25</v>
      </c>
      <c r="R23" s="887"/>
    </row>
    <row r="24" spans="2:18" s="889" customFormat="1" ht="15.75" customHeight="1">
      <c r="B24" s="888"/>
      <c r="E24" s="1201"/>
      <c r="F24" s="1202"/>
      <c r="G24" s="1202"/>
      <c r="H24" s="1202"/>
      <c r="I24" s="1202"/>
      <c r="J24" s="1202"/>
      <c r="K24" s="1202"/>
      <c r="L24" s="1202"/>
      <c r="R24" s="890"/>
    </row>
    <row r="25" spans="2:18" s="873" customFormat="1" ht="7.5" customHeight="1">
      <c r="B25" s="885"/>
      <c r="R25" s="887"/>
    </row>
    <row r="26" spans="2:18" s="873" customFormat="1" ht="7.5" customHeight="1">
      <c r="B26" s="885"/>
      <c r="D26" s="891"/>
      <c r="E26" s="891"/>
      <c r="F26" s="891"/>
      <c r="G26" s="891"/>
      <c r="H26" s="891"/>
      <c r="I26" s="891"/>
      <c r="J26" s="891"/>
      <c r="K26" s="891"/>
      <c r="L26" s="891"/>
      <c r="M26" s="891"/>
      <c r="N26" s="891"/>
      <c r="O26" s="891"/>
      <c r="P26" s="891"/>
      <c r="R26" s="887"/>
    </row>
    <row r="27" spans="2:18" s="873" customFormat="1" ht="15" customHeight="1">
      <c r="B27" s="885"/>
      <c r="D27" s="892" t="s">
        <v>4282</v>
      </c>
      <c r="M27" s="1203">
        <f>$N$88</f>
        <v>0</v>
      </c>
      <c r="N27" s="1173"/>
      <c r="O27" s="1173"/>
      <c r="P27" s="1173"/>
      <c r="R27" s="887"/>
    </row>
    <row r="28" spans="2:18" s="873" customFormat="1" ht="15" customHeight="1">
      <c r="B28" s="885"/>
      <c r="D28" s="893" t="s">
        <v>918</v>
      </c>
      <c r="M28" s="1203">
        <f>$N$101</f>
        <v>0</v>
      </c>
      <c r="N28" s="1173"/>
      <c r="O28" s="1173"/>
      <c r="P28" s="1173"/>
      <c r="R28" s="887"/>
    </row>
    <row r="29" spans="2:18" s="873" customFormat="1" ht="7.5" customHeight="1">
      <c r="B29" s="885"/>
      <c r="R29" s="887"/>
    </row>
    <row r="30" spans="2:18" s="873" customFormat="1" ht="26.25" customHeight="1">
      <c r="B30" s="885"/>
      <c r="D30" s="894" t="s">
        <v>26</v>
      </c>
      <c r="M30" s="1204">
        <f>ROUND($M$27+$M$28,2)</f>
        <v>0</v>
      </c>
      <c r="N30" s="1173"/>
      <c r="O30" s="1173"/>
      <c r="P30" s="1173"/>
      <c r="R30" s="887"/>
    </row>
    <row r="31" spans="2:18" s="873" customFormat="1" ht="7.5" customHeight="1">
      <c r="B31" s="885"/>
      <c r="D31" s="891"/>
      <c r="E31" s="891"/>
      <c r="F31" s="891"/>
      <c r="G31" s="891"/>
      <c r="H31" s="891"/>
      <c r="I31" s="891"/>
      <c r="J31" s="891"/>
      <c r="K31" s="891"/>
      <c r="L31" s="891"/>
      <c r="M31" s="891"/>
      <c r="N31" s="891"/>
      <c r="O31" s="891"/>
      <c r="P31" s="891"/>
      <c r="R31" s="887"/>
    </row>
    <row r="32" spans="2:18" s="873" customFormat="1" ht="15" customHeight="1">
      <c r="B32" s="885"/>
      <c r="D32" s="895" t="s">
        <v>30</v>
      </c>
      <c r="E32" s="895" t="s">
        <v>31</v>
      </c>
      <c r="F32" s="896">
        <v>0.21</v>
      </c>
      <c r="G32" s="897" t="s">
        <v>4296</v>
      </c>
      <c r="H32" s="1195">
        <f>ROUND((SUM($BC$101:$BC$102)+SUM($BC$120:$BC$195)),2)</f>
        <v>0</v>
      </c>
      <c r="I32" s="1173"/>
      <c r="J32" s="1173"/>
      <c r="M32" s="1195">
        <f>ROUND(ROUND((SUM($BC$101:$BC$102)+SUM($BC$120:$BC$195)),2)*$F$32,2)</f>
        <v>0</v>
      </c>
      <c r="N32" s="1173"/>
      <c r="O32" s="1173"/>
      <c r="P32" s="1173"/>
      <c r="R32" s="887"/>
    </row>
    <row r="33" spans="2:18" s="873" customFormat="1" ht="15" customHeight="1">
      <c r="B33" s="885"/>
      <c r="E33" s="895" t="s">
        <v>32</v>
      </c>
      <c r="F33" s="896">
        <v>0.15</v>
      </c>
      <c r="G33" s="897" t="s">
        <v>4296</v>
      </c>
      <c r="H33" s="1195">
        <f>ROUND((SUM($BD$101:$BD$102)+SUM($BD$120:$BD$195)),2)</f>
        <v>0</v>
      </c>
      <c r="I33" s="1173"/>
      <c r="J33" s="1173"/>
      <c r="M33" s="1195">
        <f>ROUND(ROUND((SUM($BD$101:$BD$102)+SUM($BD$120:$BD$195)),2)*$F$33,2)</f>
        <v>0</v>
      </c>
      <c r="N33" s="1173"/>
      <c r="O33" s="1173"/>
      <c r="P33" s="1173"/>
      <c r="R33" s="887"/>
    </row>
    <row r="34" spans="2:18" s="873" customFormat="1" ht="15" hidden="1" customHeight="1">
      <c r="B34" s="885"/>
      <c r="E34" s="895" t="s">
        <v>33</v>
      </c>
      <c r="F34" s="896">
        <v>0.21</v>
      </c>
      <c r="G34" s="897" t="s">
        <v>4296</v>
      </c>
      <c r="H34" s="1195">
        <f>ROUND((SUM($BE$101:$BE$102)+SUM($BE$120:$BE$195)),2)</f>
        <v>0</v>
      </c>
      <c r="I34" s="1173"/>
      <c r="J34" s="1173"/>
      <c r="M34" s="1195">
        <v>0</v>
      </c>
      <c r="N34" s="1173"/>
      <c r="O34" s="1173"/>
      <c r="P34" s="1173"/>
      <c r="R34" s="887"/>
    </row>
    <row r="35" spans="2:18" s="873" customFormat="1" ht="15" hidden="1" customHeight="1">
      <c r="B35" s="885"/>
      <c r="E35" s="895" t="s">
        <v>34</v>
      </c>
      <c r="F35" s="896">
        <v>0.15</v>
      </c>
      <c r="G35" s="897" t="s">
        <v>4296</v>
      </c>
      <c r="H35" s="1195">
        <f>ROUND((SUM($BF$101:$BF$102)+SUM($BF$120:$BF$195)),2)</f>
        <v>0</v>
      </c>
      <c r="I35" s="1173"/>
      <c r="J35" s="1173"/>
      <c r="M35" s="1195">
        <v>0</v>
      </c>
      <c r="N35" s="1173"/>
      <c r="O35" s="1173"/>
      <c r="P35" s="1173"/>
      <c r="R35" s="887"/>
    </row>
    <row r="36" spans="2:18" s="873" customFormat="1" ht="15" hidden="1" customHeight="1">
      <c r="B36" s="885"/>
      <c r="E36" s="895" t="s">
        <v>35</v>
      </c>
      <c r="F36" s="896">
        <v>0</v>
      </c>
      <c r="G36" s="897" t="s">
        <v>4296</v>
      </c>
      <c r="H36" s="1195">
        <f>ROUND((SUM($BG$101:$BG$102)+SUM($BG$120:$BG$195)),2)</f>
        <v>0</v>
      </c>
      <c r="I36" s="1173"/>
      <c r="J36" s="1173"/>
      <c r="M36" s="1195">
        <v>0</v>
      </c>
      <c r="N36" s="1173"/>
      <c r="O36" s="1173"/>
      <c r="P36" s="1173"/>
      <c r="R36" s="887"/>
    </row>
    <row r="37" spans="2:18" s="873" customFormat="1" ht="7.5" customHeight="1">
      <c r="B37" s="885"/>
      <c r="R37" s="887"/>
    </row>
    <row r="38" spans="2:18" s="873" customFormat="1" ht="26.25" customHeight="1">
      <c r="B38" s="885"/>
      <c r="C38" s="898"/>
      <c r="D38" s="899" t="s">
        <v>36</v>
      </c>
      <c r="E38" s="900"/>
      <c r="F38" s="900"/>
      <c r="G38" s="901" t="s">
        <v>37</v>
      </c>
      <c r="H38" s="902" t="s">
        <v>38</v>
      </c>
      <c r="I38" s="900"/>
      <c r="J38" s="900"/>
      <c r="K38" s="900"/>
      <c r="L38" s="1196">
        <f>SUM($M$30:$M$36)</f>
        <v>0</v>
      </c>
      <c r="M38" s="1197"/>
      <c r="N38" s="1197"/>
      <c r="O38" s="1197"/>
      <c r="P38" s="1198"/>
      <c r="Q38" s="898"/>
      <c r="R38" s="887"/>
    </row>
    <row r="39" spans="2:18" s="873" customFormat="1" ht="15" customHeight="1">
      <c r="B39" s="885"/>
      <c r="R39" s="887"/>
    </row>
    <row r="40" spans="2:18" s="873" customFormat="1" ht="15" customHeight="1">
      <c r="B40" s="885"/>
      <c r="R40" s="887"/>
    </row>
    <row r="41" spans="2:18" s="877" customFormat="1" ht="14.25" customHeight="1">
      <c r="B41" s="881"/>
      <c r="R41" s="882"/>
    </row>
    <row r="42" spans="2:18" s="877" customFormat="1" ht="14.25" customHeight="1">
      <c r="B42" s="881"/>
      <c r="R42" s="882"/>
    </row>
    <row r="43" spans="2:18" s="877" customFormat="1" ht="14.25" customHeight="1">
      <c r="B43" s="881"/>
      <c r="R43" s="882"/>
    </row>
    <row r="44" spans="2:18" s="877" customFormat="1" ht="14.25" customHeight="1">
      <c r="B44" s="881"/>
      <c r="R44" s="882"/>
    </row>
    <row r="45" spans="2:18" s="877" customFormat="1" ht="14.25" customHeight="1">
      <c r="B45" s="881"/>
      <c r="R45" s="882"/>
    </row>
    <row r="46" spans="2:18" s="877" customFormat="1" ht="14.25" customHeight="1">
      <c r="B46" s="881"/>
      <c r="R46" s="882"/>
    </row>
    <row r="47" spans="2:18" s="877" customFormat="1" ht="14.25" customHeight="1">
      <c r="B47" s="881"/>
      <c r="R47" s="882"/>
    </row>
    <row r="48" spans="2:18" s="877" customFormat="1" ht="14.25" customHeight="1">
      <c r="B48" s="881"/>
      <c r="R48" s="882"/>
    </row>
    <row r="49" spans="2:18" s="877" customFormat="1" ht="14.25" customHeight="1">
      <c r="B49" s="881"/>
      <c r="R49" s="882"/>
    </row>
    <row r="50" spans="2:18" s="873" customFormat="1" ht="15.75" customHeight="1">
      <c r="B50" s="885"/>
      <c r="D50" s="903" t="s">
        <v>842</v>
      </c>
      <c r="E50" s="891"/>
      <c r="F50" s="891"/>
      <c r="G50" s="891"/>
      <c r="H50" s="904"/>
      <c r="J50" s="903" t="s">
        <v>2387</v>
      </c>
      <c r="K50" s="891"/>
      <c r="L50" s="891"/>
      <c r="M50" s="891"/>
      <c r="N50" s="891"/>
      <c r="O50" s="891"/>
      <c r="P50" s="904"/>
      <c r="R50" s="887"/>
    </row>
    <row r="51" spans="2:18" s="877" customFormat="1" ht="14.25" customHeight="1">
      <c r="B51" s="881"/>
      <c r="D51" s="905"/>
      <c r="H51" s="906"/>
      <c r="J51" s="905"/>
      <c r="P51" s="906"/>
      <c r="R51" s="882"/>
    </row>
    <row r="52" spans="2:18" s="877" customFormat="1" ht="14.25" customHeight="1">
      <c r="B52" s="881"/>
      <c r="D52" s="905"/>
      <c r="H52" s="906"/>
      <c r="J52" s="905"/>
      <c r="P52" s="906"/>
      <c r="R52" s="882"/>
    </row>
    <row r="53" spans="2:18" s="877" customFormat="1" ht="14.25" customHeight="1">
      <c r="B53" s="881"/>
      <c r="D53" s="905"/>
      <c r="H53" s="906"/>
      <c r="J53" s="905"/>
      <c r="P53" s="906"/>
      <c r="R53" s="882"/>
    </row>
    <row r="54" spans="2:18" s="877" customFormat="1" ht="14.25" customHeight="1">
      <c r="B54" s="881"/>
      <c r="D54" s="905"/>
      <c r="H54" s="906"/>
      <c r="J54" s="905"/>
      <c r="P54" s="906"/>
      <c r="R54" s="882"/>
    </row>
    <row r="55" spans="2:18" s="877" customFormat="1" ht="14.25" customHeight="1">
      <c r="B55" s="881"/>
      <c r="D55" s="905"/>
      <c r="H55" s="906"/>
      <c r="J55" s="905"/>
      <c r="P55" s="906"/>
      <c r="R55" s="882"/>
    </row>
    <row r="56" spans="2:18" s="877" customFormat="1" ht="14.25" customHeight="1">
      <c r="B56" s="881"/>
      <c r="D56" s="905"/>
      <c r="H56" s="906"/>
      <c r="J56" s="905"/>
      <c r="P56" s="906"/>
      <c r="R56" s="882"/>
    </row>
    <row r="57" spans="2:18" s="877" customFormat="1" ht="14.25" customHeight="1">
      <c r="B57" s="881"/>
      <c r="D57" s="905"/>
      <c r="H57" s="906"/>
      <c r="J57" s="905"/>
      <c r="P57" s="906"/>
      <c r="R57" s="882"/>
    </row>
    <row r="58" spans="2:18" s="877" customFormat="1" ht="14.25" customHeight="1">
      <c r="B58" s="881"/>
      <c r="D58" s="905"/>
      <c r="H58" s="906"/>
      <c r="J58" s="905"/>
      <c r="P58" s="906"/>
      <c r="R58" s="882"/>
    </row>
    <row r="59" spans="2:18" s="873" customFormat="1" ht="15.75" customHeight="1">
      <c r="B59" s="885"/>
      <c r="D59" s="907" t="s">
        <v>4293</v>
      </c>
      <c r="E59" s="908"/>
      <c r="F59" s="908"/>
      <c r="G59" s="909" t="s">
        <v>4292</v>
      </c>
      <c r="H59" s="910"/>
      <c r="J59" s="907" t="s">
        <v>4293</v>
      </c>
      <c r="K59" s="908"/>
      <c r="L59" s="908"/>
      <c r="M59" s="908"/>
      <c r="N59" s="909" t="s">
        <v>4292</v>
      </c>
      <c r="O59" s="908"/>
      <c r="P59" s="910"/>
      <c r="R59" s="887"/>
    </row>
    <row r="60" spans="2:18" s="877" customFormat="1" ht="14.25" customHeight="1">
      <c r="B60" s="881"/>
      <c r="R60" s="882"/>
    </row>
    <row r="61" spans="2:18" s="873" customFormat="1" ht="15.75" customHeight="1">
      <c r="B61" s="885"/>
      <c r="D61" s="903" t="s">
        <v>4295</v>
      </c>
      <c r="E61" s="891"/>
      <c r="F61" s="891"/>
      <c r="G61" s="891"/>
      <c r="H61" s="904"/>
      <c r="J61" s="903" t="s">
        <v>4294</v>
      </c>
      <c r="K61" s="891"/>
      <c r="L61" s="891"/>
      <c r="M61" s="891"/>
      <c r="N61" s="891"/>
      <c r="O61" s="891"/>
      <c r="P61" s="904"/>
      <c r="R61" s="887"/>
    </row>
    <row r="62" spans="2:18" s="877" customFormat="1" ht="14.25" customHeight="1">
      <c r="B62" s="881"/>
      <c r="D62" s="905"/>
      <c r="H62" s="906"/>
      <c r="J62" s="905"/>
      <c r="P62" s="906"/>
      <c r="R62" s="882"/>
    </row>
    <row r="63" spans="2:18" s="877" customFormat="1" ht="14.25" customHeight="1">
      <c r="B63" s="881"/>
      <c r="D63" s="905"/>
      <c r="H63" s="906"/>
      <c r="J63" s="905"/>
      <c r="P63" s="906"/>
      <c r="R63" s="882"/>
    </row>
    <row r="64" spans="2:18" s="877" customFormat="1" ht="14.25" customHeight="1">
      <c r="B64" s="881"/>
      <c r="D64" s="905"/>
      <c r="H64" s="906"/>
      <c r="J64" s="905"/>
      <c r="P64" s="906"/>
      <c r="R64" s="882"/>
    </row>
    <row r="65" spans="2:18" s="877" customFormat="1" ht="14.25" customHeight="1">
      <c r="B65" s="881"/>
      <c r="D65" s="905"/>
      <c r="H65" s="906"/>
      <c r="J65" s="905"/>
      <c r="P65" s="906"/>
      <c r="R65" s="882"/>
    </row>
    <row r="66" spans="2:18" s="877" customFormat="1" ht="14.25" customHeight="1">
      <c r="B66" s="881"/>
      <c r="D66" s="905"/>
      <c r="H66" s="906"/>
      <c r="J66" s="905"/>
      <c r="P66" s="906"/>
      <c r="R66" s="882"/>
    </row>
    <row r="67" spans="2:18" s="877" customFormat="1" ht="14.25" customHeight="1">
      <c r="B67" s="881"/>
      <c r="D67" s="905"/>
      <c r="H67" s="906"/>
      <c r="J67" s="905"/>
      <c r="P67" s="906"/>
      <c r="R67" s="882"/>
    </row>
    <row r="68" spans="2:18" s="877" customFormat="1" ht="14.25" customHeight="1">
      <c r="B68" s="881"/>
      <c r="D68" s="905"/>
      <c r="H68" s="906"/>
      <c r="J68" s="905"/>
      <c r="P68" s="906"/>
      <c r="R68" s="882"/>
    </row>
    <row r="69" spans="2:18" s="877" customFormat="1" ht="14.25" customHeight="1">
      <c r="B69" s="881"/>
      <c r="D69" s="905"/>
      <c r="H69" s="906"/>
      <c r="J69" s="905"/>
      <c r="P69" s="906"/>
      <c r="R69" s="882"/>
    </row>
    <row r="70" spans="2:18" s="873" customFormat="1" ht="15.75" customHeight="1">
      <c r="B70" s="885"/>
      <c r="D70" s="907" t="s">
        <v>4293</v>
      </c>
      <c r="E70" s="908"/>
      <c r="F70" s="908"/>
      <c r="G70" s="909" t="s">
        <v>4292</v>
      </c>
      <c r="H70" s="910"/>
      <c r="J70" s="907" t="s">
        <v>4293</v>
      </c>
      <c r="K70" s="908"/>
      <c r="L70" s="908"/>
      <c r="M70" s="908"/>
      <c r="N70" s="909" t="s">
        <v>4292</v>
      </c>
      <c r="O70" s="908"/>
      <c r="P70" s="910"/>
      <c r="R70" s="887"/>
    </row>
    <row r="71" spans="2:18" s="873" customFormat="1" ht="15" customHeight="1">
      <c r="B71" s="911"/>
      <c r="C71" s="912"/>
      <c r="D71" s="912"/>
      <c r="E71" s="912"/>
      <c r="F71" s="912"/>
      <c r="G71" s="912"/>
      <c r="H71" s="912"/>
      <c r="I71" s="912"/>
      <c r="J71" s="912"/>
      <c r="K71" s="912"/>
      <c r="L71" s="912"/>
      <c r="M71" s="912"/>
      <c r="N71" s="912"/>
      <c r="O71" s="912"/>
      <c r="P71" s="912"/>
      <c r="Q71" s="912"/>
      <c r="R71" s="913"/>
    </row>
    <row r="75" spans="2:18" s="873" customFormat="1" ht="7.5" customHeight="1">
      <c r="B75" s="914"/>
      <c r="C75" s="915"/>
      <c r="D75" s="915"/>
      <c r="E75" s="915"/>
      <c r="F75" s="915"/>
      <c r="G75" s="915"/>
      <c r="H75" s="915"/>
      <c r="I75" s="915"/>
      <c r="J75" s="915"/>
      <c r="K75" s="915"/>
      <c r="L75" s="915"/>
      <c r="M75" s="915"/>
      <c r="N75" s="915"/>
      <c r="O75" s="915"/>
      <c r="P75" s="915"/>
      <c r="Q75" s="915"/>
      <c r="R75" s="916"/>
    </row>
    <row r="76" spans="2:18" s="873" customFormat="1" ht="37.5" customHeight="1">
      <c r="B76" s="885"/>
      <c r="C76" s="1188" t="s">
        <v>4291</v>
      </c>
      <c r="D76" s="1173"/>
      <c r="E76" s="1173"/>
      <c r="F76" s="1173"/>
      <c r="G76" s="1173"/>
      <c r="H76" s="1173"/>
      <c r="I76" s="1173"/>
      <c r="J76" s="1173"/>
      <c r="K76" s="1173"/>
      <c r="L76" s="1173"/>
      <c r="M76" s="1173"/>
      <c r="N76" s="1173"/>
      <c r="O76" s="1173"/>
      <c r="P76" s="1173"/>
      <c r="Q76" s="1173"/>
      <c r="R76" s="887"/>
    </row>
    <row r="77" spans="2:18" s="873" customFormat="1" ht="7.5" customHeight="1">
      <c r="B77" s="885"/>
      <c r="R77" s="887"/>
    </row>
    <row r="78" spans="2:18" s="873" customFormat="1" ht="30.75" customHeight="1">
      <c r="B78" s="885"/>
      <c r="C78" s="884" t="s">
        <v>8</v>
      </c>
      <c r="F78" s="1189" t="str">
        <f>$F$6</f>
        <v>Kladruby - provozně stravovací objekt DPS</v>
      </c>
      <c r="G78" s="1173"/>
      <c r="H78" s="1173"/>
      <c r="I78" s="1173"/>
      <c r="J78" s="1173"/>
      <c r="K78" s="1173"/>
      <c r="L78" s="1173"/>
      <c r="M78" s="1173"/>
      <c r="N78" s="1173"/>
      <c r="O78" s="1173"/>
      <c r="P78" s="1173"/>
      <c r="R78" s="887"/>
    </row>
    <row r="79" spans="2:18" s="873" customFormat="1" ht="37.5" customHeight="1">
      <c r="B79" s="885"/>
      <c r="C79" s="917" t="s">
        <v>4285</v>
      </c>
      <c r="F79" s="1190" t="str">
        <f>$F$7</f>
        <v>F24 - Přípojka splaškové kanalizace</v>
      </c>
      <c r="G79" s="1173"/>
      <c r="H79" s="1173"/>
      <c r="I79" s="1173"/>
      <c r="J79" s="1173"/>
      <c r="K79" s="1173"/>
      <c r="L79" s="1173"/>
      <c r="M79" s="1173"/>
      <c r="N79" s="1173"/>
      <c r="O79" s="1173"/>
      <c r="P79" s="1173"/>
      <c r="R79" s="887"/>
    </row>
    <row r="80" spans="2:18" s="873" customFormat="1" ht="7.5" customHeight="1">
      <c r="B80" s="885"/>
      <c r="R80" s="887"/>
    </row>
    <row r="81" spans="2:45" s="873" customFormat="1" ht="18.75" customHeight="1">
      <c r="B81" s="885"/>
      <c r="C81" s="884" t="s">
        <v>13</v>
      </c>
      <c r="F81" s="872" t="str">
        <f>$F$9</f>
        <v xml:space="preserve"> </v>
      </c>
      <c r="K81" s="884" t="s">
        <v>15</v>
      </c>
      <c r="M81" s="1191">
        <f>IF($O$9="","",$O$9)</f>
        <v>42647</v>
      </c>
      <c r="N81" s="1173"/>
      <c r="O81" s="1173"/>
      <c r="P81" s="1173"/>
      <c r="R81" s="887"/>
    </row>
    <row r="82" spans="2:45" s="873" customFormat="1" ht="7.5" customHeight="1">
      <c r="B82" s="885"/>
      <c r="R82" s="887"/>
    </row>
    <row r="83" spans="2:45" s="873" customFormat="1" ht="15.75" customHeight="1">
      <c r="B83" s="885"/>
      <c r="C83" s="884" t="s">
        <v>4447</v>
      </c>
      <c r="F83" s="872"/>
      <c r="K83" s="884" t="s">
        <v>22</v>
      </c>
      <c r="M83" s="1199"/>
      <c r="N83" s="1200"/>
      <c r="O83" s="1200"/>
      <c r="P83" s="1200"/>
      <c r="Q83" s="1200"/>
      <c r="R83" s="887"/>
    </row>
    <row r="84" spans="2:45" s="873" customFormat="1" ht="15" customHeight="1">
      <c r="B84" s="885"/>
      <c r="C84" s="884" t="s">
        <v>4284</v>
      </c>
      <c r="F84" s="872" t="str">
        <f>IF($E$15="","",$E$15)</f>
        <v/>
      </c>
      <c r="K84" s="884" t="s">
        <v>4283</v>
      </c>
      <c r="M84" s="1192" t="str">
        <f>$E$21</f>
        <v>ing. Josef Javůrek</v>
      </c>
      <c r="N84" s="1173"/>
      <c r="O84" s="1173"/>
      <c r="P84" s="1173"/>
      <c r="Q84" s="1173"/>
      <c r="R84" s="887"/>
    </row>
    <row r="85" spans="2:45" s="873" customFormat="1" ht="11.25" customHeight="1">
      <c r="B85" s="885"/>
      <c r="R85" s="887"/>
    </row>
    <row r="86" spans="2:45" s="873" customFormat="1" ht="30" customHeight="1">
      <c r="B86" s="885"/>
      <c r="C86" s="1194" t="s">
        <v>4290</v>
      </c>
      <c r="D86" s="1187"/>
      <c r="E86" s="1187"/>
      <c r="F86" s="1187"/>
      <c r="G86" s="1187"/>
      <c r="H86" s="898"/>
      <c r="I86" s="898"/>
      <c r="J86" s="898"/>
      <c r="K86" s="898"/>
      <c r="L86" s="898"/>
      <c r="M86" s="898"/>
      <c r="N86" s="1194" t="s">
        <v>49</v>
      </c>
      <c r="O86" s="1173"/>
      <c r="P86" s="1173"/>
      <c r="Q86" s="1173"/>
      <c r="R86" s="887"/>
    </row>
    <row r="87" spans="2:45" s="873" customFormat="1" ht="11.25" customHeight="1">
      <c r="B87" s="885"/>
      <c r="R87" s="887"/>
    </row>
    <row r="88" spans="2:45" s="873" customFormat="1" ht="30" customHeight="1">
      <c r="B88" s="885"/>
      <c r="C88" s="918" t="s">
        <v>4289</v>
      </c>
      <c r="N88" s="1185">
        <f>$N$120</f>
        <v>0</v>
      </c>
      <c r="O88" s="1173"/>
      <c r="P88" s="1173"/>
      <c r="Q88" s="1173"/>
      <c r="R88" s="887"/>
      <c r="AS88" s="873" t="s">
        <v>51</v>
      </c>
    </row>
    <row r="89" spans="2:45" s="920" customFormat="1" ht="25.5" customHeight="1">
      <c r="B89" s="919"/>
      <c r="D89" s="921" t="s">
        <v>4281</v>
      </c>
      <c r="N89" s="1193">
        <f>$N$121</f>
        <v>0</v>
      </c>
      <c r="O89" s="1184"/>
      <c r="P89" s="1184"/>
      <c r="Q89" s="1184"/>
      <c r="R89" s="922"/>
    </row>
    <row r="90" spans="2:45" s="892" customFormat="1" ht="21" customHeight="1">
      <c r="B90" s="923"/>
      <c r="D90" s="924" t="s">
        <v>1889</v>
      </c>
      <c r="N90" s="1183">
        <f>$N$122</f>
        <v>0</v>
      </c>
      <c r="O90" s="1184"/>
      <c r="P90" s="1184"/>
      <c r="Q90" s="1184"/>
      <c r="R90" s="925"/>
    </row>
    <row r="91" spans="2:45" s="892" customFormat="1" ht="21" customHeight="1">
      <c r="B91" s="923"/>
      <c r="D91" s="924" t="s">
        <v>4087</v>
      </c>
      <c r="N91" s="1183">
        <f>$N$149</f>
        <v>0</v>
      </c>
      <c r="O91" s="1184"/>
      <c r="P91" s="1184"/>
      <c r="Q91" s="1184"/>
      <c r="R91" s="925"/>
    </row>
    <row r="92" spans="2:45" s="892" customFormat="1" ht="21" customHeight="1">
      <c r="B92" s="923"/>
      <c r="D92" s="924" t="s">
        <v>1888</v>
      </c>
      <c r="N92" s="1183">
        <f>$N$155</f>
        <v>0</v>
      </c>
      <c r="O92" s="1184"/>
      <c r="P92" s="1184"/>
      <c r="Q92" s="1184"/>
      <c r="R92" s="925"/>
    </row>
    <row r="93" spans="2:45" s="892" customFormat="1" ht="21" customHeight="1">
      <c r="B93" s="923"/>
      <c r="D93" s="924" t="s">
        <v>4394</v>
      </c>
      <c r="N93" s="1183">
        <f>$N$159</f>
        <v>0</v>
      </c>
      <c r="O93" s="1184"/>
      <c r="P93" s="1184"/>
      <c r="Q93" s="1184"/>
      <c r="R93" s="925"/>
    </row>
    <row r="94" spans="2:45" s="892" customFormat="1" ht="21" customHeight="1">
      <c r="B94" s="923"/>
      <c r="D94" s="924" t="s">
        <v>1887</v>
      </c>
      <c r="N94" s="1183">
        <f>$N$166</f>
        <v>0</v>
      </c>
      <c r="O94" s="1184"/>
      <c r="P94" s="1184"/>
      <c r="Q94" s="1184"/>
      <c r="R94" s="925"/>
    </row>
    <row r="95" spans="2:45" s="892" customFormat="1" ht="21" customHeight="1">
      <c r="B95" s="923"/>
      <c r="D95" s="924" t="s">
        <v>4335</v>
      </c>
      <c r="N95" s="1183">
        <f>$N$181</f>
        <v>0</v>
      </c>
      <c r="O95" s="1184"/>
      <c r="P95" s="1184"/>
      <c r="Q95" s="1184"/>
      <c r="R95" s="925"/>
    </row>
    <row r="96" spans="2:45" s="892" customFormat="1" ht="15.75" customHeight="1">
      <c r="B96" s="923"/>
      <c r="D96" s="924" t="s">
        <v>4328</v>
      </c>
      <c r="N96" s="1183">
        <f>$N$184</f>
        <v>0</v>
      </c>
      <c r="O96" s="1184"/>
      <c r="P96" s="1184"/>
      <c r="Q96" s="1184"/>
      <c r="R96" s="925"/>
    </row>
    <row r="97" spans="2:21" s="920" customFormat="1" ht="25.5" customHeight="1">
      <c r="B97" s="919"/>
      <c r="D97" s="921" t="s">
        <v>4314</v>
      </c>
      <c r="N97" s="1193">
        <f>$N$190</f>
        <v>0</v>
      </c>
      <c r="O97" s="1184"/>
      <c r="P97" s="1184"/>
      <c r="Q97" s="1184"/>
      <c r="R97" s="922"/>
    </row>
    <row r="98" spans="2:21" s="892" customFormat="1" ht="21" customHeight="1">
      <c r="B98" s="923"/>
      <c r="D98" s="924" t="s">
        <v>4313</v>
      </c>
      <c r="N98" s="1183">
        <f>$N$191</f>
        <v>0</v>
      </c>
      <c r="O98" s="1184"/>
      <c r="P98" s="1184"/>
      <c r="Q98" s="1184"/>
      <c r="R98" s="925"/>
    </row>
    <row r="99" spans="2:21" s="892" customFormat="1" ht="21" customHeight="1">
      <c r="B99" s="923"/>
      <c r="D99" s="924" t="s">
        <v>4306</v>
      </c>
      <c r="N99" s="1183">
        <f>$N$194</f>
        <v>0</v>
      </c>
      <c r="O99" s="1184"/>
      <c r="P99" s="1184"/>
      <c r="Q99" s="1184"/>
      <c r="R99" s="925"/>
    </row>
    <row r="100" spans="2:21" s="873" customFormat="1" ht="22.5" customHeight="1">
      <c r="B100" s="885"/>
      <c r="R100" s="887"/>
    </row>
    <row r="101" spans="2:21" s="873" customFormat="1" ht="30" customHeight="1">
      <c r="B101" s="885"/>
      <c r="C101" s="918" t="s">
        <v>4288</v>
      </c>
      <c r="N101" s="1185">
        <v>0</v>
      </c>
      <c r="O101" s="1173"/>
      <c r="P101" s="1173"/>
      <c r="Q101" s="1173"/>
      <c r="R101" s="887"/>
      <c r="T101" s="926"/>
      <c r="U101" s="927" t="s">
        <v>30</v>
      </c>
    </row>
    <row r="102" spans="2:21" s="873" customFormat="1" ht="18.75" customHeight="1">
      <c r="B102" s="885"/>
      <c r="R102" s="887"/>
    </row>
    <row r="103" spans="2:21" s="873" customFormat="1" ht="30" customHeight="1">
      <c r="B103" s="885"/>
      <c r="C103" s="928" t="s">
        <v>4287</v>
      </c>
      <c r="D103" s="898"/>
      <c r="E103" s="898"/>
      <c r="F103" s="898"/>
      <c r="G103" s="898"/>
      <c r="H103" s="898"/>
      <c r="I103" s="898"/>
      <c r="J103" s="898"/>
      <c r="K103" s="898"/>
      <c r="L103" s="1186">
        <f>ROUND(SUM($N$88+$N$101),2)</f>
        <v>0</v>
      </c>
      <c r="M103" s="1187"/>
      <c r="N103" s="1187"/>
      <c r="O103" s="1187"/>
      <c r="P103" s="1187"/>
      <c r="Q103" s="1187"/>
      <c r="R103" s="887"/>
    </row>
    <row r="104" spans="2:21" s="873" customFormat="1" ht="7.5" customHeight="1">
      <c r="B104" s="911"/>
      <c r="C104" s="912"/>
      <c r="D104" s="912"/>
      <c r="E104" s="912"/>
      <c r="F104" s="912"/>
      <c r="G104" s="912"/>
      <c r="H104" s="912"/>
      <c r="I104" s="912"/>
      <c r="J104" s="912"/>
      <c r="K104" s="912"/>
      <c r="L104" s="912"/>
      <c r="M104" s="912"/>
      <c r="N104" s="912"/>
      <c r="O104" s="912"/>
      <c r="P104" s="912"/>
      <c r="Q104" s="912"/>
      <c r="R104" s="913"/>
    </row>
    <row r="108" spans="2:21" s="873" customFormat="1" ht="7.5" customHeight="1">
      <c r="B108" s="914"/>
      <c r="C108" s="915"/>
      <c r="D108" s="915"/>
      <c r="E108" s="915"/>
      <c r="F108" s="915"/>
      <c r="G108" s="915"/>
      <c r="H108" s="915"/>
      <c r="I108" s="915"/>
      <c r="J108" s="915"/>
      <c r="K108" s="915"/>
      <c r="L108" s="915"/>
      <c r="M108" s="915"/>
      <c r="N108" s="915"/>
      <c r="O108" s="915"/>
      <c r="P108" s="915"/>
      <c r="Q108" s="915"/>
      <c r="R108" s="916"/>
    </row>
    <row r="109" spans="2:21" s="873" customFormat="1" ht="37.5" customHeight="1">
      <c r="B109" s="885"/>
      <c r="C109" s="1188" t="s">
        <v>4286</v>
      </c>
      <c r="D109" s="1173"/>
      <c r="E109" s="1173"/>
      <c r="F109" s="1173"/>
      <c r="G109" s="1173"/>
      <c r="H109" s="1173"/>
      <c r="I109" s="1173"/>
      <c r="J109" s="1173"/>
      <c r="K109" s="1173"/>
      <c r="L109" s="1173"/>
      <c r="M109" s="1173"/>
      <c r="N109" s="1173"/>
      <c r="O109" s="1173"/>
      <c r="P109" s="1173"/>
      <c r="Q109" s="1173"/>
      <c r="R109" s="887"/>
    </row>
    <row r="110" spans="2:21" s="873" customFormat="1" ht="7.5" customHeight="1">
      <c r="B110" s="885"/>
      <c r="R110" s="887"/>
    </row>
    <row r="111" spans="2:21" s="873" customFormat="1" ht="30.75" customHeight="1">
      <c r="B111" s="885"/>
      <c r="C111" s="884" t="s">
        <v>8</v>
      </c>
      <c r="F111" s="1189" t="str">
        <f>$F$6</f>
        <v>Kladruby - provozně stravovací objekt DPS</v>
      </c>
      <c r="G111" s="1173"/>
      <c r="H111" s="1173"/>
      <c r="I111" s="1173"/>
      <c r="J111" s="1173"/>
      <c r="K111" s="1173"/>
      <c r="L111" s="1173"/>
      <c r="M111" s="1173"/>
      <c r="N111" s="1173"/>
      <c r="O111" s="1173"/>
      <c r="P111" s="1173"/>
      <c r="R111" s="887"/>
    </row>
    <row r="112" spans="2:21" s="873" customFormat="1" ht="37.5" customHeight="1">
      <c r="B112" s="885"/>
      <c r="C112" s="917" t="s">
        <v>4285</v>
      </c>
      <c r="F112" s="1190" t="str">
        <f>$F$7</f>
        <v>F24 - Přípojka splaškové kanalizace</v>
      </c>
      <c r="G112" s="1173"/>
      <c r="H112" s="1173"/>
      <c r="I112" s="1173"/>
      <c r="J112" s="1173"/>
      <c r="K112" s="1173"/>
      <c r="L112" s="1173"/>
      <c r="M112" s="1173"/>
      <c r="N112" s="1173"/>
      <c r="O112" s="1173"/>
      <c r="P112" s="1173"/>
      <c r="R112" s="887"/>
    </row>
    <row r="113" spans="2:63" s="873" customFormat="1" ht="7.5" customHeight="1">
      <c r="B113" s="885"/>
      <c r="R113" s="887"/>
    </row>
    <row r="114" spans="2:63" s="873" customFormat="1" ht="18.75" customHeight="1">
      <c r="B114" s="885"/>
      <c r="C114" s="884" t="s">
        <v>13</v>
      </c>
      <c r="F114" s="872" t="str">
        <f>$F$9</f>
        <v xml:space="preserve"> </v>
      </c>
      <c r="K114" s="884" t="s">
        <v>15</v>
      </c>
      <c r="M114" s="1191">
        <f>IF($O$9="","",$O$9)</f>
        <v>42647</v>
      </c>
      <c r="N114" s="1173"/>
      <c r="O114" s="1173"/>
      <c r="P114" s="1173"/>
      <c r="R114" s="887"/>
    </row>
    <row r="115" spans="2:63" s="873" customFormat="1" ht="7.5" customHeight="1">
      <c r="B115" s="885"/>
      <c r="R115" s="887"/>
    </row>
    <row r="116" spans="2:63" s="873" customFormat="1" ht="15.75" customHeight="1">
      <c r="B116" s="885"/>
      <c r="C116" s="884" t="s">
        <v>4447</v>
      </c>
      <c r="F116" s="872">
        <f>$E$12</f>
        <v>0</v>
      </c>
      <c r="K116" s="884" t="s">
        <v>22</v>
      </c>
      <c r="M116" s="1192">
        <f>$E$18</f>
        <v>0</v>
      </c>
      <c r="N116" s="1173"/>
      <c r="O116" s="1173"/>
      <c r="P116" s="1173"/>
      <c r="Q116" s="1173"/>
      <c r="R116" s="887"/>
    </row>
    <row r="117" spans="2:63" s="873" customFormat="1" ht="15" customHeight="1">
      <c r="B117" s="885"/>
      <c r="C117" s="884" t="s">
        <v>4284</v>
      </c>
      <c r="F117" s="872" t="str">
        <f>IF($E$15="","",$E$15)</f>
        <v/>
      </c>
      <c r="K117" s="884" t="s">
        <v>4283</v>
      </c>
      <c r="M117" s="1192" t="str">
        <f>$E$21</f>
        <v>ing. Josef Javůrek</v>
      </c>
      <c r="N117" s="1173"/>
      <c r="O117" s="1173"/>
      <c r="P117" s="1173"/>
      <c r="Q117" s="1173"/>
      <c r="R117" s="887"/>
    </row>
    <row r="118" spans="2:63" s="873" customFormat="1" ht="11.25" customHeight="1">
      <c r="B118" s="885"/>
      <c r="R118" s="887"/>
    </row>
    <row r="119" spans="2:63" s="933" customFormat="1" ht="30" customHeight="1">
      <c r="B119" s="929"/>
      <c r="C119" s="930" t="s">
        <v>65</v>
      </c>
      <c r="D119" s="931" t="s">
        <v>40</v>
      </c>
      <c r="E119" s="931" t="s">
        <v>39</v>
      </c>
      <c r="F119" s="1180" t="s">
        <v>66</v>
      </c>
      <c r="G119" s="1181"/>
      <c r="H119" s="1181"/>
      <c r="I119" s="1181"/>
      <c r="J119" s="931" t="s">
        <v>67</v>
      </c>
      <c r="K119" s="931" t="s">
        <v>68</v>
      </c>
      <c r="L119" s="1180" t="s">
        <v>69</v>
      </c>
      <c r="M119" s="1181"/>
      <c r="N119" s="1180" t="s">
        <v>4446</v>
      </c>
      <c r="O119" s="1181"/>
      <c r="P119" s="1181"/>
      <c r="Q119" s="1182"/>
      <c r="R119" s="932"/>
      <c r="T119" s="934" t="s">
        <v>71</v>
      </c>
      <c r="U119" s="935" t="s">
        <v>30</v>
      </c>
      <c r="V119" s="935" t="s">
        <v>72</v>
      </c>
      <c r="W119" s="935" t="s">
        <v>73</v>
      </c>
      <c r="X119" s="935" t="s">
        <v>4445</v>
      </c>
      <c r="Y119" s="935" t="s">
        <v>4444</v>
      </c>
      <c r="Z119" s="935" t="s">
        <v>76</v>
      </c>
      <c r="AA119" s="936" t="s">
        <v>77</v>
      </c>
    </row>
    <row r="120" spans="2:63" s="873" customFormat="1" ht="30" customHeight="1">
      <c r="B120" s="885"/>
      <c r="C120" s="918" t="s">
        <v>4282</v>
      </c>
      <c r="N120" s="1172">
        <f>$BI$120</f>
        <v>0</v>
      </c>
      <c r="O120" s="1173"/>
      <c r="P120" s="1173"/>
      <c r="Q120" s="1173"/>
      <c r="R120" s="887"/>
      <c r="T120" s="937"/>
      <c r="U120" s="891"/>
      <c r="V120" s="891"/>
      <c r="W120" s="938">
        <f>$W$121+$W$190</f>
        <v>1607.2513099999999</v>
      </c>
      <c r="X120" s="891"/>
      <c r="Y120" s="938">
        <f>$Y$121+$Y$190</f>
        <v>209.83687686000002</v>
      </c>
      <c r="Z120" s="891"/>
      <c r="AA120" s="939">
        <f>$AA$121+$AA$190</f>
        <v>44.225774999999999</v>
      </c>
      <c r="AR120" s="873" t="s">
        <v>41</v>
      </c>
      <c r="AS120" s="873" t="s">
        <v>51</v>
      </c>
      <c r="BI120" s="940">
        <f>$BI$121+$BI$190</f>
        <v>0</v>
      </c>
    </row>
    <row r="121" spans="2:63" s="942" customFormat="1" ht="37.5" customHeight="1">
      <c r="B121" s="941"/>
      <c r="D121" s="875" t="s">
        <v>4281</v>
      </c>
      <c r="E121" s="875"/>
      <c r="F121" s="875"/>
      <c r="G121" s="875"/>
      <c r="H121" s="875"/>
      <c r="I121" s="875"/>
      <c r="J121" s="875"/>
      <c r="K121" s="875"/>
      <c r="L121" s="875"/>
      <c r="M121" s="875"/>
      <c r="N121" s="1174">
        <f>$BI$121</f>
        <v>0</v>
      </c>
      <c r="O121" s="1163"/>
      <c r="P121" s="1163"/>
      <c r="Q121" s="1163"/>
      <c r="R121" s="943"/>
      <c r="T121" s="944"/>
      <c r="W121" s="945">
        <f>$W$122+$W$149+$W$155+$W$159+$W$166+$W$181</f>
        <v>1594.2496399999998</v>
      </c>
      <c r="Y121" s="945">
        <f>$Y$122+$Y$149+$Y$155+$Y$159+$Y$166+$Y$181</f>
        <v>209.81426526000001</v>
      </c>
      <c r="AA121" s="946">
        <f>$AA$122+$AA$149+$AA$155+$AA$159+$AA$166+$AA$181</f>
        <v>44.225774999999999</v>
      </c>
      <c r="AP121" s="947" t="s">
        <v>12</v>
      </c>
      <c r="AR121" s="947" t="s">
        <v>41</v>
      </c>
      <c r="AS121" s="947" t="s">
        <v>42</v>
      </c>
      <c r="AW121" s="947" t="s">
        <v>79</v>
      </c>
      <c r="BI121" s="948">
        <f>$BI$122+$BI$149+$BI$155+$BI$159+$BI$166+$BI$181</f>
        <v>0</v>
      </c>
    </row>
    <row r="122" spans="2:63" s="942" customFormat="1" ht="21" customHeight="1">
      <c r="B122" s="941"/>
      <c r="D122" s="874" t="s">
        <v>1889</v>
      </c>
      <c r="E122" s="874"/>
      <c r="F122" s="874"/>
      <c r="G122" s="874"/>
      <c r="H122" s="874"/>
      <c r="I122" s="874"/>
      <c r="J122" s="874"/>
      <c r="K122" s="874"/>
      <c r="L122" s="874"/>
      <c r="M122" s="874"/>
      <c r="N122" s="1162">
        <f>$BI$122</f>
        <v>0</v>
      </c>
      <c r="O122" s="1163"/>
      <c r="P122" s="1163"/>
      <c r="Q122" s="1163"/>
      <c r="R122" s="943"/>
      <c r="T122" s="944"/>
      <c r="W122" s="945">
        <f>SUM($W$123:$W$148)</f>
        <v>1074.7348539999998</v>
      </c>
      <c r="Y122" s="945">
        <f>SUM($Y$123:$Y$148)</f>
        <v>186.94573624</v>
      </c>
      <c r="AA122" s="946">
        <f>SUM($AA$123:$AA$148)</f>
        <v>44.225774999999999</v>
      </c>
      <c r="AP122" s="947" t="s">
        <v>12</v>
      </c>
      <c r="AR122" s="947" t="s">
        <v>41</v>
      </c>
      <c r="AS122" s="947" t="s">
        <v>12</v>
      </c>
      <c r="AW122" s="947" t="s">
        <v>79</v>
      </c>
      <c r="BI122" s="948">
        <f>SUM($BI$123:$BI$148)</f>
        <v>0</v>
      </c>
    </row>
    <row r="123" spans="2:63" s="873" customFormat="1" ht="27" customHeight="1">
      <c r="B123" s="885"/>
      <c r="C123" s="949" t="s">
        <v>12</v>
      </c>
      <c r="D123" s="949" t="s">
        <v>82</v>
      </c>
      <c r="E123" s="950" t="s">
        <v>4443</v>
      </c>
      <c r="F123" s="1167" t="s">
        <v>4442</v>
      </c>
      <c r="G123" s="1168"/>
      <c r="H123" s="1168"/>
      <c r="I123" s="1168"/>
      <c r="J123" s="951" t="s">
        <v>959</v>
      </c>
      <c r="K123" s="952">
        <v>53.46</v>
      </c>
      <c r="L123" s="1169"/>
      <c r="M123" s="1170"/>
      <c r="N123" s="1171">
        <f>ROUND($L$123*$K$123,2)</f>
        <v>0</v>
      </c>
      <c r="O123" s="1168"/>
      <c r="P123" s="1168"/>
      <c r="Q123" s="1168"/>
      <c r="R123" s="887"/>
      <c r="T123" s="953"/>
      <c r="U123" s="954" t="s">
        <v>31</v>
      </c>
      <c r="V123" s="955">
        <v>0.16</v>
      </c>
      <c r="W123" s="955">
        <f>$V$123*$K$123</f>
        <v>8.5535999999999994</v>
      </c>
      <c r="X123" s="955">
        <v>0</v>
      </c>
      <c r="Y123" s="955">
        <f>$X$123*$K$123</f>
        <v>0</v>
      </c>
      <c r="Z123" s="955">
        <v>0.255</v>
      </c>
      <c r="AA123" s="956">
        <f>$Z$123*$K$123</f>
        <v>13.632300000000001</v>
      </c>
      <c r="AP123" s="873" t="s">
        <v>91</v>
      </c>
      <c r="AR123" s="873" t="s">
        <v>82</v>
      </c>
      <c r="AS123" s="873" t="s">
        <v>45</v>
      </c>
      <c r="AW123" s="873" t="s">
        <v>79</v>
      </c>
      <c r="BC123" s="957">
        <f>IF($U$123="základní",$N$123,0)</f>
        <v>0</v>
      </c>
      <c r="BD123" s="957">
        <f>IF($U$123="snížená",$N$123,0)</f>
        <v>0</v>
      </c>
      <c r="BE123" s="957">
        <f>IF($U$123="zákl. přenesená",$N$123,0)</f>
        <v>0</v>
      </c>
      <c r="BF123" s="957">
        <f>IF($U$123="sníž. přenesená",$N$123,0)</f>
        <v>0</v>
      </c>
      <c r="BG123" s="957">
        <f>IF($U$123="nulová",$N$123,0)</f>
        <v>0</v>
      </c>
      <c r="BH123" s="873" t="s">
        <v>12</v>
      </c>
      <c r="BI123" s="957">
        <f>ROUND($L$123*$K$123,2)</f>
        <v>0</v>
      </c>
      <c r="BJ123" s="873" t="s">
        <v>91</v>
      </c>
      <c r="BK123" s="873" t="s">
        <v>4614</v>
      </c>
    </row>
    <row r="124" spans="2:63" s="873" customFormat="1" ht="27" customHeight="1">
      <c r="B124" s="885"/>
      <c r="C124" s="949" t="s">
        <v>45</v>
      </c>
      <c r="D124" s="949" t="s">
        <v>82</v>
      </c>
      <c r="E124" s="950" t="s">
        <v>4440</v>
      </c>
      <c r="F124" s="1167" t="s">
        <v>4439</v>
      </c>
      <c r="G124" s="1168"/>
      <c r="H124" s="1168"/>
      <c r="I124" s="1168"/>
      <c r="J124" s="951" t="s">
        <v>959</v>
      </c>
      <c r="K124" s="952">
        <v>62.534999999999997</v>
      </c>
      <c r="L124" s="1169"/>
      <c r="M124" s="1170"/>
      <c r="N124" s="1171">
        <f>ROUND($L$124*$K$124,2)</f>
        <v>0</v>
      </c>
      <c r="O124" s="1168"/>
      <c r="P124" s="1168"/>
      <c r="Q124" s="1168"/>
      <c r="R124" s="887"/>
      <c r="T124" s="953"/>
      <c r="U124" s="954" t="s">
        <v>31</v>
      </c>
      <c r="V124" s="955">
        <v>0.46</v>
      </c>
      <c r="W124" s="955">
        <f>$V$124*$K$124</f>
        <v>28.766099999999998</v>
      </c>
      <c r="X124" s="955">
        <v>0</v>
      </c>
      <c r="Y124" s="955">
        <f>$X$124*$K$124</f>
        <v>0</v>
      </c>
      <c r="Z124" s="955">
        <v>0.24</v>
      </c>
      <c r="AA124" s="956">
        <f>$Z$124*$K$124</f>
        <v>15.008399999999998</v>
      </c>
      <c r="AP124" s="873" t="s">
        <v>91</v>
      </c>
      <c r="AR124" s="873" t="s">
        <v>82</v>
      </c>
      <c r="AS124" s="873" t="s">
        <v>45</v>
      </c>
      <c r="AW124" s="873" t="s">
        <v>79</v>
      </c>
      <c r="BC124" s="957">
        <f>IF($U$124="základní",$N$124,0)</f>
        <v>0</v>
      </c>
      <c r="BD124" s="957">
        <f>IF($U$124="snížená",$N$124,0)</f>
        <v>0</v>
      </c>
      <c r="BE124" s="957">
        <f>IF($U$124="zákl. přenesená",$N$124,0)</f>
        <v>0</v>
      </c>
      <c r="BF124" s="957">
        <f>IF($U$124="sníž. přenesená",$N$124,0)</f>
        <v>0</v>
      </c>
      <c r="BG124" s="957">
        <f>IF($U$124="nulová",$N$124,0)</f>
        <v>0</v>
      </c>
      <c r="BH124" s="873" t="s">
        <v>12</v>
      </c>
      <c r="BI124" s="957">
        <f>ROUND($L$124*$K$124,2)</f>
        <v>0</v>
      </c>
      <c r="BJ124" s="873" t="s">
        <v>91</v>
      </c>
      <c r="BK124" s="873" t="s">
        <v>4613</v>
      </c>
    </row>
    <row r="125" spans="2:63" s="873" customFormat="1" ht="27" customHeight="1">
      <c r="B125" s="885"/>
      <c r="C125" s="949" t="s">
        <v>98</v>
      </c>
      <c r="D125" s="949" t="s">
        <v>82</v>
      </c>
      <c r="E125" s="950" t="s">
        <v>4437</v>
      </c>
      <c r="F125" s="1167" t="s">
        <v>4436</v>
      </c>
      <c r="G125" s="1168"/>
      <c r="H125" s="1168"/>
      <c r="I125" s="1168"/>
      <c r="J125" s="951" t="s">
        <v>959</v>
      </c>
      <c r="K125" s="952">
        <v>62.534999999999997</v>
      </c>
      <c r="L125" s="1169"/>
      <c r="M125" s="1170"/>
      <c r="N125" s="1171">
        <f>ROUND($L$125*$K$125,2)</f>
        <v>0</v>
      </c>
      <c r="O125" s="1168"/>
      <c r="P125" s="1168"/>
      <c r="Q125" s="1168"/>
      <c r="R125" s="887"/>
      <c r="T125" s="953"/>
      <c r="U125" s="954" t="s">
        <v>31</v>
      </c>
      <c r="V125" s="955">
        <v>0.69499999999999995</v>
      </c>
      <c r="W125" s="955">
        <f>$V$125*$K$125</f>
        <v>43.461824999999997</v>
      </c>
      <c r="X125" s="955">
        <v>0</v>
      </c>
      <c r="Y125" s="955">
        <f>$X$125*$K$125</f>
        <v>0</v>
      </c>
      <c r="Z125" s="955">
        <v>0.23499999999999999</v>
      </c>
      <c r="AA125" s="956">
        <f>$Z$125*$K$125</f>
        <v>14.695724999999998</v>
      </c>
      <c r="AP125" s="873" t="s">
        <v>91</v>
      </c>
      <c r="AR125" s="873" t="s">
        <v>82</v>
      </c>
      <c r="AS125" s="873" t="s">
        <v>45</v>
      </c>
      <c r="AW125" s="873" t="s">
        <v>79</v>
      </c>
      <c r="BC125" s="957">
        <f>IF($U$125="základní",$N$125,0)</f>
        <v>0</v>
      </c>
      <c r="BD125" s="957">
        <f>IF($U$125="snížená",$N$125,0)</f>
        <v>0</v>
      </c>
      <c r="BE125" s="957">
        <f>IF($U$125="zákl. přenesená",$N$125,0)</f>
        <v>0</v>
      </c>
      <c r="BF125" s="957">
        <f>IF($U$125="sníž. přenesená",$N$125,0)</f>
        <v>0</v>
      </c>
      <c r="BG125" s="957">
        <f>IF($U$125="nulová",$N$125,0)</f>
        <v>0</v>
      </c>
      <c r="BH125" s="873" t="s">
        <v>12</v>
      </c>
      <c r="BI125" s="957">
        <f>ROUND($L$125*$K$125,2)</f>
        <v>0</v>
      </c>
      <c r="BJ125" s="873" t="s">
        <v>91</v>
      </c>
      <c r="BK125" s="873" t="s">
        <v>4612</v>
      </c>
    </row>
    <row r="126" spans="2:63" s="873" customFormat="1" ht="27" customHeight="1">
      <c r="B126" s="885"/>
      <c r="C126" s="949" t="s">
        <v>91</v>
      </c>
      <c r="D126" s="949" t="s">
        <v>82</v>
      </c>
      <c r="E126" s="950" t="s">
        <v>4434</v>
      </c>
      <c r="F126" s="1167" t="s">
        <v>4433</v>
      </c>
      <c r="G126" s="1168"/>
      <c r="H126" s="1168"/>
      <c r="I126" s="1168"/>
      <c r="J126" s="951" t="s">
        <v>959</v>
      </c>
      <c r="K126" s="952">
        <v>9.0749999999999993</v>
      </c>
      <c r="L126" s="1169"/>
      <c r="M126" s="1170"/>
      <c r="N126" s="1171">
        <f>ROUND($L$126*$K$126,2)</f>
        <v>0</v>
      </c>
      <c r="O126" s="1168"/>
      <c r="P126" s="1168"/>
      <c r="Q126" s="1168"/>
      <c r="R126" s="887"/>
      <c r="T126" s="953"/>
      <c r="U126" s="954" t="s">
        <v>31</v>
      </c>
      <c r="V126" s="955">
        <v>0.22</v>
      </c>
      <c r="W126" s="955">
        <f>$V$126*$K$126</f>
        <v>1.9964999999999999</v>
      </c>
      <c r="X126" s="955">
        <v>0</v>
      </c>
      <c r="Y126" s="955">
        <f>$X$126*$K$126</f>
        <v>0</v>
      </c>
      <c r="Z126" s="955">
        <v>9.8000000000000004E-2</v>
      </c>
      <c r="AA126" s="956">
        <f>$Z$126*$K$126</f>
        <v>0.88934999999999997</v>
      </c>
      <c r="AP126" s="873" t="s">
        <v>91</v>
      </c>
      <c r="AR126" s="873" t="s">
        <v>82</v>
      </c>
      <c r="AS126" s="873" t="s">
        <v>45</v>
      </c>
      <c r="AW126" s="873" t="s">
        <v>79</v>
      </c>
      <c r="BC126" s="957">
        <f>IF($U$126="základní",$N$126,0)</f>
        <v>0</v>
      </c>
      <c r="BD126" s="957">
        <f>IF($U$126="snížená",$N$126,0)</f>
        <v>0</v>
      </c>
      <c r="BE126" s="957">
        <f>IF($U$126="zákl. přenesená",$N$126,0)</f>
        <v>0</v>
      </c>
      <c r="BF126" s="957">
        <f>IF($U$126="sníž. přenesená",$N$126,0)</f>
        <v>0</v>
      </c>
      <c r="BG126" s="957">
        <f>IF($U$126="nulová",$N$126,0)</f>
        <v>0</v>
      </c>
      <c r="BH126" s="873" t="s">
        <v>12</v>
      </c>
      <c r="BI126" s="957">
        <f>ROUND($L$126*$K$126,2)</f>
        <v>0</v>
      </c>
      <c r="BJ126" s="873" t="s">
        <v>91</v>
      </c>
      <c r="BK126" s="873" t="s">
        <v>4611</v>
      </c>
    </row>
    <row r="127" spans="2:63" s="873" customFormat="1" ht="27" customHeight="1">
      <c r="B127" s="885"/>
      <c r="C127" s="949" t="s">
        <v>107</v>
      </c>
      <c r="D127" s="949" t="s">
        <v>82</v>
      </c>
      <c r="E127" s="950" t="s">
        <v>4257</v>
      </c>
      <c r="F127" s="1167" t="s">
        <v>4256</v>
      </c>
      <c r="G127" s="1168"/>
      <c r="H127" s="1168"/>
      <c r="I127" s="1168"/>
      <c r="J127" s="951" t="s">
        <v>1830</v>
      </c>
      <c r="K127" s="952">
        <v>18.809000000000001</v>
      </c>
      <c r="L127" s="1169"/>
      <c r="M127" s="1170"/>
      <c r="N127" s="1171">
        <f>ROUND($L$127*$K$127,2)</f>
        <v>0</v>
      </c>
      <c r="O127" s="1168"/>
      <c r="P127" s="1168"/>
      <c r="Q127" s="1168"/>
      <c r="R127" s="887"/>
      <c r="T127" s="953"/>
      <c r="U127" s="954" t="s">
        <v>31</v>
      </c>
      <c r="V127" s="955">
        <v>9.7000000000000003E-2</v>
      </c>
      <c r="W127" s="955">
        <f>$V$127*$K$127</f>
        <v>1.8244730000000002</v>
      </c>
      <c r="X127" s="955">
        <v>0</v>
      </c>
      <c r="Y127" s="955">
        <f>$X$127*$K$127</f>
        <v>0</v>
      </c>
      <c r="Z127" s="955">
        <v>0</v>
      </c>
      <c r="AA127" s="956">
        <f>$Z$127*$K$127</f>
        <v>0</v>
      </c>
      <c r="AP127" s="873" t="s">
        <v>91</v>
      </c>
      <c r="AR127" s="873" t="s">
        <v>82</v>
      </c>
      <c r="AS127" s="873" t="s">
        <v>45</v>
      </c>
      <c r="AW127" s="873" t="s">
        <v>79</v>
      </c>
      <c r="BC127" s="957">
        <f>IF($U$127="základní",$N$127,0)</f>
        <v>0</v>
      </c>
      <c r="BD127" s="957">
        <f>IF($U$127="snížená",$N$127,0)</f>
        <v>0</v>
      </c>
      <c r="BE127" s="957">
        <f>IF($U$127="zákl. přenesená",$N$127,0)</f>
        <v>0</v>
      </c>
      <c r="BF127" s="957">
        <f>IF($U$127="sníž. přenesená",$N$127,0)</f>
        <v>0</v>
      </c>
      <c r="BG127" s="957">
        <f>IF($U$127="nulová",$N$127,0)</f>
        <v>0</v>
      </c>
      <c r="BH127" s="873" t="s">
        <v>12</v>
      </c>
      <c r="BI127" s="957">
        <f>ROUND($L$127*$K$127,2)</f>
        <v>0</v>
      </c>
      <c r="BJ127" s="873" t="s">
        <v>91</v>
      </c>
      <c r="BK127" s="873" t="s">
        <v>4610</v>
      </c>
    </row>
    <row r="128" spans="2:63" s="873" customFormat="1" ht="27" customHeight="1">
      <c r="B128" s="885"/>
      <c r="C128" s="949" t="s">
        <v>112</v>
      </c>
      <c r="D128" s="949" t="s">
        <v>82</v>
      </c>
      <c r="E128" s="950" t="s">
        <v>4430</v>
      </c>
      <c r="F128" s="1167" t="s">
        <v>4429</v>
      </c>
      <c r="G128" s="1168"/>
      <c r="H128" s="1168"/>
      <c r="I128" s="1168"/>
      <c r="J128" s="951" t="s">
        <v>1830</v>
      </c>
      <c r="K128" s="952">
        <v>164.309</v>
      </c>
      <c r="L128" s="1169"/>
      <c r="M128" s="1170"/>
      <c r="N128" s="1171">
        <f>ROUND($L$128*$K$128,2)</f>
        <v>0</v>
      </c>
      <c r="O128" s="1168"/>
      <c r="P128" s="1168"/>
      <c r="Q128" s="1168"/>
      <c r="R128" s="887"/>
      <c r="T128" s="953"/>
      <c r="U128" s="954" t="s">
        <v>31</v>
      </c>
      <c r="V128" s="955">
        <v>0.84399999999999997</v>
      </c>
      <c r="W128" s="955">
        <f>$V$128*$K$128</f>
        <v>138.676796</v>
      </c>
      <c r="X128" s="955">
        <v>0</v>
      </c>
      <c r="Y128" s="955">
        <f>$X$128*$K$128</f>
        <v>0</v>
      </c>
      <c r="Z128" s="955">
        <v>0</v>
      </c>
      <c r="AA128" s="956">
        <f>$Z$128*$K$128</f>
        <v>0</v>
      </c>
      <c r="AP128" s="873" t="s">
        <v>91</v>
      </c>
      <c r="AR128" s="873" t="s">
        <v>82</v>
      </c>
      <c r="AS128" s="873" t="s">
        <v>45</v>
      </c>
      <c r="AW128" s="873" t="s">
        <v>79</v>
      </c>
      <c r="BC128" s="957">
        <f>IF($U$128="základní",$N$128,0)</f>
        <v>0</v>
      </c>
      <c r="BD128" s="957">
        <f>IF($U$128="snížená",$N$128,0)</f>
        <v>0</v>
      </c>
      <c r="BE128" s="957">
        <f>IF($U$128="zákl. přenesená",$N$128,0)</f>
        <v>0</v>
      </c>
      <c r="BF128" s="957">
        <f>IF($U$128="sníž. přenesená",$N$128,0)</f>
        <v>0</v>
      </c>
      <c r="BG128" s="957">
        <f>IF($U$128="nulová",$N$128,0)</f>
        <v>0</v>
      </c>
      <c r="BH128" s="873" t="s">
        <v>12</v>
      </c>
      <c r="BI128" s="957">
        <f>ROUND($L$128*$K$128,2)</f>
        <v>0</v>
      </c>
      <c r="BJ128" s="873" t="s">
        <v>91</v>
      </c>
      <c r="BK128" s="873" t="s">
        <v>4609</v>
      </c>
    </row>
    <row r="129" spans="2:63" s="873" customFormat="1" ht="27" customHeight="1">
      <c r="B129" s="885"/>
      <c r="C129" s="949" t="s">
        <v>117</v>
      </c>
      <c r="D129" s="949" t="s">
        <v>82</v>
      </c>
      <c r="E129" s="950" t="s">
        <v>1870</v>
      </c>
      <c r="F129" s="1167" t="s">
        <v>1869</v>
      </c>
      <c r="G129" s="1168"/>
      <c r="H129" s="1168"/>
      <c r="I129" s="1168"/>
      <c r="J129" s="951" t="s">
        <v>1830</v>
      </c>
      <c r="K129" s="952">
        <v>82.155000000000001</v>
      </c>
      <c r="L129" s="1169"/>
      <c r="M129" s="1170"/>
      <c r="N129" s="1171">
        <f>ROUND($L$129*$K$129,2)</f>
        <v>0</v>
      </c>
      <c r="O129" s="1168"/>
      <c r="P129" s="1168"/>
      <c r="Q129" s="1168"/>
      <c r="R129" s="887"/>
      <c r="T129" s="953"/>
      <c r="U129" s="954" t="s">
        <v>31</v>
      </c>
      <c r="V129" s="955">
        <v>8.5000000000000006E-2</v>
      </c>
      <c r="W129" s="955">
        <f>$V$129*$K$129</f>
        <v>6.983175000000001</v>
      </c>
      <c r="X129" s="955">
        <v>0</v>
      </c>
      <c r="Y129" s="955">
        <f>$X$129*$K$129</f>
        <v>0</v>
      </c>
      <c r="Z129" s="955">
        <v>0</v>
      </c>
      <c r="AA129" s="956">
        <f>$Z$129*$K$129</f>
        <v>0</v>
      </c>
      <c r="AP129" s="873" t="s">
        <v>91</v>
      </c>
      <c r="AR129" s="873" t="s">
        <v>82</v>
      </c>
      <c r="AS129" s="873" t="s">
        <v>45</v>
      </c>
      <c r="AW129" s="873" t="s">
        <v>79</v>
      </c>
      <c r="BC129" s="957">
        <f>IF($U$129="základní",$N$129,0)</f>
        <v>0</v>
      </c>
      <c r="BD129" s="957">
        <f>IF($U$129="snížená",$N$129,0)</f>
        <v>0</v>
      </c>
      <c r="BE129" s="957">
        <f>IF($U$129="zákl. přenesená",$N$129,0)</f>
        <v>0</v>
      </c>
      <c r="BF129" s="957">
        <f>IF($U$129="sníž. přenesená",$N$129,0)</f>
        <v>0</v>
      </c>
      <c r="BG129" s="957">
        <f>IF($U$129="nulová",$N$129,0)</f>
        <v>0</v>
      </c>
      <c r="BH129" s="873" t="s">
        <v>12</v>
      </c>
      <c r="BI129" s="957">
        <f>ROUND($L$129*$K$129,2)</f>
        <v>0</v>
      </c>
      <c r="BJ129" s="873" t="s">
        <v>91</v>
      </c>
      <c r="BK129" s="873" t="s">
        <v>4608</v>
      </c>
    </row>
    <row r="130" spans="2:63" s="873" customFormat="1" ht="27" customHeight="1">
      <c r="B130" s="885"/>
      <c r="C130" s="949" t="s">
        <v>122</v>
      </c>
      <c r="D130" s="949" t="s">
        <v>82</v>
      </c>
      <c r="E130" s="950" t="s">
        <v>4426</v>
      </c>
      <c r="F130" s="1167" t="s">
        <v>4425</v>
      </c>
      <c r="G130" s="1168"/>
      <c r="H130" s="1168"/>
      <c r="I130" s="1168"/>
      <c r="J130" s="951" t="s">
        <v>1830</v>
      </c>
      <c r="K130" s="952">
        <v>109.54</v>
      </c>
      <c r="L130" s="1169"/>
      <c r="M130" s="1170"/>
      <c r="N130" s="1171">
        <f>ROUND($L$130*$K$130,2)</f>
        <v>0</v>
      </c>
      <c r="O130" s="1168"/>
      <c r="P130" s="1168"/>
      <c r="Q130" s="1168"/>
      <c r="R130" s="887"/>
      <c r="T130" s="953"/>
      <c r="U130" s="954" t="s">
        <v>31</v>
      </c>
      <c r="V130" s="955">
        <v>1.387</v>
      </c>
      <c r="W130" s="955">
        <f>$V$130*$K$130</f>
        <v>151.93198000000001</v>
      </c>
      <c r="X130" s="955">
        <v>0</v>
      </c>
      <c r="Y130" s="955">
        <f>$X$130*$K$130</f>
        <v>0</v>
      </c>
      <c r="Z130" s="955">
        <v>0</v>
      </c>
      <c r="AA130" s="956">
        <f>$Z$130*$K$130</f>
        <v>0</v>
      </c>
      <c r="AP130" s="873" t="s">
        <v>91</v>
      </c>
      <c r="AR130" s="873" t="s">
        <v>82</v>
      </c>
      <c r="AS130" s="873" t="s">
        <v>45</v>
      </c>
      <c r="AW130" s="873" t="s">
        <v>79</v>
      </c>
      <c r="BC130" s="957">
        <f>IF($U$130="základní",$N$130,0)</f>
        <v>0</v>
      </c>
      <c r="BD130" s="957">
        <f>IF($U$130="snížená",$N$130,0)</f>
        <v>0</v>
      </c>
      <c r="BE130" s="957">
        <f>IF($U$130="zákl. přenesená",$N$130,0)</f>
        <v>0</v>
      </c>
      <c r="BF130" s="957">
        <f>IF($U$130="sníž. přenesená",$N$130,0)</f>
        <v>0</v>
      </c>
      <c r="BG130" s="957">
        <f>IF($U$130="nulová",$N$130,0)</f>
        <v>0</v>
      </c>
      <c r="BH130" s="873" t="s">
        <v>12</v>
      </c>
      <c r="BI130" s="957">
        <f>ROUND($L$130*$K$130,2)</f>
        <v>0</v>
      </c>
      <c r="BJ130" s="873" t="s">
        <v>91</v>
      </c>
      <c r="BK130" s="873" t="s">
        <v>4607</v>
      </c>
    </row>
    <row r="131" spans="2:63" s="873" customFormat="1" ht="27" customHeight="1">
      <c r="B131" s="885"/>
      <c r="C131" s="949" t="s">
        <v>129</v>
      </c>
      <c r="D131" s="949" t="s">
        <v>82</v>
      </c>
      <c r="E131" s="950" t="s">
        <v>4423</v>
      </c>
      <c r="F131" s="1167" t="s">
        <v>4422</v>
      </c>
      <c r="G131" s="1168"/>
      <c r="H131" s="1168"/>
      <c r="I131" s="1168"/>
      <c r="J131" s="951" t="s">
        <v>1830</v>
      </c>
      <c r="K131" s="952">
        <v>54.77</v>
      </c>
      <c r="L131" s="1169"/>
      <c r="M131" s="1170"/>
      <c r="N131" s="1171">
        <f>ROUND($L$131*$K$131,2)</f>
        <v>0</v>
      </c>
      <c r="O131" s="1168"/>
      <c r="P131" s="1168"/>
      <c r="Q131" s="1168"/>
      <c r="R131" s="887"/>
      <c r="T131" s="953"/>
      <c r="U131" s="954" t="s">
        <v>31</v>
      </c>
      <c r="V131" s="955">
        <v>0.152</v>
      </c>
      <c r="W131" s="955">
        <f>$V$131*$K$131</f>
        <v>8.3250399999999996</v>
      </c>
      <c r="X131" s="955">
        <v>0</v>
      </c>
      <c r="Y131" s="955">
        <f>$X$131*$K$131</f>
        <v>0</v>
      </c>
      <c r="Z131" s="955">
        <v>0</v>
      </c>
      <c r="AA131" s="956">
        <f>$Z$131*$K$131</f>
        <v>0</v>
      </c>
      <c r="AP131" s="873" t="s">
        <v>91</v>
      </c>
      <c r="AR131" s="873" t="s">
        <v>82</v>
      </c>
      <c r="AS131" s="873" t="s">
        <v>45</v>
      </c>
      <c r="AW131" s="873" t="s">
        <v>79</v>
      </c>
      <c r="BC131" s="957">
        <f>IF($U$131="základní",$N$131,0)</f>
        <v>0</v>
      </c>
      <c r="BD131" s="957">
        <f>IF($U$131="snížená",$N$131,0)</f>
        <v>0</v>
      </c>
      <c r="BE131" s="957">
        <f>IF($U$131="zákl. přenesená",$N$131,0)</f>
        <v>0</v>
      </c>
      <c r="BF131" s="957">
        <f>IF($U$131="sníž. přenesená",$N$131,0)</f>
        <v>0</v>
      </c>
      <c r="BG131" s="957">
        <f>IF($U$131="nulová",$N$131,0)</f>
        <v>0</v>
      </c>
      <c r="BH131" s="873" t="s">
        <v>12</v>
      </c>
      <c r="BI131" s="957">
        <f>ROUND($L$131*$K$131,2)</f>
        <v>0</v>
      </c>
      <c r="BJ131" s="873" t="s">
        <v>91</v>
      </c>
      <c r="BK131" s="873" t="s">
        <v>4606</v>
      </c>
    </row>
    <row r="132" spans="2:63" s="873" customFormat="1" ht="27" customHeight="1">
      <c r="B132" s="885"/>
      <c r="C132" s="949" t="s">
        <v>136</v>
      </c>
      <c r="D132" s="949" t="s">
        <v>82</v>
      </c>
      <c r="E132" s="950" t="s">
        <v>4228</v>
      </c>
      <c r="F132" s="1167" t="s">
        <v>4227</v>
      </c>
      <c r="G132" s="1168"/>
      <c r="H132" s="1168"/>
      <c r="I132" s="1168"/>
      <c r="J132" s="951" t="s">
        <v>1830</v>
      </c>
      <c r="K132" s="952">
        <v>31.009</v>
      </c>
      <c r="L132" s="1169"/>
      <c r="M132" s="1170"/>
      <c r="N132" s="1171">
        <f>ROUND($L$132*$K$132,2)</f>
        <v>0</v>
      </c>
      <c r="O132" s="1168"/>
      <c r="P132" s="1168"/>
      <c r="Q132" s="1168"/>
      <c r="R132" s="887"/>
      <c r="T132" s="953"/>
      <c r="U132" s="954" t="s">
        <v>31</v>
      </c>
      <c r="V132" s="955">
        <v>3.1309999999999998</v>
      </c>
      <c r="W132" s="955">
        <f>$V$132*$K$132</f>
        <v>97.089179000000001</v>
      </c>
      <c r="X132" s="955">
        <v>0</v>
      </c>
      <c r="Y132" s="955">
        <f>$X$132*$K$132</f>
        <v>0</v>
      </c>
      <c r="Z132" s="955">
        <v>0</v>
      </c>
      <c r="AA132" s="956">
        <f>$Z$132*$K$132</f>
        <v>0</v>
      </c>
      <c r="AP132" s="873" t="s">
        <v>91</v>
      </c>
      <c r="AR132" s="873" t="s">
        <v>82</v>
      </c>
      <c r="AS132" s="873" t="s">
        <v>45</v>
      </c>
      <c r="AW132" s="873" t="s">
        <v>79</v>
      </c>
      <c r="BC132" s="957">
        <f>IF($U$132="základní",$N$132,0)</f>
        <v>0</v>
      </c>
      <c r="BD132" s="957">
        <f>IF($U$132="snížená",$N$132,0)</f>
        <v>0</v>
      </c>
      <c r="BE132" s="957">
        <f>IF($U$132="zákl. přenesená",$N$132,0)</f>
        <v>0</v>
      </c>
      <c r="BF132" s="957">
        <f>IF($U$132="sníž. přenesená",$N$132,0)</f>
        <v>0</v>
      </c>
      <c r="BG132" s="957">
        <f>IF($U$132="nulová",$N$132,0)</f>
        <v>0</v>
      </c>
      <c r="BH132" s="873" t="s">
        <v>12</v>
      </c>
      <c r="BI132" s="957">
        <f>ROUND($L$132*$K$132,2)</f>
        <v>0</v>
      </c>
      <c r="BJ132" s="873" t="s">
        <v>91</v>
      </c>
      <c r="BK132" s="873" t="s">
        <v>4605</v>
      </c>
    </row>
    <row r="133" spans="2:63" s="873" customFormat="1" ht="27" customHeight="1">
      <c r="B133" s="885"/>
      <c r="C133" s="949" t="s">
        <v>143</v>
      </c>
      <c r="D133" s="949" t="s">
        <v>82</v>
      </c>
      <c r="E133" s="950" t="s">
        <v>4223</v>
      </c>
      <c r="F133" s="1167" t="s">
        <v>4222</v>
      </c>
      <c r="G133" s="1168"/>
      <c r="H133" s="1168"/>
      <c r="I133" s="1168"/>
      <c r="J133" s="951" t="s">
        <v>1830</v>
      </c>
      <c r="K133" s="952">
        <v>15.505000000000001</v>
      </c>
      <c r="L133" s="1169"/>
      <c r="M133" s="1170"/>
      <c r="N133" s="1171">
        <f>ROUND($L$133*$K$133,2)</f>
        <v>0</v>
      </c>
      <c r="O133" s="1168"/>
      <c r="P133" s="1168"/>
      <c r="Q133" s="1168"/>
      <c r="R133" s="887"/>
      <c r="T133" s="953"/>
      <c r="U133" s="954" t="s">
        <v>31</v>
      </c>
      <c r="V133" s="955">
        <v>0.47399999999999998</v>
      </c>
      <c r="W133" s="955">
        <f>$V$133*$K$133</f>
        <v>7.3493700000000004</v>
      </c>
      <c r="X133" s="955">
        <v>0</v>
      </c>
      <c r="Y133" s="955">
        <f>$X$133*$K$133</f>
        <v>0</v>
      </c>
      <c r="Z133" s="955">
        <v>0</v>
      </c>
      <c r="AA133" s="956">
        <f>$Z$133*$K$133</f>
        <v>0</v>
      </c>
      <c r="AP133" s="873" t="s">
        <v>91</v>
      </c>
      <c r="AR133" s="873" t="s">
        <v>82</v>
      </c>
      <c r="AS133" s="873" t="s">
        <v>45</v>
      </c>
      <c r="AW133" s="873" t="s">
        <v>79</v>
      </c>
      <c r="BC133" s="957">
        <f>IF($U$133="základní",$N$133,0)</f>
        <v>0</v>
      </c>
      <c r="BD133" s="957">
        <f>IF($U$133="snížená",$N$133,0)</f>
        <v>0</v>
      </c>
      <c r="BE133" s="957">
        <f>IF($U$133="zákl. přenesená",$N$133,0)</f>
        <v>0</v>
      </c>
      <c r="BF133" s="957">
        <f>IF($U$133="sníž. přenesená",$N$133,0)</f>
        <v>0</v>
      </c>
      <c r="BG133" s="957">
        <f>IF($U$133="nulová",$N$133,0)</f>
        <v>0</v>
      </c>
      <c r="BH133" s="873" t="s">
        <v>12</v>
      </c>
      <c r="BI133" s="957">
        <f>ROUND($L$133*$K$133,2)</f>
        <v>0</v>
      </c>
      <c r="BJ133" s="873" t="s">
        <v>91</v>
      </c>
      <c r="BK133" s="873" t="s">
        <v>4604</v>
      </c>
    </row>
    <row r="134" spans="2:63" s="873" customFormat="1" ht="27" customHeight="1">
      <c r="B134" s="885"/>
      <c r="C134" s="949" t="s">
        <v>149</v>
      </c>
      <c r="D134" s="949" t="s">
        <v>82</v>
      </c>
      <c r="E134" s="950" t="s">
        <v>4603</v>
      </c>
      <c r="F134" s="1167" t="s">
        <v>4602</v>
      </c>
      <c r="G134" s="1168"/>
      <c r="H134" s="1168"/>
      <c r="I134" s="1168"/>
      <c r="J134" s="951" t="s">
        <v>1830</v>
      </c>
      <c r="K134" s="952">
        <v>20.672999999999998</v>
      </c>
      <c r="L134" s="1169"/>
      <c r="M134" s="1170"/>
      <c r="N134" s="1171">
        <f>ROUND($L$134*$K$134,2)</f>
        <v>0</v>
      </c>
      <c r="O134" s="1168"/>
      <c r="P134" s="1168"/>
      <c r="Q134" s="1168"/>
      <c r="R134" s="887"/>
      <c r="T134" s="953"/>
      <c r="U134" s="954" t="s">
        <v>31</v>
      </c>
      <c r="V134" s="955">
        <v>4.6180000000000003</v>
      </c>
      <c r="W134" s="955">
        <f>$V$134*$K$134</f>
        <v>95.467913999999993</v>
      </c>
      <c r="X134" s="955">
        <v>0</v>
      </c>
      <c r="Y134" s="955">
        <f>$X$134*$K$134</f>
        <v>0</v>
      </c>
      <c r="Z134" s="955">
        <v>0</v>
      </c>
      <c r="AA134" s="956">
        <f>$Z$134*$K$134</f>
        <v>0</v>
      </c>
      <c r="AP134" s="873" t="s">
        <v>91</v>
      </c>
      <c r="AR134" s="873" t="s">
        <v>82</v>
      </c>
      <c r="AS134" s="873" t="s">
        <v>45</v>
      </c>
      <c r="AW134" s="873" t="s">
        <v>79</v>
      </c>
      <c r="BC134" s="957">
        <f>IF($U$134="základní",$N$134,0)</f>
        <v>0</v>
      </c>
      <c r="BD134" s="957">
        <f>IF($U$134="snížená",$N$134,0)</f>
        <v>0</v>
      </c>
      <c r="BE134" s="957">
        <f>IF($U$134="zákl. přenesená",$N$134,0)</f>
        <v>0</v>
      </c>
      <c r="BF134" s="957">
        <f>IF($U$134="sníž. přenesená",$N$134,0)</f>
        <v>0</v>
      </c>
      <c r="BG134" s="957">
        <f>IF($U$134="nulová",$N$134,0)</f>
        <v>0</v>
      </c>
      <c r="BH134" s="873" t="s">
        <v>12</v>
      </c>
      <c r="BI134" s="957">
        <f>ROUND($L$134*$K$134,2)</f>
        <v>0</v>
      </c>
      <c r="BJ134" s="873" t="s">
        <v>91</v>
      </c>
      <c r="BK134" s="873" t="s">
        <v>4601</v>
      </c>
    </row>
    <row r="135" spans="2:63" s="873" customFormat="1" ht="27" customHeight="1">
      <c r="B135" s="885"/>
      <c r="C135" s="949" t="s">
        <v>155</v>
      </c>
      <c r="D135" s="949" t="s">
        <v>82</v>
      </c>
      <c r="E135" s="950" t="s">
        <v>4600</v>
      </c>
      <c r="F135" s="1167" t="s">
        <v>4599</v>
      </c>
      <c r="G135" s="1168"/>
      <c r="H135" s="1168"/>
      <c r="I135" s="1168"/>
      <c r="J135" s="951" t="s">
        <v>1830</v>
      </c>
      <c r="K135" s="952">
        <v>10.337</v>
      </c>
      <c r="L135" s="1169"/>
      <c r="M135" s="1170"/>
      <c r="N135" s="1171">
        <f>ROUND($L$135*$K$135,2)</f>
        <v>0</v>
      </c>
      <c r="O135" s="1168"/>
      <c r="P135" s="1168"/>
      <c r="Q135" s="1168"/>
      <c r="R135" s="887"/>
      <c r="T135" s="953"/>
      <c r="U135" s="954" t="s">
        <v>31</v>
      </c>
      <c r="V135" s="955">
        <v>0.747</v>
      </c>
      <c r="W135" s="955">
        <f>$V$135*$K$135</f>
        <v>7.7217389999999995</v>
      </c>
      <c r="X135" s="955">
        <v>0</v>
      </c>
      <c r="Y135" s="955">
        <f>$X$135*$K$135</f>
        <v>0</v>
      </c>
      <c r="Z135" s="955">
        <v>0</v>
      </c>
      <c r="AA135" s="956">
        <f>$Z$135*$K$135</f>
        <v>0</v>
      </c>
      <c r="AP135" s="873" t="s">
        <v>91</v>
      </c>
      <c r="AR135" s="873" t="s">
        <v>82</v>
      </c>
      <c r="AS135" s="873" t="s">
        <v>45</v>
      </c>
      <c r="AW135" s="873" t="s">
        <v>79</v>
      </c>
      <c r="BC135" s="957">
        <f>IF($U$135="základní",$N$135,0)</f>
        <v>0</v>
      </c>
      <c r="BD135" s="957">
        <f>IF($U$135="snížená",$N$135,0)</f>
        <v>0</v>
      </c>
      <c r="BE135" s="957">
        <f>IF($U$135="zákl. přenesená",$N$135,0)</f>
        <v>0</v>
      </c>
      <c r="BF135" s="957">
        <f>IF($U$135="sníž. přenesená",$N$135,0)</f>
        <v>0</v>
      </c>
      <c r="BG135" s="957">
        <f>IF($U$135="nulová",$N$135,0)</f>
        <v>0</v>
      </c>
      <c r="BH135" s="873" t="s">
        <v>12</v>
      </c>
      <c r="BI135" s="957">
        <f>ROUND($L$135*$K$135,2)</f>
        <v>0</v>
      </c>
      <c r="BJ135" s="873" t="s">
        <v>91</v>
      </c>
      <c r="BK135" s="873" t="s">
        <v>4598</v>
      </c>
    </row>
    <row r="136" spans="2:63" s="873" customFormat="1" ht="27" customHeight="1">
      <c r="B136" s="885"/>
      <c r="C136" s="949" t="s">
        <v>161</v>
      </c>
      <c r="D136" s="949" t="s">
        <v>82</v>
      </c>
      <c r="E136" s="950" t="s">
        <v>4420</v>
      </c>
      <c r="F136" s="1167" t="s">
        <v>4419</v>
      </c>
      <c r="G136" s="1168"/>
      <c r="H136" s="1168"/>
      <c r="I136" s="1168"/>
      <c r="J136" s="951" t="s">
        <v>959</v>
      </c>
      <c r="K136" s="952">
        <v>597.28599999999994</v>
      </c>
      <c r="L136" s="1169"/>
      <c r="M136" s="1170"/>
      <c r="N136" s="1171">
        <f>ROUND($L$136*$K$136,2)</f>
        <v>0</v>
      </c>
      <c r="O136" s="1168"/>
      <c r="P136" s="1168"/>
      <c r="Q136" s="1168"/>
      <c r="R136" s="887"/>
      <c r="T136" s="953"/>
      <c r="U136" s="954" t="s">
        <v>31</v>
      </c>
      <c r="V136" s="955">
        <v>0.23599999999999999</v>
      </c>
      <c r="W136" s="955">
        <f>$V$136*$K$136</f>
        <v>140.95949599999997</v>
      </c>
      <c r="X136" s="955">
        <v>8.4000000000000003E-4</v>
      </c>
      <c r="Y136" s="955">
        <f>$X$136*$K$136</f>
        <v>0.50172023999999993</v>
      </c>
      <c r="Z136" s="955">
        <v>0</v>
      </c>
      <c r="AA136" s="956">
        <f>$Z$136*$K$136</f>
        <v>0</v>
      </c>
      <c r="AP136" s="873" t="s">
        <v>91</v>
      </c>
      <c r="AR136" s="873" t="s">
        <v>82</v>
      </c>
      <c r="AS136" s="873" t="s">
        <v>45</v>
      </c>
      <c r="AW136" s="873" t="s">
        <v>79</v>
      </c>
      <c r="BC136" s="957">
        <f>IF($U$136="základní",$N$136,0)</f>
        <v>0</v>
      </c>
      <c r="BD136" s="957">
        <f>IF($U$136="snížená",$N$136,0)</f>
        <v>0</v>
      </c>
      <c r="BE136" s="957">
        <f>IF($U$136="zákl. přenesená",$N$136,0)</f>
        <v>0</v>
      </c>
      <c r="BF136" s="957">
        <f>IF($U$136="sníž. přenesená",$N$136,0)</f>
        <v>0</v>
      </c>
      <c r="BG136" s="957">
        <f>IF($U$136="nulová",$N$136,0)</f>
        <v>0</v>
      </c>
      <c r="BH136" s="873" t="s">
        <v>12</v>
      </c>
      <c r="BI136" s="957">
        <f>ROUND($L$136*$K$136,2)</f>
        <v>0</v>
      </c>
      <c r="BJ136" s="873" t="s">
        <v>91</v>
      </c>
      <c r="BK136" s="873" t="s">
        <v>4597</v>
      </c>
    </row>
    <row r="137" spans="2:63" s="873" customFormat="1" ht="27" customHeight="1">
      <c r="B137" s="885"/>
      <c r="C137" s="949" t="s">
        <v>6</v>
      </c>
      <c r="D137" s="949" t="s">
        <v>82</v>
      </c>
      <c r="E137" s="950" t="s">
        <v>4417</v>
      </c>
      <c r="F137" s="1167" t="s">
        <v>4416</v>
      </c>
      <c r="G137" s="1168"/>
      <c r="H137" s="1168"/>
      <c r="I137" s="1168"/>
      <c r="J137" s="951" t="s">
        <v>959</v>
      </c>
      <c r="K137" s="952">
        <v>597.28599999999994</v>
      </c>
      <c r="L137" s="1169"/>
      <c r="M137" s="1170"/>
      <c r="N137" s="1171">
        <f>ROUND($L$137*$K$137,2)</f>
        <v>0</v>
      </c>
      <c r="O137" s="1168"/>
      <c r="P137" s="1168"/>
      <c r="Q137" s="1168"/>
      <c r="R137" s="887"/>
      <c r="T137" s="953"/>
      <c r="U137" s="954" t="s">
        <v>31</v>
      </c>
      <c r="V137" s="955">
        <v>7.0000000000000007E-2</v>
      </c>
      <c r="W137" s="955">
        <f>$V$137*$K$137</f>
        <v>41.810020000000002</v>
      </c>
      <c r="X137" s="955">
        <v>0</v>
      </c>
      <c r="Y137" s="955">
        <f>$X$137*$K$137</f>
        <v>0</v>
      </c>
      <c r="Z137" s="955">
        <v>0</v>
      </c>
      <c r="AA137" s="956">
        <f>$Z$137*$K$137</f>
        <v>0</v>
      </c>
      <c r="AP137" s="873" t="s">
        <v>91</v>
      </c>
      <c r="AR137" s="873" t="s">
        <v>82</v>
      </c>
      <c r="AS137" s="873" t="s">
        <v>45</v>
      </c>
      <c r="AW137" s="873" t="s">
        <v>79</v>
      </c>
      <c r="BC137" s="957">
        <f>IF($U$137="základní",$N$137,0)</f>
        <v>0</v>
      </c>
      <c r="BD137" s="957">
        <f>IF($U$137="snížená",$N$137,0)</f>
        <v>0</v>
      </c>
      <c r="BE137" s="957">
        <f>IF($U$137="zákl. přenesená",$N$137,0)</f>
        <v>0</v>
      </c>
      <c r="BF137" s="957">
        <f>IF($U$137="sníž. přenesená",$N$137,0)</f>
        <v>0</v>
      </c>
      <c r="BG137" s="957">
        <f>IF($U$137="nulová",$N$137,0)</f>
        <v>0</v>
      </c>
      <c r="BH137" s="873" t="s">
        <v>12</v>
      </c>
      <c r="BI137" s="957">
        <f>ROUND($L$137*$K$137,2)</f>
        <v>0</v>
      </c>
      <c r="BJ137" s="873" t="s">
        <v>91</v>
      </c>
      <c r="BK137" s="873" t="s">
        <v>4596</v>
      </c>
    </row>
    <row r="138" spans="2:63" s="873" customFormat="1" ht="27" customHeight="1">
      <c r="B138" s="885"/>
      <c r="C138" s="949" t="s">
        <v>86</v>
      </c>
      <c r="D138" s="949" t="s">
        <v>82</v>
      </c>
      <c r="E138" s="950" t="s">
        <v>1866</v>
      </c>
      <c r="F138" s="1167" t="s">
        <v>1865</v>
      </c>
      <c r="G138" s="1168"/>
      <c r="H138" s="1168"/>
      <c r="I138" s="1168"/>
      <c r="J138" s="951" t="s">
        <v>1830</v>
      </c>
      <c r="K138" s="952">
        <v>188.607</v>
      </c>
      <c r="L138" s="1169"/>
      <c r="M138" s="1170"/>
      <c r="N138" s="1171">
        <f>ROUND($L$138*$K$138,2)</f>
        <v>0</v>
      </c>
      <c r="O138" s="1168"/>
      <c r="P138" s="1168"/>
      <c r="Q138" s="1168"/>
      <c r="R138" s="887"/>
      <c r="T138" s="953"/>
      <c r="U138" s="954" t="s">
        <v>31</v>
      </c>
      <c r="V138" s="955">
        <v>0.34499999999999997</v>
      </c>
      <c r="W138" s="955">
        <f>$V$138*$K$138</f>
        <v>65.069414999999992</v>
      </c>
      <c r="X138" s="955">
        <v>0</v>
      </c>
      <c r="Y138" s="955">
        <f>$X$138*$K$138</f>
        <v>0</v>
      </c>
      <c r="Z138" s="955">
        <v>0</v>
      </c>
      <c r="AA138" s="956">
        <f>$Z$138*$K$138</f>
        <v>0</v>
      </c>
      <c r="AP138" s="873" t="s">
        <v>91</v>
      </c>
      <c r="AR138" s="873" t="s">
        <v>82</v>
      </c>
      <c r="AS138" s="873" t="s">
        <v>45</v>
      </c>
      <c r="AW138" s="873" t="s">
        <v>79</v>
      </c>
      <c r="BC138" s="957">
        <f>IF($U$138="základní",$N$138,0)</f>
        <v>0</v>
      </c>
      <c r="BD138" s="957">
        <f>IF($U$138="snížená",$N$138,0)</f>
        <v>0</v>
      </c>
      <c r="BE138" s="957">
        <f>IF($U$138="zákl. přenesená",$N$138,0)</f>
        <v>0</v>
      </c>
      <c r="BF138" s="957">
        <f>IF($U$138="sníž. přenesená",$N$138,0)</f>
        <v>0</v>
      </c>
      <c r="BG138" s="957">
        <f>IF($U$138="nulová",$N$138,0)</f>
        <v>0</v>
      </c>
      <c r="BH138" s="873" t="s">
        <v>12</v>
      </c>
      <c r="BI138" s="957">
        <f>ROUND($L$138*$K$138,2)</f>
        <v>0</v>
      </c>
      <c r="BJ138" s="873" t="s">
        <v>91</v>
      </c>
      <c r="BK138" s="873" t="s">
        <v>4595</v>
      </c>
    </row>
    <row r="139" spans="2:63" s="873" customFormat="1" ht="27" customHeight="1">
      <c r="B139" s="885"/>
      <c r="C139" s="949" t="s">
        <v>176</v>
      </c>
      <c r="D139" s="949" t="s">
        <v>82</v>
      </c>
      <c r="E139" s="950" t="s">
        <v>1862</v>
      </c>
      <c r="F139" s="1167" t="s">
        <v>1861</v>
      </c>
      <c r="G139" s="1168"/>
      <c r="H139" s="1168"/>
      <c r="I139" s="1168"/>
      <c r="J139" s="951" t="s">
        <v>1830</v>
      </c>
      <c r="K139" s="952">
        <v>147.97200000000001</v>
      </c>
      <c r="L139" s="1169"/>
      <c r="M139" s="1170"/>
      <c r="N139" s="1171">
        <f>ROUND($L$139*$K$139,2)</f>
        <v>0</v>
      </c>
      <c r="O139" s="1168"/>
      <c r="P139" s="1168"/>
      <c r="Q139" s="1168"/>
      <c r="R139" s="887"/>
      <c r="T139" s="953"/>
      <c r="U139" s="954" t="s">
        <v>31</v>
      </c>
      <c r="V139" s="955">
        <v>8.3000000000000004E-2</v>
      </c>
      <c r="W139" s="955">
        <f>$V$139*$K$139</f>
        <v>12.281676000000001</v>
      </c>
      <c r="X139" s="955">
        <v>0</v>
      </c>
      <c r="Y139" s="955">
        <f>$X$139*$K$139</f>
        <v>0</v>
      </c>
      <c r="Z139" s="955">
        <v>0</v>
      </c>
      <c r="AA139" s="956">
        <f>$Z$139*$K$139</f>
        <v>0</v>
      </c>
      <c r="AP139" s="873" t="s">
        <v>91</v>
      </c>
      <c r="AR139" s="873" t="s">
        <v>82</v>
      </c>
      <c r="AS139" s="873" t="s">
        <v>45</v>
      </c>
      <c r="AW139" s="873" t="s">
        <v>79</v>
      </c>
      <c r="BC139" s="957">
        <f>IF($U$139="základní",$N$139,0)</f>
        <v>0</v>
      </c>
      <c r="BD139" s="957">
        <f>IF($U$139="snížená",$N$139,0)</f>
        <v>0</v>
      </c>
      <c r="BE139" s="957">
        <f>IF($U$139="zákl. přenesená",$N$139,0)</f>
        <v>0</v>
      </c>
      <c r="BF139" s="957">
        <f>IF($U$139="sníž. přenesená",$N$139,0)</f>
        <v>0</v>
      </c>
      <c r="BG139" s="957">
        <f>IF($U$139="nulová",$N$139,0)</f>
        <v>0</v>
      </c>
      <c r="BH139" s="873" t="s">
        <v>12</v>
      </c>
      <c r="BI139" s="957">
        <f>ROUND($L$139*$K$139,2)</f>
        <v>0</v>
      </c>
      <c r="BJ139" s="873" t="s">
        <v>91</v>
      </c>
      <c r="BK139" s="873" t="s">
        <v>4594</v>
      </c>
    </row>
    <row r="140" spans="2:63" s="873" customFormat="1" ht="15.75" customHeight="1">
      <c r="B140" s="885"/>
      <c r="C140" s="949" t="s">
        <v>182</v>
      </c>
      <c r="D140" s="949" t="s">
        <v>82</v>
      </c>
      <c r="E140" s="950" t="s">
        <v>1856</v>
      </c>
      <c r="F140" s="1167" t="s">
        <v>1855</v>
      </c>
      <c r="G140" s="1168"/>
      <c r="H140" s="1168"/>
      <c r="I140" s="1168"/>
      <c r="J140" s="951" t="s">
        <v>1830</v>
      </c>
      <c r="K140" s="952">
        <v>96.29</v>
      </c>
      <c r="L140" s="1169"/>
      <c r="M140" s="1170"/>
      <c r="N140" s="1171">
        <f>ROUND($L$140*$K$140,2)</f>
        <v>0</v>
      </c>
      <c r="O140" s="1168"/>
      <c r="P140" s="1168"/>
      <c r="Q140" s="1168"/>
      <c r="R140" s="887"/>
      <c r="T140" s="953"/>
      <c r="U140" s="954" t="s">
        <v>31</v>
      </c>
      <c r="V140" s="955">
        <v>8.9999999999999993E-3</v>
      </c>
      <c r="W140" s="955">
        <f>$V$140*$K$140</f>
        <v>0.86660999999999999</v>
      </c>
      <c r="X140" s="955">
        <v>0</v>
      </c>
      <c r="Y140" s="955">
        <f>$X$140*$K$140</f>
        <v>0</v>
      </c>
      <c r="Z140" s="955">
        <v>0</v>
      </c>
      <c r="AA140" s="956">
        <f>$Z$140*$K$140</f>
        <v>0</v>
      </c>
      <c r="AP140" s="873" t="s">
        <v>91</v>
      </c>
      <c r="AR140" s="873" t="s">
        <v>82</v>
      </c>
      <c r="AS140" s="873" t="s">
        <v>45</v>
      </c>
      <c r="AW140" s="873" t="s">
        <v>79</v>
      </c>
      <c r="BC140" s="957">
        <f>IF($U$140="základní",$N$140,0)</f>
        <v>0</v>
      </c>
      <c r="BD140" s="957">
        <f>IF($U$140="snížená",$N$140,0)</f>
        <v>0</v>
      </c>
      <c r="BE140" s="957">
        <f>IF($U$140="zákl. přenesená",$N$140,0)</f>
        <v>0</v>
      </c>
      <c r="BF140" s="957">
        <f>IF($U$140="sníž. přenesená",$N$140,0)</f>
        <v>0</v>
      </c>
      <c r="BG140" s="957">
        <f>IF($U$140="nulová",$N$140,0)</f>
        <v>0</v>
      </c>
      <c r="BH140" s="873" t="s">
        <v>12</v>
      </c>
      <c r="BI140" s="957">
        <f>ROUND($L$140*$K$140,2)</f>
        <v>0</v>
      </c>
      <c r="BJ140" s="873" t="s">
        <v>91</v>
      </c>
      <c r="BK140" s="873" t="s">
        <v>4593</v>
      </c>
    </row>
    <row r="141" spans="2:63" s="873" customFormat="1" ht="27" customHeight="1">
      <c r="B141" s="885"/>
      <c r="C141" s="949" t="s">
        <v>188</v>
      </c>
      <c r="D141" s="949" t="s">
        <v>82</v>
      </c>
      <c r="E141" s="950" t="s">
        <v>1838</v>
      </c>
      <c r="F141" s="1167" t="s">
        <v>1837</v>
      </c>
      <c r="G141" s="1168"/>
      <c r="H141" s="1168"/>
      <c r="I141" s="1168"/>
      <c r="J141" s="951" t="s">
        <v>953</v>
      </c>
      <c r="K141" s="952">
        <v>113.922</v>
      </c>
      <c r="L141" s="1169"/>
      <c r="M141" s="1170"/>
      <c r="N141" s="1171">
        <f>ROUND($L$141*$K$141,2)</f>
        <v>0</v>
      </c>
      <c r="O141" s="1168"/>
      <c r="P141" s="1168"/>
      <c r="Q141" s="1168"/>
      <c r="R141" s="887"/>
      <c r="T141" s="953"/>
      <c r="U141" s="954" t="s">
        <v>31</v>
      </c>
      <c r="V141" s="955">
        <v>0</v>
      </c>
      <c r="W141" s="955">
        <f>$V$141*$K$141</f>
        <v>0</v>
      </c>
      <c r="X141" s="955">
        <v>0</v>
      </c>
      <c r="Y141" s="955">
        <f>$X$141*$K$141</f>
        <v>0</v>
      </c>
      <c r="Z141" s="955">
        <v>0</v>
      </c>
      <c r="AA141" s="956">
        <f>$Z$141*$K$141</f>
        <v>0</v>
      </c>
      <c r="AP141" s="873" t="s">
        <v>91</v>
      </c>
      <c r="AR141" s="873" t="s">
        <v>82</v>
      </c>
      <c r="AS141" s="873" t="s">
        <v>45</v>
      </c>
      <c r="AW141" s="873" t="s">
        <v>79</v>
      </c>
      <c r="BC141" s="957">
        <f>IF($U$141="základní",$N$141,0)</f>
        <v>0</v>
      </c>
      <c r="BD141" s="957">
        <f>IF($U$141="snížená",$N$141,0)</f>
        <v>0</v>
      </c>
      <c r="BE141" s="957">
        <f>IF($U$141="zákl. přenesená",$N$141,0)</f>
        <v>0</v>
      </c>
      <c r="BF141" s="957">
        <f>IF($U$141="sníž. přenesená",$N$141,0)</f>
        <v>0</v>
      </c>
      <c r="BG141" s="957">
        <f>IF($U$141="nulová",$N$141,0)</f>
        <v>0</v>
      </c>
      <c r="BH141" s="873" t="s">
        <v>12</v>
      </c>
      <c r="BI141" s="957">
        <f>ROUND($L$141*$K$141,2)</f>
        <v>0</v>
      </c>
      <c r="BJ141" s="873" t="s">
        <v>91</v>
      </c>
      <c r="BK141" s="873" t="s">
        <v>4592</v>
      </c>
    </row>
    <row r="142" spans="2:63" s="873" customFormat="1" ht="27" customHeight="1">
      <c r="B142" s="885"/>
      <c r="C142" s="949" t="s">
        <v>193</v>
      </c>
      <c r="D142" s="949" t="s">
        <v>82</v>
      </c>
      <c r="E142" s="950" t="s">
        <v>1852</v>
      </c>
      <c r="F142" s="1167" t="s">
        <v>1851</v>
      </c>
      <c r="G142" s="1168"/>
      <c r="H142" s="1168"/>
      <c r="I142" s="1168"/>
      <c r="J142" s="951" t="s">
        <v>1830</v>
      </c>
      <c r="K142" s="952">
        <v>213.685</v>
      </c>
      <c r="L142" s="1169"/>
      <c r="M142" s="1170"/>
      <c r="N142" s="1171">
        <f>ROUND($L$142*$K$142,2)</f>
        <v>0</v>
      </c>
      <c r="O142" s="1168"/>
      <c r="P142" s="1168"/>
      <c r="Q142" s="1168"/>
      <c r="R142" s="887"/>
      <c r="T142" s="953"/>
      <c r="U142" s="954" t="s">
        <v>31</v>
      </c>
      <c r="V142" s="955">
        <v>0.29899999999999999</v>
      </c>
      <c r="W142" s="955">
        <f>$V$142*$K$142</f>
        <v>63.891815000000001</v>
      </c>
      <c r="X142" s="955">
        <v>0</v>
      </c>
      <c r="Y142" s="955">
        <f>$X$142*$K$142</f>
        <v>0</v>
      </c>
      <c r="Z142" s="955">
        <v>0</v>
      </c>
      <c r="AA142" s="956">
        <f>$Z$142*$K$142</f>
        <v>0</v>
      </c>
      <c r="AP142" s="873" t="s">
        <v>91</v>
      </c>
      <c r="AR142" s="873" t="s">
        <v>82</v>
      </c>
      <c r="AS142" s="873" t="s">
        <v>45</v>
      </c>
      <c r="AW142" s="873" t="s">
        <v>79</v>
      </c>
      <c r="BC142" s="957">
        <f>IF($U$142="základní",$N$142,0)</f>
        <v>0</v>
      </c>
      <c r="BD142" s="957">
        <f>IF($U$142="snížená",$N$142,0)</f>
        <v>0</v>
      </c>
      <c r="BE142" s="957">
        <f>IF($U$142="zákl. přenesená",$N$142,0)</f>
        <v>0</v>
      </c>
      <c r="BF142" s="957">
        <f>IF($U$142="sníž. přenesená",$N$142,0)</f>
        <v>0</v>
      </c>
      <c r="BG142" s="957">
        <f>IF($U$142="nulová",$N$142,0)</f>
        <v>0</v>
      </c>
      <c r="BH142" s="873" t="s">
        <v>12</v>
      </c>
      <c r="BI142" s="957">
        <f>ROUND($L$142*$K$142,2)</f>
        <v>0</v>
      </c>
      <c r="BJ142" s="873" t="s">
        <v>91</v>
      </c>
      <c r="BK142" s="873" t="s">
        <v>4591</v>
      </c>
    </row>
    <row r="143" spans="2:63" s="873" customFormat="1" ht="15.75" customHeight="1">
      <c r="B143" s="885"/>
      <c r="C143" s="958" t="s">
        <v>5</v>
      </c>
      <c r="D143" s="958" t="s">
        <v>92</v>
      </c>
      <c r="E143" s="959" t="s">
        <v>4406</v>
      </c>
      <c r="F143" s="1175" t="s">
        <v>4405</v>
      </c>
      <c r="G143" s="1176"/>
      <c r="H143" s="1176"/>
      <c r="I143" s="1176"/>
      <c r="J143" s="960" t="s">
        <v>953</v>
      </c>
      <c r="K143" s="952">
        <v>59.606999999999999</v>
      </c>
      <c r="L143" s="1177"/>
      <c r="M143" s="1178"/>
      <c r="N143" s="1179">
        <f>ROUND($L$143*$K$143,2)</f>
        <v>0</v>
      </c>
      <c r="O143" s="1168"/>
      <c r="P143" s="1168"/>
      <c r="Q143" s="1168"/>
      <c r="R143" s="887"/>
      <c r="T143" s="953"/>
      <c r="U143" s="954" t="s">
        <v>31</v>
      </c>
      <c r="V143" s="955">
        <v>0</v>
      </c>
      <c r="W143" s="955">
        <f>$V$143*$K$143</f>
        <v>0</v>
      </c>
      <c r="X143" s="955">
        <v>1</v>
      </c>
      <c r="Y143" s="955">
        <f>$X$143*$K$143</f>
        <v>59.606999999999999</v>
      </c>
      <c r="Z143" s="955">
        <v>0</v>
      </c>
      <c r="AA143" s="956">
        <f>$Z$143*$K$143</f>
        <v>0</v>
      </c>
      <c r="AP143" s="873" t="s">
        <v>122</v>
      </c>
      <c r="AR143" s="873" t="s">
        <v>92</v>
      </c>
      <c r="AS143" s="873" t="s">
        <v>45</v>
      </c>
      <c r="AW143" s="873" t="s">
        <v>79</v>
      </c>
      <c r="BC143" s="957">
        <f>IF($U$143="základní",$N$143,0)</f>
        <v>0</v>
      </c>
      <c r="BD143" s="957">
        <f>IF($U$143="snížená",$N$143,0)</f>
        <v>0</v>
      </c>
      <c r="BE143" s="957">
        <f>IF($U$143="zákl. přenesená",$N$143,0)</f>
        <v>0</v>
      </c>
      <c r="BF143" s="957">
        <f>IF($U$143="sníž. přenesená",$N$143,0)</f>
        <v>0</v>
      </c>
      <c r="BG143" s="957">
        <f>IF($U$143="nulová",$N$143,0)</f>
        <v>0</v>
      </c>
      <c r="BH143" s="873" t="s">
        <v>12</v>
      </c>
      <c r="BI143" s="957">
        <f>ROUND($L$143*$K$143,2)</f>
        <v>0</v>
      </c>
      <c r="BJ143" s="873" t="s">
        <v>91</v>
      </c>
      <c r="BK143" s="873" t="s">
        <v>4590</v>
      </c>
    </row>
    <row r="144" spans="2:63" s="873" customFormat="1" ht="39" customHeight="1">
      <c r="B144" s="885"/>
      <c r="C144" s="949" t="s">
        <v>202</v>
      </c>
      <c r="D144" s="949" t="s">
        <v>82</v>
      </c>
      <c r="E144" s="950" t="s">
        <v>4409</v>
      </c>
      <c r="F144" s="1167" t="s">
        <v>4408</v>
      </c>
      <c r="G144" s="1168"/>
      <c r="H144" s="1168"/>
      <c r="I144" s="1168"/>
      <c r="J144" s="951" t="s">
        <v>1830</v>
      </c>
      <c r="K144" s="952">
        <v>76.867999999999995</v>
      </c>
      <c r="L144" s="1169"/>
      <c r="M144" s="1170"/>
      <c r="N144" s="1171">
        <f>ROUND($L$144*$K$144,2)</f>
        <v>0</v>
      </c>
      <c r="O144" s="1168"/>
      <c r="P144" s="1168"/>
      <c r="Q144" s="1168"/>
      <c r="R144" s="887"/>
      <c r="T144" s="953"/>
      <c r="U144" s="954" t="s">
        <v>31</v>
      </c>
      <c r="V144" s="955">
        <v>1.587</v>
      </c>
      <c r="W144" s="955">
        <f>$V$144*$K$144</f>
        <v>121.98951599999999</v>
      </c>
      <c r="X144" s="955">
        <v>0</v>
      </c>
      <c r="Y144" s="955">
        <f>$X$144*$K$144</f>
        <v>0</v>
      </c>
      <c r="Z144" s="955">
        <v>0</v>
      </c>
      <c r="AA144" s="956">
        <f>$Z$144*$K$144</f>
        <v>0</v>
      </c>
      <c r="AP144" s="873" t="s">
        <v>91</v>
      </c>
      <c r="AR144" s="873" t="s">
        <v>82</v>
      </c>
      <c r="AS144" s="873" t="s">
        <v>45</v>
      </c>
      <c r="AW144" s="873" t="s">
        <v>79</v>
      </c>
      <c r="BC144" s="957">
        <f>IF($U$144="základní",$N$144,0)</f>
        <v>0</v>
      </c>
      <c r="BD144" s="957">
        <f>IF($U$144="snížená",$N$144,0)</f>
        <v>0</v>
      </c>
      <c r="BE144" s="957">
        <f>IF($U$144="zákl. přenesená",$N$144,0)</f>
        <v>0</v>
      </c>
      <c r="BF144" s="957">
        <f>IF($U$144="sníž. přenesená",$N$144,0)</f>
        <v>0</v>
      </c>
      <c r="BG144" s="957">
        <f>IF($U$144="nulová",$N$144,0)</f>
        <v>0</v>
      </c>
      <c r="BH144" s="873" t="s">
        <v>12</v>
      </c>
      <c r="BI144" s="957">
        <f>ROUND($L$144*$K$144,2)</f>
        <v>0</v>
      </c>
      <c r="BJ144" s="873" t="s">
        <v>91</v>
      </c>
      <c r="BK144" s="873" t="s">
        <v>4589</v>
      </c>
    </row>
    <row r="145" spans="2:63" s="873" customFormat="1" ht="15.75" customHeight="1">
      <c r="B145" s="885"/>
      <c r="C145" s="958" t="s">
        <v>207</v>
      </c>
      <c r="D145" s="958" t="s">
        <v>92</v>
      </c>
      <c r="E145" s="959" t="s">
        <v>4406</v>
      </c>
      <c r="F145" s="1175" t="s">
        <v>4405</v>
      </c>
      <c r="G145" s="1176"/>
      <c r="H145" s="1176"/>
      <c r="I145" s="1176"/>
      <c r="J145" s="960" t="s">
        <v>953</v>
      </c>
      <c r="K145" s="952">
        <v>126.83199999999999</v>
      </c>
      <c r="L145" s="1177"/>
      <c r="M145" s="1178"/>
      <c r="N145" s="1179">
        <f>ROUND($L$145*$K$145,2)</f>
        <v>0</v>
      </c>
      <c r="O145" s="1168"/>
      <c r="P145" s="1168"/>
      <c r="Q145" s="1168"/>
      <c r="R145" s="887"/>
      <c r="T145" s="953"/>
      <c r="U145" s="954" t="s">
        <v>31</v>
      </c>
      <c r="V145" s="955">
        <v>0</v>
      </c>
      <c r="W145" s="955">
        <f>$V$145*$K$145</f>
        <v>0</v>
      </c>
      <c r="X145" s="955">
        <v>1</v>
      </c>
      <c r="Y145" s="955">
        <f>$X$145*$K$145</f>
        <v>126.83199999999999</v>
      </c>
      <c r="Z145" s="955">
        <v>0</v>
      </c>
      <c r="AA145" s="956">
        <f>$Z$145*$K$145</f>
        <v>0</v>
      </c>
      <c r="AP145" s="873" t="s">
        <v>122</v>
      </c>
      <c r="AR145" s="873" t="s">
        <v>92</v>
      </c>
      <c r="AS145" s="873" t="s">
        <v>45</v>
      </c>
      <c r="AW145" s="873" t="s">
        <v>79</v>
      </c>
      <c r="BC145" s="957">
        <f>IF($U$145="základní",$N$145,0)</f>
        <v>0</v>
      </c>
      <c r="BD145" s="957">
        <f>IF($U$145="snížená",$N$145,0)</f>
        <v>0</v>
      </c>
      <c r="BE145" s="957">
        <f>IF($U$145="zákl. přenesená",$N$145,0)</f>
        <v>0</v>
      </c>
      <c r="BF145" s="957">
        <f>IF($U$145="sníž. přenesená",$N$145,0)</f>
        <v>0</v>
      </c>
      <c r="BG145" s="957">
        <f>IF($U$145="nulová",$N$145,0)</f>
        <v>0</v>
      </c>
      <c r="BH145" s="873" t="s">
        <v>12</v>
      </c>
      <c r="BI145" s="957">
        <f>ROUND($L$145*$K$145,2)</f>
        <v>0</v>
      </c>
      <c r="BJ145" s="873" t="s">
        <v>91</v>
      </c>
      <c r="BK145" s="873" t="s">
        <v>4588</v>
      </c>
    </row>
    <row r="146" spans="2:63" s="873" customFormat="1" ht="27" customHeight="1">
      <c r="B146" s="885"/>
      <c r="C146" s="949" t="s">
        <v>212</v>
      </c>
      <c r="D146" s="949" t="s">
        <v>82</v>
      </c>
      <c r="E146" s="950" t="s">
        <v>4403</v>
      </c>
      <c r="F146" s="1167" t="s">
        <v>4402</v>
      </c>
      <c r="G146" s="1168"/>
      <c r="H146" s="1168"/>
      <c r="I146" s="1168"/>
      <c r="J146" s="951" t="s">
        <v>959</v>
      </c>
      <c r="K146" s="952">
        <v>125.395</v>
      </c>
      <c r="L146" s="1169"/>
      <c r="M146" s="1170"/>
      <c r="N146" s="1171">
        <f>ROUND($L$146*$K$146,2)</f>
        <v>0</v>
      </c>
      <c r="O146" s="1168"/>
      <c r="P146" s="1168"/>
      <c r="Q146" s="1168"/>
      <c r="R146" s="887"/>
      <c r="T146" s="953"/>
      <c r="U146" s="954" t="s">
        <v>31</v>
      </c>
      <c r="V146" s="955">
        <v>0.06</v>
      </c>
      <c r="W146" s="955">
        <f>$V$146*$K$146</f>
        <v>7.5236999999999998</v>
      </c>
      <c r="X146" s="955">
        <v>0</v>
      </c>
      <c r="Y146" s="955">
        <f>$X$146*$K$146</f>
        <v>0</v>
      </c>
      <c r="Z146" s="955">
        <v>0</v>
      </c>
      <c r="AA146" s="956">
        <f>$Z$146*$K$146</f>
        <v>0</v>
      </c>
      <c r="AP146" s="873" t="s">
        <v>91</v>
      </c>
      <c r="AR146" s="873" t="s">
        <v>82</v>
      </c>
      <c r="AS146" s="873" t="s">
        <v>45</v>
      </c>
      <c r="AW146" s="873" t="s">
        <v>79</v>
      </c>
      <c r="BC146" s="957">
        <f>IF($U$146="základní",$N$146,0)</f>
        <v>0</v>
      </c>
      <c r="BD146" s="957">
        <f>IF($U$146="snížená",$N$146,0)</f>
        <v>0</v>
      </c>
      <c r="BE146" s="957">
        <f>IF($U$146="zákl. přenesená",$N$146,0)</f>
        <v>0</v>
      </c>
      <c r="BF146" s="957">
        <f>IF($U$146="sníž. přenesená",$N$146,0)</f>
        <v>0</v>
      </c>
      <c r="BG146" s="957">
        <f>IF($U$146="nulová",$N$146,0)</f>
        <v>0</v>
      </c>
      <c r="BH146" s="873" t="s">
        <v>12</v>
      </c>
      <c r="BI146" s="957">
        <f>ROUND($L$146*$K$146,2)</f>
        <v>0</v>
      </c>
      <c r="BJ146" s="873" t="s">
        <v>91</v>
      </c>
      <c r="BK146" s="873" t="s">
        <v>4587</v>
      </c>
    </row>
    <row r="147" spans="2:63" s="873" customFormat="1" ht="15.75" customHeight="1">
      <c r="B147" s="885"/>
      <c r="C147" s="958" t="s">
        <v>216</v>
      </c>
      <c r="D147" s="958" t="s">
        <v>92</v>
      </c>
      <c r="E147" s="959" t="s">
        <v>4196</v>
      </c>
      <c r="F147" s="1175" t="s">
        <v>4400</v>
      </c>
      <c r="G147" s="1176"/>
      <c r="H147" s="1176"/>
      <c r="I147" s="1176"/>
      <c r="J147" s="960" t="s">
        <v>1068</v>
      </c>
      <c r="K147" s="952">
        <v>5.016</v>
      </c>
      <c r="L147" s="1177"/>
      <c r="M147" s="1178"/>
      <c r="N147" s="1179">
        <f>ROUND($L$147*$K$147,2)</f>
        <v>0</v>
      </c>
      <c r="O147" s="1168"/>
      <c r="P147" s="1168"/>
      <c r="Q147" s="1168"/>
      <c r="R147" s="887"/>
      <c r="T147" s="953"/>
      <c r="U147" s="954" t="s">
        <v>31</v>
      </c>
      <c r="V147" s="955">
        <v>0</v>
      </c>
      <c r="W147" s="955">
        <f>$V$147*$K$147</f>
        <v>0</v>
      </c>
      <c r="X147" s="955">
        <v>1E-3</v>
      </c>
      <c r="Y147" s="955">
        <f>$X$147*$K$147</f>
        <v>5.0160000000000005E-3</v>
      </c>
      <c r="Z147" s="955">
        <v>0</v>
      </c>
      <c r="AA147" s="956">
        <f>$Z$147*$K$147</f>
        <v>0</v>
      </c>
      <c r="AP147" s="873" t="s">
        <v>122</v>
      </c>
      <c r="AR147" s="873" t="s">
        <v>92</v>
      </c>
      <c r="AS147" s="873" t="s">
        <v>45</v>
      </c>
      <c r="AW147" s="873" t="s">
        <v>79</v>
      </c>
      <c r="BC147" s="957">
        <f>IF($U$147="základní",$N$147,0)</f>
        <v>0</v>
      </c>
      <c r="BD147" s="957">
        <f>IF($U$147="snížená",$N$147,0)</f>
        <v>0</v>
      </c>
      <c r="BE147" s="957">
        <f>IF($U$147="zákl. přenesená",$N$147,0)</f>
        <v>0</v>
      </c>
      <c r="BF147" s="957">
        <f>IF($U$147="sníž. přenesená",$N$147,0)</f>
        <v>0</v>
      </c>
      <c r="BG147" s="957">
        <f>IF($U$147="nulová",$N$147,0)</f>
        <v>0</v>
      </c>
      <c r="BH147" s="873" t="s">
        <v>12</v>
      </c>
      <c r="BI147" s="957">
        <f>ROUND($L$147*$K$147,2)</f>
        <v>0</v>
      </c>
      <c r="BJ147" s="873" t="s">
        <v>91</v>
      </c>
      <c r="BK147" s="873" t="s">
        <v>4586</v>
      </c>
    </row>
    <row r="148" spans="2:63" s="873" customFormat="1" ht="27" customHeight="1">
      <c r="B148" s="885"/>
      <c r="C148" s="949" t="s">
        <v>221</v>
      </c>
      <c r="D148" s="949" t="s">
        <v>82</v>
      </c>
      <c r="E148" s="950" t="s">
        <v>4398</v>
      </c>
      <c r="F148" s="1167" t="s">
        <v>4397</v>
      </c>
      <c r="G148" s="1168"/>
      <c r="H148" s="1168"/>
      <c r="I148" s="1168"/>
      <c r="J148" s="951" t="s">
        <v>959</v>
      </c>
      <c r="K148" s="952">
        <v>125.395</v>
      </c>
      <c r="L148" s="1169"/>
      <c r="M148" s="1170"/>
      <c r="N148" s="1171">
        <f>ROUND($L$148*$K$148,2)</f>
        <v>0</v>
      </c>
      <c r="O148" s="1168"/>
      <c r="P148" s="1168"/>
      <c r="Q148" s="1168"/>
      <c r="R148" s="887"/>
      <c r="T148" s="953"/>
      <c r="U148" s="954" t="s">
        <v>31</v>
      </c>
      <c r="V148" s="955">
        <v>0.17699999999999999</v>
      </c>
      <c r="W148" s="955">
        <f>$V$148*$K$148</f>
        <v>22.194914999999998</v>
      </c>
      <c r="X148" s="955">
        <v>0</v>
      </c>
      <c r="Y148" s="955">
        <f>$X$148*$K$148</f>
        <v>0</v>
      </c>
      <c r="Z148" s="955">
        <v>0</v>
      </c>
      <c r="AA148" s="956">
        <f>$Z$148*$K$148</f>
        <v>0</v>
      </c>
      <c r="AP148" s="873" t="s">
        <v>91</v>
      </c>
      <c r="AR148" s="873" t="s">
        <v>82</v>
      </c>
      <c r="AS148" s="873" t="s">
        <v>45</v>
      </c>
      <c r="AW148" s="873" t="s">
        <v>79</v>
      </c>
      <c r="BC148" s="957">
        <f>IF($U$148="základní",$N$148,0)</f>
        <v>0</v>
      </c>
      <c r="BD148" s="957">
        <f>IF($U$148="snížená",$N$148,0)</f>
        <v>0</v>
      </c>
      <c r="BE148" s="957">
        <f>IF($U$148="zákl. přenesená",$N$148,0)</f>
        <v>0</v>
      </c>
      <c r="BF148" s="957">
        <f>IF($U$148="sníž. přenesená",$N$148,0)</f>
        <v>0</v>
      </c>
      <c r="BG148" s="957">
        <f>IF($U$148="nulová",$N$148,0)</f>
        <v>0</v>
      </c>
      <c r="BH148" s="873" t="s">
        <v>12</v>
      </c>
      <c r="BI148" s="957">
        <f>ROUND($L$148*$K$148,2)</f>
        <v>0</v>
      </c>
      <c r="BJ148" s="873" t="s">
        <v>91</v>
      </c>
      <c r="BK148" s="873" t="s">
        <v>4585</v>
      </c>
    </row>
    <row r="149" spans="2:63" s="942" customFormat="1" ht="30.75" customHeight="1">
      <c r="B149" s="941"/>
      <c r="D149" s="874" t="s">
        <v>4087</v>
      </c>
      <c r="E149" s="874"/>
      <c r="F149" s="874"/>
      <c r="G149" s="874"/>
      <c r="H149" s="874"/>
      <c r="I149" s="874"/>
      <c r="J149" s="874"/>
      <c r="K149" s="874"/>
      <c r="L149" s="871"/>
      <c r="M149" s="871"/>
      <c r="N149" s="1162">
        <f>$BI$149</f>
        <v>0</v>
      </c>
      <c r="O149" s="1163"/>
      <c r="P149" s="1163"/>
      <c r="Q149" s="1163"/>
      <c r="R149" s="943"/>
      <c r="T149" s="944"/>
      <c r="W149" s="945">
        <f>SUM($W$150:$W$154)</f>
        <v>25.775039</v>
      </c>
      <c r="Y149" s="945">
        <f>SUM($Y$150:$Y$154)</f>
        <v>13.84035868</v>
      </c>
      <c r="AA149" s="946">
        <f>SUM($AA$150:$AA$154)</f>
        <v>0</v>
      </c>
      <c r="AP149" s="947" t="s">
        <v>12</v>
      </c>
      <c r="AR149" s="947" t="s">
        <v>41</v>
      </c>
      <c r="AS149" s="947" t="s">
        <v>12</v>
      </c>
      <c r="AW149" s="947" t="s">
        <v>79</v>
      </c>
      <c r="BI149" s="948">
        <f>SUM($BI$150:$BI$154)</f>
        <v>0</v>
      </c>
    </row>
    <row r="150" spans="2:63" s="873" customFormat="1" ht="27" customHeight="1">
      <c r="B150" s="885"/>
      <c r="C150" s="949" t="s">
        <v>226</v>
      </c>
      <c r="D150" s="949" t="s">
        <v>82</v>
      </c>
      <c r="E150" s="950" t="s">
        <v>4584</v>
      </c>
      <c r="F150" s="1167" t="s">
        <v>4583</v>
      </c>
      <c r="G150" s="1168"/>
      <c r="H150" s="1168"/>
      <c r="I150" s="1168"/>
      <c r="J150" s="951" t="s">
        <v>1830</v>
      </c>
      <c r="K150" s="952">
        <v>1.117</v>
      </c>
      <c r="L150" s="1169"/>
      <c r="M150" s="1170"/>
      <c r="N150" s="1171">
        <f>ROUND($L$150*$K$150,2)</f>
        <v>0</v>
      </c>
      <c r="O150" s="1168"/>
      <c r="P150" s="1168"/>
      <c r="Q150" s="1168"/>
      <c r="R150" s="887"/>
      <c r="T150" s="953"/>
      <c r="U150" s="954" t="s">
        <v>31</v>
      </c>
      <c r="V150" s="955">
        <v>3.0670000000000002</v>
      </c>
      <c r="W150" s="955">
        <f>$V$150*$K$150</f>
        <v>3.4258390000000003</v>
      </c>
      <c r="X150" s="955">
        <v>2.32884</v>
      </c>
      <c r="Y150" s="955">
        <f>$X$150*$K$150</f>
        <v>2.60131428</v>
      </c>
      <c r="Z150" s="955">
        <v>0</v>
      </c>
      <c r="AA150" s="956">
        <f>$Z$150*$K$150</f>
        <v>0</v>
      </c>
      <c r="AP150" s="873" t="s">
        <v>91</v>
      </c>
      <c r="AR150" s="873" t="s">
        <v>82</v>
      </c>
      <c r="AS150" s="873" t="s">
        <v>45</v>
      </c>
      <c r="AW150" s="873" t="s">
        <v>79</v>
      </c>
      <c r="BC150" s="957">
        <f>IF($U$150="základní",$N$150,0)</f>
        <v>0</v>
      </c>
      <c r="BD150" s="957">
        <f>IF($U$150="snížená",$N$150,0)</f>
        <v>0</v>
      </c>
      <c r="BE150" s="957">
        <f>IF($U$150="zákl. přenesená",$N$150,0)</f>
        <v>0</v>
      </c>
      <c r="BF150" s="957">
        <f>IF($U$150="sníž. přenesená",$N$150,0)</f>
        <v>0</v>
      </c>
      <c r="BG150" s="957">
        <f>IF($U$150="nulová",$N$150,0)</f>
        <v>0</v>
      </c>
      <c r="BH150" s="873" t="s">
        <v>12</v>
      </c>
      <c r="BI150" s="957">
        <f>ROUND($L$150*$K$150,2)</f>
        <v>0</v>
      </c>
      <c r="BJ150" s="873" t="s">
        <v>91</v>
      </c>
      <c r="BK150" s="873" t="s">
        <v>4582</v>
      </c>
    </row>
    <row r="151" spans="2:63" s="873" customFormat="1" ht="27" customHeight="1">
      <c r="B151" s="885"/>
      <c r="C151" s="949" t="s">
        <v>231</v>
      </c>
      <c r="D151" s="949" t="s">
        <v>82</v>
      </c>
      <c r="E151" s="950" t="s">
        <v>4581</v>
      </c>
      <c r="F151" s="1167" t="s">
        <v>4580</v>
      </c>
      <c r="G151" s="1168"/>
      <c r="H151" s="1168"/>
      <c r="I151" s="1168"/>
      <c r="J151" s="951" t="s">
        <v>1830</v>
      </c>
      <c r="K151" s="952">
        <v>4.84</v>
      </c>
      <c r="L151" s="1169"/>
      <c r="M151" s="1170"/>
      <c r="N151" s="1171">
        <f>ROUND($L$151*$K$151,2)</f>
        <v>0</v>
      </c>
      <c r="O151" s="1168"/>
      <c r="P151" s="1168"/>
      <c r="Q151" s="1168"/>
      <c r="R151" s="887"/>
      <c r="T151" s="953"/>
      <c r="U151" s="954" t="s">
        <v>31</v>
      </c>
      <c r="V151" s="955">
        <v>1.88</v>
      </c>
      <c r="W151" s="955">
        <f>$V$151*$K$151</f>
        <v>9.0991999999999997</v>
      </c>
      <c r="X151" s="955">
        <v>2.3216600000000001</v>
      </c>
      <c r="Y151" s="955">
        <f>$X$151*$K$151</f>
        <v>11.236834399999999</v>
      </c>
      <c r="Z151" s="955">
        <v>0</v>
      </c>
      <c r="AA151" s="956">
        <f>$Z$151*$K$151</f>
        <v>0</v>
      </c>
      <c r="AP151" s="873" t="s">
        <v>91</v>
      </c>
      <c r="AR151" s="873" t="s">
        <v>82</v>
      </c>
      <c r="AS151" s="873" t="s">
        <v>45</v>
      </c>
      <c r="AW151" s="873" t="s">
        <v>79</v>
      </c>
      <c r="BC151" s="957">
        <f>IF($U$151="základní",$N$151,0)</f>
        <v>0</v>
      </c>
      <c r="BD151" s="957">
        <f>IF($U$151="snížená",$N$151,0)</f>
        <v>0</v>
      </c>
      <c r="BE151" s="957">
        <f>IF($U$151="zákl. přenesená",$N$151,0)</f>
        <v>0</v>
      </c>
      <c r="BF151" s="957">
        <f>IF($U$151="sníž. přenesená",$N$151,0)</f>
        <v>0</v>
      </c>
      <c r="BG151" s="957">
        <f>IF($U$151="nulová",$N$151,0)</f>
        <v>0</v>
      </c>
      <c r="BH151" s="873" t="s">
        <v>12</v>
      </c>
      <c r="BI151" s="957">
        <f>ROUND($L$151*$K$151,2)</f>
        <v>0</v>
      </c>
      <c r="BJ151" s="873" t="s">
        <v>91</v>
      </c>
      <c r="BK151" s="873" t="s">
        <v>4579</v>
      </c>
    </row>
    <row r="152" spans="2:63" s="873" customFormat="1" ht="51" customHeight="1">
      <c r="B152" s="885"/>
      <c r="C152" s="949" t="s">
        <v>236</v>
      </c>
      <c r="D152" s="949" t="s">
        <v>82</v>
      </c>
      <c r="E152" s="950" t="s">
        <v>4578</v>
      </c>
      <c r="F152" s="1167" t="s">
        <v>4577</v>
      </c>
      <c r="G152" s="1168"/>
      <c r="H152" s="1168"/>
      <c r="I152" s="1168"/>
      <c r="J152" s="951" t="s">
        <v>185</v>
      </c>
      <c r="K152" s="952">
        <v>1</v>
      </c>
      <c r="L152" s="1169"/>
      <c r="M152" s="1170"/>
      <c r="N152" s="1171">
        <f>ROUND($L$152*$K$152,2)</f>
        <v>0</v>
      </c>
      <c r="O152" s="1168"/>
      <c r="P152" s="1168"/>
      <c r="Q152" s="1168"/>
      <c r="R152" s="887"/>
      <c r="T152" s="953"/>
      <c r="U152" s="954" t="s">
        <v>31</v>
      </c>
      <c r="V152" s="955">
        <v>4.57</v>
      </c>
      <c r="W152" s="955">
        <f>$V$152*$K$152</f>
        <v>4.57</v>
      </c>
      <c r="X152" s="955">
        <v>6.9999999999999999E-4</v>
      </c>
      <c r="Y152" s="955">
        <f>$X$152*$K$152</f>
        <v>6.9999999999999999E-4</v>
      </c>
      <c r="Z152" s="955">
        <v>0</v>
      </c>
      <c r="AA152" s="956">
        <f>$Z$152*$K$152</f>
        <v>0</v>
      </c>
      <c r="AP152" s="873" t="s">
        <v>91</v>
      </c>
      <c r="AR152" s="873" t="s">
        <v>82</v>
      </c>
      <c r="AS152" s="873" t="s">
        <v>45</v>
      </c>
      <c r="AW152" s="873" t="s">
        <v>79</v>
      </c>
      <c r="BC152" s="957">
        <f>IF($U$152="základní",$N$152,0)</f>
        <v>0</v>
      </c>
      <c r="BD152" s="957">
        <f>IF($U$152="snížená",$N$152,0)</f>
        <v>0</v>
      </c>
      <c r="BE152" s="957">
        <f>IF($U$152="zákl. přenesená",$N$152,0)</f>
        <v>0</v>
      </c>
      <c r="BF152" s="957">
        <f>IF($U$152="sníž. přenesená",$N$152,0)</f>
        <v>0</v>
      </c>
      <c r="BG152" s="957">
        <f>IF($U$152="nulová",$N$152,0)</f>
        <v>0</v>
      </c>
      <c r="BH152" s="873" t="s">
        <v>12</v>
      </c>
      <c r="BI152" s="957">
        <f>ROUND($L$152*$K$152,2)</f>
        <v>0</v>
      </c>
      <c r="BJ152" s="873" t="s">
        <v>91</v>
      </c>
      <c r="BK152" s="873" t="s">
        <v>4576</v>
      </c>
    </row>
    <row r="153" spans="2:63" s="873" customFormat="1" ht="27" customHeight="1">
      <c r="B153" s="885"/>
      <c r="C153" s="949" t="s">
        <v>242</v>
      </c>
      <c r="D153" s="949" t="s">
        <v>82</v>
      </c>
      <c r="E153" s="950" t="s">
        <v>4575</v>
      </c>
      <c r="F153" s="1167" t="s">
        <v>4574</v>
      </c>
      <c r="G153" s="1168"/>
      <c r="H153" s="1168"/>
      <c r="I153" s="1168"/>
      <c r="J153" s="951" t="s">
        <v>185</v>
      </c>
      <c r="K153" s="952">
        <v>1</v>
      </c>
      <c r="L153" s="1169"/>
      <c r="M153" s="1170"/>
      <c r="N153" s="1171">
        <f>ROUND($L$153*$K$153,2)</f>
        <v>0</v>
      </c>
      <c r="O153" s="1168"/>
      <c r="P153" s="1168"/>
      <c r="Q153" s="1168"/>
      <c r="R153" s="887"/>
      <c r="T153" s="953"/>
      <c r="U153" s="954" t="s">
        <v>31</v>
      </c>
      <c r="V153" s="955">
        <v>4.57</v>
      </c>
      <c r="W153" s="955">
        <f>$V$153*$K$153</f>
        <v>4.57</v>
      </c>
      <c r="X153" s="955">
        <v>6.9999999999999999E-4</v>
      </c>
      <c r="Y153" s="955">
        <f>$X$153*$K$153</f>
        <v>6.9999999999999999E-4</v>
      </c>
      <c r="Z153" s="955">
        <v>0</v>
      </c>
      <c r="AA153" s="956">
        <f>$Z$153*$K$153</f>
        <v>0</v>
      </c>
      <c r="AP153" s="873" t="s">
        <v>91</v>
      </c>
      <c r="AR153" s="873" t="s">
        <v>82</v>
      </c>
      <c r="AS153" s="873" t="s">
        <v>45</v>
      </c>
      <c r="AW153" s="873" t="s">
        <v>79</v>
      </c>
      <c r="BC153" s="957">
        <f>IF($U$153="základní",$N$153,0)</f>
        <v>0</v>
      </c>
      <c r="BD153" s="957">
        <f>IF($U$153="snížená",$N$153,0)</f>
        <v>0</v>
      </c>
      <c r="BE153" s="957">
        <f>IF($U$153="zákl. přenesená",$N$153,0)</f>
        <v>0</v>
      </c>
      <c r="BF153" s="957">
        <f>IF($U$153="sníž. přenesená",$N$153,0)</f>
        <v>0</v>
      </c>
      <c r="BG153" s="957">
        <f>IF($U$153="nulová",$N$153,0)</f>
        <v>0</v>
      </c>
      <c r="BH153" s="873" t="s">
        <v>12</v>
      </c>
      <c r="BI153" s="957">
        <f>ROUND($L$153*$K$153,2)</f>
        <v>0</v>
      </c>
      <c r="BJ153" s="873" t="s">
        <v>91</v>
      </c>
      <c r="BK153" s="873" t="s">
        <v>4573</v>
      </c>
    </row>
    <row r="154" spans="2:63" s="873" customFormat="1" ht="27" customHeight="1">
      <c r="B154" s="885"/>
      <c r="C154" s="949" t="s">
        <v>247</v>
      </c>
      <c r="D154" s="949" t="s">
        <v>82</v>
      </c>
      <c r="E154" s="950" t="s">
        <v>4572</v>
      </c>
      <c r="F154" s="1167" t="s">
        <v>4571</v>
      </c>
      <c r="G154" s="1168"/>
      <c r="H154" s="1168"/>
      <c r="I154" s="1168"/>
      <c r="J154" s="951" t="s">
        <v>185</v>
      </c>
      <c r="K154" s="952">
        <v>1</v>
      </c>
      <c r="L154" s="1169"/>
      <c r="M154" s="1170"/>
      <c r="N154" s="1171">
        <f>ROUND($L$154*$K$154,2)</f>
        <v>0</v>
      </c>
      <c r="O154" s="1168"/>
      <c r="P154" s="1168"/>
      <c r="Q154" s="1168"/>
      <c r="R154" s="887"/>
      <c r="T154" s="953"/>
      <c r="U154" s="954" t="s">
        <v>31</v>
      </c>
      <c r="V154" s="955">
        <v>4.1100000000000003</v>
      </c>
      <c r="W154" s="955">
        <f>$V$154*$K$154</f>
        <v>4.1100000000000003</v>
      </c>
      <c r="X154" s="955">
        <v>8.0999999999999996E-4</v>
      </c>
      <c r="Y154" s="955">
        <f>$X$154*$K$154</f>
        <v>8.0999999999999996E-4</v>
      </c>
      <c r="Z154" s="955">
        <v>0</v>
      </c>
      <c r="AA154" s="956">
        <f>$Z$154*$K$154</f>
        <v>0</v>
      </c>
      <c r="AP154" s="873" t="s">
        <v>91</v>
      </c>
      <c r="AR154" s="873" t="s">
        <v>82</v>
      </c>
      <c r="AS154" s="873" t="s">
        <v>45</v>
      </c>
      <c r="AW154" s="873" t="s">
        <v>79</v>
      </c>
      <c r="BC154" s="957">
        <f>IF($U$154="základní",$N$154,0)</f>
        <v>0</v>
      </c>
      <c r="BD154" s="957">
        <f>IF($U$154="snížená",$N$154,0)</f>
        <v>0</v>
      </c>
      <c r="BE154" s="957">
        <f>IF($U$154="zákl. přenesená",$N$154,0)</f>
        <v>0</v>
      </c>
      <c r="BF154" s="957">
        <f>IF($U$154="sníž. přenesená",$N$154,0)</f>
        <v>0</v>
      </c>
      <c r="BG154" s="957">
        <f>IF($U$154="nulová",$N$154,0)</f>
        <v>0</v>
      </c>
      <c r="BH154" s="873" t="s">
        <v>12</v>
      </c>
      <c r="BI154" s="957">
        <f>ROUND($L$154*$K$154,2)</f>
        <v>0</v>
      </c>
      <c r="BJ154" s="873" t="s">
        <v>91</v>
      </c>
      <c r="BK154" s="873" t="s">
        <v>4570</v>
      </c>
    </row>
    <row r="155" spans="2:63" s="942" customFormat="1" ht="30.75" customHeight="1">
      <c r="B155" s="941"/>
      <c r="D155" s="874" t="s">
        <v>1888</v>
      </c>
      <c r="E155" s="874"/>
      <c r="F155" s="874"/>
      <c r="G155" s="874"/>
      <c r="H155" s="874"/>
      <c r="I155" s="874"/>
      <c r="J155" s="874"/>
      <c r="K155" s="874"/>
      <c r="L155" s="871"/>
      <c r="M155" s="871"/>
      <c r="N155" s="1162">
        <f>$BI$155</f>
        <v>0</v>
      </c>
      <c r="O155" s="1163"/>
      <c r="P155" s="1163"/>
      <c r="Q155" s="1163"/>
      <c r="R155" s="943"/>
      <c r="T155" s="944"/>
      <c r="W155" s="945">
        <f>SUM($W$156:$W$158)</f>
        <v>31.703432999999997</v>
      </c>
      <c r="Y155" s="945">
        <f>SUM($Y$156:$Y$158)</f>
        <v>2.1829280000000003E-2</v>
      </c>
      <c r="AA155" s="946">
        <f>SUM($AA$156:$AA$158)</f>
        <v>0</v>
      </c>
      <c r="AP155" s="947" t="s">
        <v>12</v>
      </c>
      <c r="AR155" s="947" t="s">
        <v>41</v>
      </c>
      <c r="AS155" s="947" t="s">
        <v>12</v>
      </c>
      <c r="AW155" s="947" t="s">
        <v>79</v>
      </c>
      <c r="BI155" s="948">
        <f>SUM($BI$156:$BI$158)</f>
        <v>0</v>
      </c>
    </row>
    <row r="156" spans="2:63" s="873" customFormat="1" ht="27" customHeight="1">
      <c r="B156" s="885"/>
      <c r="C156" s="949" t="s">
        <v>95</v>
      </c>
      <c r="D156" s="949" t="s">
        <v>82</v>
      </c>
      <c r="E156" s="950" t="s">
        <v>1832</v>
      </c>
      <c r="F156" s="1167" t="s">
        <v>1831</v>
      </c>
      <c r="G156" s="1168"/>
      <c r="H156" s="1168"/>
      <c r="I156" s="1168"/>
      <c r="J156" s="951" t="s">
        <v>1830</v>
      </c>
      <c r="K156" s="952">
        <v>19.422000000000001</v>
      </c>
      <c r="L156" s="1169"/>
      <c r="M156" s="1170"/>
      <c r="N156" s="1171">
        <f>ROUND($L$156*$K$156,2)</f>
        <v>0</v>
      </c>
      <c r="O156" s="1168"/>
      <c r="P156" s="1168"/>
      <c r="Q156" s="1168"/>
      <c r="R156" s="887"/>
      <c r="T156" s="953"/>
      <c r="U156" s="954" t="s">
        <v>31</v>
      </c>
      <c r="V156" s="955">
        <v>1.3169999999999999</v>
      </c>
      <c r="W156" s="955">
        <f>$V$156*$K$156</f>
        <v>25.578773999999999</v>
      </c>
      <c r="X156" s="955">
        <v>0</v>
      </c>
      <c r="Y156" s="955">
        <f>$X$156*$K$156</f>
        <v>0</v>
      </c>
      <c r="Z156" s="955">
        <v>0</v>
      </c>
      <c r="AA156" s="956">
        <f>$Z$156*$K$156</f>
        <v>0</v>
      </c>
      <c r="AP156" s="873" t="s">
        <v>91</v>
      </c>
      <c r="AR156" s="873" t="s">
        <v>82</v>
      </c>
      <c r="AS156" s="873" t="s">
        <v>45</v>
      </c>
      <c r="AW156" s="873" t="s">
        <v>79</v>
      </c>
      <c r="BC156" s="957">
        <f>IF($U$156="základní",$N$156,0)</f>
        <v>0</v>
      </c>
      <c r="BD156" s="957">
        <f>IF($U$156="snížená",$N$156,0)</f>
        <v>0</v>
      </c>
      <c r="BE156" s="957">
        <f>IF($U$156="zákl. přenesená",$N$156,0)</f>
        <v>0</v>
      </c>
      <c r="BF156" s="957">
        <f>IF($U$156="sníž. přenesená",$N$156,0)</f>
        <v>0</v>
      </c>
      <c r="BG156" s="957">
        <f>IF($U$156="nulová",$N$156,0)</f>
        <v>0</v>
      </c>
      <c r="BH156" s="873" t="s">
        <v>12</v>
      </c>
      <c r="BI156" s="957">
        <f>ROUND($L$156*$K$156,2)</f>
        <v>0</v>
      </c>
      <c r="BJ156" s="873" t="s">
        <v>91</v>
      </c>
      <c r="BK156" s="873" t="s">
        <v>4569</v>
      </c>
    </row>
    <row r="157" spans="2:63" s="873" customFormat="1" ht="27" customHeight="1">
      <c r="B157" s="885"/>
      <c r="C157" s="949" t="s">
        <v>256</v>
      </c>
      <c r="D157" s="949" t="s">
        <v>82</v>
      </c>
      <c r="E157" s="950" t="s">
        <v>4568</v>
      </c>
      <c r="F157" s="1167" t="s">
        <v>4567</v>
      </c>
      <c r="G157" s="1168"/>
      <c r="H157" s="1168"/>
      <c r="I157" s="1168"/>
      <c r="J157" s="951" t="s">
        <v>1830</v>
      </c>
      <c r="K157" s="952">
        <v>2.2450000000000001</v>
      </c>
      <c r="L157" s="1169"/>
      <c r="M157" s="1170"/>
      <c r="N157" s="1171">
        <f>ROUND($L$157*$K$157,2)</f>
        <v>0</v>
      </c>
      <c r="O157" s="1168"/>
      <c r="P157" s="1168"/>
      <c r="Q157" s="1168"/>
      <c r="R157" s="887"/>
      <c r="T157" s="953"/>
      <c r="U157" s="954" t="s">
        <v>31</v>
      </c>
      <c r="V157" s="955">
        <v>1.4650000000000001</v>
      </c>
      <c r="W157" s="955">
        <f>$V$157*$K$157</f>
        <v>3.2889250000000003</v>
      </c>
      <c r="X157" s="955">
        <v>0</v>
      </c>
      <c r="Y157" s="955">
        <f>$X$157*$K$157</f>
        <v>0</v>
      </c>
      <c r="Z157" s="955">
        <v>0</v>
      </c>
      <c r="AA157" s="956">
        <f>$Z$157*$K$157</f>
        <v>0</v>
      </c>
      <c r="AP157" s="873" t="s">
        <v>91</v>
      </c>
      <c r="AR157" s="873" t="s">
        <v>82</v>
      </c>
      <c r="AS157" s="873" t="s">
        <v>45</v>
      </c>
      <c r="AW157" s="873" t="s">
        <v>79</v>
      </c>
      <c r="BC157" s="957">
        <f>IF($U$157="základní",$N$157,0)</f>
        <v>0</v>
      </c>
      <c r="BD157" s="957">
        <f>IF($U$157="snížená",$N$157,0)</f>
        <v>0</v>
      </c>
      <c r="BE157" s="957">
        <f>IF($U$157="zákl. přenesená",$N$157,0)</f>
        <v>0</v>
      </c>
      <c r="BF157" s="957">
        <f>IF($U$157="sníž. přenesená",$N$157,0)</f>
        <v>0</v>
      </c>
      <c r="BG157" s="957">
        <f>IF($U$157="nulová",$N$157,0)</f>
        <v>0</v>
      </c>
      <c r="BH157" s="873" t="s">
        <v>12</v>
      </c>
      <c r="BI157" s="957">
        <f>ROUND($L$157*$K$157,2)</f>
        <v>0</v>
      </c>
      <c r="BJ157" s="873" t="s">
        <v>91</v>
      </c>
      <c r="BK157" s="873" t="s">
        <v>4566</v>
      </c>
    </row>
    <row r="158" spans="2:63" s="873" customFormat="1" ht="27" customHeight="1">
      <c r="B158" s="885"/>
      <c r="C158" s="949" t="s">
        <v>261</v>
      </c>
      <c r="D158" s="949" t="s">
        <v>82</v>
      </c>
      <c r="E158" s="950" t="s">
        <v>4565</v>
      </c>
      <c r="F158" s="1167" t="s">
        <v>4564</v>
      </c>
      <c r="G158" s="1168"/>
      <c r="H158" s="1168"/>
      <c r="I158" s="1168"/>
      <c r="J158" s="951" t="s">
        <v>959</v>
      </c>
      <c r="K158" s="952">
        <v>3.4540000000000002</v>
      </c>
      <c r="L158" s="1169"/>
      <c r="M158" s="1170"/>
      <c r="N158" s="1171">
        <f>ROUND($L$158*$K$158,2)</f>
        <v>0</v>
      </c>
      <c r="O158" s="1168"/>
      <c r="P158" s="1168"/>
      <c r="Q158" s="1168"/>
      <c r="R158" s="887"/>
      <c r="T158" s="953"/>
      <c r="U158" s="954" t="s">
        <v>31</v>
      </c>
      <c r="V158" s="955">
        <v>0.82099999999999995</v>
      </c>
      <c r="W158" s="955">
        <f>$V$158*$K$158</f>
        <v>2.835734</v>
      </c>
      <c r="X158" s="955">
        <v>6.3200000000000001E-3</v>
      </c>
      <c r="Y158" s="955">
        <f>$X$158*$K$158</f>
        <v>2.1829280000000003E-2</v>
      </c>
      <c r="Z158" s="955">
        <v>0</v>
      </c>
      <c r="AA158" s="956">
        <f>$Z$158*$K$158</f>
        <v>0</v>
      </c>
      <c r="AP158" s="873" t="s">
        <v>91</v>
      </c>
      <c r="AR158" s="873" t="s">
        <v>82</v>
      </c>
      <c r="AS158" s="873" t="s">
        <v>45</v>
      </c>
      <c r="AW158" s="873" t="s">
        <v>79</v>
      </c>
      <c r="BC158" s="957">
        <f>IF($U$158="základní",$N$158,0)</f>
        <v>0</v>
      </c>
      <c r="BD158" s="957">
        <f>IF($U$158="snížená",$N$158,0)</f>
        <v>0</v>
      </c>
      <c r="BE158" s="957">
        <f>IF($U$158="zákl. přenesená",$N$158,0)</f>
        <v>0</v>
      </c>
      <c r="BF158" s="957">
        <f>IF($U$158="sníž. přenesená",$N$158,0)</f>
        <v>0</v>
      </c>
      <c r="BG158" s="957">
        <f>IF($U$158="nulová",$N$158,0)</f>
        <v>0</v>
      </c>
      <c r="BH158" s="873" t="s">
        <v>12</v>
      </c>
      <c r="BI158" s="957">
        <f>ROUND($L$158*$K$158,2)</f>
        <v>0</v>
      </c>
      <c r="BJ158" s="873" t="s">
        <v>91</v>
      </c>
      <c r="BK158" s="873" t="s">
        <v>4563</v>
      </c>
    </row>
    <row r="159" spans="2:63" s="942" customFormat="1" ht="30.75" customHeight="1">
      <c r="B159" s="941"/>
      <c r="D159" s="874" t="s">
        <v>4394</v>
      </c>
      <c r="E159" s="874"/>
      <c r="F159" s="874"/>
      <c r="G159" s="874"/>
      <c r="H159" s="874"/>
      <c r="I159" s="874"/>
      <c r="J159" s="874"/>
      <c r="K159" s="874"/>
      <c r="L159" s="871"/>
      <c r="M159" s="871"/>
      <c r="N159" s="1162">
        <f>$BI$159</f>
        <v>0</v>
      </c>
      <c r="O159" s="1163"/>
      <c r="P159" s="1163"/>
      <c r="Q159" s="1163"/>
      <c r="R159" s="943"/>
      <c r="T159" s="944"/>
      <c r="W159" s="945">
        <f>SUM($W$160:$W$165)</f>
        <v>41.602440000000001</v>
      </c>
      <c r="Y159" s="945">
        <f>SUM($Y$160:$Y$165)</f>
        <v>4.5040050000000003</v>
      </c>
      <c r="AA159" s="946">
        <f>SUM($AA$160:$AA$165)</f>
        <v>0</v>
      </c>
      <c r="AP159" s="947" t="s">
        <v>12</v>
      </c>
      <c r="AR159" s="947" t="s">
        <v>41</v>
      </c>
      <c r="AS159" s="947" t="s">
        <v>12</v>
      </c>
      <c r="AW159" s="947" t="s">
        <v>79</v>
      </c>
      <c r="BI159" s="948">
        <f>SUM($BI$160:$BI$165)</f>
        <v>0</v>
      </c>
    </row>
    <row r="160" spans="2:63" s="873" customFormat="1" ht="27" customHeight="1">
      <c r="B160" s="885"/>
      <c r="C160" s="949" t="s">
        <v>266</v>
      </c>
      <c r="D160" s="949" t="s">
        <v>82</v>
      </c>
      <c r="E160" s="950" t="s">
        <v>4393</v>
      </c>
      <c r="F160" s="1167" t="s">
        <v>4392</v>
      </c>
      <c r="G160" s="1168"/>
      <c r="H160" s="1168"/>
      <c r="I160" s="1168"/>
      <c r="J160" s="951" t="s">
        <v>959</v>
      </c>
      <c r="K160" s="952">
        <v>9.0749999999999993</v>
      </c>
      <c r="L160" s="1169"/>
      <c r="M160" s="1170"/>
      <c r="N160" s="1171">
        <f>ROUND($L$160*$K$160,2)</f>
        <v>0</v>
      </c>
      <c r="O160" s="1168"/>
      <c r="P160" s="1168"/>
      <c r="Q160" s="1168"/>
      <c r="R160" s="887"/>
      <c r="T160" s="953"/>
      <c r="U160" s="954" t="s">
        <v>31</v>
      </c>
      <c r="V160" s="955">
        <v>1.6E-2</v>
      </c>
      <c r="W160" s="955">
        <f>$V$160*$K$160</f>
        <v>0.1452</v>
      </c>
      <c r="X160" s="955">
        <v>0</v>
      </c>
      <c r="Y160" s="955">
        <f>$X$160*$K$160</f>
        <v>0</v>
      </c>
      <c r="Z160" s="955">
        <v>0</v>
      </c>
      <c r="AA160" s="956">
        <f>$Z$160*$K$160</f>
        <v>0</v>
      </c>
      <c r="AP160" s="873" t="s">
        <v>91</v>
      </c>
      <c r="AR160" s="873" t="s">
        <v>82</v>
      </c>
      <c r="AS160" s="873" t="s">
        <v>45</v>
      </c>
      <c r="AW160" s="873" t="s">
        <v>79</v>
      </c>
      <c r="BC160" s="957">
        <f>IF($U$160="základní",$N$160,0)</f>
        <v>0</v>
      </c>
      <c r="BD160" s="957">
        <f>IF($U$160="snížená",$N$160,0)</f>
        <v>0</v>
      </c>
      <c r="BE160" s="957">
        <f>IF($U$160="zákl. přenesená",$N$160,0)</f>
        <v>0</v>
      </c>
      <c r="BF160" s="957">
        <f>IF($U$160="sníž. přenesená",$N$160,0)</f>
        <v>0</v>
      </c>
      <c r="BG160" s="957">
        <f>IF($U$160="nulová",$N$160,0)</f>
        <v>0</v>
      </c>
      <c r="BH160" s="873" t="s">
        <v>12</v>
      </c>
      <c r="BI160" s="957">
        <f>ROUND($L$160*$K$160,2)</f>
        <v>0</v>
      </c>
      <c r="BJ160" s="873" t="s">
        <v>91</v>
      </c>
      <c r="BK160" s="873" t="s">
        <v>4562</v>
      </c>
    </row>
    <row r="161" spans="2:63" s="873" customFormat="1" ht="15.75" customHeight="1">
      <c r="B161" s="885"/>
      <c r="C161" s="949" t="s">
        <v>271</v>
      </c>
      <c r="D161" s="949" t="s">
        <v>82</v>
      </c>
      <c r="E161" s="950" t="s">
        <v>3995</v>
      </c>
      <c r="F161" s="1167" t="s">
        <v>3994</v>
      </c>
      <c r="G161" s="1168"/>
      <c r="H161" s="1168"/>
      <c r="I161" s="1168"/>
      <c r="J161" s="951" t="s">
        <v>959</v>
      </c>
      <c r="K161" s="952">
        <v>9.0749999999999993</v>
      </c>
      <c r="L161" s="1169"/>
      <c r="M161" s="1170"/>
      <c r="N161" s="1171">
        <f>ROUND($L$161*$K$161,2)</f>
        <v>0</v>
      </c>
      <c r="O161" s="1168"/>
      <c r="P161" s="1168"/>
      <c r="Q161" s="1168"/>
      <c r="R161" s="887"/>
      <c r="T161" s="953"/>
      <c r="U161" s="954" t="s">
        <v>31</v>
      </c>
      <c r="V161" s="955">
        <v>2.5999999999999999E-2</v>
      </c>
      <c r="W161" s="955">
        <f>$V$161*$K$161</f>
        <v>0.23594999999999997</v>
      </c>
      <c r="X161" s="955">
        <v>0</v>
      </c>
      <c r="Y161" s="955">
        <f>$X$161*$K$161</f>
        <v>0</v>
      </c>
      <c r="Z161" s="955">
        <v>0</v>
      </c>
      <c r="AA161" s="956">
        <f>$Z$161*$K$161</f>
        <v>0</v>
      </c>
      <c r="AP161" s="873" t="s">
        <v>91</v>
      </c>
      <c r="AR161" s="873" t="s">
        <v>82</v>
      </c>
      <c r="AS161" s="873" t="s">
        <v>45</v>
      </c>
      <c r="AW161" s="873" t="s">
        <v>79</v>
      </c>
      <c r="BC161" s="957">
        <f>IF($U$161="základní",$N$161,0)</f>
        <v>0</v>
      </c>
      <c r="BD161" s="957">
        <f>IF($U$161="snížená",$N$161,0)</f>
        <v>0</v>
      </c>
      <c r="BE161" s="957">
        <f>IF($U$161="zákl. přenesená",$N$161,0)</f>
        <v>0</v>
      </c>
      <c r="BF161" s="957">
        <f>IF($U$161="sníž. přenesená",$N$161,0)</f>
        <v>0</v>
      </c>
      <c r="BG161" s="957">
        <f>IF($U$161="nulová",$N$161,0)</f>
        <v>0</v>
      </c>
      <c r="BH161" s="873" t="s">
        <v>12</v>
      </c>
      <c r="BI161" s="957">
        <f>ROUND($L$161*$K$161,2)</f>
        <v>0</v>
      </c>
      <c r="BJ161" s="873" t="s">
        <v>91</v>
      </c>
      <c r="BK161" s="873" t="s">
        <v>4561</v>
      </c>
    </row>
    <row r="162" spans="2:63" s="873" customFormat="1" ht="15.75" customHeight="1">
      <c r="B162" s="885"/>
      <c r="C162" s="949" t="s">
        <v>276</v>
      </c>
      <c r="D162" s="949" t="s">
        <v>82</v>
      </c>
      <c r="E162" s="950" t="s">
        <v>4389</v>
      </c>
      <c r="F162" s="1167" t="s">
        <v>4388</v>
      </c>
      <c r="G162" s="1168"/>
      <c r="H162" s="1168"/>
      <c r="I162" s="1168"/>
      <c r="J162" s="951" t="s">
        <v>959</v>
      </c>
      <c r="K162" s="952">
        <v>53.46</v>
      </c>
      <c r="L162" s="1169"/>
      <c r="M162" s="1170"/>
      <c r="N162" s="1171">
        <f>ROUND($L$162*$K$162,2)</f>
        <v>0</v>
      </c>
      <c r="O162" s="1168"/>
      <c r="P162" s="1168"/>
      <c r="Q162" s="1168"/>
      <c r="R162" s="887"/>
      <c r="T162" s="953"/>
      <c r="U162" s="954" t="s">
        <v>31</v>
      </c>
      <c r="V162" s="955">
        <v>2.9000000000000001E-2</v>
      </c>
      <c r="W162" s="955">
        <f>$V$162*$K$162</f>
        <v>1.5503400000000001</v>
      </c>
      <c r="X162" s="955">
        <v>0</v>
      </c>
      <c r="Y162" s="955">
        <f>$X$162*$K$162</f>
        <v>0</v>
      </c>
      <c r="Z162" s="955">
        <v>0</v>
      </c>
      <c r="AA162" s="956">
        <f>$Z$162*$K$162</f>
        <v>0</v>
      </c>
      <c r="AP162" s="873" t="s">
        <v>91</v>
      </c>
      <c r="AR162" s="873" t="s">
        <v>82</v>
      </c>
      <c r="AS162" s="873" t="s">
        <v>45</v>
      </c>
      <c r="AW162" s="873" t="s">
        <v>79</v>
      </c>
      <c r="BC162" s="957">
        <f>IF($U$162="základní",$N$162,0)</f>
        <v>0</v>
      </c>
      <c r="BD162" s="957">
        <f>IF($U$162="snížená",$N$162,0)</f>
        <v>0</v>
      </c>
      <c r="BE162" s="957">
        <f>IF($U$162="zákl. přenesená",$N$162,0)</f>
        <v>0</v>
      </c>
      <c r="BF162" s="957">
        <f>IF($U$162="sníž. přenesená",$N$162,0)</f>
        <v>0</v>
      </c>
      <c r="BG162" s="957">
        <f>IF($U$162="nulová",$N$162,0)</f>
        <v>0</v>
      </c>
      <c r="BH162" s="873" t="s">
        <v>12</v>
      </c>
      <c r="BI162" s="957">
        <f>ROUND($L$162*$K$162,2)</f>
        <v>0</v>
      </c>
      <c r="BJ162" s="873" t="s">
        <v>91</v>
      </c>
      <c r="BK162" s="873" t="s">
        <v>4560</v>
      </c>
    </row>
    <row r="163" spans="2:63" s="873" customFormat="1" ht="27" customHeight="1">
      <c r="B163" s="885"/>
      <c r="C163" s="949" t="s">
        <v>281</v>
      </c>
      <c r="D163" s="949" t="s">
        <v>82</v>
      </c>
      <c r="E163" s="950" t="s">
        <v>4386</v>
      </c>
      <c r="F163" s="1167" t="s">
        <v>4385</v>
      </c>
      <c r="G163" s="1168"/>
      <c r="H163" s="1168"/>
      <c r="I163" s="1168"/>
      <c r="J163" s="951" t="s">
        <v>959</v>
      </c>
      <c r="K163" s="952">
        <v>9.0749999999999993</v>
      </c>
      <c r="L163" s="1169"/>
      <c r="M163" s="1170"/>
      <c r="N163" s="1171">
        <f>ROUND($L$163*$K$163,2)</f>
        <v>0</v>
      </c>
      <c r="O163" s="1168"/>
      <c r="P163" s="1168"/>
      <c r="Q163" s="1168"/>
      <c r="R163" s="887"/>
      <c r="T163" s="953"/>
      <c r="U163" s="954" t="s">
        <v>31</v>
      </c>
      <c r="V163" s="955">
        <v>6.4000000000000001E-2</v>
      </c>
      <c r="W163" s="955">
        <f>$V$163*$K$163</f>
        <v>0.58079999999999998</v>
      </c>
      <c r="X163" s="955">
        <v>0</v>
      </c>
      <c r="Y163" s="955">
        <f>$X$163*$K$163</f>
        <v>0</v>
      </c>
      <c r="Z163" s="955">
        <v>0</v>
      </c>
      <c r="AA163" s="956">
        <f>$Z$163*$K$163</f>
        <v>0</v>
      </c>
      <c r="AP163" s="873" t="s">
        <v>91</v>
      </c>
      <c r="AR163" s="873" t="s">
        <v>82</v>
      </c>
      <c r="AS163" s="873" t="s">
        <v>45</v>
      </c>
      <c r="AW163" s="873" t="s">
        <v>79</v>
      </c>
      <c r="BC163" s="957">
        <f>IF($U$163="základní",$N$163,0)</f>
        <v>0</v>
      </c>
      <c r="BD163" s="957">
        <f>IF($U$163="snížená",$N$163,0)</f>
        <v>0</v>
      </c>
      <c r="BE163" s="957">
        <f>IF($U$163="zákl. přenesená",$N$163,0)</f>
        <v>0</v>
      </c>
      <c r="BF163" s="957">
        <f>IF($U$163="sníž. přenesená",$N$163,0)</f>
        <v>0</v>
      </c>
      <c r="BG163" s="957">
        <f>IF($U$163="nulová",$N$163,0)</f>
        <v>0</v>
      </c>
      <c r="BH163" s="873" t="s">
        <v>12</v>
      </c>
      <c r="BI163" s="957">
        <f>ROUND($L$163*$K$163,2)</f>
        <v>0</v>
      </c>
      <c r="BJ163" s="873" t="s">
        <v>91</v>
      </c>
      <c r="BK163" s="873" t="s">
        <v>4559</v>
      </c>
    </row>
    <row r="164" spans="2:63" s="873" customFormat="1" ht="27" customHeight="1">
      <c r="B164" s="885"/>
      <c r="C164" s="949" t="s">
        <v>286</v>
      </c>
      <c r="D164" s="949" t="s">
        <v>82</v>
      </c>
      <c r="E164" s="950" t="s">
        <v>4380</v>
      </c>
      <c r="F164" s="1167" t="s">
        <v>4379</v>
      </c>
      <c r="G164" s="1168"/>
      <c r="H164" s="1168"/>
      <c r="I164" s="1168"/>
      <c r="J164" s="951" t="s">
        <v>959</v>
      </c>
      <c r="K164" s="952">
        <v>9.0749999999999993</v>
      </c>
      <c r="L164" s="1169"/>
      <c r="M164" s="1170"/>
      <c r="N164" s="1171">
        <f>ROUND($L$164*$K$164,2)</f>
        <v>0</v>
      </c>
      <c r="O164" s="1168"/>
      <c r="P164" s="1168"/>
      <c r="Q164" s="1168"/>
      <c r="R164" s="887"/>
      <c r="T164" s="953"/>
      <c r="U164" s="954" t="s">
        <v>31</v>
      </c>
      <c r="V164" s="955">
        <v>6.6000000000000003E-2</v>
      </c>
      <c r="W164" s="955">
        <f>$V$164*$K$164</f>
        <v>0.59894999999999998</v>
      </c>
      <c r="X164" s="955">
        <v>0</v>
      </c>
      <c r="Y164" s="955">
        <f>$X$164*$K$164</f>
        <v>0</v>
      </c>
      <c r="Z164" s="955">
        <v>0</v>
      </c>
      <c r="AA164" s="956">
        <f>$Z$164*$K$164</f>
        <v>0</v>
      </c>
      <c r="AP164" s="873" t="s">
        <v>91</v>
      </c>
      <c r="AR164" s="873" t="s">
        <v>82</v>
      </c>
      <c r="AS164" s="873" t="s">
        <v>45</v>
      </c>
      <c r="AW164" s="873" t="s">
        <v>79</v>
      </c>
      <c r="BC164" s="957">
        <f>IF($U$164="základní",$N$164,0)</f>
        <v>0</v>
      </c>
      <c r="BD164" s="957">
        <f>IF($U$164="snížená",$N$164,0)</f>
        <v>0</v>
      </c>
      <c r="BE164" s="957">
        <f>IF($U$164="zákl. přenesená",$N$164,0)</f>
        <v>0</v>
      </c>
      <c r="BF164" s="957">
        <f>IF($U$164="sníž. přenesená",$N$164,0)</f>
        <v>0</v>
      </c>
      <c r="BG164" s="957">
        <f>IF($U$164="nulová",$N$164,0)</f>
        <v>0</v>
      </c>
      <c r="BH164" s="873" t="s">
        <v>12</v>
      </c>
      <c r="BI164" s="957">
        <f>ROUND($L$164*$K$164,2)</f>
        <v>0</v>
      </c>
      <c r="BJ164" s="873" t="s">
        <v>91</v>
      </c>
      <c r="BK164" s="873" t="s">
        <v>4558</v>
      </c>
    </row>
    <row r="165" spans="2:63" s="873" customFormat="1" ht="27" customHeight="1">
      <c r="B165" s="885"/>
      <c r="C165" s="949" t="s">
        <v>291</v>
      </c>
      <c r="D165" s="949" t="s">
        <v>82</v>
      </c>
      <c r="E165" s="950" t="s">
        <v>4377</v>
      </c>
      <c r="F165" s="1167" t="s">
        <v>4376</v>
      </c>
      <c r="G165" s="1168"/>
      <c r="H165" s="1168"/>
      <c r="I165" s="1168"/>
      <c r="J165" s="951" t="s">
        <v>959</v>
      </c>
      <c r="K165" s="952">
        <v>53.46</v>
      </c>
      <c r="L165" s="1169"/>
      <c r="M165" s="1170"/>
      <c r="N165" s="1171">
        <f>ROUND($L$165*$K$165,2)</f>
        <v>0</v>
      </c>
      <c r="O165" s="1168"/>
      <c r="P165" s="1168"/>
      <c r="Q165" s="1168"/>
      <c r="R165" s="887"/>
      <c r="T165" s="953"/>
      <c r="U165" s="954" t="s">
        <v>31</v>
      </c>
      <c r="V165" s="955">
        <v>0.72</v>
      </c>
      <c r="W165" s="955">
        <f>$V$165*$K$165</f>
        <v>38.491199999999999</v>
      </c>
      <c r="X165" s="955">
        <v>8.4250000000000005E-2</v>
      </c>
      <c r="Y165" s="955">
        <f>$X$165*$K$165</f>
        <v>4.5040050000000003</v>
      </c>
      <c r="Z165" s="955">
        <v>0</v>
      </c>
      <c r="AA165" s="956">
        <f>$Z$165*$K$165</f>
        <v>0</v>
      </c>
      <c r="AP165" s="873" t="s">
        <v>91</v>
      </c>
      <c r="AR165" s="873" t="s">
        <v>82</v>
      </c>
      <c r="AS165" s="873" t="s">
        <v>45</v>
      </c>
      <c r="AW165" s="873" t="s">
        <v>79</v>
      </c>
      <c r="BC165" s="957">
        <f>IF($U$165="základní",$N$165,0)</f>
        <v>0</v>
      </c>
      <c r="BD165" s="957">
        <f>IF($U$165="snížená",$N$165,0)</f>
        <v>0</v>
      </c>
      <c r="BE165" s="957">
        <f>IF($U$165="zákl. přenesená",$N$165,0)</f>
        <v>0</v>
      </c>
      <c r="BF165" s="957">
        <f>IF($U$165="sníž. přenesená",$N$165,0)</f>
        <v>0</v>
      </c>
      <c r="BG165" s="957">
        <f>IF($U$165="nulová",$N$165,0)</f>
        <v>0</v>
      </c>
      <c r="BH165" s="873" t="s">
        <v>12</v>
      </c>
      <c r="BI165" s="957">
        <f>ROUND($L$165*$K$165,2)</f>
        <v>0</v>
      </c>
      <c r="BJ165" s="873" t="s">
        <v>91</v>
      </c>
      <c r="BK165" s="873" t="s">
        <v>4557</v>
      </c>
    </row>
    <row r="166" spans="2:63" s="942" customFormat="1" ht="30.75" customHeight="1">
      <c r="B166" s="941"/>
      <c r="D166" s="874" t="s">
        <v>1887</v>
      </c>
      <c r="E166" s="874"/>
      <c r="F166" s="874"/>
      <c r="G166" s="874"/>
      <c r="H166" s="874"/>
      <c r="I166" s="874"/>
      <c r="J166" s="874"/>
      <c r="K166" s="874"/>
      <c r="L166" s="871"/>
      <c r="M166" s="871"/>
      <c r="N166" s="1162">
        <f>$BI$166</f>
        <v>0</v>
      </c>
      <c r="O166" s="1163"/>
      <c r="P166" s="1163"/>
      <c r="Q166" s="1163"/>
      <c r="R166" s="943"/>
      <c r="T166" s="944"/>
      <c r="W166" s="945">
        <f>SUM($W$167:$W$180)</f>
        <v>86.496279999999985</v>
      </c>
      <c r="Y166" s="945">
        <f>SUM($Y$167:$Y$180)</f>
        <v>4.5023360599999993</v>
      </c>
      <c r="AA166" s="946">
        <f>SUM($AA$167:$AA$180)</f>
        <v>0</v>
      </c>
      <c r="AP166" s="947" t="s">
        <v>12</v>
      </c>
      <c r="AR166" s="947" t="s">
        <v>41</v>
      </c>
      <c r="AS166" s="947" t="s">
        <v>12</v>
      </c>
      <c r="AW166" s="947" t="s">
        <v>79</v>
      </c>
      <c r="BI166" s="948">
        <f>SUM($BI$167:$BI$180)</f>
        <v>0</v>
      </c>
    </row>
    <row r="167" spans="2:63" s="873" customFormat="1" ht="39" customHeight="1">
      <c r="B167" s="885"/>
      <c r="C167" s="949" t="s">
        <v>296</v>
      </c>
      <c r="D167" s="949" t="s">
        <v>82</v>
      </c>
      <c r="E167" s="950" t="s">
        <v>4556</v>
      </c>
      <c r="F167" s="1167" t="s">
        <v>4555</v>
      </c>
      <c r="G167" s="1168"/>
      <c r="H167" s="1168"/>
      <c r="I167" s="1168"/>
      <c r="J167" s="951" t="s">
        <v>85</v>
      </c>
      <c r="K167" s="952">
        <v>188.65</v>
      </c>
      <c r="L167" s="1169"/>
      <c r="M167" s="1170"/>
      <c r="N167" s="1171">
        <f>ROUND($L$167*$K$167,2)</f>
        <v>0</v>
      </c>
      <c r="O167" s="1168"/>
      <c r="P167" s="1168"/>
      <c r="Q167" s="1168"/>
      <c r="R167" s="887"/>
      <c r="T167" s="953"/>
      <c r="U167" s="954" t="s">
        <v>31</v>
      </c>
      <c r="V167" s="955">
        <v>6.8000000000000005E-2</v>
      </c>
      <c r="W167" s="955">
        <f>$V$167*$K$167</f>
        <v>12.828200000000001</v>
      </c>
      <c r="X167" s="955">
        <v>0</v>
      </c>
      <c r="Y167" s="955">
        <f>$X$167*$K$167</f>
        <v>0</v>
      </c>
      <c r="Z167" s="955">
        <v>0</v>
      </c>
      <c r="AA167" s="956">
        <f>$Z$167*$K$167</f>
        <v>0</v>
      </c>
      <c r="AP167" s="873" t="s">
        <v>91</v>
      </c>
      <c r="AR167" s="873" t="s">
        <v>82</v>
      </c>
      <c r="AS167" s="873" t="s">
        <v>45</v>
      </c>
      <c r="AW167" s="873" t="s">
        <v>79</v>
      </c>
      <c r="BC167" s="957">
        <f>IF($U$167="základní",$N$167,0)</f>
        <v>0</v>
      </c>
      <c r="BD167" s="957">
        <f>IF($U$167="snížená",$N$167,0)</f>
        <v>0</v>
      </c>
      <c r="BE167" s="957">
        <f>IF($U$167="zákl. přenesená",$N$167,0)</f>
        <v>0</v>
      </c>
      <c r="BF167" s="957">
        <f>IF($U$167="sníž. přenesená",$N$167,0)</f>
        <v>0</v>
      </c>
      <c r="BG167" s="957">
        <f>IF($U$167="nulová",$N$167,0)</f>
        <v>0</v>
      </c>
      <c r="BH167" s="873" t="s">
        <v>12</v>
      </c>
      <c r="BI167" s="957">
        <f>ROUND($L$167*$K$167,2)</f>
        <v>0</v>
      </c>
      <c r="BJ167" s="873" t="s">
        <v>91</v>
      </c>
      <c r="BK167" s="873" t="s">
        <v>4554</v>
      </c>
    </row>
    <row r="168" spans="2:63" s="873" customFormat="1" ht="27" customHeight="1">
      <c r="B168" s="885"/>
      <c r="C168" s="958" t="s">
        <v>301</v>
      </c>
      <c r="D168" s="958" t="s">
        <v>92</v>
      </c>
      <c r="E168" s="959" t="s">
        <v>4553</v>
      </c>
      <c r="F168" s="1175" t="s">
        <v>4552</v>
      </c>
      <c r="G168" s="1176"/>
      <c r="H168" s="1176"/>
      <c r="I168" s="1176"/>
      <c r="J168" s="960" t="s">
        <v>85</v>
      </c>
      <c r="K168" s="952">
        <v>194.31</v>
      </c>
      <c r="L168" s="1177"/>
      <c r="M168" s="1178"/>
      <c r="N168" s="1179">
        <f>ROUND($L$168*$K$168,2)</f>
        <v>0</v>
      </c>
      <c r="O168" s="1168"/>
      <c r="P168" s="1168"/>
      <c r="Q168" s="1168"/>
      <c r="R168" s="887"/>
      <c r="T168" s="953"/>
      <c r="U168" s="954" t="s">
        <v>31</v>
      </c>
      <c r="V168" s="955">
        <v>0</v>
      </c>
      <c r="W168" s="955">
        <f>$V$168*$K$168</f>
        <v>0</v>
      </c>
      <c r="X168" s="955">
        <v>1.06E-3</v>
      </c>
      <c r="Y168" s="955">
        <f>$X$168*$K$168</f>
        <v>0.2059686</v>
      </c>
      <c r="Z168" s="955">
        <v>0</v>
      </c>
      <c r="AA168" s="956">
        <f>$Z$168*$K$168</f>
        <v>0</v>
      </c>
      <c r="AP168" s="873" t="s">
        <v>122</v>
      </c>
      <c r="AR168" s="873" t="s">
        <v>92</v>
      </c>
      <c r="AS168" s="873" t="s">
        <v>45</v>
      </c>
      <c r="AW168" s="873" t="s">
        <v>79</v>
      </c>
      <c r="BC168" s="957">
        <f>IF($U$168="základní",$N$168,0)</f>
        <v>0</v>
      </c>
      <c r="BD168" s="957">
        <f>IF($U$168="snížená",$N$168,0)</f>
        <v>0</v>
      </c>
      <c r="BE168" s="957">
        <f>IF($U$168="zákl. přenesená",$N$168,0)</f>
        <v>0</v>
      </c>
      <c r="BF168" s="957">
        <f>IF($U$168="sníž. přenesená",$N$168,0)</f>
        <v>0</v>
      </c>
      <c r="BG168" s="957">
        <f>IF($U$168="nulová",$N$168,0)</f>
        <v>0</v>
      </c>
      <c r="BH168" s="873" t="s">
        <v>12</v>
      </c>
      <c r="BI168" s="957">
        <f>ROUND($L$168*$K$168,2)</f>
        <v>0</v>
      </c>
      <c r="BJ168" s="873" t="s">
        <v>91</v>
      </c>
      <c r="BK168" s="873" t="s">
        <v>4551</v>
      </c>
    </row>
    <row r="169" spans="2:63" s="873" customFormat="1" ht="27" customHeight="1">
      <c r="B169" s="885"/>
      <c r="C169" s="949" t="s">
        <v>306</v>
      </c>
      <c r="D169" s="949" t="s">
        <v>82</v>
      </c>
      <c r="E169" s="950" t="s">
        <v>4488</v>
      </c>
      <c r="F169" s="1167" t="s">
        <v>4550</v>
      </c>
      <c r="G169" s="1168"/>
      <c r="H169" s="1168"/>
      <c r="I169" s="1168"/>
      <c r="J169" s="951" t="s">
        <v>85</v>
      </c>
      <c r="K169" s="952">
        <v>5.28</v>
      </c>
      <c r="L169" s="1169"/>
      <c r="M169" s="1170"/>
      <c r="N169" s="1171">
        <f>ROUND($L$169*$K$169,2)</f>
        <v>0</v>
      </c>
      <c r="O169" s="1168"/>
      <c r="P169" s="1168"/>
      <c r="Q169" s="1168"/>
      <c r="R169" s="887"/>
      <c r="T169" s="953"/>
      <c r="U169" s="954" t="s">
        <v>31</v>
      </c>
      <c r="V169" s="955">
        <v>6.6000000000000003E-2</v>
      </c>
      <c r="W169" s="955">
        <f>$V$169*$K$169</f>
        <v>0.34848000000000001</v>
      </c>
      <c r="X169" s="955">
        <v>0</v>
      </c>
      <c r="Y169" s="955">
        <f>$X$169*$K$169</f>
        <v>0</v>
      </c>
      <c r="Z169" s="955">
        <v>0</v>
      </c>
      <c r="AA169" s="956">
        <f>$Z$169*$K$169</f>
        <v>0</v>
      </c>
      <c r="AP169" s="873" t="s">
        <v>91</v>
      </c>
      <c r="AR169" s="873" t="s">
        <v>82</v>
      </c>
      <c r="AS169" s="873" t="s">
        <v>45</v>
      </c>
      <c r="AW169" s="873" t="s">
        <v>79</v>
      </c>
      <c r="BC169" s="957">
        <f>IF($U$169="základní",$N$169,0)</f>
        <v>0</v>
      </c>
      <c r="BD169" s="957">
        <f>IF($U$169="snížená",$N$169,0)</f>
        <v>0</v>
      </c>
      <c r="BE169" s="957">
        <f>IF($U$169="zákl. přenesená",$N$169,0)</f>
        <v>0</v>
      </c>
      <c r="BF169" s="957">
        <f>IF($U$169="sníž. přenesená",$N$169,0)</f>
        <v>0</v>
      </c>
      <c r="BG169" s="957">
        <f>IF($U$169="nulová",$N$169,0)</f>
        <v>0</v>
      </c>
      <c r="BH169" s="873" t="s">
        <v>12</v>
      </c>
      <c r="BI169" s="957">
        <f>ROUND($L$169*$K$169,2)</f>
        <v>0</v>
      </c>
      <c r="BJ169" s="873" t="s">
        <v>91</v>
      </c>
      <c r="BK169" s="873" t="s">
        <v>4549</v>
      </c>
    </row>
    <row r="170" spans="2:63" s="873" customFormat="1" ht="27" customHeight="1">
      <c r="B170" s="885"/>
      <c r="C170" s="958" t="s">
        <v>310</v>
      </c>
      <c r="D170" s="958" t="s">
        <v>92</v>
      </c>
      <c r="E170" s="959" t="s">
        <v>4485</v>
      </c>
      <c r="F170" s="1175" t="s">
        <v>4548</v>
      </c>
      <c r="G170" s="1176"/>
      <c r="H170" s="1176"/>
      <c r="I170" s="1176"/>
      <c r="J170" s="960" t="s">
        <v>185</v>
      </c>
      <c r="K170" s="952">
        <v>1.0880000000000001</v>
      </c>
      <c r="L170" s="1177"/>
      <c r="M170" s="1178"/>
      <c r="N170" s="1179">
        <f>ROUND($L$170*$K$170,2)</f>
        <v>0</v>
      </c>
      <c r="O170" s="1168"/>
      <c r="P170" s="1168"/>
      <c r="Q170" s="1168"/>
      <c r="R170" s="887"/>
      <c r="T170" s="953"/>
      <c r="U170" s="954" t="s">
        <v>31</v>
      </c>
      <c r="V170" s="955">
        <v>0</v>
      </c>
      <c r="W170" s="955">
        <f>$V$170*$K$170</f>
        <v>0</v>
      </c>
      <c r="X170" s="955">
        <v>1.0749999999999999E-2</v>
      </c>
      <c r="Y170" s="955">
        <f>$X$170*$K$170</f>
        <v>1.1696E-2</v>
      </c>
      <c r="Z170" s="955">
        <v>0</v>
      </c>
      <c r="AA170" s="956">
        <f>$Z$170*$K$170</f>
        <v>0</v>
      </c>
      <c r="AP170" s="873" t="s">
        <v>122</v>
      </c>
      <c r="AR170" s="873" t="s">
        <v>92</v>
      </c>
      <c r="AS170" s="873" t="s">
        <v>45</v>
      </c>
      <c r="AW170" s="873" t="s">
        <v>79</v>
      </c>
      <c r="BC170" s="957">
        <f>IF($U$170="základní",$N$170,0)</f>
        <v>0</v>
      </c>
      <c r="BD170" s="957">
        <f>IF($U$170="snížená",$N$170,0)</f>
        <v>0</v>
      </c>
      <c r="BE170" s="957">
        <f>IF($U$170="zákl. přenesená",$N$170,0)</f>
        <v>0</v>
      </c>
      <c r="BF170" s="957">
        <f>IF($U$170="sníž. přenesená",$N$170,0)</f>
        <v>0</v>
      </c>
      <c r="BG170" s="957">
        <f>IF($U$170="nulová",$N$170,0)</f>
        <v>0</v>
      </c>
      <c r="BH170" s="873" t="s">
        <v>12</v>
      </c>
      <c r="BI170" s="957">
        <f>ROUND($L$170*$K$170,2)</f>
        <v>0</v>
      </c>
      <c r="BJ170" s="873" t="s">
        <v>91</v>
      </c>
      <c r="BK170" s="873" t="s">
        <v>4547</v>
      </c>
    </row>
    <row r="171" spans="2:63" s="873" customFormat="1" ht="27" customHeight="1">
      <c r="B171" s="885"/>
      <c r="C171" s="949" t="s">
        <v>315</v>
      </c>
      <c r="D171" s="949" t="s">
        <v>82</v>
      </c>
      <c r="E171" s="950" t="s">
        <v>4546</v>
      </c>
      <c r="F171" s="1167" t="s">
        <v>4545</v>
      </c>
      <c r="G171" s="1168"/>
      <c r="H171" s="1168"/>
      <c r="I171" s="1168"/>
      <c r="J171" s="951" t="s">
        <v>85</v>
      </c>
      <c r="K171" s="952">
        <v>8.36</v>
      </c>
      <c r="L171" s="1169"/>
      <c r="M171" s="1170"/>
      <c r="N171" s="1171">
        <f>ROUND($L$171*$K$171,2)</f>
        <v>0</v>
      </c>
      <c r="O171" s="1168"/>
      <c r="P171" s="1168"/>
      <c r="Q171" s="1168"/>
      <c r="R171" s="887"/>
      <c r="T171" s="953"/>
      <c r="U171" s="954" t="s">
        <v>31</v>
      </c>
      <c r="V171" s="955">
        <v>0.08</v>
      </c>
      <c r="W171" s="955">
        <f>$V$171*$K$171</f>
        <v>0.66879999999999995</v>
      </c>
      <c r="X171" s="955">
        <v>1.0000000000000001E-5</v>
      </c>
      <c r="Y171" s="955">
        <f>$X$171*$K$171</f>
        <v>8.3599999999999999E-5</v>
      </c>
      <c r="Z171" s="955">
        <v>0</v>
      </c>
      <c r="AA171" s="956">
        <f>$Z$171*$K$171</f>
        <v>0</v>
      </c>
      <c r="AP171" s="873" t="s">
        <v>91</v>
      </c>
      <c r="AR171" s="873" t="s">
        <v>82</v>
      </c>
      <c r="AS171" s="873" t="s">
        <v>45</v>
      </c>
      <c r="AW171" s="873" t="s">
        <v>79</v>
      </c>
      <c r="BC171" s="957">
        <f>IF($U$171="základní",$N$171,0)</f>
        <v>0</v>
      </c>
      <c r="BD171" s="957">
        <f>IF($U$171="snížená",$N$171,0)</f>
        <v>0</v>
      </c>
      <c r="BE171" s="957">
        <f>IF($U$171="zákl. přenesená",$N$171,0)</f>
        <v>0</v>
      </c>
      <c r="BF171" s="957">
        <f>IF($U$171="sníž. přenesená",$N$171,0)</f>
        <v>0</v>
      </c>
      <c r="BG171" s="957">
        <f>IF($U$171="nulová",$N$171,0)</f>
        <v>0</v>
      </c>
      <c r="BH171" s="873" t="s">
        <v>12</v>
      </c>
      <c r="BI171" s="957">
        <f>ROUND($L$171*$K$171,2)</f>
        <v>0</v>
      </c>
      <c r="BJ171" s="873" t="s">
        <v>91</v>
      </c>
      <c r="BK171" s="873" t="s">
        <v>4544</v>
      </c>
    </row>
    <row r="172" spans="2:63" s="873" customFormat="1" ht="27" customHeight="1">
      <c r="B172" s="885"/>
      <c r="C172" s="958" t="s">
        <v>321</v>
      </c>
      <c r="D172" s="958" t="s">
        <v>92</v>
      </c>
      <c r="E172" s="959" t="s">
        <v>4543</v>
      </c>
      <c r="F172" s="1175" t="s">
        <v>4542</v>
      </c>
      <c r="G172" s="1176"/>
      <c r="H172" s="1176"/>
      <c r="I172" s="1176"/>
      <c r="J172" s="960" t="s">
        <v>185</v>
      </c>
      <c r="K172" s="952">
        <v>1.7230000000000001</v>
      </c>
      <c r="L172" s="1177"/>
      <c r="M172" s="1178"/>
      <c r="N172" s="1179">
        <f>ROUND($L$172*$K$172,2)</f>
        <v>0</v>
      </c>
      <c r="O172" s="1168"/>
      <c r="P172" s="1168"/>
      <c r="Q172" s="1168"/>
      <c r="R172" s="887"/>
      <c r="T172" s="953"/>
      <c r="U172" s="954" t="s">
        <v>31</v>
      </c>
      <c r="V172" s="955">
        <v>0</v>
      </c>
      <c r="W172" s="955">
        <f>$V$172*$K$172</f>
        <v>0</v>
      </c>
      <c r="X172" s="955">
        <v>1.5820000000000001E-2</v>
      </c>
      <c r="Y172" s="955">
        <f>$X$172*$K$172</f>
        <v>2.7257860000000002E-2</v>
      </c>
      <c r="Z172" s="955">
        <v>0</v>
      </c>
      <c r="AA172" s="956">
        <f>$Z$172*$K$172</f>
        <v>0</v>
      </c>
      <c r="AP172" s="873" t="s">
        <v>122</v>
      </c>
      <c r="AR172" s="873" t="s">
        <v>92</v>
      </c>
      <c r="AS172" s="873" t="s">
        <v>45</v>
      </c>
      <c r="AW172" s="873" t="s">
        <v>79</v>
      </c>
      <c r="BC172" s="957">
        <f>IF($U$172="základní",$N$172,0)</f>
        <v>0</v>
      </c>
      <c r="BD172" s="957">
        <f>IF($U$172="snížená",$N$172,0)</f>
        <v>0</v>
      </c>
      <c r="BE172" s="957">
        <f>IF($U$172="zákl. přenesená",$N$172,0)</f>
        <v>0</v>
      </c>
      <c r="BF172" s="957">
        <f>IF($U$172="sníž. přenesená",$N$172,0)</f>
        <v>0</v>
      </c>
      <c r="BG172" s="957">
        <f>IF($U$172="nulová",$N$172,0)</f>
        <v>0</v>
      </c>
      <c r="BH172" s="873" t="s">
        <v>12</v>
      </c>
      <c r="BI172" s="957">
        <f>ROUND($L$172*$K$172,2)</f>
        <v>0</v>
      </c>
      <c r="BJ172" s="873" t="s">
        <v>91</v>
      </c>
      <c r="BK172" s="873" t="s">
        <v>4541</v>
      </c>
    </row>
    <row r="173" spans="2:63" s="873" customFormat="1" ht="27" customHeight="1">
      <c r="B173" s="885"/>
      <c r="C173" s="949" t="s">
        <v>325</v>
      </c>
      <c r="D173" s="949" t="s">
        <v>82</v>
      </c>
      <c r="E173" s="950" t="s">
        <v>4359</v>
      </c>
      <c r="F173" s="1167" t="s">
        <v>4540</v>
      </c>
      <c r="G173" s="1168"/>
      <c r="H173" s="1168"/>
      <c r="I173" s="1168"/>
      <c r="J173" s="951" t="s">
        <v>85</v>
      </c>
      <c r="K173" s="952">
        <v>188.65</v>
      </c>
      <c r="L173" s="1169"/>
      <c r="M173" s="1170"/>
      <c r="N173" s="1171">
        <f>ROUND($L$173*$K$173,2)</f>
        <v>0</v>
      </c>
      <c r="O173" s="1168"/>
      <c r="P173" s="1168"/>
      <c r="Q173" s="1168"/>
      <c r="R173" s="887"/>
      <c r="T173" s="953"/>
      <c r="U173" s="954" t="s">
        <v>31</v>
      </c>
      <c r="V173" s="955">
        <v>4.3999999999999997E-2</v>
      </c>
      <c r="W173" s="955">
        <f>$V$173*$K$173</f>
        <v>8.3005999999999993</v>
      </c>
      <c r="X173" s="955">
        <v>0</v>
      </c>
      <c r="Y173" s="955">
        <f>$X$173*$K$173</f>
        <v>0</v>
      </c>
      <c r="Z173" s="955">
        <v>0</v>
      </c>
      <c r="AA173" s="956">
        <f>$Z$173*$K$173</f>
        <v>0</v>
      </c>
      <c r="AP173" s="873" t="s">
        <v>91</v>
      </c>
      <c r="AR173" s="873" t="s">
        <v>82</v>
      </c>
      <c r="AS173" s="873" t="s">
        <v>45</v>
      </c>
      <c r="AW173" s="873" t="s">
        <v>79</v>
      </c>
      <c r="BC173" s="957">
        <f>IF($U$173="základní",$N$173,0)</f>
        <v>0</v>
      </c>
      <c r="BD173" s="957">
        <f>IF($U$173="snížená",$N$173,0)</f>
        <v>0</v>
      </c>
      <c r="BE173" s="957">
        <f>IF($U$173="zákl. přenesená",$N$173,0)</f>
        <v>0</v>
      </c>
      <c r="BF173" s="957">
        <f>IF($U$173="sníž. přenesená",$N$173,0)</f>
        <v>0</v>
      </c>
      <c r="BG173" s="957">
        <f>IF($U$173="nulová",$N$173,0)</f>
        <v>0</v>
      </c>
      <c r="BH173" s="873" t="s">
        <v>12</v>
      </c>
      <c r="BI173" s="957">
        <f>ROUND($L$173*$K$173,2)</f>
        <v>0</v>
      </c>
      <c r="BJ173" s="873" t="s">
        <v>91</v>
      </c>
      <c r="BK173" s="873" t="s">
        <v>4539</v>
      </c>
    </row>
    <row r="174" spans="2:63" s="873" customFormat="1" ht="27" customHeight="1">
      <c r="B174" s="885"/>
      <c r="C174" s="949" t="s">
        <v>330</v>
      </c>
      <c r="D174" s="949" t="s">
        <v>82</v>
      </c>
      <c r="E174" s="950" t="s">
        <v>4466</v>
      </c>
      <c r="F174" s="1167" t="s">
        <v>4538</v>
      </c>
      <c r="G174" s="1168"/>
      <c r="H174" s="1168"/>
      <c r="I174" s="1168"/>
      <c r="J174" s="951" t="s">
        <v>85</v>
      </c>
      <c r="K174" s="952">
        <v>13.64</v>
      </c>
      <c r="L174" s="1169"/>
      <c r="M174" s="1170"/>
      <c r="N174" s="1171">
        <f>ROUND($L$174*$K$174,2)</f>
        <v>0</v>
      </c>
      <c r="O174" s="1168"/>
      <c r="P174" s="1168"/>
      <c r="Q174" s="1168"/>
      <c r="R174" s="887"/>
      <c r="T174" s="953"/>
      <c r="U174" s="954" t="s">
        <v>31</v>
      </c>
      <c r="V174" s="955">
        <v>5.5E-2</v>
      </c>
      <c r="W174" s="955">
        <f>$V$174*$K$174</f>
        <v>0.75020000000000009</v>
      </c>
      <c r="X174" s="955">
        <v>0</v>
      </c>
      <c r="Y174" s="955">
        <f>$X$174*$K$174</f>
        <v>0</v>
      </c>
      <c r="Z174" s="955">
        <v>0</v>
      </c>
      <c r="AA174" s="956">
        <f>$Z$174*$K$174</f>
        <v>0</v>
      </c>
      <c r="AP174" s="873" t="s">
        <v>91</v>
      </c>
      <c r="AR174" s="873" t="s">
        <v>82</v>
      </c>
      <c r="AS174" s="873" t="s">
        <v>45</v>
      </c>
      <c r="AW174" s="873" t="s">
        <v>79</v>
      </c>
      <c r="BC174" s="957">
        <f>IF($U$174="základní",$N$174,0)</f>
        <v>0</v>
      </c>
      <c r="BD174" s="957">
        <f>IF($U$174="snížená",$N$174,0)</f>
        <v>0</v>
      </c>
      <c r="BE174" s="957">
        <f>IF($U$174="zákl. přenesená",$N$174,0)</f>
        <v>0</v>
      </c>
      <c r="BF174" s="957">
        <f>IF($U$174="sníž. přenesená",$N$174,0)</f>
        <v>0</v>
      </c>
      <c r="BG174" s="957">
        <f>IF($U$174="nulová",$N$174,0)</f>
        <v>0</v>
      </c>
      <c r="BH174" s="873" t="s">
        <v>12</v>
      </c>
      <c r="BI174" s="957">
        <f>ROUND($L$174*$K$174,2)</f>
        <v>0</v>
      </c>
      <c r="BJ174" s="873" t="s">
        <v>91</v>
      </c>
      <c r="BK174" s="873" t="s">
        <v>4537</v>
      </c>
    </row>
    <row r="175" spans="2:63" s="873" customFormat="1" ht="39" customHeight="1">
      <c r="B175" s="885"/>
      <c r="C175" s="949" t="s">
        <v>335</v>
      </c>
      <c r="D175" s="949" t="s">
        <v>82</v>
      </c>
      <c r="E175" s="950" t="s">
        <v>4460</v>
      </c>
      <c r="F175" s="1167" t="s">
        <v>4459</v>
      </c>
      <c r="G175" s="1168"/>
      <c r="H175" s="1168"/>
      <c r="I175" s="1168"/>
      <c r="J175" s="951" t="s">
        <v>185</v>
      </c>
      <c r="K175" s="952">
        <v>2</v>
      </c>
      <c r="L175" s="1169"/>
      <c r="M175" s="1170"/>
      <c r="N175" s="1171">
        <f>ROUND($L$175*$K$175,2)</f>
        <v>0</v>
      </c>
      <c r="O175" s="1168"/>
      <c r="P175" s="1168"/>
      <c r="Q175" s="1168"/>
      <c r="R175" s="887"/>
      <c r="T175" s="953"/>
      <c r="U175" s="954" t="s">
        <v>31</v>
      </c>
      <c r="V175" s="955">
        <v>21.292000000000002</v>
      </c>
      <c r="W175" s="955">
        <f>$V$175*$K$175</f>
        <v>42.584000000000003</v>
      </c>
      <c r="X175" s="955">
        <v>2.0265499999999999</v>
      </c>
      <c r="Y175" s="955">
        <f>$X$175*$K$175</f>
        <v>4.0530999999999997</v>
      </c>
      <c r="Z175" s="955">
        <v>0</v>
      </c>
      <c r="AA175" s="956">
        <f>$Z$175*$K$175</f>
        <v>0</v>
      </c>
      <c r="AP175" s="873" t="s">
        <v>91</v>
      </c>
      <c r="AR175" s="873" t="s">
        <v>82</v>
      </c>
      <c r="AS175" s="873" t="s">
        <v>45</v>
      </c>
      <c r="AW175" s="873" t="s">
        <v>79</v>
      </c>
      <c r="BC175" s="957">
        <f>IF($U$175="základní",$N$175,0)</f>
        <v>0</v>
      </c>
      <c r="BD175" s="957">
        <f>IF($U$175="snížená",$N$175,0)</f>
        <v>0</v>
      </c>
      <c r="BE175" s="957">
        <f>IF($U$175="zákl. přenesená",$N$175,0)</f>
        <v>0</v>
      </c>
      <c r="BF175" s="957">
        <f>IF($U$175="sníž. přenesená",$N$175,0)</f>
        <v>0</v>
      </c>
      <c r="BG175" s="957">
        <f>IF($U$175="nulová",$N$175,0)</f>
        <v>0</v>
      </c>
      <c r="BH175" s="873" t="s">
        <v>12</v>
      </c>
      <c r="BI175" s="957">
        <f>ROUND($L$175*$K$175,2)</f>
        <v>0</v>
      </c>
      <c r="BJ175" s="873" t="s">
        <v>91</v>
      </c>
      <c r="BK175" s="873" t="s">
        <v>4536</v>
      </c>
    </row>
    <row r="176" spans="2:63" s="873" customFormat="1" ht="27" customHeight="1">
      <c r="B176" s="885"/>
      <c r="C176" s="958" t="s">
        <v>340</v>
      </c>
      <c r="D176" s="958" t="s">
        <v>92</v>
      </c>
      <c r="E176" s="959" t="s">
        <v>4457</v>
      </c>
      <c r="F176" s="1175" t="s">
        <v>4456</v>
      </c>
      <c r="G176" s="1176"/>
      <c r="H176" s="1176"/>
      <c r="I176" s="1176"/>
      <c r="J176" s="960" t="s">
        <v>185</v>
      </c>
      <c r="K176" s="961">
        <v>2</v>
      </c>
      <c r="L176" s="1177"/>
      <c r="M176" s="1178"/>
      <c r="N176" s="1179">
        <f>ROUND($L$176*$K$176,2)</f>
        <v>0</v>
      </c>
      <c r="O176" s="1168"/>
      <c r="P176" s="1168"/>
      <c r="Q176" s="1168"/>
      <c r="R176" s="887"/>
      <c r="T176" s="953"/>
      <c r="U176" s="954" t="s">
        <v>31</v>
      </c>
      <c r="V176" s="955">
        <v>0</v>
      </c>
      <c r="W176" s="955">
        <f>$V$176*$K$176</f>
        <v>0</v>
      </c>
      <c r="X176" s="955">
        <v>0</v>
      </c>
      <c r="Y176" s="955">
        <f>$X$176*$K$176</f>
        <v>0</v>
      </c>
      <c r="Z176" s="955">
        <v>0</v>
      </c>
      <c r="AA176" s="956">
        <f>$Z$176*$K$176</f>
        <v>0</v>
      </c>
      <c r="AP176" s="873" t="s">
        <v>122</v>
      </c>
      <c r="AR176" s="873" t="s">
        <v>92</v>
      </c>
      <c r="AS176" s="873" t="s">
        <v>45</v>
      </c>
      <c r="AW176" s="873" t="s">
        <v>79</v>
      </c>
      <c r="BC176" s="957">
        <f>IF($U$176="základní",$N$176,0)</f>
        <v>0</v>
      </c>
      <c r="BD176" s="957">
        <f>IF($U$176="snížená",$N$176,0)</f>
        <v>0</v>
      </c>
      <c r="BE176" s="957">
        <f>IF($U$176="zákl. přenesená",$N$176,0)</f>
        <v>0</v>
      </c>
      <c r="BF176" s="957">
        <f>IF($U$176="sníž. přenesená",$N$176,0)</f>
        <v>0</v>
      </c>
      <c r="BG176" s="957">
        <f>IF($U$176="nulová",$N$176,0)</f>
        <v>0</v>
      </c>
      <c r="BH176" s="873" t="s">
        <v>12</v>
      </c>
      <c r="BI176" s="957">
        <f>ROUND($L$176*$K$176,2)</f>
        <v>0</v>
      </c>
      <c r="BJ176" s="873" t="s">
        <v>91</v>
      </c>
      <c r="BK176" s="873" t="s">
        <v>4535</v>
      </c>
    </row>
    <row r="177" spans="2:63" s="873" customFormat="1" ht="27" customHeight="1">
      <c r="B177" s="885"/>
      <c r="C177" s="949" t="s">
        <v>345</v>
      </c>
      <c r="D177" s="949" t="s">
        <v>82</v>
      </c>
      <c r="E177" s="950" t="s">
        <v>4347</v>
      </c>
      <c r="F177" s="1167" t="s">
        <v>4346</v>
      </c>
      <c r="G177" s="1168"/>
      <c r="H177" s="1168"/>
      <c r="I177" s="1168"/>
      <c r="J177" s="951" t="s">
        <v>85</v>
      </c>
      <c r="K177" s="952">
        <v>11</v>
      </c>
      <c r="L177" s="1169"/>
      <c r="M177" s="1170"/>
      <c r="N177" s="1171">
        <f>ROUND($L$177*$K$177,2)</f>
        <v>0</v>
      </c>
      <c r="O177" s="1168"/>
      <c r="P177" s="1168"/>
      <c r="Q177" s="1168"/>
      <c r="R177" s="887"/>
      <c r="T177" s="953"/>
      <c r="U177" s="954" t="s">
        <v>31</v>
      </c>
      <c r="V177" s="955">
        <v>1.82</v>
      </c>
      <c r="W177" s="955">
        <f>$V$177*$K$177</f>
        <v>20.02</v>
      </c>
      <c r="X177" s="955">
        <v>1.8409999999999999E-2</v>
      </c>
      <c r="Y177" s="955">
        <f>$X$177*$K$177</f>
        <v>0.20251</v>
      </c>
      <c r="Z177" s="955">
        <v>0</v>
      </c>
      <c r="AA177" s="956">
        <f>$Z$177*$K$177</f>
        <v>0</v>
      </c>
      <c r="AP177" s="873" t="s">
        <v>91</v>
      </c>
      <c r="AR177" s="873" t="s">
        <v>82</v>
      </c>
      <c r="AS177" s="873" t="s">
        <v>45</v>
      </c>
      <c r="AW177" s="873" t="s">
        <v>79</v>
      </c>
      <c r="BC177" s="957">
        <f>IF($U$177="základní",$N$177,0)</f>
        <v>0</v>
      </c>
      <c r="BD177" s="957">
        <f>IF($U$177="snížená",$N$177,0)</f>
        <v>0</v>
      </c>
      <c r="BE177" s="957">
        <f>IF($U$177="zákl. přenesená",$N$177,0)</f>
        <v>0</v>
      </c>
      <c r="BF177" s="957">
        <f>IF($U$177="sníž. přenesená",$N$177,0)</f>
        <v>0</v>
      </c>
      <c r="BG177" s="957">
        <f>IF($U$177="nulová",$N$177,0)</f>
        <v>0</v>
      </c>
      <c r="BH177" s="873" t="s">
        <v>12</v>
      </c>
      <c r="BI177" s="957">
        <f>ROUND($L$177*$K$177,2)</f>
        <v>0</v>
      </c>
      <c r="BJ177" s="873" t="s">
        <v>91</v>
      </c>
      <c r="BK177" s="873" t="s">
        <v>4534</v>
      </c>
    </row>
    <row r="178" spans="2:63" s="873" customFormat="1" ht="27" customHeight="1">
      <c r="B178" s="885"/>
      <c r="C178" s="949" t="s">
        <v>165</v>
      </c>
      <c r="D178" s="949" t="s">
        <v>82</v>
      </c>
      <c r="E178" s="950" t="s">
        <v>4344</v>
      </c>
      <c r="F178" s="1167" t="s">
        <v>4343</v>
      </c>
      <c r="G178" s="1168"/>
      <c r="H178" s="1168"/>
      <c r="I178" s="1168"/>
      <c r="J178" s="951" t="s">
        <v>185</v>
      </c>
      <c r="K178" s="952">
        <v>10</v>
      </c>
      <c r="L178" s="1169"/>
      <c r="M178" s="1170"/>
      <c r="N178" s="1171">
        <f>ROUND($L$178*$K$178,2)</f>
        <v>0</v>
      </c>
      <c r="O178" s="1168"/>
      <c r="P178" s="1168"/>
      <c r="Q178" s="1168"/>
      <c r="R178" s="887"/>
      <c r="T178" s="953"/>
      <c r="U178" s="954" t="s">
        <v>31</v>
      </c>
      <c r="V178" s="955">
        <v>8.3000000000000004E-2</v>
      </c>
      <c r="W178" s="955">
        <f>$V$178*$K$178</f>
        <v>0.83000000000000007</v>
      </c>
      <c r="X178" s="955">
        <v>8.0000000000000007E-5</v>
      </c>
      <c r="Y178" s="955">
        <f>$X$178*$K$178</f>
        <v>8.0000000000000004E-4</v>
      </c>
      <c r="Z178" s="955">
        <v>0</v>
      </c>
      <c r="AA178" s="956">
        <f>$Z$178*$K$178</f>
        <v>0</v>
      </c>
      <c r="AP178" s="873" t="s">
        <v>91</v>
      </c>
      <c r="AR178" s="873" t="s">
        <v>82</v>
      </c>
      <c r="AS178" s="873" t="s">
        <v>45</v>
      </c>
      <c r="AW178" s="873" t="s">
        <v>79</v>
      </c>
      <c r="BC178" s="957">
        <f>IF($U$178="základní",$N$178,0)</f>
        <v>0</v>
      </c>
      <c r="BD178" s="957">
        <f>IF($U$178="snížená",$N$178,0)</f>
        <v>0</v>
      </c>
      <c r="BE178" s="957">
        <f>IF($U$178="zákl. přenesená",$N$178,0)</f>
        <v>0</v>
      </c>
      <c r="BF178" s="957">
        <f>IF($U$178="sníž. přenesená",$N$178,0)</f>
        <v>0</v>
      </c>
      <c r="BG178" s="957">
        <f>IF($U$178="nulová",$N$178,0)</f>
        <v>0</v>
      </c>
      <c r="BH178" s="873" t="s">
        <v>12</v>
      </c>
      <c r="BI178" s="957">
        <f>ROUND($L$178*$K$178,2)</f>
        <v>0</v>
      </c>
      <c r="BJ178" s="873" t="s">
        <v>91</v>
      </c>
      <c r="BK178" s="873" t="s">
        <v>4533</v>
      </c>
    </row>
    <row r="179" spans="2:63" s="873" customFormat="1" ht="27" customHeight="1">
      <c r="B179" s="885"/>
      <c r="C179" s="949" t="s">
        <v>354</v>
      </c>
      <c r="D179" s="949" t="s">
        <v>82</v>
      </c>
      <c r="E179" s="950" t="s">
        <v>4341</v>
      </c>
      <c r="F179" s="1167" t="s">
        <v>4340</v>
      </c>
      <c r="G179" s="1168"/>
      <c r="H179" s="1168"/>
      <c r="I179" s="1168"/>
      <c r="J179" s="951" t="s">
        <v>185</v>
      </c>
      <c r="K179" s="952">
        <v>2</v>
      </c>
      <c r="L179" s="1169"/>
      <c r="M179" s="1170"/>
      <c r="N179" s="1171">
        <f>ROUND($L$179*$K$179,2)</f>
        <v>0</v>
      </c>
      <c r="O179" s="1168"/>
      <c r="P179" s="1168"/>
      <c r="Q179" s="1168"/>
      <c r="R179" s="887"/>
      <c r="T179" s="953"/>
      <c r="U179" s="954" t="s">
        <v>31</v>
      </c>
      <c r="V179" s="955">
        <v>8.3000000000000004E-2</v>
      </c>
      <c r="W179" s="955">
        <f>$V$179*$K$179</f>
        <v>0.16600000000000001</v>
      </c>
      <c r="X179" s="955">
        <v>4.6000000000000001E-4</v>
      </c>
      <c r="Y179" s="955">
        <f>$X$179*$K$179</f>
        <v>9.2000000000000003E-4</v>
      </c>
      <c r="Z179" s="955">
        <v>0</v>
      </c>
      <c r="AA179" s="956">
        <f>$Z$179*$K$179</f>
        <v>0</v>
      </c>
      <c r="AP179" s="873" t="s">
        <v>91</v>
      </c>
      <c r="AR179" s="873" t="s">
        <v>82</v>
      </c>
      <c r="AS179" s="873" t="s">
        <v>45</v>
      </c>
      <c r="AW179" s="873" t="s">
        <v>79</v>
      </c>
      <c r="BC179" s="957">
        <f>IF($U$179="základní",$N$179,0)</f>
        <v>0</v>
      </c>
      <c r="BD179" s="957">
        <f>IF($U$179="snížená",$N$179,0)</f>
        <v>0</v>
      </c>
      <c r="BE179" s="957">
        <f>IF($U$179="zákl. přenesená",$N$179,0)</f>
        <v>0</v>
      </c>
      <c r="BF179" s="957">
        <f>IF($U$179="sníž. přenesená",$N$179,0)</f>
        <v>0</v>
      </c>
      <c r="BG179" s="957">
        <f>IF($U$179="nulová",$N$179,0)</f>
        <v>0</v>
      </c>
      <c r="BH179" s="873" t="s">
        <v>12</v>
      </c>
      <c r="BI179" s="957">
        <f>ROUND($L$179*$K$179,2)</f>
        <v>0</v>
      </c>
      <c r="BJ179" s="873" t="s">
        <v>91</v>
      </c>
      <c r="BK179" s="873" t="s">
        <v>4532</v>
      </c>
    </row>
    <row r="180" spans="2:63" s="873" customFormat="1" ht="39" customHeight="1">
      <c r="B180" s="885"/>
      <c r="C180" s="949" t="s">
        <v>358</v>
      </c>
      <c r="D180" s="949" t="s">
        <v>82</v>
      </c>
      <c r="E180" s="950" t="s">
        <v>4338</v>
      </c>
      <c r="F180" s="1167" t="s">
        <v>4531</v>
      </c>
      <c r="G180" s="1168"/>
      <c r="H180" s="1168"/>
      <c r="I180" s="1168"/>
      <c r="J180" s="951" t="s">
        <v>352</v>
      </c>
      <c r="K180" s="952">
        <v>1</v>
      </c>
      <c r="L180" s="1169"/>
      <c r="M180" s="1170"/>
      <c r="N180" s="1171">
        <f>ROUND($L$180*$K$180,2)</f>
        <v>0</v>
      </c>
      <c r="O180" s="1168"/>
      <c r="P180" s="1168"/>
      <c r="Q180" s="1168"/>
      <c r="R180" s="887"/>
      <c r="T180" s="953"/>
      <c r="U180" s="954" t="s">
        <v>31</v>
      </c>
      <c r="V180" s="955">
        <v>0</v>
      </c>
      <c r="W180" s="955">
        <f>$V$180*$K$180</f>
        <v>0</v>
      </c>
      <c r="X180" s="955">
        <v>0</v>
      </c>
      <c r="Y180" s="955">
        <f>$X$180*$K$180</f>
        <v>0</v>
      </c>
      <c r="Z180" s="955">
        <v>0</v>
      </c>
      <c r="AA180" s="956">
        <f>$Z$180*$K$180</f>
        <v>0</v>
      </c>
      <c r="AP180" s="873" t="s">
        <v>91</v>
      </c>
      <c r="AR180" s="873" t="s">
        <v>82</v>
      </c>
      <c r="AS180" s="873" t="s">
        <v>45</v>
      </c>
      <c r="AW180" s="873" t="s">
        <v>79</v>
      </c>
      <c r="BC180" s="957">
        <f>IF($U$180="základní",$N$180,0)</f>
        <v>0</v>
      </c>
      <c r="BD180" s="957">
        <f>IF($U$180="snížená",$N$180,0)</f>
        <v>0</v>
      </c>
      <c r="BE180" s="957">
        <f>IF($U$180="zákl. přenesená",$N$180,0)</f>
        <v>0</v>
      </c>
      <c r="BF180" s="957">
        <f>IF($U$180="sníž. přenesená",$N$180,0)</f>
        <v>0</v>
      </c>
      <c r="BG180" s="957">
        <f>IF($U$180="nulová",$N$180,0)</f>
        <v>0</v>
      </c>
      <c r="BH180" s="873" t="s">
        <v>12</v>
      </c>
      <c r="BI180" s="957">
        <f>ROUND($L$180*$K$180,2)</f>
        <v>0</v>
      </c>
      <c r="BJ180" s="873" t="s">
        <v>91</v>
      </c>
      <c r="BK180" s="873" t="s">
        <v>4530</v>
      </c>
    </row>
    <row r="181" spans="2:63" s="942" customFormat="1" ht="30.75" customHeight="1">
      <c r="B181" s="941"/>
      <c r="D181" s="874" t="s">
        <v>4335</v>
      </c>
      <c r="E181" s="874"/>
      <c r="F181" s="874"/>
      <c r="G181" s="874"/>
      <c r="H181" s="874"/>
      <c r="I181" s="874"/>
      <c r="J181" s="874"/>
      <c r="K181" s="874"/>
      <c r="L181" s="871"/>
      <c r="M181" s="871"/>
      <c r="N181" s="1162">
        <f>$BI$181</f>
        <v>0</v>
      </c>
      <c r="O181" s="1163"/>
      <c r="P181" s="1163"/>
      <c r="Q181" s="1163"/>
      <c r="R181" s="943"/>
      <c r="T181" s="944"/>
      <c r="W181" s="945">
        <f>$W$182+$W$183+$W$184</f>
        <v>333.93759399999999</v>
      </c>
      <c r="Y181" s="945">
        <f>$Y$182+$Y$183+$Y$184</f>
        <v>0</v>
      </c>
      <c r="AA181" s="946">
        <f>$AA$182+$AA$183+$AA$184</f>
        <v>0</v>
      </c>
      <c r="AP181" s="947" t="s">
        <v>12</v>
      </c>
      <c r="AR181" s="947" t="s">
        <v>41</v>
      </c>
      <c r="AS181" s="947" t="s">
        <v>12</v>
      </c>
      <c r="AW181" s="947" t="s">
        <v>79</v>
      </c>
      <c r="BI181" s="948">
        <f>$BI$182+$BI$183+$BI$184</f>
        <v>0</v>
      </c>
    </row>
    <row r="182" spans="2:63" s="873" customFormat="1" ht="15.75" customHeight="1">
      <c r="B182" s="885"/>
      <c r="C182" s="949" t="s">
        <v>362</v>
      </c>
      <c r="D182" s="949" t="s">
        <v>82</v>
      </c>
      <c r="E182" s="950" t="s">
        <v>4334</v>
      </c>
      <c r="F182" s="1167" t="s">
        <v>4333</v>
      </c>
      <c r="G182" s="1168"/>
      <c r="H182" s="1168"/>
      <c r="I182" s="1168"/>
      <c r="J182" s="951" t="s">
        <v>85</v>
      </c>
      <c r="K182" s="952">
        <v>16.5</v>
      </c>
      <c r="L182" s="1169"/>
      <c r="M182" s="1170"/>
      <c r="N182" s="1171">
        <f>ROUND($L$182*$K$182,2)</f>
        <v>0</v>
      </c>
      <c r="O182" s="1168"/>
      <c r="P182" s="1168"/>
      <c r="Q182" s="1168"/>
      <c r="R182" s="887"/>
      <c r="T182" s="953"/>
      <c r="U182" s="954" t="s">
        <v>31</v>
      </c>
      <c r="V182" s="955">
        <v>0.115</v>
      </c>
      <c r="W182" s="955">
        <f>$V$182*$K$182</f>
        <v>1.8975000000000002</v>
      </c>
      <c r="X182" s="955">
        <v>0</v>
      </c>
      <c r="Y182" s="955">
        <f>$X$182*$K$182</f>
        <v>0</v>
      </c>
      <c r="Z182" s="955">
        <v>0</v>
      </c>
      <c r="AA182" s="956">
        <f>$Z$182*$K$182</f>
        <v>0</v>
      </c>
      <c r="AP182" s="873" t="s">
        <v>91</v>
      </c>
      <c r="AR182" s="873" t="s">
        <v>82</v>
      </c>
      <c r="AS182" s="873" t="s">
        <v>45</v>
      </c>
      <c r="AW182" s="873" t="s">
        <v>79</v>
      </c>
      <c r="BC182" s="957">
        <f>IF($U$182="základní",$N$182,0)</f>
        <v>0</v>
      </c>
      <c r="BD182" s="957">
        <f>IF($U$182="snížená",$N$182,0)</f>
        <v>0</v>
      </c>
      <c r="BE182" s="957">
        <f>IF($U$182="zákl. přenesená",$N$182,0)</f>
        <v>0</v>
      </c>
      <c r="BF182" s="957">
        <f>IF($U$182="sníž. přenesená",$N$182,0)</f>
        <v>0</v>
      </c>
      <c r="BG182" s="957">
        <f>IF($U$182="nulová",$N$182,0)</f>
        <v>0</v>
      </c>
      <c r="BH182" s="873" t="s">
        <v>12</v>
      </c>
      <c r="BI182" s="957">
        <f>ROUND($L$182*$K$182,2)</f>
        <v>0</v>
      </c>
      <c r="BJ182" s="873" t="s">
        <v>91</v>
      </c>
      <c r="BK182" s="873" t="s">
        <v>4529</v>
      </c>
    </row>
    <row r="183" spans="2:63" s="873" customFormat="1" ht="27" customHeight="1">
      <c r="B183" s="885"/>
      <c r="C183" s="949" t="s">
        <v>367</v>
      </c>
      <c r="D183" s="949" t="s">
        <v>82</v>
      </c>
      <c r="E183" s="950" t="s">
        <v>4331</v>
      </c>
      <c r="F183" s="1167" t="s">
        <v>4330</v>
      </c>
      <c r="G183" s="1168"/>
      <c r="H183" s="1168"/>
      <c r="I183" s="1168"/>
      <c r="J183" s="951" t="s">
        <v>959</v>
      </c>
      <c r="K183" s="952">
        <v>53.46</v>
      </c>
      <c r="L183" s="1169"/>
      <c r="M183" s="1170"/>
      <c r="N183" s="1171">
        <f>ROUND($L$183*$K$183,2)</f>
        <v>0</v>
      </c>
      <c r="O183" s="1168"/>
      <c r="P183" s="1168"/>
      <c r="Q183" s="1168"/>
      <c r="R183" s="887"/>
      <c r="T183" s="953"/>
      <c r="U183" s="954" t="s">
        <v>31</v>
      </c>
      <c r="V183" s="955">
        <v>0.22</v>
      </c>
      <c r="W183" s="955">
        <f>$V$183*$K$183</f>
        <v>11.761200000000001</v>
      </c>
      <c r="X183" s="955">
        <v>0</v>
      </c>
      <c r="Y183" s="955">
        <f>$X$183*$K$183</f>
        <v>0</v>
      </c>
      <c r="Z183" s="955">
        <v>0</v>
      </c>
      <c r="AA183" s="956">
        <f>$Z$183*$K$183</f>
        <v>0</v>
      </c>
      <c r="AP183" s="873" t="s">
        <v>91</v>
      </c>
      <c r="AR183" s="873" t="s">
        <v>82</v>
      </c>
      <c r="AS183" s="873" t="s">
        <v>45</v>
      </c>
      <c r="AW183" s="873" t="s">
        <v>79</v>
      </c>
      <c r="BC183" s="957">
        <f>IF($U$183="základní",$N$183,0)</f>
        <v>0</v>
      </c>
      <c r="BD183" s="957">
        <f>IF($U$183="snížená",$N$183,0)</f>
        <v>0</v>
      </c>
      <c r="BE183" s="957">
        <f>IF($U$183="zákl. přenesená",$N$183,0)</f>
        <v>0</v>
      </c>
      <c r="BF183" s="957">
        <f>IF($U$183="sníž. přenesená",$N$183,0)</f>
        <v>0</v>
      </c>
      <c r="BG183" s="957">
        <f>IF($U$183="nulová",$N$183,0)</f>
        <v>0</v>
      </c>
      <c r="BH183" s="873" t="s">
        <v>12</v>
      </c>
      <c r="BI183" s="957">
        <f>ROUND($L$183*$K$183,2)</f>
        <v>0</v>
      </c>
      <c r="BJ183" s="873" t="s">
        <v>91</v>
      </c>
      <c r="BK183" s="873" t="s">
        <v>4528</v>
      </c>
    </row>
    <row r="184" spans="2:63" s="942" customFormat="1" ht="23.25" customHeight="1">
      <c r="B184" s="941"/>
      <c r="D184" s="874" t="s">
        <v>4328</v>
      </c>
      <c r="E184" s="874"/>
      <c r="F184" s="874"/>
      <c r="G184" s="874"/>
      <c r="H184" s="874"/>
      <c r="I184" s="874"/>
      <c r="J184" s="874"/>
      <c r="K184" s="874"/>
      <c r="L184" s="871"/>
      <c r="M184" s="871"/>
      <c r="N184" s="1162">
        <f>$BI$184</f>
        <v>0</v>
      </c>
      <c r="O184" s="1163"/>
      <c r="P184" s="1163"/>
      <c r="Q184" s="1163"/>
      <c r="R184" s="943"/>
      <c r="T184" s="944"/>
      <c r="W184" s="945">
        <f>SUM($W$185:$W$189)</f>
        <v>320.27889399999998</v>
      </c>
      <c r="Y184" s="945">
        <f>SUM($Y$185:$Y$189)</f>
        <v>0</v>
      </c>
      <c r="AA184" s="946">
        <f>SUM($AA$185:$AA$189)</f>
        <v>0</v>
      </c>
      <c r="AP184" s="947" t="s">
        <v>12</v>
      </c>
      <c r="AR184" s="947" t="s">
        <v>41</v>
      </c>
      <c r="AS184" s="947" t="s">
        <v>45</v>
      </c>
      <c r="AW184" s="947" t="s">
        <v>79</v>
      </c>
      <c r="BI184" s="948">
        <f>SUM($BI$185:$BI$189)</f>
        <v>0</v>
      </c>
    </row>
    <row r="185" spans="2:63" s="873" customFormat="1" ht="27" customHeight="1">
      <c r="B185" s="885"/>
      <c r="C185" s="949" t="s">
        <v>371</v>
      </c>
      <c r="D185" s="949" t="s">
        <v>82</v>
      </c>
      <c r="E185" s="950" t="s">
        <v>4327</v>
      </c>
      <c r="F185" s="1167" t="s">
        <v>4326</v>
      </c>
      <c r="G185" s="1168"/>
      <c r="H185" s="1168"/>
      <c r="I185" s="1168"/>
      <c r="J185" s="951" t="s">
        <v>953</v>
      </c>
      <c r="K185" s="952">
        <v>44.225999999999999</v>
      </c>
      <c r="L185" s="1169"/>
      <c r="M185" s="1170"/>
      <c r="N185" s="1171">
        <f>ROUND($L$185*$K$185,2)</f>
        <v>0</v>
      </c>
      <c r="O185" s="1168"/>
      <c r="P185" s="1168"/>
      <c r="Q185" s="1168"/>
      <c r="R185" s="887"/>
      <c r="T185" s="953"/>
      <c r="U185" s="954" t="s">
        <v>31</v>
      </c>
      <c r="V185" s="955">
        <v>0.03</v>
      </c>
      <c r="W185" s="955">
        <f>$V$185*$K$185</f>
        <v>1.3267799999999998</v>
      </c>
      <c r="X185" s="955">
        <v>0</v>
      </c>
      <c r="Y185" s="955">
        <f>$X$185*$K$185</f>
        <v>0</v>
      </c>
      <c r="Z185" s="955">
        <v>0</v>
      </c>
      <c r="AA185" s="956">
        <f>$Z$185*$K$185</f>
        <v>0</v>
      </c>
      <c r="AP185" s="873" t="s">
        <v>91</v>
      </c>
      <c r="AR185" s="873" t="s">
        <v>82</v>
      </c>
      <c r="AS185" s="873" t="s">
        <v>98</v>
      </c>
      <c r="AW185" s="873" t="s">
        <v>79</v>
      </c>
      <c r="BC185" s="957">
        <f>IF($U$185="základní",$N$185,0)</f>
        <v>0</v>
      </c>
      <c r="BD185" s="957">
        <f>IF($U$185="snížená",$N$185,0)</f>
        <v>0</v>
      </c>
      <c r="BE185" s="957">
        <f>IF($U$185="zákl. přenesená",$N$185,0)</f>
        <v>0</v>
      </c>
      <c r="BF185" s="957">
        <f>IF($U$185="sníž. přenesená",$N$185,0)</f>
        <v>0</v>
      </c>
      <c r="BG185" s="957">
        <f>IF($U$185="nulová",$N$185,0)</f>
        <v>0</v>
      </c>
      <c r="BH185" s="873" t="s">
        <v>12</v>
      </c>
      <c r="BI185" s="957">
        <f>ROUND($L$185*$K$185,2)</f>
        <v>0</v>
      </c>
      <c r="BJ185" s="873" t="s">
        <v>91</v>
      </c>
      <c r="BK185" s="873" t="s">
        <v>4527</v>
      </c>
    </row>
    <row r="186" spans="2:63" s="873" customFormat="1" ht="27" customHeight="1">
      <c r="B186" s="885"/>
      <c r="C186" s="949" t="s">
        <v>375</v>
      </c>
      <c r="D186" s="949" t="s">
        <v>82</v>
      </c>
      <c r="E186" s="950" t="s">
        <v>4324</v>
      </c>
      <c r="F186" s="1167" t="s">
        <v>4323</v>
      </c>
      <c r="G186" s="1168"/>
      <c r="H186" s="1168"/>
      <c r="I186" s="1168"/>
      <c r="J186" s="951" t="s">
        <v>953</v>
      </c>
      <c r="K186" s="952">
        <v>398.03</v>
      </c>
      <c r="L186" s="1169"/>
      <c r="M186" s="1170"/>
      <c r="N186" s="1171">
        <f>ROUND($L$186*$K$186,2)</f>
        <v>0</v>
      </c>
      <c r="O186" s="1168"/>
      <c r="P186" s="1168"/>
      <c r="Q186" s="1168"/>
      <c r="R186" s="887"/>
      <c r="T186" s="953"/>
      <c r="U186" s="954" t="s">
        <v>31</v>
      </c>
      <c r="V186" s="955">
        <v>2E-3</v>
      </c>
      <c r="W186" s="955">
        <f>$V$186*$K$186</f>
        <v>0.79605999999999999</v>
      </c>
      <c r="X186" s="955">
        <v>0</v>
      </c>
      <c r="Y186" s="955">
        <f>$X$186*$K$186</f>
        <v>0</v>
      </c>
      <c r="Z186" s="955">
        <v>0</v>
      </c>
      <c r="AA186" s="956">
        <f>$Z$186*$K$186</f>
        <v>0</v>
      </c>
      <c r="AP186" s="873" t="s">
        <v>91</v>
      </c>
      <c r="AR186" s="873" t="s">
        <v>82</v>
      </c>
      <c r="AS186" s="873" t="s">
        <v>98</v>
      </c>
      <c r="AW186" s="873" t="s">
        <v>79</v>
      </c>
      <c r="BC186" s="957">
        <f>IF($U$186="základní",$N$186,0)</f>
        <v>0</v>
      </c>
      <c r="BD186" s="957">
        <f>IF($U$186="snížená",$N$186,0)</f>
        <v>0</v>
      </c>
      <c r="BE186" s="957">
        <f>IF($U$186="zákl. přenesená",$N$186,0)</f>
        <v>0</v>
      </c>
      <c r="BF186" s="957">
        <f>IF($U$186="sníž. přenesená",$N$186,0)</f>
        <v>0</v>
      </c>
      <c r="BG186" s="957">
        <f>IF($U$186="nulová",$N$186,0)</f>
        <v>0</v>
      </c>
      <c r="BH186" s="873" t="s">
        <v>12</v>
      </c>
      <c r="BI186" s="957">
        <f>ROUND($L$186*$K$186,2)</f>
        <v>0</v>
      </c>
      <c r="BJ186" s="873" t="s">
        <v>91</v>
      </c>
      <c r="BK186" s="873" t="s">
        <v>4526</v>
      </c>
    </row>
    <row r="187" spans="2:63" s="873" customFormat="1" ht="27" customHeight="1">
      <c r="B187" s="885"/>
      <c r="C187" s="949" t="s">
        <v>380</v>
      </c>
      <c r="D187" s="949" t="s">
        <v>82</v>
      </c>
      <c r="E187" s="950" t="s">
        <v>4321</v>
      </c>
      <c r="F187" s="1167" t="s">
        <v>4320</v>
      </c>
      <c r="G187" s="1168"/>
      <c r="H187" s="1168"/>
      <c r="I187" s="1168"/>
      <c r="J187" s="951" t="s">
        <v>953</v>
      </c>
      <c r="K187" s="952">
        <v>44.225999999999999</v>
      </c>
      <c r="L187" s="1169"/>
      <c r="M187" s="1170"/>
      <c r="N187" s="1171">
        <f>ROUND($L$187*$K$187,2)</f>
        <v>0</v>
      </c>
      <c r="O187" s="1168"/>
      <c r="P187" s="1168"/>
      <c r="Q187" s="1168"/>
      <c r="R187" s="887"/>
      <c r="T187" s="953"/>
      <c r="U187" s="954" t="s">
        <v>31</v>
      </c>
      <c r="V187" s="955">
        <v>0.159</v>
      </c>
      <c r="W187" s="955">
        <f>$V$187*$K$187</f>
        <v>7.0319339999999997</v>
      </c>
      <c r="X187" s="955">
        <v>0</v>
      </c>
      <c r="Y187" s="955">
        <f>$X$187*$K$187</f>
        <v>0</v>
      </c>
      <c r="Z187" s="955">
        <v>0</v>
      </c>
      <c r="AA187" s="956">
        <f>$Z$187*$K$187</f>
        <v>0</v>
      </c>
      <c r="AP187" s="873" t="s">
        <v>91</v>
      </c>
      <c r="AR187" s="873" t="s">
        <v>82</v>
      </c>
      <c r="AS187" s="873" t="s">
        <v>98</v>
      </c>
      <c r="AW187" s="873" t="s">
        <v>79</v>
      </c>
      <c r="BC187" s="957">
        <f>IF($U$187="základní",$N$187,0)</f>
        <v>0</v>
      </c>
      <c r="BD187" s="957">
        <f>IF($U$187="snížená",$N$187,0)</f>
        <v>0</v>
      </c>
      <c r="BE187" s="957">
        <f>IF($U$187="zákl. přenesená",$N$187,0)</f>
        <v>0</v>
      </c>
      <c r="BF187" s="957">
        <f>IF($U$187="sníž. přenesená",$N$187,0)</f>
        <v>0</v>
      </c>
      <c r="BG187" s="957">
        <f>IF($U$187="nulová",$N$187,0)</f>
        <v>0</v>
      </c>
      <c r="BH187" s="873" t="s">
        <v>12</v>
      </c>
      <c r="BI187" s="957">
        <f>ROUND($L$187*$K$187,2)</f>
        <v>0</v>
      </c>
      <c r="BJ187" s="873" t="s">
        <v>91</v>
      </c>
      <c r="BK187" s="873" t="s">
        <v>4525</v>
      </c>
    </row>
    <row r="188" spans="2:63" s="873" customFormat="1" ht="27" customHeight="1">
      <c r="B188" s="885"/>
      <c r="C188" s="949" t="s">
        <v>384</v>
      </c>
      <c r="D188" s="949" t="s">
        <v>82</v>
      </c>
      <c r="E188" s="950" t="s">
        <v>4318</v>
      </c>
      <c r="F188" s="1167" t="s">
        <v>4317</v>
      </c>
      <c r="G188" s="1168"/>
      <c r="H188" s="1168"/>
      <c r="I188" s="1168"/>
      <c r="J188" s="951" t="s">
        <v>953</v>
      </c>
      <c r="K188" s="952">
        <v>44.225999999999999</v>
      </c>
      <c r="L188" s="1169"/>
      <c r="M188" s="1170"/>
      <c r="N188" s="1171">
        <f>ROUND($L$188*$K$188,2)</f>
        <v>0</v>
      </c>
      <c r="O188" s="1168"/>
      <c r="P188" s="1168"/>
      <c r="Q188" s="1168"/>
      <c r="R188" s="887"/>
      <c r="T188" s="953"/>
      <c r="U188" s="954" t="s">
        <v>31</v>
      </c>
      <c r="V188" s="955">
        <v>0</v>
      </c>
      <c r="W188" s="955">
        <f>$V$188*$K$188</f>
        <v>0</v>
      </c>
      <c r="X188" s="955">
        <v>0</v>
      </c>
      <c r="Y188" s="955">
        <f>$X$188*$K$188</f>
        <v>0</v>
      </c>
      <c r="Z188" s="955">
        <v>0</v>
      </c>
      <c r="AA188" s="956">
        <f>$Z$188*$K$188</f>
        <v>0</v>
      </c>
      <c r="AP188" s="873" t="s">
        <v>91</v>
      </c>
      <c r="AR188" s="873" t="s">
        <v>82</v>
      </c>
      <c r="AS188" s="873" t="s">
        <v>98</v>
      </c>
      <c r="AW188" s="873" t="s">
        <v>79</v>
      </c>
      <c r="BC188" s="957">
        <f>IF($U$188="základní",$N$188,0)</f>
        <v>0</v>
      </c>
      <c r="BD188" s="957">
        <f>IF($U$188="snížená",$N$188,0)</f>
        <v>0</v>
      </c>
      <c r="BE188" s="957">
        <f>IF($U$188="zákl. přenesená",$N$188,0)</f>
        <v>0</v>
      </c>
      <c r="BF188" s="957">
        <f>IF($U$188="sníž. přenesená",$N$188,0)</f>
        <v>0</v>
      </c>
      <c r="BG188" s="957">
        <f>IF($U$188="nulová",$N$188,0)</f>
        <v>0</v>
      </c>
      <c r="BH188" s="873" t="s">
        <v>12</v>
      </c>
      <c r="BI188" s="957">
        <f>ROUND($L$188*$K$188,2)</f>
        <v>0</v>
      </c>
      <c r="BJ188" s="873" t="s">
        <v>91</v>
      </c>
      <c r="BK188" s="873" t="s">
        <v>4524</v>
      </c>
    </row>
    <row r="189" spans="2:63" s="873" customFormat="1" ht="27" customHeight="1">
      <c r="B189" s="885"/>
      <c r="C189" s="949" t="s">
        <v>389</v>
      </c>
      <c r="D189" s="949" t="s">
        <v>82</v>
      </c>
      <c r="E189" s="950" t="s">
        <v>1780</v>
      </c>
      <c r="F189" s="1167" t="s">
        <v>1779</v>
      </c>
      <c r="G189" s="1168"/>
      <c r="H189" s="1168"/>
      <c r="I189" s="1168"/>
      <c r="J189" s="951" t="s">
        <v>953</v>
      </c>
      <c r="K189" s="952">
        <v>210.21899999999999</v>
      </c>
      <c r="L189" s="1169"/>
      <c r="M189" s="1170"/>
      <c r="N189" s="1171">
        <f>ROUND($L$189*$K$189,2)</f>
        <v>0</v>
      </c>
      <c r="O189" s="1168"/>
      <c r="P189" s="1168"/>
      <c r="Q189" s="1168"/>
      <c r="R189" s="887"/>
      <c r="T189" s="953"/>
      <c r="U189" s="954" t="s">
        <v>31</v>
      </c>
      <c r="V189" s="955">
        <v>1.48</v>
      </c>
      <c r="W189" s="955">
        <f>$V$189*$K$189</f>
        <v>311.12412</v>
      </c>
      <c r="X189" s="955">
        <v>0</v>
      </c>
      <c r="Y189" s="955">
        <f>$X$189*$K$189</f>
        <v>0</v>
      </c>
      <c r="Z189" s="955">
        <v>0</v>
      </c>
      <c r="AA189" s="956">
        <f>$Z$189*$K$189</f>
        <v>0</v>
      </c>
      <c r="AP189" s="873" t="s">
        <v>91</v>
      </c>
      <c r="AR189" s="873" t="s">
        <v>82</v>
      </c>
      <c r="AS189" s="873" t="s">
        <v>98</v>
      </c>
      <c r="AW189" s="873" t="s">
        <v>79</v>
      </c>
      <c r="BC189" s="957">
        <f>IF($U$189="základní",$N$189,0)</f>
        <v>0</v>
      </c>
      <c r="BD189" s="957">
        <f>IF($U$189="snížená",$N$189,0)</f>
        <v>0</v>
      </c>
      <c r="BE189" s="957">
        <f>IF($U$189="zákl. přenesená",$N$189,0)</f>
        <v>0</v>
      </c>
      <c r="BF189" s="957">
        <f>IF($U$189="sníž. přenesená",$N$189,0)</f>
        <v>0</v>
      </c>
      <c r="BG189" s="957">
        <f>IF($U$189="nulová",$N$189,0)</f>
        <v>0</v>
      </c>
      <c r="BH189" s="873" t="s">
        <v>12</v>
      </c>
      <c r="BI189" s="957">
        <f>ROUND($L$189*$K$189,2)</f>
        <v>0</v>
      </c>
      <c r="BJ189" s="873" t="s">
        <v>91</v>
      </c>
      <c r="BK189" s="873" t="s">
        <v>4523</v>
      </c>
    </row>
    <row r="190" spans="2:63" s="942" customFormat="1" ht="37.5" customHeight="1">
      <c r="B190" s="941"/>
      <c r="D190" s="875" t="s">
        <v>4314</v>
      </c>
      <c r="E190" s="875"/>
      <c r="F190" s="875"/>
      <c r="G190" s="875"/>
      <c r="H190" s="875"/>
      <c r="I190" s="875"/>
      <c r="J190" s="875"/>
      <c r="K190" s="875"/>
      <c r="L190" s="870"/>
      <c r="M190" s="870"/>
      <c r="N190" s="1174">
        <f>$BI$190</f>
        <v>0</v>
      </c>
      <c r="O190" s="1163"/>
      <c r="P190" s="1163"/>
      <c r="Q190" s="1163"/>
      <c r="R190" s="943"/>
      <c r="T190" s="944"/>
      <c r="W190" s="945">
        <f>$W$191+$W$194</f>
        <v>13.001670000000001</v>
      </c>
      <c r="Y190" s="945">
        <f>$Y$191+$Y$194</f>
        <v>2.2611600000000003E-2</v>
      </c>
      <c r="AA190" s="946">
        <f>$AA$191+$AA$194</f>
        <v>0</v>
      </c>
      <c r="AP190" s="947" t="s">
        <v>98</v>
      </c>
      <c r="AR190" s="947" t="s">
        <v>41</v>
      </c>
      <c r="AS190" s="947" t="s">
        <v>42</v>
      </c>
      <c r="AW190" s="947" t="s">
        <v>79</v>
      </c>
      <c r="BI190" s="948">
        <f>$BI$191+$BI$194</f>
        <v>0</v>
      </c>
    </row>
    <row r="191" spans="2:63" s="942" customFormat="1" ht="21" customHeight="1">
      <c r="B191" s="941"/>
      <c r="D191" s="874" t="s">
        <v>4313</v>
      </c>
      <c r="E191" s="874"/>
      <c r="F191" s="874"/>
      <c r="G191" s="874"/>
      <c r="H191" s="874"/>
      <c r="I191" s="874"/>
      <c r="J191" s="874"/>
      <c r="K191" s="874"/>
      <c r="L191" s="871"/>
      <c r="M191" s="871"/>
      <c r="N191" s="1162">
        <f>$BI$191</f>
        <v>0</v>
      </c>
      <c r="O191" s="1163"/>
      <c r="P191" s="1163"/>
      <c r="Q191" s="1163"/>
      <c r="R191" s="943"/>
      <c r="T191" s="944"/>
      <c r="W191" s="945">
        <f>SUM($W$192:$W$193)</f>
        <v>8.6677800000000005</v>
      </c>
      <c r="Y191" s="945">
        <f>SUM($Y$192:$Y$193)</f>
        <v>9.4215000000000011E-3</v>
      </c>
      <c r="AA191" s="946">
        <f>SUM($AA$192:$AA$193)</f>
        <v>0</v>
      </c>
      <c r="AP191" s="947" t="s">
        <v>98</v>
      </c>
      <c r="AR191" s="947" t="s">
        <v>41</v>
      </c>
      <c r="AS191" s="947" t="s">
        <v>12</v>
      </c>
      <c r="AW191" s="947" t="s">
        <v>79</v>
      </c>
      <c r="BI191" s="948">
        <f>SUM($BI$192:$BI$193)</f>
        <v>0</v>
      </c>
    </row>
    <row r="192" spans="2:63" s="873" customFormat="1" ht="15.75" customHeight="1">
      <c r="B192" s="885"/>
      <c r="C192" s="949" t="s">
        <v>393</v>
      </c>
      <c r="D192" s="949" t="s">
        <v>82</v>
      </c>
      <c r="E192" s="950" t="s">
        <v>4312</v>
      </c>
      <c r="F192" s="1167" t="s">
        <v>4311</v>
      </c>
      <c r="G192" s="1168"/>
      <c r="H192" s="1168"/>
      <c r="I192" s="1168"/>
      <c r="J192" s="951" t="s">
        <v>85</v>
      </c>
      <c r="K192" s="952">
        <v>188.43</v>
      </c>
      <c r="L192" s="1169"/>
      <c r="M192" s="1170"/>
      <c r="N192" s="1171">
        <f>ROUND($L$192*$K$192,2)</f>
        <v>0</v>
      </c>
      <c r="O192" s="1168"/>
      <c r="P192" s="1168"/>
      <c r="Q192" s="1168"/>
      <c r="R192" s="887"/>
      <c r="T192" s="953"/>
      <c r="U192" s="954" t="s">
        <v>31</v>
      </c>
      <c r="V192" s="955">
        <v>4.5999999999999999E-2</v>
      </c>
      <c r="W192" s="955">
        <f>$V$192*$K$192</f>
        <v>8.6677800000000005</v>
      </c>
      <c r="X192" s="955">
        <v>0</v>
      </c>
      <c r="Y192" s="955">
        <f>$X$192*$K$192</f>
        <v>0</v>
      </c>
      <c r="Z192" s="955">
        <v>0</v>
      </c>
      <c r="AA192" s="956">
        <f>$Z$192*$K$192</f>
        <v>0</v>
      </c>
      <c r="AP192" s="873" t="s">
        <v>402</v>
      </c>
      <c r="AR192" s="873" t="s">
        <v>82</v>
      </c>
      <c r="AS192" s="873" t="s">
        <v>45</v>
      </c>
      <c r="AW192" s="873" t="s">
        <v>79</v>
      </c>
      <c r="BC192" s="957">
        <f>IF($U$192="základní",$N$192,0)</f>
        <v>0</v>
      </c>
      <c r="BD192" s="957">
        <f>IF($U$192="snížená",$N$192,0)</f>
        <v>0</v>
      </c>
      <c r="BE192" s="957">
        <f>IF($U$192="zákl. přenesená",$N$192,0)</f>
        <v>0</v>
      </c>
      <c r="BF192" s="957">
        <f>IF($U$192="sníž. přenesená",$N$192,0)</f>
        <v>0</v>
      </c>
      <c r="BG192" s="957">
        <f>IF($U$192="nulová",$N$192,0)</f>
        <v>0</v>
      </c>
      <c r="BH192" s="873" t="s">
        <v>12</v>
      </c>
      <c r="BI192" s="957">
        <f>ROUND($L$192*$K$192,2)</f>
        <v>0</v>
      </c>
      <c r="BJ192" s="873" t="s">
        <v>402</v>
      </c>
      <c r="BK192" s="873" t="s">
        <v>4522</v>
      </c>
    </row>
    <row r="193" spans="2:63" s="873" customFormat="1" ht="15.75" customHeight="1">
      <c r="B193" s="885"/>
      <c r="C193" s="958" t="s">
        <v>397</v>
      </c>
      <c r="D193" s="958" t="s">
        <v>92</v>
      </c>
      <c r="E193" s="959" t="s">
        <v>4309</v>
      </c>
      <c r="F193" s="1175" t="s">
        <v>4308</v>
      </c>
      <c r="G193" s="1176"/>
      <c r="H193" s="1176"/>
      <c r="I193" s="1176"/>
      <c r="J193" s="960" t="s">
        <v>85</v>
      </c>
      <c r="K193" s="952">
        <v>188.43</v>
      </c>
      <c r="L193" s="1177"/>
      <c r="M193" s="1178"/>
      <c r="N193" s="1179">
        <f>ROUND($L$193*$K$193,2)</f>
        <v>0</v>
      </c>
      <c r="O193" s="1168"/>
      <c r="P193" s="1168"/>
      <c r="Q193" s="1168"/>
      <c r="R193" s="887"/>
      <c r="T193" s="953"/>
      <c r="U193" s="954" t="s">
        <v>31</v>
      </c>
      <c r="V193" s="955">
        <v>0</v>
      </c>
      <c r="W193" s="955">
        <f>$V$193*$K$193</f>
        <v>0</v>
      </c>
      <c r="X193" s="955">
        <v>5.0000000000000002E-5</v>
      </c>
      <c r="Y193" s="955">
        <f>$X$193*$K$193</f>
        <v>9.4215000000000011E-3</v>
      </c>
      <c r="Z193" s="955">
        <v>0</v>
      </c>
      <c r="AA193" s="956">
        <f>$Z$193*$K$193</f>
        <v>0</v>
      </c>
      <c r="AP193" s="873" t="s">
        <v>687</v>
      </c>
      <c r="AR193" s="873" t="s">
        <v>92</v>
      </c>
      <c r="AS193" s="873" t="s">
        <v>45</v>
      </c>
      <c r="AW193" s="873" t="s">
        <v>79</v>
      </c>
      <c r="BC193" s="957">
        <f>IF($U$193="základní",$N$193,0)</f>
        <v>0</v>
      </c>
      <c r="BD193" s="957">
        <f>IF($U$193="snížená",$N$193,0)</f>
        <v>0</v>
      </c>
      <c r="BE193" s="957">
        <f>IF($U$193="zákl. přenesená",$N$193,0)</f>
        <v>0</v>
      </c>
      <c r="BF193" s="957">
        <f>IF($U$193="sníž. přenesená",$N$193,0)</f>
        <v>0</v>
      </c>
      <c r="BG193" s="957">
        <f>IF($U$193="nulová",$N$193,0)</f>
        <v>0</v>
      </c>
      <c r="BH193" s="873" t="s">
        <v>12</v>
      </c>
      <c r="BI193" s="957">
        <f>ROUND($L$193*$K$193,2)</f>
        <v>0</v>
      </c>
      <c r="BJ193" s="873" t="s">
        <v>687</v>
      </c>
      <c r="BK193" s="873" t="s">
        <v>4521</v>
      </c>
    </row>
    <row r="194" spans="2:63" s="942" customFormat="1" ht="30.75" customHeight="1">
      <c r="B194" s="941"/>
      <c r="D194" s="874" t="s">
        <v>4306</v>
      </c>
      <c r="E194" s="874"/>
      <c r="F194" s="874"/>
      <c r="G194" s="874"/>
      <c r="H194" s="874"/>
      <c r="I194" s="874"/>
      <c r="J194" s="874"/>
      <c r="K194" s="874"/>
      <c r="L194" s="871"/>
      <c r="M194" s="871"/>
      <c r="N194" s="1162">
        <f>$BI$194</f>
        <v>0</v>
      </c>
      <c r="O194" s="1163"/>
      <c r="P194" s="1163"/>
      <c r="Q194" s="1163"/>
      <c r="R194" s="943"/>
      <c r="T194" s="944"/>
      <c r="W194" s="945">
        <f>$W$195</f>
        <v>4.3338900000000002</v>
      </c>
      <c r="Y194" s="945">
        <f>$Y$195</f>
        <v>1.31901E-2</v>
      </c>
      <c r="AA194" s="946">
        <f>$AA$195</f>
        <v>0</v>
      </c>
      <c r="AP194" s="947" t="s">
        <v>98</v>
      </c>
      <c r="AR194" s="947" t="s">
        <v>41</v>
      </c>
      <c r="AS194" s="947" t="s">
        <v>12</v>
      </c>
      <c r="AW194" s="947" t="s">
        <v>79</v>
      </c>
      <c r="BI194" s="948">
        <f>$BI$195</f>
        <v>0</v>
      </c>
    </row>
    <row r="195" spans="2:63" s="873" customFormat="1" ht="15.75" customHeight="1">
      <c r="B195" s="885"/>
      <c r="C195" s="949" t="s">
        <v>402</v>
      </c>
      <c r="D195" s="949" t="s">
        <v>82</v>
      </c>
      <c r="E195" s="950" t="s">
        <v>4305</v>
      </c>
      <c r="F195" s="1167" t="s">
        <v>4304</v>
      </c>
      <c r="G195" s="1168"/>
      <c r="H195" s="1168"/>
      <c r="I195" s="1168"/>
      <c r="J195" s="951" t="s">
        <v>85</v>
      </c>
      <c r="K195" s="952">
        <v>188.43</v>
      </c>
      <c r="L195" s="1169"/>
      <c r="M195" s="1170"/>
      <c r="N195" s="1171">
        <f>ROUND($L$195*$K$195,2)</f>
        <v>0</v>
      </c>
      <c r="O195" s="1168"/>
      <c r="P195" s="1168"/>
      <c r="Q195" s="1168"/>
      <c r="R195" s="887"/>
      <c r="T195" s="953"/>
      <c r="U195" s="962" t="s">
        <v>31</v>
      </c>
      <c r="V195" s="963">
        <v>2.3E-2</v>
      </c>
      <c r="W195" s="963">
        <f>$V$195*$K$195</f>
        <v>4.3338900000000002</v>
      </c>
      <c r="X195" s="963">
        <v>6.9999999999999994E-5</v>
      </c>
      <c r="Y195" s="963">
        <f>$X$195*$K$195</f>
        <v>1.31901E-2</v>
      </c>
      <c r="Z195" s="963">
        <v>0</v>
      </c>
      <c r="AA195" s="964">
        <f>$Z$195*$K$195</f>
        <v>0</v>
      </c>
      <c r="AP195" s="873" t="s">
        <v>402</v>
      </c>
      <c r="AR195" s="873" t="s">
        <v>82</v>
      </c>
      <c r="AS195" s="873" t="s">
        <v>45</v>
      </c>
      <c r="AW195" s="873" t="s">
        <v>79</v>
      </c>
      <c r="BC195" s="957">
        <f>IF($U$195="základní",$N$195,0)</f>
        <v>0</v>
      </c>
      <c r="BD195" s="957">
        <f>IF($U$195="snížená",$N$195,0)</f>
        <v>0</v>
      </c>
      <c r="BE195" s="957">
        <f>IF($U$195="zákl. přenesená",$N$195,0)</f>
        <v>0</v>
      </c>
      <c r="BF195" s="957">
        <f>IF($U$195="sníž. přenesená",$N$195,0)</f>
        <v>0</v>
      </c>
      <c r="BG195" s="957">
        <f>IF($U$195="nulová",$N$195,0)</f>
        <v>0</v>
      </c>
      <c r="BH195" s="873" t="s">
        <v>12</v>
      </c>
      <c r="BI195" s="957">
        <f>ROUND($L$195*$K$195,2)</f>
        <v>0</v>
      </c>
      <c r="BJ195" s="873" t="s">
        <v>402</v>
      </c>
      <c r="BK195" s="873" t="s">
        <v>4520</v>
      </c>
    </row>
    <row r="196" spans="2:63" s="873" customFormat="1" ht="7.5" customHeight="1">
      <c r="B196" s="911"/>
      <c r="C196" s="912"/>
      <c r="D196" s="912"/>
      <c r="E196" s="912"/>
      <c r="F196" s="912"/>
      <c r="G196" s="912"/>
      <c r="H196" s="912"/>
      <c r="I196" s="912"/>
      <c r="J196" s="912"/>
      <c r="K196" s="912"/>
      <c r="L196" s="912"/>
      <c r="M196" s="912"/>
      <c r="N196" s="912"/>
      <c r="O196" s="912"/>
      <c r="P196" s="912"/>
      <c r="Q196" s="912"/>
      <c r="R196" s="913"/>
    </row>
    <row r="197" spans="2:63" s="877" customFormat="1" ht="14.25" customHeight="1"/>
  </sheetData>
  <sheetProtection password="CC09" sheet="1" objects="1" scenarios="1" selectLockedCells="1"/>
  <mergeCells count="265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1:Q101"/>
    <mergeCell ref="L103:Q103"/>
    <mergeCell ref="C109:Q109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F123:I123"/>
    <mergeCell ref="L123:M123"/>
    <mergeCell ref="N123:Q123"/>
    <mergeCell ref="N122:Q122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50:I150"/>
    <mergeCell ref="L150:M150"/>
    <mergeCell ref="N150:Q150"/>
    <mergeCell ref="N149:Q149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7:I167"/>
    <mergeCell ref="L167:M167"/>
    <mergeCell ref="N167:Q167"/>
    <mergeCell ref="N166:Q166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2:I182"/>
    <mergeCell ref="L182:M182"/>
    <mergeCell ref="N182:Q182"/>
    <mergeCell ref="N181:Q181"/>
    <mergeCell ref="L187:M187"/>
    <mergeCell ref="N187:Q187"/>
    <mergeCell ref="F183:I183"/>
    <mergeCell ref="L183:M183"/>
    <mergeCell ref="N183:Q183"/>
    <mergeCell ref="F185:I185"/>
    <mergeCell ref="L185:M185"/>
    <mergeCell ref="N185:Q185"/>
    <mergeCell ref="N184:Q184"/>
    <mergeCell ref="F186:I186"/>
    <mergeCell ref="L186:M186"/>
    <mergeCell ref="N186:Q186"/>
    <mergeCell ref="F187:I187"/>
    <mergeCell ref="N194:Q194"/>
    <mergeCell ref="H1:K1"/>
    <mergeCell ref="S2:AC2"/>
    <mergeCell ref="F195:I195"/>
    <mergeCell ref="L195:M195"/>
    <mergeCell ref="N195:Q195"/>
    <mergeCell ref="N120:Q120"/>
    <mergeCell ref="N121:Q121"/>
    <mergeCell ref="N155:Q155"/>
    <mergeCell ref="N159:Q159"/>
    <mergeCell ref="F193:I193"/>
    <mergeCell ref="L193:M193"/>
    <mergeCell ref="N193:Q193"/>
    <mergeCell ref="F188:I188"/>
    <mergeCell ref="L188:M188"/>
    <mergeCell ref="N188:Q188"/>
    <mergeCell ref="F189:I189"/>
    <mergeCell ref="L189:M189"/>
    <mergeCell ref="N189:Q189"/>
    <mergeCell ref="F192:I192"/>
    <mergeCell ref="L192:M192"/>
    <mergeCell ref="N192:Q192"/>
    <mergeCell ref="N190:Q190"/>
    <mergeCell ref="N191:Q19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9" tooltip="Rozpočet" display="3) Rozpočet"/>
    <hyperlink ref="S1:T1" location="'Rekapitulace stavby'!C2" tooltip="Rekapitulace stavby" display="Rekapitulace stavby"/>
  </hyperlinks>
  <pageMargins left="0.59027779102325439" right="0.59027779102325439" top="0.52083337306976318" bottom="0.48611113429069519" header="0" footer="0"/>
  <pageSetup paperSize="9" scale="95" fitToHeight="100" orientation="portrait" blackAndWhite="1" r:id="rId1"/>
  <headerFooter alignWithMargins="0">
    <oddFooter>&amp;CStrana &amp;P z 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autoPageBreaks="0" fitToPage="1"/>
  </sheetPr>
  <dimension ref="A1:BR3084"/>
  <sheetViews>
    <sheetView showGridLines="0" zoomScale="85" zoomScaleNormal="85" workbookViewId="0">
      <pane ySplit="1" topLeftCell="A2" activePane="bottomLeft" state="frozen"/>
      <selection pane="bottomLeft" activeCell="F11" sqref="F11"/>
    </sheetView>
  </sheetViews>
  <sheetFormatPr defaultColWidth="10.83203125" defaultRowHeight="13.5"/>
  <cols>
    <col min="1" max="1" width="9.6640625" style="967" customWidth="1"/>
    <col min="2" max="2" width="2" style="967" customWidth="1"/>
    <col min="3" max="3" width="4.83203125" style="967" customWidth="1"/>
    <col min="4" max="4" width="5" style="967" customWidth="1"/>
    <col min="5" max="5" width="20" style="967" customWidth="1"/>
    <col min="6" max="6" width="87.5" style="967" customWidth="1"/>
    <col min="7" max="7" width="10.1640625" style="967" customWidth="1"/>
    <col min="8" max="8" width="13" style="967" customWidth="1"/>
    <col min="9" max="9" width="14.83203125" style="967" customWidth="1"/>
    <col min="10" max="10" width="27.33203125" style="967" customWidth="1"/>
    <col min="11" max="11" width="18" style="967" customWidth="1"/>
    <col min="12" max="18" width="10.83203125" style="967"/>
    <col min="19" max="19" width="9.5" style="967" customWidth="1"/>
    <col min="20" max="20" width="34.6640625" style="967" customWidth="1"/>
    <col min="21" max="21" width="19" style="967" customWidth="1"/>
    <col min="22" max="22" width="14.33203125" style="967" customWidth="1"/>
    <col min="23" max="23" width="19" style="967" customWidth="1"/>
    <col min="24" max="24" width="14.33203125" style="967" customWidth="1"/>
    <col min="25" max="25" width="17.5" style="967" customWidth="1"/>
    <col min="26" max="26" width="12.83203125" style="967" customWidth="1"/>
    <col min="27" max="27" width="17.5" style="967" customWidth="1"/>
    <col min="28" max="28" width="19" style="967" customWidth="1"/>
    <col min="29" max="29" width="12.83203125" style="967" customWidth="1"/>
    <col min="30" max="30" width="17.5" style="967" customWidth="1"/>
    <col min="31" max="31" width="19" style="967" customWidth="1"/>
    <col min="32" max="43" width="10.83203125" style="967"/>
    <col min="44" max="65" width="0" style="967" hidden="1" customWidth="1"/>
    <col min="66" max="16384" width="10.83203125" style="967"/>
  </cols>
  <sheetData>
    <row r="1" spans="1:70" ht="21.75" customHeight="1">
      <c r="A1" s="259"/>
      <c r="B1" s="258"/>
      <c r="C1" s="258"/>
      <c r="D1" s="257" t="s">
        <v>0</v>
      </c>
      <c r="E1" s="258"/>
      <c r="F1" s="264" t="s">
        <v>744</v>
      </c>
      <c r="G1" s="1084" t="s">
        <v>745</v>
      </c>
      <c r="H1" s="1084"/>
      <c r="I1" s="258"/>
      <c r="J1" s="264" t="s">
        <v>746</v>
      </c>
      <c r="K1" s="257" t="s">
        <v>44</v>
      </c>
      <c r="L1" s="264" t="s">
        <v>747</v>
      </c>
      <c r="M1" s="264"/>
      <c r="N1" s="264"/>
      <c r="O1" s="264"/>
      <c r="P1" s="264"/>
      <c r="Q1" s="264"/>
      <c r="R1" s="264"/>
      <c r="S1" s="264"/>
      <c r="T1" s="264"/>
      <c r="U1" s="256"/>
      <c r="V1" s="256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259"/>
      <c r="BC1" s="259"/>
      <c r="BD1" s="259"/>
      <c r="BE1" s="259"/>
      <c r="BF1" s="259"/>
      <c r="BG1" s="259"/>
      <c r="BH1" s="259"/>
      <c r="BI1" s="259"/>
      <c r="BJ1" s="259"/>
      <c r="BK1" s="259"/>
      <c r="BL1" s="259"/>
      <c r="BM1" s="259"/>
      <c r="BN1" s="259"/>
      <c r="BO1" s="259"/>
      <c r="BP1" s="259"/>
      <c r="BQ1" s="259"/>
      <c r="BR1" s="259"/>
    </row>
    <row r="2" spans="1:70" ht="36.950000000000003" customHeight="1">
      <c r="L2" s="1216"/>
      <c r="M2" s="1216"/>
      <c r="N2" s="1216"/>
      <c r="O2" s="1216"/>
      <c r="P2" s="1216"/>
      <c r="Q2" s="1216"/>
      <c r="R2" s="1216"/>
      <c r="S2" s="1216"/>
      <c r="T2" s="1216"/>
      <c r="U2" s="1216"/>
      <c r="V2" s="1216"/>
      <c r="AT2" s="968" t="s">
        <v>4705</v>
      </c>
    </row>
    <row r="3" spans="1:70" ht="6.95" customHeight="1">
      <c r="B3" s="969"/>
      <c r="C3" s="970"/>
      <c r="D3" s="970"/>
      <c r="E3" s="970"/>
      <c r="F3" s="970"/>
      <c r="G3" s="970"/>
      <c r="H3" s="970"/>
      <c r="I3" s="970"/>
      <c r="J3" s="970"/>
      <c r="K3" s="971"/>
      <c r="AT3" s="968" t="s">
        <v>45</v>
      </c>
    </row>
    <row r="4" spans="1:70" ht="36.950000000000003" customHeight="1">
      <c r="B4" s="972"/>
      <c r="C4" s="973"/>
      <c r="D4" s="974" t="s">
        <v>46</v>
      </c>
      <c r="E4" s="973"/>
      <c r="F4" s="973"/>
      <c r="G4" s="973"/>
      <c r="H4" s="973"/>
      <c r="I4" s="973"/>
      <c r="J4" s="973"/>
      <c r="K4" s="975"/>
      <c r="M4" s="976" t="s">
        <v>7</v>
      </c>
      <c r="AT4" s="968" t="s">
        <v>2</v>
      </c>
    </row>
    <row r="5" spans="1:70" ht="6.95" customHeight="1">
      <c r="B5" s="972"/>
      <c r="C5" s="973"/>
      <c r="D5" s="973"/>
      <c r="E5" s="973"/>
      <c r="F5" s="973"/>
      <c r="G5" s="973"/>
      <c r="H5" s="973"/>
      <c r="I5" s="973"/>
      <c r="J5" s="973"/>
      <c r="K5" s="975"/>
    </row>
    <row r="6" spans="1:70" ht="15">
      <c r="B6" s="972"/>
      <c r="C6" s="973"/>
      <c r="D6" s="977" t="s">
        <v>8</v>
      </c>
      <c r="E6" s="973"/>
      <c r="F6" s="973"/>
      <c r="G6" s="973"/>
      <c r="H6" s="973"/>
      <c r="I6" s="973"/>
      <c r="J6" s="973"/>
      <c r="K6" s="975"/>
    </row>
    <row r="7" spans="1:70" ht="22.5" customHeight="1">
      <c r="B7" s="972"/>
      <c r="C7" s="973"/>
      <c r="D7" s="973"/>
      <c r="E7" s="1217" t="s">
        <v>4706</v>
      </c>
      <c r="F7" s="1218"/>
      <c r="G7" s="1218"/>
      <c r="H7" s="1218"/>
      <c r="I7" s="973"/>
      <c r="J7" s="973"/>
      <c r="K7" s="975"/>
    </row>
    <row r="8" spans="1:70" s="978" customFormat="1" ht="15">
      <c r="B8" s="979"/>
      <c r="C8" s="980"/>
      <c r="D8" s="977" t="s">
        <v>4285</v>
      </c>
      <c r="E8" s="980"/>
      <c r="F8" s="980"/>
      <c r="G8" s="980"/>
      <c r="H8" s="980"/>
      <c r="I8" s="980"/>
      <c r="J8" s="980"/>
      <c r="K8" s="981"/>
    </row>
    <row r="9" spans="1:70" s="978" customFormat="1" ht="36.950000000000003" customHeight="1">
      <c r="B9" s="979"/>
      <c r="C9" s="980"/>
      <c r="D9" s="980"/>
      <c r="E9" s="1211" t="s">
        <v>4704</v>
      </c>
      <c r="F9" s="1212"/>
      <c r="G9" s="1212"/>
      <c r="H9" s="1212"/>
      <c r="I9" s="980"/>
      <c r="J9" s="980"/>
      <c r="K9" s="981"/>
    </row>
    <row r="10" spans="1:70" s="978" customFormat="1">
      <c r="B10" s="979"/>
      <c r="C10" s="980"/>
      <c r="D10" s="980"/>
      <c r="E10" s="980"/>
      <c r="F10" s="980"/>
      <c r="G10" s="980"/>
      <c r="H10" s="980"/>
      <c r="I10" s="980"/>
      <c r="J10" s="980"/>
      <c r="K10" s="981"/>
    </row>
    <row r="11" spans="1:70" s="978" customFormat="1" ht="14.45" customHeight="1">
      <c r="B11" s="979"/>
      <c r="C11" s="980"/>
      <c r="D11" s="977" t="s">
        <v>10</v>
      </c>
      <c r="E11" s="980"/>
      <c r="F11" s="1075" t="s">
        <v>1</v>
      </c>
      <c r="G11" s="980"/>
      <c r="H11" s="980"/>
      <c r="I11" s="977" t="s">
        <v>11</v>
      </c>
      <c r="J11" s="1075" t="s">
        <v>1</v>
      </c>
      <c r="K11" s="981"/>
    </row>
    <row r="12" spans="1:70" s="978" customFormat="1" ht="14.45" customHeight="1">
      <c r="B12" s="979"/>
      <c r="C12" s="980"/>
      <c r="D12" s="977" t="s">
        <v>13</v>
      </c>
      <c r="E12" s="980"/>
      <c r="F12" s="982" t="s">
        <v>4707</v>
      </c>
      <c r="G12" s="980"/>
      <c r="H12" s="980"/>
      <c r="I12" s="977" t="s">
        <v>15</v>
      </c>
      <c r="J12" s="983">
        <v>42652</v>
      </c>
      <c r="K12" s="981"/>
    </row>
    <row r="13" spans="1:70" s="978" customFormat="1" ht="10.9" customHeight="1">
      <c r="B13" s="979"/>
      <c r="C13" s="980"/>
      <c r="D13" s="980"/>
      <c r="E13" s="980"/>
      <c r="F13" s="980"/>
      <c r="G13" s="980"/>
      <c r="H13" s="980"/>
      <c r="I13" s="980"/>
      <c r="J13" s="980"/>
      <c r="K13" s="981"/>
    </row>
    <row r="14" spans="1:70" s="978" customFormat="1" ht="14.45" customHeight="1">
      <c r="B14" s="979"/>
      <c r="C14" s="980"/>
      <c r="D14" s="977" t="s">
        <v>16</v>
      </c>
      <c r="E14" s="980"/>
      <c r="F14" s="980"/>
      <c r="G14" s="980"/>
      <c r="H14" s="980"/>
      <c r="I14" s="977" t="s">
        <v>17</v>
      </c>
      <c r="J14" s="1075" t="s">
        <v>1</v>
      </c>
      <c r="K14" s="981"/>
    </row>
    <row r="15" spans="1:70" s="978" customFormat="1" ht="18" customHeight="1">
      <c r="B15" s="979"/>
      <c r="C15" s="980"/>
      <c r="D15" s="980"/>
      <c r="E15" s="1075"/>
      <c r="F15" s="980"/>
      <c r="G15" s="980"/>
      <c r="H15" s="980"/>
      <c r="I15" s="977" t="s">
        <v>19</v>
      </c>
      <c r="J15" s="1075" t="s">
        <v>1</v>
      </c>
      <c r="K15" s="981"/>
    </row>
    <row r="16" spans="1:70" s="978" customFormat="1" ht="6.95" customHeight="1">
      <c r="B16" s="979"/>
      <c r="C16" s="980"/>
      <c r="D16" s="980"/>
      <c r="E16" s="980"/>
      <c r="F16" s="980"/>
      <c r="G16" s="980"/>
      <c r="H16" s="980"/>
      <c r="I16" s="980"/>
      <c r="J16" s="980"/>
      <c r="K16" s="981"/>
    </row>
    <row r="17" spans="2:11" s="978" customFormat="1" ht="14.45" customHeight="1">
      <c r="B17" s="979"/>
      <c r="C17" s="980"/>
      <c r="D17" s="977" t="s">
        <v>20</v>
      </c>
      <c r="E17" s="980"/>
      <c r="F17" s="980"/>
      <c r="G17" s="980"/>
      <c r="H17" s="980"/>
      <c r="I17" s="977" t="s">
        <v>17</v>
      </c>
      <c r="J17" s="1075" t="s">
        <v>1</v>
      </c>
      <c r="K17" s="981"/>
    </row>
    <row r="18" spans="2:11" s="978" customFormat="1" ht="18" customHeight="1">
      <c r="B18" s="979"/>
      <c r="C18" s="980"/>
      <c r="D18" s="980"/>
      <c r="E18" s="1075" t="s">
        <v>4703</v>
      </c>
      <c r="F18" s="980"/>
      <c r="G18" s="980"/>
      <c r="H18" s="980"/>
      <c r="I18" s="977" t="s">
        <v>19</v>
      </c>
      <c r="J18" s="1075" t="s">
        <v>1</v>
      </c>
      <c r="K18" s="981"/>
    </row>
    <row r="19" spans="2:11" s="978" customFormat="1" ht="6.95" customHeight="1">
      <c r="B19" s="979"/>
      <c r="C19" s="980"/>
      <c r="D19" s="980"/>
      <c r="E19" s="980"/>
      <c r="F19" s="980"/>
      <c r="G19" s="980"/>
      <c r="H19" s="980"/>
      <c r="I19" s="980"/>
      <c r="J19" s="980"/>
      <c r="K19" s="981"/>
    </row>
    <row r="20" spans="2:11" s="978" customFormat="1" ht="14.45" customHeight="1">
      <c r="B20" s="979"/>
      <c r="C20" s="980"/>
      <c r="D20" s="977" t="s">
        <v>22</v>
      </c>
      <c r="E20" s="980"/>
      <c r="F20" s="980"/>
      <c r="G20" s="980"/>
      <c r="H20" s="980"/>
      <c r="I20" s="977" t="s">
        <v>17</v>
      </c>
      <c r="J20" s="1075" t="s">
        <v>1</v>
      </c>
      <c r="K20" s="981"/>
    </row>
    <row r="21" spans="2:11" s="978" customFormat="1" ht="18" customHeight="1">
      <c r="B21" s="979"/>
      <c r="C21" s="980"/>
      <c r="D21" s="980"/>
      <c r="E21" s="982" t="s">
        <v>4702</v>
      </c>
      <c r="F21" s="980"/>
      <c r="G21" s="980"/>
      <c r="H21" s="980"/>
      <c r="I21" s="977" t="s">
        <v>19</v>
      </c>
      <c r="J21" s="1075" t="s">
        <v>1</v>
      </c>
      <c r="K21" s="981"/>
    </row>
    <row r="22" spans="2:11" s="978" customFormat="1" ht="6.95" customHeight="1">
      <c r="B22" s="979"/>
      <c r="C22" s="980"/>
      <c r="D22" s="980"/>
      <c r="E22" s="980"/>
      <c r="F22" s="980"/>
      <c r="G22" s="980"/>
      <c r="H22" s="980"/>
      <c r="I22" s="980"/>
      <c r="J22" s="980"/>
      <c r="K22" s="981"/>
    </row>
    <row r="23" spans="2:11" s="978" customFormat="1" ht="14.45" customHeight="1">
      <c r="B23" s="979"/>
      <c r="C23" s="980"/>
      <c r="D23" s="977" t="s">
        <v>25</v>
      </c>
      <c r="E23" s="980"/>
      <c r="F23" s="980"/>
      <c r="G23" s="980"/>
      <c r="H23" s="980"/>
      <c r="I23" s="980"/>
      <c r="J23" s="980"/>
      <c r="K23" s="981"/>
    </row>
    <row r="24" spans="2:11" s="987" customFormat="1" ht="134.25" customHeight="1">
      <c r="B24" s="984"/>
      <c r="C24" s="985"/>
      <c r="D24" s="985"/>
      <c r="E24" s="1227" t="s">
        <v>4701</v>
      </c>
      <c r="F24" s="1228"/>
      <c r="G24" s="1228"/>
      <c r="H24" s="1228"/>
      <c r="I24" s="985"/>
      <c r="J24" s="985"/>
      <c r="K24" s="986"/>
    </row>
    <row r="25" spans="2:11" s="978" customFormat="1" ht="6.95" customHeight="1">
      <c r="B25" s="979"/>
      <c r="C25" s="980"/>
      <c r="D25" s="980"/>
      <c r="E25" s="980"/>
      <c r="F25" s="980"/>
      <c r="G25" s="980"/>
      <c r="H25" s="980"/>
      <c r="I25" s="980"/>
      <c r="J25" s="980"/>
      <c r="K25" s="981"/>
    </row>
    <row r="26" spans="2:11" s="978" customFormat="1" ht="6.95" customHeight="1">
      <c r="B26" s="979"/>
      <c r="C26" s="980"/>
      <c r="D26" s="988"/>
      <c r="E26" s="988"/>
      <c r="F26" s="988"/>
      <c r="G26" s="988"/>
      <c r="H26" s="988"/>
      <c r="I26" s="988"/>
      <c r="J26" s="988"/>
      <c r="K26" s="989"/>
    </row>
    <row r="27" spans="2:11" s="978" customFormat="1" ht="25.35" customHeight="1">
      <c r="B27" s="979"/>
      <c r="C27" s="980"/>
      <c r="D27" s="990" t="s">
        <v>26</v>
      </c>
      <c r="E27" s="980"/>
      <c r="F27" s="980"/>
      <c r="G27" s="980"/>
      <c r="H27" s="980"/>
      <c r="I27" s="980"/>
      <c r="J27" s="991">
        <f>ROUND(J80,2)</f>
        <v>0</v>
      </c>
      <c r="K27" s="981"/>
    </row>
    <row r="28" spans="2:11" s="978" customFormat="1" ht="6.95" customHeight="1">
      <c r="B28" s="979"/>
      <c r="C28" s="980"/>
      <c r="D28" s="988"/>
      <c r="E28" s="988"/>
      <c r="F28" s="988"/>
      <c r="G28" s="988"/>
      <c r="H28" s="988"/>
      <c r="I28" s="988"/>
      <c r="J28" s="988"/>
      <c r="K28" s="989"/>
    </row>
    <row r="29" spans="2:11" s="978" customFormat="1" ht="14.45" customHeight="1">
      <c r="B29" s="979"/>
      <c r="C29" s="980"/>
      <c r="D29" s="980"/>
      <c r="E29" s="980"/>
      <c r="F29" s="992" t="s">
        <v>28</v>
      </c>
      <c r="G29" s="980"/>
      <c r="H29" s="980"/>
      <c r="I29" s="992" t="s">
        <v>27</v>
      </c>
      <c r="J29" s="992" t="s">
        <v>29</v>
      </c>
      <c r="K29" s="981"/>
    </row>
    <row r="30" spans="2:11" s="978" customFormat="1" ht="14.45" customHeight="1">
      <c r="B30" s="979"/>
      <c r="C30" s="980"/>
      <c r="D30" s="993" t="s">
        <v>30</v>
      </c>
      <c r="E30" s="993" t="s">
        <v>31</v>
      </c>
      <c r="F30" s="994">
        <f>ROUND(SUM(BE80:BE124), 2)</f>
        <v>0</v>
      </c>
      <c r="G30" s="980"/>
      <c r="H30" s="980"/>
      <c r="I30" s="995">
        <v>0.21</v>
      </c>
      <c r="J30" s="994">
        <f>ROUND(ROUND((SUM(BE80:BE124)), 2)*I30, 2)</f>
        <v>0</v>
      </c>
      <c r="K30" s="981"/>
    </row>
    <row r="31" spans="2:11" s="978" customFormat="1" ht="14.45" customHeight="1">
      <c r="B31" s="979"/>
      <c r="C31" s="980"/>
      <c r="D31" s="980"/>
      <c r="E31" s="993" t="s">
        <v>32</v>
      </c>
      <c r="F31" s="994">
        <f>ROUND(SUM(BF80:BF124), 2)</f>
        <v>0</v>
      </c>
      <c r="G31" s="980"/>
      <c r="H31" s="980"/>
      <c r="I31" s="995">
        <v>0.15</v>
      </c>
      <c r="J31" s="994">
        <f>ROUND(ROUND((SUM(BF80:BF124)), 2)*I31, 2)</f>
        <v>0</v>
      </c>
      <c r="K31" s="981"/>
    </row>
    <row r="32" spans="2:11" s="978" customFormat="1" ht="14.45" hidden="1" customHeight="1">
      <c r="B32" s="979"/>
      <c r="C32" s="980"/>
      <c r="D32" s="980"/>
      <c r="E32" s="993" t="s">
        <v>33</v>
      </c>
      <c r="F32" s="994">
        <f>ROUND(SUM(BG80:BG124), 2)</f>
        <v>0</v>
      </c>
      <c r="G32" s="980"/>
      <c r="H32" s="980"/>
      <c r="I32" s="995">
        <v>0.21</v>
      </c>
      <c r="J32" s="994">
        <v>0</v>
      </c>
      <c r="K32" s="981"/>
    </row>
    <row r="33" spans="2:11" s="978" customFormat="1" ht="14.45" hidden="1" customHeight="1">
      <c r="B33" s="979"/>
      <c r="C33" s="980"/>
      <c r="D33" s="980"/>
      <c r="E33" s="993" t="s">
        <v>34</v>
      </c>
      <c r="F33" s="994">
        <f>ROUND(SUM(BH80:BH124), 2)</f>
        <v>0</v>
      </c>
      <c r="G33" s="980"/>
      <c r="H33" s="980"/>
      <c r="I33" s="995">
        <v>0.15</v>
      </c>
      <c r="J33" s="994">
        <v>0</v>
      </c>
      <c r="K33" s="981"/>
    </row>
    <row r="34" spans="2:11" s="978" customFormat="1" ht="14.45" hidden="1" customHeight="1">
      <c r="B34" s="979"/>
      <c r="C34" s="980"/>
      <c r="D34" s="980"/>
      <c r="E34" s="993" t="s">
        <v>35</v>
      </c>
      <c r="F34" s="994">
        <f>ROUND(SUM(BI80:BI124), 2)</f>
        <v>0</v>
      </c>
      <c r="G34" s="980"/>
      <c r="H34" s="980"/>
      <c r="I34" s="995">
        <v>0</v>
      </c>
      <c r="J34" s="994">
        <v>0</v>
      </c>
      <c r="K34" s="981"/>
    </row>
    <row r="35" spans="2:11" s="978" customFormat="1" ht="6.95" customHeight="1">
      <c r="B35" s="979"/>
      <c r="C35" s="980"/>
      <c r="D35" s="980"/>
      <c r="E35" s="980"/>
      <c r="F35" s="980"/>
      <c r="G35" s="980"/>
      <c r="H35" s="980"/>
      <c r="I35" s="980"/>
      <c r="J35" s="980"/>
      <c r="K35" s="981"/>
    </row>
    <row r="36" spans="2:11" s="978" customFormat="1" ht="25.35" customHeight="1">
      <c r="B36" s="979"/>
      <c r="C36" s="996"/>
      <c r="D36" s="997" t="s">
        <v>36</v>
      </c>
      <c r="E36" s="998"/>
      <c r="F36" s="998"/>
      <c r="G36" s="999" t="s">
        <v>37</v>
      </c>
      <c r="H36" s="1000" t="s">
        <v>38</v>
      </c>
      <c r="I36" s="998"/>
      <c r="J36" s="1001">
        <f>SUM(J27:J34)</f>
        <v>0</v>
      </c>
      <c r="K36" s="1002"/>
    </row>
    <row r="37" spans="2:11" s="978" customFormat="1" ht="14.45" customHeight="1">
      <c r="B37" s="1003"/>
      <c r="C37" s="1004"/>
      <c r="D37" s="1004"/>
      <c r="E37" s="1004"/>
      <c r="F37" s="1004"/>
      <c r="G37" s="1004"/>
      <c r="H37" s="1004"/>
      <c r="I37" s="1004"/>
      <c r="J37" s="1004"/>
      <c r="K37" s="1005"/>
    </row>
    <row r="41" spans="2:11" s="978" customFormat="1" ht="6.95" customHeight="1">
      <c r="B41" s="1006"/>
      <c r="C41" s="1007"/>
      <c r="D41" s="1007"/>
      <c r="E41" s="1007"/>
      <c r="F41" s="1007"/>
      <c r="G41" s="1007"/>
      <c r="H41" s="1007"/>
      <c r="I41" s="1007"/>
      <c r="J41" s="1007"/>
      <c r="K41" s="1008"/>
    </row>
    <row r="42" spans="2:11" s="978" customFormat="1" ht="36.950000000000003" customHeight="1">
      <c r="B42" s="979"/>
      <c r="C42" s="974" t="s">
        <v>47</v>
      </c>
      <c r="D42" s="980"/>
      <c r="E42" s="980"/>
      <c r="F42" s="980"/>
      <c r="G42" s="980"/>
      <c r="H42" s="980"/>
      <c r="I42" s="980"/>
      <c r="J42" s="980"/>
      <c r="K42" s="981"/>
    </row>
    <row r="43" spans="2:11" s="978" customFormat="1" ht="6.95" customHeight="1">
      <c r="B43" s="979"/>
      <c r="C43" s="980"/>
      <c r="D43" s="980"/>
      <c r="E43" s="980"/>
      <c r="F43" s="980"/>
      <c r="G43" s="980"/>
      <c r="H43" s="980"/>
      <c r="I43" s="980"/>
      <c r="J43" s="980"/>
      <c r="K43" s="981"/>
    </row>
    <row r="44" spans="2:11" s="978" customFormat="1" ht="14.45" customHeight="1">
      <c r="B44" s="979"/>
      <c r="C44" s="977" t="s">
        <v>8</v>
      </c>
      <c r="D44" s="980"/>
      <c r="E44" s="980"/>
      <c r="F44" s="980"/>
      <c r="G44" s="980"/>
      <c r="H44" s="980"/>
      <c r="I44" s="980"/>
      <c r="J44" s="980"/>
      <c r="K44" s="981"/>
    </row>
    <row r="45" spans="2:11" s="978" customFormat="1" ht="22.5" customHeight="1">
      <c r="B45" s="979"/>
      <c r="C45" s="980"/>
      <c r="D45" s="980"/>
      <c r="E45" s="1217" t="str">
        <f>E7</f>
        <v>Provozně stravovací objekt</v>
      </c>
      <c r="F45" s="1212"/>
      <c r="G45" s="1212"/>
      <c r="H45" s="1212"/>
      <c r="I45" s="980"/>
      <c r="J45" s="980"/>
      <c r="K45" s="981"/>
    </row>
    <row r="46" spans="2:11" s="978" customFormat="1" ht="14.45" customHeight="1">
      <c r="B46" s="979"/>
      <c r="C46" s="977" t="s">
        <v>4285</v>
      </c>
      <c r="D46" s="980"/>
      <c r="E46" s="980"/>
      <c r="F46" s="980"/>
      <c r="G46" s="980"/>
      <c r="H46" s="980"/>
      <c r="I46" s="980"/>
      <c r="J46" s="980"/>
      <c r="K46" s="981"/>
    </row>
    <row r="47" spans="2:11" s="978" customFormat="1" ht="23.25" customHeight="1">
      <c r="B47" s="979"/>
      <c r="C47" s="980"/>
      <c r="D47" s="980"/>
      <c r="E47" s="1211" t="str">
        <f>E9</f>
        <v>OST - Vedlejší a ostatní náklady stavby</v>
      </c>
      <c r="F47" s="1212"/>
      <c r="G47" s="1212"/>
      <c r="H47" s="1212"/>
      <c r="I47" s="980"/>
      <c r="J47" s="980"/>
      <c r="K47" s="981"/>
    </row>
    <row r="48" spans="2:11" s="978" customFormat="1" ht="6.95" customHeight="1">
      <c r="B48" s="979"/>
      <c r="C48" s="980"/>
      <c r="D48" s="980"/>
      <c r="E48" s="980"/>
      <c r="F48" s="980"/>
      <c r="G48" s="980"/>
      <c r="H48" s="980"/>
      <c r="I48" s="980"/>
      <c r="J48" s="980"/>
      <c r="K48" s="981"/>
    </row>
    <row r="49" spans="2:47" s="978" customFormat="1" ht="18" customHeight="1">
      <c r="B49" s="979"/>
      <c r="C49" s="977" t="s">
        <v>13</v>
      </c>
      <c r="D49" s="980"/>
      <c r="E49" s="980"/>
      <c r="F49" s="982" t="str">
        <f>F12</f>
        <v>Kladruby nad Labem</v>
      </c>
      <c r="G49" s="980"/>
      <c r="H49" s="980"/>
      <c r="I49" s="977" t="s">
        <v>15</v>
      </c>
      <c r="J49" s="983">
        <f>IF(J12="","",J12)</f>
        <v>42652</v>
      </c>
      <c r="K49" s="981"/>
    </row>
    <row r="50" spans="2:47" s="978" customFormat="1" ht="6.95" customHeight="1">
      <c r="B50" s="979"/>
      <c r="C50" s="980"/>
      <c r="D50" s="980"/>
      <c r="E50" s="980"/>
      <c r="F50" s="980"/>
      <c r="G50" s="980"/>
      <c r="H50" s="980"/>
      <c r="I50" s="980"/>
      <c r="J50" s="980"/>
      <c r="K50" s="981"/>
    </row>
    <row r="51" spans="2:47" s="978" customFormat="1" ht="15">
      <c r="B51" s="979"/>
      <c r="C51" s="977" t="s">
        <v>16</v>
      </c>
      <c r="D51" s="980"/>
      <c r="E51" s="980"/>
      <c r="F51" s="982">
        <f>E15</f>
        <v>0</v>
      </c>
      <c r="G51" s="980"/>
      <c r="H51" s="980"/>
      <c r="I51" s="977" t="s">
        <v>22</v>
      </c>
      <c r="J51" s="982" t="str">
        <f>E21</f>
        <v>PRODIN, a.s., Pardubice</v>
      </c>
      <c r="K51" s="981"/>
    </row>
    <row r="52" spans="2:47" s="978" customFormat="1" ht="14.45" customHeight="1">
      <c r="B52" s="979"/>
      <c r="C52" s="977" t="s">
        <v>20</v>
      </c>
      <c r="D52" s="980"/>
      <c r="E52" s="980"/>
      <c r="F52" s="982" t="str">
        <f>IF(E18="","",E18)</f>
        <v>dle výběrového řízeí</v>
      </c>
      <c r="G52" s="980"/>
      <c r="H52" s="980"/>
      <c r="I52" s="980"/>
      <c r="J52" s="980"/>
      <c r="K52" s="981"/>
    </row>
    <row r="53" spans="2:47" s="978" customFormat="1" ht="10.35" customHeight="1">
      <c r="B53" s="979"/>
      <c r="C53" s="980"/>
      <c r="D53" s="980"/>
      <c r="E53" s="980"/>
      <c r="F53" s="980"/>
      <c r="G53" s="980"/>
      <c r="H53" s="980"/>
      <c r="I53" s="980"/>
      <c r="J53" s="980"/>
      <c r="K53" s="981"/>
    </row>
    <row r="54" spans="2:47" s="978" customFormat="1" ht="29.25" customHeight="1">
      <c r="B54" s="979"/>
      <c r="C54" s="1009" t="s">
        <v>48</v>
      </c>
      <c r="D54" s="996"/>
      <c r="E54" s="996"/>
      <c r="F54" s="996"/>
      <c r="G54" s="996"/>
      <c r="H54" s="996"/>
      <c r="I54" s="996"/>
      <c r="J54" s="1010" t="s">
        <v>49</v>
      </c>
      <c r="K54" s="1011"/>
    </row>
    <row r="55" spans="2:47" s="978" customFormat="1" ht="10.35" customHeight="1">
      <c r="B55" s="979"/>
      <c r="C55" s="980"/>
      <c r="D55" s="980"/>
      <c r="E55" s="980"/>
      <c r="F55" s="980"/>
      <c r="G55" s="980"/>
      <c r="H55" s="980"/>
      <c r="I55" s="980"/>
      <c r="J55" s="980"/>
      <c r="K55" s="981"/>
    </row>
    <row r="56" spans="2:47" s="978" customFormat="1" ht="29.25" customHeight="1">
      <c r="B56" s="979"/>
      <c r="C56" s="1012" t="s">
        <v>50</v>
      </c>
      <c r="D56" s="980"/>
      <c r="E56" s="980"/>
      <c r="F56" s="980"/>
      <c r="G56" s="980"/>
      <c r="H56" s="980"/>
      <c r="I56" s="980"/>
      <c r="J56" s="991">
        <f>J80</f>
        <v>0</v>
      </c>
      <c r="K56" s="981"/>
      <c r="AU56" s="968" t="s">
        <v>51</v>
      </c>
    </row>
    <row r="57" spans="2:47" s="1019" customFormat="1" ht="24.95" customHeight="1">
      <c r="B57" s="1013"/>
      <c r="C57" s="1014"/>
      <c r="D57" s="1015" t="s">
        <v>4700</v>
      </c>
      <c r="E57" s="1016"/>
      <c r="F57" s="1016"/>
      <c r="G57" s="1016"/>
      <c r="H57" s="1016"/>
      <c r="I57" s="1016"/>
      <c r="J57" s="1017">
        <f>J81</f>
        <v>0</v>
      </c>
      <c r="K57" s="1018"/>
    </row>
    <row r="58" spans="2:47" s="1019" customFormat="1" ht="24.95" customHeight="1">
      <c r="B58" s="1013"/>
      <c r="C58" s="1014"/>
      <c r="D58" s="1015" t="s">
        <v>4699</v>
      </c>
      <c r="E58" s="1016"/>
      <c r="F58" s="1016"/>
      <c r="G58" s="1016"/>
      <c r="H58" s="1016"/>
      <c r="I58" s="1016"/>
      <c r="J58" s="1017">
        <f>J85</f>
        <v>0</v>
      </c>
      <c r="K58" s="1018"/>
    </row>
    <row r="59" spans="2:47" s="1026" customFormat="1" ht="19.899999999999999" customHeight="1">
      <c r="B59" s="1020"/>
      <c r="C59" s="1021"/>
      <c r="D59" s="1022" t="s">
        <v>4698</v>
      </c>
      <c r="E59" s="1023"/>
      <c r="F59" s="1023"/>
      <c r="G59" s="1023"/>
      <c r="H59" s="1023"/>
      <c r="I59" s="1023"/>
      <c r="J59" s="1024">
        <f>J86</f>
        <v>0</v>
      </c>
      <c r="K59" s="1025"/>
    </row>
    <row r="60" spans="2:47" s="1026" customFormat="1" ht="19.899999999999999" customHeight="1">
      <c r="B60" s="1020"/>
      <c r="C60" s="1021"/>
      <c r="D60" s="1022" t="s">
        <v>4697</v>
      </c>
      <c r="E60" s="1023"/>
      <c r="F60" s="1023"/>
      <c r="G60" s="1023"/>
      <c r="H60" s="1023"/>
      <c r="I60" s="1023"/>
      <c r="J60" s="1024">
        <f>J95</f>
        <v>0</v>
      </c>
      <c r="K60" s="1025"/>
    </row>
    <row r="61" spans="2:47" s="978" customFormat="1" ht="21.75" customHeight="1">
      <c r="B61" s="979"/>
      <c r="C61" s="980"/>
      <c r="D61" s="980"/>
      <c r="E61" s="980"/>
      <c r="F61" s="980"/>
      <c r="G61" s="980"/>
      <c r="H61" s="980"/>
      <c r="I61" s="980"/>
      <c r="J61" s="980"/>
      <c r="K61" s="981"/>
    </row>
    <row r="62" spans="2:47" s="978" customFormat="1" ht="6.95" customHeight="1">
      <c r="B62" s="1003"/>
      <c r="C62" s="1004"/>
      <c r="D62" s="1004"/>
      <c r="E62" s="1004"/>
      <c r="F62" s="1004"/>
      <c r="G62" s="1004"/>
      <c r="H62" s="1004"/>
      <c r="I62" s="1004"/>
      <c r="J62" s="1004"/>
      <c r="K62" s="1005"/>
    </row>
    <row r="66" spans="2:63" s="978" customFormat="1" ht="6.95" customHeight="1">
      <c r="B66" s="1006"/>
      <c r="C66" s="1007"/>
      <c r="D66" s="1007"/>
      <c r="E66" s="1007"/>
      <c r="F66" s="1007"/>
      <c r="G66" s="1007"/>
      <c r="H66" s="1007"/>
      <c r="I66" s="1007"/>
      <c r="J66" s="1007"/>
      <c r="K66" s="1007"/>
      <c r="L66" s="979"/>
    </row>
    <row r="67" spans="2:63" s="978" customFormat="1" ht="36.950000000000003" customHeight="1">
      <c r="B67" s="979"/>
      <c r="C67" s="1027" t="s">
        <v>64</v>
      </c>
      <c r="L67" s="979"/>
    </row>
    <row r="68" spans="2:63" s="978" customFormat="1" ht="6.95" customHeight="1">
      <c r="B68" s="979"/>
      <c r="L68" s="979"/>
    </row>
    <row r="69" spans="2:63" s="978" customFormat="1" ht="14.45" customHeight="1">
      <c r="B69" s="979"/>
      <c r="C69" s="1028" t="s">
        <v>8</v>
      </c>
      <c r="L69" s="979"/>
    </row>
    <row r="70" spans="2:63" s="978" customFormat="1" ht="22.5" customHeight="1">
      <c r="B70" s="979"/>
      <c r="E70" s="1213" t="str">
        <f>E7</f>
        <v>Provozně stravovací objekt</v>
      </c>
      <c r="F70" s="1214"/>
      <c r="G70" s="1214"/>
      <c r="H70" s="1214"/>
      <c r="L70" s="979"/>
    </row>
    <row r="71" spans="2:63" s="978" customFormat="1" ht="14.45" customHeight="1">
      <c r="B71" s="979"/>
      <c r="C71" s="1028" t="s">
        <v>4285</v>
      </c>
      <c r="L71" s="979"/>
    </row>
    <row r="72" spans="2:63" s="978" customFormat="1" ht="23.25" customHeight="1">
      <c r="B72" s="979"/>
      <c r="E72" s="1215" t="str">
        <f>E9</f>
        <v>OST - Vedlejší a ostatní náklady stavby</v>
      </c>
      <c r="F72" s="1214"/>
      <c r="G72" s="1214"/>
      <c r="H72" s="1214"/>
      <c r="L72" s="979"/>
    </row>
    <row r="73" spans="2:63" s="978" customFormat="1" ht="6.95" customHeight="1">
      <c r="B73" s="979"/>
      <c r="L73" s="979"/>
    </row>
    <row r="74" spans="2:63" s="978" customFormat="1" ht="18" customHeight="1">
      <c r="B74" s="979"/>
      <c r="C74" s="1028" t="s">
        <v>13</v>
      </c>
      <c r="F74" s="1029" t="str">
        <f>F12</f>
        <v>Kladruby nad Labem</v>
      </c>
      <c r="I74" s="1028" t="s">
        <v>15</v>
      </c>
      <c r="J74" s="1030">
        <f>IF(J12="","",J12)</f>
        <v>42652</v>
      </c>
      <c r="L74" s="979"/>
    </row>
    <row r="75" spans="2:63" s="978" customFormat="1" ht="6.95" customHeight="1">
      <c r="B75" s="979"/>
      <c r="L75" s="979"/>
    </row>
    <row r="76" spans="2:63" s="978" customFormat="1" ht="15">
      <c r="B76" s="979"/>
      <c r="C76" s="1028" t="s">
        <v>16</v>
      </c>
      <c r="F76" s="1029">
        <f>E15</f>
        <v>0</v>
      </c>
      <c r="I76" s="1028" t="s">
        <v>22</v>
      </c>
      <c r="J76" s="1029" t="str">
        <f>E21</f>
        <v>PRODIN, a.s., Pardubice</v>
      </c>
      <c r="L76" s="979"/>
    </row>
    <row r="77" spans="2:63" s="978" customFormat="1" ht="14.45" customHeight="1">
      <c r="B77" s="979"/>
      <c r="C77" s="1028" t="s">
        <v>20</v>
      </c>
      <c r="F77" s="1029" t="str">
        <f>IF(E18="","",E18)</f>
        <v>dle výběrového řízeí</v>
      </c>
      <c r="L77" s="979"/>
    </row>
    <row r="78" spans="2:63" s="978" customFormat="1" ht="10.35" customHeight="1">
      <c r="B78" s="979"/>
      <c r="L78" s="979"/>
    </row>
    <row r="79" spans="2:63" s="1036" customFormat="1" ht="29.25" customHeight="1">
      <c r="B79" s="1031"/>
      <c r="C79" s="1032" t="s">
        <v>65</v>
      </c>
      <c r="D79" s="1033" t="s">
        <v>40</v>
      </c>
      <c r="E79" s="1033" t="s">
        <v>39</v>
      </c>
      <c r="F79" s="1033" t="s">
        <v>66</v>
      </c>
      <c r="G79" s="1033" t="s">
        <v>67</v>
      </c>
      <c r="H79" s="1033" t="s">
        <v>68</v>
      </c>
      <c r="I79" s="1034" t="s">
        <v>69</v>
      </c>
      <c r="J79" s="1033" t="s">
        <v>49</v>
      </c>
      <c r="K79" s="1035" t="s">
        <v>70</v>
      </c>
      <c r="L79" s="1031"/>
      <c r="M79" s="978"/>
      <c r="N79" s="978"/>
      <c r="O79" s="978"/>
      <c r="P79" s="978"/>
      <c r="Q79" s="978"/>
      <c r="R79" s="978"/>
      <c r="S79" s="978"/>
      <c r="T79" s="978"/>
      <c r="U79" s="978"/>
    </row>
    <row r="80" spans="2:63" s="978" customFormat="1" ht="29.25" customHeight="1">
      <c r="B80" s="979"/>
      <c r="C80" s="1037" t="s">
        <v>50</v>
      </c>
      <c r="J80" s="1038">
        <f>BK80</f>
        <v>0</v>
      </c>
      <c r="L80" s="979"/>
      <c r="AT80" s="968" t="s">
        <v>41</v>
      </c>
      <c r="AU80" s="968" t="s">
        <v>51</v>
      </c>
      <c r="BK80" s="1039">
        <f>BK81+BK85</f>
        <v>0</v>
      </c>
    </row>
    <row r="81" spans="2:65" s="1041" customFormat="1" ht="37.35" customHeight="1">
      <c r="B81" s="1040"/>
      <c r="D81" s="1042" t="s">
        <v>41</v>
      </c>
      <c r="E81" s="1043" t="s">
        <v>724</v>
      </c>
      <c r="F81" s="1043" t="s">
        <v>4696</v>
      </c>
      <c r="J81" s="1044">
        <f>BK81</f>
        <v>0</v>
      </c>
      <c r="L81" s="1040"/>
      <c r="M81" s="978"/>
      <c r="N81" s="978"/>
      <c r="O81" s="978"/>
      <c r="P81" s="978"/>
      <c r="Q81" s="978"/>
      <c r="R81" s="978"/>
      <c r="S81" s="978"/>
      <c r="T81" s="978"/>
      <c r="U81" s="978"/>
      <c r="AR81" s="1045" t="s">
        <v>91</v>
      </c>
      <c r="AT81" s="1046" t="s">
        <v>41</v>
      </c>
      <c r="AU81" s="1046" t="s">
        <v>42</v>
      </c>
      <c r="AY81" s="1045" t="s">
        <v>79</v>
      </c>
      <c r="BK81" s="1047">
        <f>SUM(BK82:BK84)</f>
        <v>0</v>
      </c>
    </row>
    <row r="82" spans="2:65" s="978" customFormat="1" ht="28.5" customHeight="1">
      <c r="B82" s="979"/>
      <c r="C82" s="1048" t="s">
        <v>12</v>
      </c>
      <c r="D82" s="1048" t="s">
        <v>82</v>
      </c>
      <c r="E82" s="1049" t="s">
        <v>4695</v>
      </c>
      <c r="F82" s="1050" t="s">
        <v>4851</v>
      </c>
      <c r="G82" s="1051" t="s">
        <v>1460</v>
      </c>
      <c r="H82" s="1052">
        <v>1000</v>
      </c>
      <c r="I82" s="255"/>
      <c r="J82" s="1053">
        <f>ROUND(I82*H82,2)</f>
        <v>0</v>
      </c>
      <c r="K82" s="1054" t="s">
        <v>1</v>
      </c>
      <c r="L82" s="979"/>
      <c r="AR82" s="968" t="s">
        <v>728</v>
      </c>
      <c r="AT82" s="968" t="s">
        <v>82</v>
      </c>
      <c r="AU82" s="968" t="s">
        <v>12</v>
      </c>
      <c r="AY82" s="968" t="s">
        <v>79</v>
      </c>
      <c r="BE82" s="1055">
        <f>IF(N82="základní",J82,0)</f>
        <v>0</v>
      </c>
      <c r="BF82" s="1055">
        <f>IF(N82="snížená",J82,0)</f>
        <v>0</v>
      </c>
      <c r="BG82" s="1055">
        <f>IF(N82="zákl. přenesená",J82,0)</f>
        <v>0</v>
      </c>
      <c r="BH82" s="1055">
        <f>IF(N82="sníž. přenesená",J82,0)</f>
        <v>0</v>
      </c>
      <c r="BI82" s="1055">
        <f>IF(N82="nulová",J82,0)</f>
        <v>0</v>
      </c>
      <c r="BJ82" s="968" t="s">
        <v>12</v>
      </c>
      <c r="BK82" s="1055">
        <f>ROUND(I82*H82,2)</f>
        <v>0</v>
      </c>
      <c r="BL82" s="968" t="s">
        <v>728</v>
      </c>
      <c r="BM82" s="968" t="s">
        <v>4694</v>
      </c>
    </row>
    <row r="83" spans="2:65" s="1057" customFormat="1" ht="22.5" customHeight="1">
      <c r="B83" s="1056"/>
      <c r="D83" s="1058" t="s">
        <v>88</v>
      </c>
      <c r="E83" s="1059" t="s">
        <v>1</v>
      </c>
      <c r="F83" s="1060" t="s">
        <v>4693</v>
      </c>
      <c r="H83" s="1059" t="s">
        <v>1</v>
      </c>
      <c r="I83" s="1076"/>
      <c r="L83" s="1056"/>
      <c r="M83" s="978"/>
      <c r="N83" s="978"/>
      <c r="O83" s="978"/>
      <c r="P83" s="978"/>
      <c r="Q83" s="978"/>
      <c r="R83" s="978"/>
      <c r="S83" s="978"/>
      <c r="T83" s="978"/>
      <c r="U83" s="978"/>
      <c r="AT83" s="1059" t="s">
        <v>88</v>
      </c>
      <c r="AU83" s="1059" t="s">
        <v>12</v>
      </c>
      <c r="AV83" s="1057" t="s">
        <v>12</v>
      </c>
      <c r="AW83" s="1057" t="s">
        <v>24</v>
      </c>
      <c r="AX83" s="1057" t="s">
        <v>42</v>
      </c>
      <c r="AY83" s="1059" t="s">
        <v>79</v>
      </c>
    </row>
    <row r="84" spans="2:65" s="1062" customFormat="1" ht="22.5" customHeight="1">
      <c r="B84" s="1061"/>
      <c r="D84" s="1058" t="s">
        <v>88</v>
      </c>
      <c r="E84" s="1063" t="s">
        <v>1</v>
      </c>
      <c r="F84" s="1064">
        <v>1000</v>
      </c>
      <c r="H84" s="1065">
        <v>1000</v>
      </c>
      <c r="I84" s="1077"/>
      <c r="L84" s="1061"/>
      <c r="M84" s="978"/>
      <c r="N84" s="978"/>
      <c r="O84" s="978"/>
      <c r="P84" s="978"/>
      <c r="Q84" s="978"/>
      <c r="R84" s="978"/>
      <c r="S84" s="978"/>
      <c r="T84" s="978"/>
      <c r="U84" s="978"/>
      <c r="AT84" s="1063" t="s">
        <v>88</v>
      </c>
      <c r="AU84" s="1063" t="s">
        <v>12</v>
      </c>
      <c r="AV84" s="1062" t="s">
        <v>45</v>
      </c>
      <c r="AW84" s="1062" t="s">
        <v>24</v>
      </c>
      <c r="AX84" s="1062" t="s">
        <v>12</v>
      </c>
      <c r="AY84" s="1063" t="s">
        <v>79</v>
      </c>
    </row>
    <row r="85" spans="2:65" s="1041" customFormat="1" ht="37.35" customHeight="1">
      <c r="B85" s="1040"/>
      <c r="D85" s="1045" t="s">
        <v>41</v>
      </c>
      <c r="E85" s="1066" t="s">
        <v>722</v>
      </c>
      <c r="F85" s="1066" t="s">
        <v>763</v>
      </c>
      <c r="I85" s="1078"/>
      <c r="J85" s="1067">
        <f>BK85</f>
        <v>0</v>
      </c>
      <c r="L85" s="1040"/>
      <c r="M85" s="978"/>
      <c r="N85" s="978"/>
      <c r="O85" s="978"/>
      <c r="P85" s="978"/>
      <c r="Q85" s="978"/>
      <c r="R85" s="978"/>
      <c r="S85" s="978"/>
      <c r="T85" s="978"/>
      <c r="U85" s="978"/>
      <c r="AR85" s="1045" t="s">
        <v>91</v>
      </c>
      <c r="AT85" s="1046" t="s">
        <v>41</v>
      </c>
      <c r="AU85" s="1046" t="s">
        <v>42</v>
      </c>
      <c r="AY85" s="1045" t="s">
        <v>79</v>
      </c>
      <c r="BK85" s="1047">
        <f>BK86+BK95</f>
        <v>0</v>
      </c>
    </row>
    <row r="86" spans="2:65" s="1041" customFormat="1" ht="19.899999999999999" customHeight="1">
      <c r="B86" s="1040"/>
      <c r="D86" s="1042" t="s">
        <v>41</v>
      </c>
      <c r="E86" s="1068" t="s">
        <v>42</v>
      </c>
      <c r="F86" s="1068" t="s">
        <v>4692</v>
      </c>
      <c r="I86" s="1078"/>
      <c r="J86" s="1069">
        <f>BK86</f>
        <v>0</v>
      </c>
      <c r="L86" s="1040"/>
      <c r="M86" s="978"/>
      <c r="N86" s="978"/>
      <c r="O86" s="978"/>
      <c r="P86" s="978"/>
      <c r="Q86" s="978"/>
      <c r="R86" s="978"/>
      <c r="S86" s="978"/>
      <c r="T86" s="978"/>
      <c r="U86" s="978"/>
      <c r="AR86" s="1045" t="s">
        <v>107</v>
      </c>
      <c r="AT86" s="1046" t="s">
        <v>41</v>
      </c>
      <c r="AU86" s="1046" t="s">
        <v>12</v>
      </c>
      <c r="AY86" s="1045" t="s">
        <v>79</v>
      </c>
      <c r="BK86" s="1047">
        <f>SUM(BK87:BK94)</f>
        <v>0</v>
      </c>
    </row>
    <row r="87" spans="2:65" s="978" customFormat="1" ht="22.5" customHeight="1">
      <c r="B87" s="979"/>
      <c r="C87" s="1048" t="s">
        <v>45</v>
      </c>
      <c r="D87" s="1048" t="s">
        <v>82</v>
      </c>
      <c r="E87" s="1049" t="s">
        <v>4691</v>
      </c>
      <c r="F87" s="1054" t="s">
        <v>4690</v>
      </c>
      <c r="G87" s="1051" t="s">
        <v>4621</v>
      </c>
      <c r="H87" s="1052">
        <v>1</v>
      </c>
      <c r="I87" s="255"/>
      <c r="J87" s="1053">
        <f>ROUND(I87*H87,2)</f>
        <v>0</v>
      </c>
      <c r="K87" s="1054" t="s">
        <v>1</v>
      </c>
      <c r="L87" s="979"/>
      <c r="AR87" s="968" t="s">
        <v>4677</v>
      </c>
      <c r="AT87" s="968" t="s">
        <v>82</v>
      </c>
      <c r="AU87" s="968" t="s">
        <v>45</v>
      </c>
      <c r="AY87" s="968" t="s">
        <v>79</v>
      </c>
      <c r="BE87" s="1055">
        <f>IF(N87="základní",J87,0)</f>
        <v>0</v>
      </c>
      <c r="BF87" s="1055">
        <f>IF(N87="snížená",J87,0)</f>
        <v>0</v>
      </c>
      <c r="BG87" s="1055">
        <f>IF(N87="zákl. přenesená",J87,0)</f>
        <v>0</v>
      </c>
      <c r="BH87" s="1055">
        <f>IF(N87="sníž. přenesená",J87,0)</f>
        <v>0</v>
      </c>
      <c r="BI87" s="1055">
        <f>IF(N87="nulová",J87,0)</f>
        <v>0</v>
      </c>
      <c r="BJ87" s="968" t="s">
        <v>12</v>
      </c>
      <c r="BK87" s="1055">
        <f>ROUND(I87*H87,2)</f>
        <v>0</v>
      </c>
      <c r="BL87" s="968" t="s">
        <v>4677</v>
      </c>
      <c r="BM87" s="968" t="s">
        <v>4689</v>
      </c>
    </row>
    <row r="88" spans="2:65" s="978" customFormat="1" ht="138" customHeight="1">
      <c r="B88" s="979"/>
      <c r="D88" s="1070" t="s">
        <v>4618</v>
      </c>
      <c r="F88" s="1060" t="s">
        <v>4688</v>
      </c>
      <c r="I88" s="1079"/>
      <c r="L88" s="979"/>
      <c r="AT88" s="968" t="s">
        <v>4618</v>
      </c>
      <c r="AU88" s="968" t="s">
        <v>45</v>
      </c>
    </row>
    <row r="89" spans="2:65" s="978" customFormat="1" ht="22.5" customHeight="1">
      <c r="B89" s="979"/>
      <c r="C89" s="1048" t="s">
        <v>98</v>
      </c>
      <c r="D89" s="1048" t="s">
        <v>82</v>
      </c>
      <c r="E89" s="1049" t="s">
        <v>4687</v>
      </c>
      <c r="F89" s="1054" t="s">
        <v>4686</v>
      </c>
      <c r="G89" s="1051" t="s">
        <v>4621</v>
      </c>
      <c r="H89" s="1052">
        <v>1</v>
      </c>
      <c r="I89" s="255"/>
      <c r="J89" s="1053">
        <f>ROUND(I89*H89,2)</f>
        <v>0</v>
      </c>
      <c r="K89" s="1054" t="s">
        <v>1</v>
      </c>
      <c r="L89" s="979"/>
      <c r="AR89" s="968" t="s">
        <v>4677</v>
      </c>
      <c r="AT89" s="968" t="s">
        <v>82</v>
      </c>
      <c r="AU89" s="968" t="s">
        <v>45</v>
      </c>
      <c r="AY89" s="968" t="s">
        <v>79</v>
      </c>
      <c r="BE89" s="1055">
        <f>IF(N89="základní",J89,0)</f>
        <v>0</v>
      </c>
      <c r="BF89" s="1055">
        <f>IF(N89="snížená",J89,0)</f>
        <v>0</v>
      </c>
      <c r="BG89" s="1055">
        <f>IF(N89="zákl. přenesená",J89,0)</f>
        <v>0</v>
      </c>
      <c r="BH89" s="1055">
        <f>IF(N89="sníž. přenesená",J89,0)</f>
        <v>0</v>
      </c>
      <c r="BI89" s="1055">
        <f>IF(N89="nulová",J89,0)</f>
        <v>0</v>
      </c>
      <c r="BJ89" s="968" t="s">
        <v>12</v>
      </c>
      <c r="BK89" s="1055">
        <f>ROUND(I89*H89,2)</f>
        <v>0</v>
      </c>
      <c r="BL89" s="968" t="s">
        <v>4677</v>
      </c>
      <c r="BM89" s="968" t="s">
        <v>4685</v>
      </c>
    </row>
    <row r="90" spans="2:65" s="978" customFormat="1" ht="42" customHeight="1">
      <c r="B90" s="979"/>
      <c r="D90" s="1070" t="s">
        <v>4618</v>
      </c>
      <c r="F90" s="1060" t="s">
        <v>4684</v>
      </c>
      <c r="I90" s="1079"/>
      <c r="L90" s="979"/>
      <c r="AT90" s="968" t="s">
        <v>4618</v>
      </c>
      <c r="AU90" s="968" t="s">
        <v>45</v>
      </c>
    </row>
    <row r="91" spans="2:65" s="978" customFormat="1" ht="22.5" customHeight="1">
      <c r="B91" s="979"/>
      <c r="C91" s="1048" t="s">
        <v>91</v>
      </c>
      <c r="D91" s="1048" t="s">
        <v>82</v>
      </c>
      <c r="E91" s="1049" t="s">
        <v>4683</v>
      </c>
      <c r="F91" s="1054" t="s">
        <v>4682</v>
      </c>
      <c r="G91" s="1051" t="s">
        <v>4621</v>
      </c>
      <c r="H91" s="1052">
        <v>1</v>
      </c>
      <c r="I91" s="255"/>
      <c r="J91" s="1053">
        <f>ROUND(I91*H91,2)</f>
        <v>0</v>
      </c>
      <c r="K91" s="1054" t="s">
        <v>1</v>
      </c>
      <c r="L91" s="979"/>
      <c r="AR91" s="968" t="s">
        <v>4677</v>
      </c>
      <c r="AT91" s="968" t="s">
        <v>82</v>
      </c>
      <c r="AU91" s="968" t="s">
        <v>45</v>
      </c>
      <c r="AY91" s="968" t="s">
        <v>79</v>
      </c>
      <c r="BE91" s="1055">
        <f>IF(N91="základní",J91,0)</f>
        <v>0</v>
      </c>
      <c r="BF91" s="1055">
        <f>IF(N91="snížená",J91,0)</f>
        <v>0</v>
      </c>
      <c r="BG91" s="1055">
        <f>IF(N91="zákl. přenesená",J91,0)</f>
        <v>0</v>
      </c>
      <c r="BH91" s="1055">
        <f>IF(N91="sníž. přenesená",J91,0)</f>
        <v>0</v>
      </c>
      <c r="BI91" s="1055">
        <f>IF(N91="nulová",J91,0)</f>
        <v>0</v>
      </c>
      <c r="BJ91" s="968" t="s">
        <v>12</v>
      </c>
      <c r="BK91" s="1055">
        <f>ROUND(I91*H91,2)</f>
        <v>0</v>
      </c>
      <c r="BL91" s="968" t="s">
        <v>4677</v>
      </c>
      <c r="BM91" s="968" t="s">
        <v>4681</v>
      </c>
    </row>
    <row r="92" spans="2:65" s="978" customFormat="1" ht="30" customHeight="1">
      <c r="B92" s="979"/>
      <c r="D92" s="1070" t="s">
        <v>4618</v>
      </c>
      <c r="F92" s="1060" t="s">
        <v>4680</v>
      </c>
      <c r="I92" s="1079"/>
      <c r="L92" s="979"/>
      <c r="AT92" s="968" t="s">
        <v>4618</v>
      </c>
      <c r="AU92" s="968" t="s">
        <v>45</v>
      </c>
    </row>
    <row r="93" spans="2:65" s="978" customFormat="1" ht="22.5" customHeight="1">
      <c r="B93" s="979"/>
      <c r="C93" s="1048" t="s">
        <v>107</v>
      </c>
      <c r="D93" s="1048" t="s">
        <v>82</v>
      </c>
      <c r="E93" s="1049" t="s">
        <v>4679</v>
      </c>
      <c r="F93" s="1054" t="s">
        <v>4678</v>
      </c>
      <c r="G93" s="1051" t="s">
        <v>4621</v>
      </c>
      <c r="H93" s="1052">
        <v>1</v>
      </c>
      <c r="I93" s="255"/>
      <c r="J93" s="1053">
        <f>ROUND(I93*H93,2)</f>
        <v>0</v>
      </c>
      <c r="K93" s="1054" t="s">
        <v>1</v>
      </c>
      <c r="L93" s="979"/>
      <c r="AR93" s="968" t="s">
        <v>4677</v>
      </c>
      <c r="AT93" s="968" t="s">
        <v>82</v>
      </c>
      <c r="AU93" s="968" t="s">
        <v>45</v>
      </c>
      <c r="AY93" s="968" t="s">
        <v>79</v>
      </c>
      <c r="BE93" s="1055">
        <f>IF(N93="základní",J93,0)</f>
        <v>0</v>
      </c>
      <c r="BF93" s="1055">
        <f>IF(N93="snížená",J93,0)</f>
        <v>0</v>
      </c>
      <c r="BG93" s="1055">
        <f>IF(N93="zákl. přenesená",J93,0)</f>
        <v>0</v>
      </c>
      <c r="BH93" s="1055">
        <f>IF(N93="sníž. přenesená",J93,0)</f>
        <v>0</v>
      </c>
      <c r="BI93" s="1055">
        <f>IF(N93="nulová",J93,0)</f>
        <v>0</v>
      </c>
      <c r="BJ93" s="968" t="s">
        <v>12</v>
      </c>
      <c r="BK93" s="1055">
        <f>ROUND(I93*H93,2)</f>
        <v>0</v>
      </c>
      <c r="BL93" s="968" t="s">
        <v>4677</v>
      </c>
      <c r="BM93" s="968" t="s">
        <v>4676</v>
      </c>
    </row>
    <row r="94" spans="2:65" s="978" customFormat="1" ht="30" customHeight="1">
      <c r="B94" s="979"/>
      <c r="D94" s="1058" t="s">
        <v>4618</v>
      </c>
      <c r="F94" s="1071" t="s">
        <v>4675</v>
      </c>
      <c r="I94" s="1079"/>
      <c r="L94" s="979"/>
      <c r="AT94" s="968" t="s">
        <v>4618</v>
      </c>
      <c r="AU94" s="968" t="s">
        <v>45</v>
      </c>
    </row>
    <row r="95" spans="2:65" s="1041" customFormat="1" ht="29.85" customHeight="1">
      <c r="B95" s="1040"/>
      <c r="D95" s="1042" t="s">
        <v>41</v>
      </c>
      <c r="E95" s="1068" t="s">
        <v>4674</v>
      </c>
      <c r="F95" s="1068" t="s">
        <v>4673</v>
      </c>
      <c r="I95" s="1078"/>
      <c r="J95" s="1069">
        <f>BK95</f>
        <v>0</v>
      </c>
      <c r="L95" s="1040"/>
      <c r="M95" s="978"/>
      <c r="N95" s="978"/>
      <c r="O95" s="978"/>
      <c r="P95" s="978"/>
      <c r="Q95" s="978"/>
      <c r="R95" s="978"/>
      <c r="S95" s="978"/>
      <c r="T95" s="978"/>
      <c r="U95" s="978"/>
      <c r="AR95" s="1045" t="s">
        <v>91</v>
      </c>
      <c r="AT95" s="1046" t="s">
        <v>41</v>
      </c>
      <c r="AU95" s="1046" t="s">
        <v>12</v>
      </c>
      <c r="AY95" s="1045" t="s">
        <v>79</v>
      </c>
      <c r="BK95" s="1047">
        <f>SUM(BK96:BK124)</f>
        <v>0</v>
      </c>
    </row>
    <row r="96" spans="2:65" s="978" customFormat="1" ht="22.5" customHeight="1">
      <c r="B96" s="979"/>
      <c r="C96" s="1048" t="s">
        <v>112</v>
      </c>
      <c r="D96" s="1048" t="s">
        <v>82</v>
      </c>
      <c r="E96" s="1049" t="s">
        <v>4672</v>
      </c>
      <c r="F96" s="1054" t="s">
        <v>4671</v>
      </c>
      <c r="G96" s="1051" t="s">
        <v>4621</v>
      </c>
      <c r="H96" s="1052">
        <v>1</v>
      </c>
      <c r="I96" s="255"/>
      <c r="J96" s="1053">
        <f>ROUND(I96*H96,2)</f>
        <v>0</v>
      </c>
      <c r="K96" s="1054" t="s">
        <v>1</v>
      </c>
      <c r="L96" s="979"/>
      <c r="AR96" s="968" t="s">
        <v>4620</v>
      </c>
      <c r="AT96" s="968" t="s">
        <v>82</v>
      </c>
      <c r="AU96" s="968" t="s">
        <v>45</v>
      </c>
      <c r="AY96" s="968" t="s">
        <v>79</v>
      </c>
      <c r="BE96" s="1055">
        <f>IF(N96="základní",J96,0)</f>
        <v>0</v>
      </c>
      <c r="BF96" s="1055">
        <f>IF(N96="snížená",J96,0)</f>
        <v>0</v>
      </c>
      <c r="BG96" s="1055">
        <f>IF(N96="zákl. přenesená",J96,0)</f>
        <v>0</v>
      </c>
      <c r="BH96" s="1055">
        <f>IF(N96="sníž. přenesená",J96,0)</f>
        <v>0</v>
      </c>
      <c r="BI96" s="1055">
        <f>IF(N96="nulová",J96,0)</f>
        <v>0</v>
      </c>
      <c r="BJ96" s="968" t="s">
        <v>12</v>
      </c>
      <c r="BK96" s="1055">
        <f>ROUND(I96*H96,2)</f>
        <v>0</v>
      </c>
      <c r="BL96" s="968" t="s">
        <v>4620</v>
      </c>
      <c r="BM96" s="968" t="s">
        <v>4670</v>
      </c>
    </row>
    <row r="97" spans="2:65" s="978" customFormat="1" ht="30" customHeight="1">
      <c r="B97" s="979"/>
      <c r="D97" s="1070" t="s">
        <v>4618</v>
      </c>
      <c r="F97" s="1060" t="s">
        <v>4669</v>
      </c>
      <c r="I97" s="1079"/>
      <c r="L97" s="979"/>
      <c r="AT97" s="968" t="s">
        <v>4618</v>
      </c>
      <c r="AU97" s="968" t="s">
        <v>45</v>
      </c>
    </row>
    <row r="98" spans="2:65" s="978" customFormat="1" ht="31.5" customHeight="1">
      <c r="B98" s="979"/>
      <c r="C98" s="1048" t="s">
        <v>117</v>
      </c>
      <c r="D98" s="1048" t="s">
        <v>82</v>
      </c>
      <c r="E98" s="1049" t="s">
        <v>4668</v>
      </c>
      <c r="F98" s="1054" t="s">
        <v>4667</v>
      </c>
      <c r="G98" s="1051" t="s">
        <v>4621</v>
      </c>
      <c r="H98" s="1052">
        <v>1</v>
      </c>
      <c r="I98" s="255"/>
      <c r="J98" s="1053">
        <f>ROUND(I98*H98,2)</f>
        <v>0</v>
      </c>
      <c r="K98" s="1054" t="s">
        <v>1</v>
      </c>
      <c r="L98" s="979"/>
      <c r="AR98" s="968" t="s">
        <v>4620</v>
      </c>
      <c r="AT98" s="968" t="s">
        <v>82</v>
      </c>
      <c r="AU98" s="968" t="s">
        <v>45</v>
      </c>
      <c r="AY98" s="968" t="s">
        <v>79</v>
      </c>
      <c r="BE98" s="1055">
        <f>IF(N98="základní",J98,0)</f>
        <v>0</v>
      </c>
      <c r="BF98" s="1055">
        <f>IF(N98="snížená",J98,0)</f>
        <v>0</v>
      </c>
      <c r="BG98" s="1055">
        <f>IF(N98="zákl. přenesená",J98,0)</f>
        <v>0</v>
      </c>
      <c r="BH98" s="1055">
        <f>IF(N98="sníž. přenesená",J98,0)</f>
        <v>0</v>
      </c>
      <c r="BI98" s="1055">
        <f>IF(N98="nulová",J98,0)</f>
        <v>0</v>
      </c>
      <c r="BJ98" s="968" t="s">
        <v>12</v>
      </c>
      <c r="BK98" s="1055">
        <f>ROUND(I98*H98,2)</f>
        <v>0</v>
      </c>
      <c r="BL98" s="968" t="s">
        <v>4620</v>
      </c>
      <c r="BM98" s="968" t="s">
        <v>4666</v>
      </c>
    </row>
    <row r="99" spans="2:65" s="978" customFormat="1" ht="42" customHeight="1">
      <c r="B99" s="979"/>
      <c r="D99" s="1070" t="s">
        <v>4618</v>
      </c>
      <c r="F99" s="1060" t="s">
        <v>4665</v>
      </c>
      <c r="I99" s="1079"/>
      <c r="L99" s="979"/>
      <c r="AT99" s="968" t="s">
        <v>4618</v>
      </c>
      <c r="AU99" s="968" t="s">
        <v>45</v>
      </c>
    </row>
    <row r="100" spans="2:65" s="978" customFormat="1" ht="22.5" customHeight="1">
      <c r="B100" s="979"/>
      <c r="C100" s="1048" t="s">
        <v>122</v>
      </c>
      <c r="D100" s="1048" t="s">
        <v>82</v>
      </c>
      <c r="E100" s="1049" t="s">
        <v>4664</v>
      </c>
      <c r="F100" s="1054" t="s">
        <v>4663</v>
      </c>
      <c r="G100" s="1051" t="s">
        <v>4621</v>
      </c>
      <c r="H100" s="1052">
        <v>1</v>
      </c>
      <c r="I100" s="255"/>
      <c r="J100" s="1053">
        <f>ROUND(I100*H100,2)</f>
        <v>0</v>
      </c>
      <c r="K100" s="1054" t="s">
        <v>1</v>
      </c>
      <c r="L100" s="979"/>
      <c r="AR100" s="968" t="s">
        <v>4620</v>
      </c>
      <c r="AT100" s="968" t="s">
        <v>82</v>
      </c>
      <c r="AU100" s="968" t="s">
        <v>45</v>
      </c>
      <c r="AY100" s="968" t="s">
        <v>79</v>
      </c>
      <c r="BE100" s="1055">
        <f>IF(N100="základní",J100,0)</f>
        <v>0</v>
      </c>
      <c r="BF100" s="1055">
        <f>IF(N100="snížená",J100,0)</f>
        <v>0</v>
      </c>
      <c r="BG100" s="1055">
        <f>IF(N100="zákl. přenesená",J100,0)</f>
        <v>0</v>
      </c>
      <c r="BH100" s="1055">
        <f>IF(N100="sníž. přenesená",J100,0)</f>
        <v>0</v>
      </c>
      <c r="BI100" s="1055">
        <f>IF(N100="nulová",J100,0)</f>
        <v>0</v>
      </c>
      <c r="BJ100" s="968" t="s">
        <v>12</v>
      </c>
      <c r="BK100" s="1055">
        <f>ROUND(I100*H100,2)</f>
        <v>0</v>
      </c>
      <c r="BL100" s="968" t="s">
        <v>4620</v>
      </c>
      <c r="BM100" s="968" t="s">
        <v>4662</v>
      </c>
    </row>
    <row r="101" spans="2:65" s="978" customFormat="1" ht="42" customHeight="1">
      <c r="B101" s="979"/>
      <c r="D101" s="1070" t="s">
        <v>4618</v>
      </c>
      <c r="F101" s="1060" t="s">
        <v>4661</v>
      </c>
      <c r="I101" s="1079"/>
      <c r="L101" s="979"/>
      <c r="AT101" s="968" t="s">
        <v>4618</v>
      </c>
      <c r="AU101" s="968" t="s">
        <v>45</v>
      </c>
    </row>
    <row r="102" spans="2:65" s="978" customFormat="1" ht="31.5" customHeight="1">
      <c r="B102" s="979"/>
      <c r="C102" s="1048" t="s">
        <v>129</v>
      </c>
      <c r="D102" s="1048" t="s">
        <v>82</v>
      </c>
      <c r="E102" s="1049" t="s">
        <v>4660</v>
      </c>
      <c r="F102" s="1054" t="s">
        <v>4659</v>
      </c>
      <c r="G102" s="1051" t="s">
        <v>185</v>
      </c>
      <c r="H102" s="1052">
        <v>1</v>
      </c>
      <c r="I102" s="255"/>
      <c r="J102" s="1053">
        <f>ROUND(I102*H102,2)</f>
        <v>0</v>
      </c>
      <c r="K102" s="1054" t="s">
        <v>1</v>
      </c>
      <c r="L102" s="979"/>
      <c r="AR102" s="968" t="s">
        <v>4620</v>
      </c>
      <c r="AT102" s="968" t="s">
        <v>82</v>
      </c>
      <c r="AU102" s="968" t="s">
        <v>45</v>
      </c>
      <c r="AY102" s="968" t="s">
        <v>79</v>
      </c>
      <c r="BE102" s="1055">
        <f>IF(N102="základní",J102,0)</f>
        <v>0</v>
      </c>
      <c r="BF102" s="1055">
        <f>IF(N102="snížená",J102,0)</f>
        <v>0</v>
      </c>
      <c r="BG102" s="1055">
        <f>IF(N102="zákl. přenesená",J102,0)</f>
        <v>0</v>
      </c>
      <c r="BH102" s="1055">
        <f>IF(N102="sníž. přenesená",J102,0)</f>
        <v>0</v>
      </c>
      <c r="BI102" s="1055">
        <f>IF(N102="nulová",J102,0)</f>
        <v>0</v>
      </c>
      <c r="BJ102" s="968" t="s">
        <v>12</v>
      </c>
      <c r="BK102" s="1055">
        <f>ROUND(I102*H102,2)</f>
        <v>0</v>
      </c>
      <c r="BL102" s="968" t="s">
        <v>4620</v>
      </c>
      <c r="BM102" s="968" t="s">
        <v>4658</v>
      </c>
    </row>
    <row r="103" spans="2:65" s="978" customFormat="1" ht="31.5" customHeight="1">
      <c r="B103" s="979"/>
      <c r="C103" s="1048" t="s">
        <v>136</v>
      </c>
      <c r="D103" s="1048" t="s">
        <v>82</v>
      </c>
      <c r="E103" s="1049" t="s">
        <v>4657</v>
      </c>
      <c r="F103" s="1054" t="s">
        <v>4656</v>
      </c>
      <c r="G103" s="1051" t="s">
        <v>185</v>
      </c>
      <c r="H103" s="1052">
        <v>1</v>
      </c>
      <c r="I103" s="255"/>
      <c r="J103" s="1053">
        <f>ROUND(I103*H103,2)</f>
        <v>0</v>
      </c>
      <c r="K103" s="1054" t="s">
        <v>1</v>
      </c>
      <c r="L103" s="979"/>
      <c r="AR103" s="968" t="s">
        <v>4620</v>
      </c>
      <c r="AT103" s="968" t="s">
        <v>82</v>
      </c>
      <c r="AU103" s="968" t="s">
        <v>45</v>
      </c>
      <c r="AY103" s="968" t="s">
        <v>79</v>
      </c>
      <c r="BE103" s="1055">
        <f>IF(N103="základní",J103,0)</f>
        <v>0</v>
      </c>
      <c r="BF103" s="1055">
        <f>IF(N103="snížená",J103,0)</f>
        <v>0</v>
      </c>
      <c r="BG103" s="1055">
        <f>IF(N103="zákl. přenesená",J103,0)</f>
        <v>0</v>
      </c>
      <c r="BH103" s="1055">
        <f>IF(N103="sníž. přenesená",J103,0)</f>
        <v>0</v>
      </c>
      <c r="BI103" s="1055">
        <f>IF(N103="nulová",J103,0)</f>
        <v>0</v>
      </c>
      <c r="BJ103" s="968" t="s">
        <v>12</v>
      </c>
      <c r="BK103" s="1055">
        <f>ROUND(I103*H103,2)</f>
        <v>0</v>
      </c>
      <c r="BL103" s="968" t="s">
        <v>4620</v>
      </c>
      <c r="BM103" s="968" t="s">
        <v>4655</v>
      </c>
    </row>
    <row r="104" spans="2:65" s="978" customFormat="1" ht="31.5" customHeight="1">
      <c r="B104" s="979"/>
      <c r="C104" s="1048" t="s">
        <v>143</v>
      </c>
      <c r="D104" s="1048" t="s">
        <v>82</v>
      </c>
      <c r="E104" s="1049" t="s">
        <v>4654</v>
      </c>
      <c r="F104" s="1054" t="s">
        <v>4653</v>
      </c>
      <c r="G104" s="1051" t="s">
        <v>4621</v>
      </c>
      <c r="H104" s="1052">
        <v>1</v>
      </c>
      <c r="I104" s="255"/>
      <c r="J104" s="1053">
        <f>ROUND(I104*H104,2)</f>
        <v>0</v>
      </c>
      <c r="K104" s="1054" t="s">
        <v>1</v>
      </c>
      <c r="L104" s="979"/>
      <c r="AR104" s="968" t="s">
        <v>4620</v>
      </c>
      <c r="AT104" s="968" t="s">
        <v>82</v>
      </c>
      <c r="AU104" s="968" t="s">
        <v>45</v>
      </c>
      <c r="AY104" s="968" t="s">
        <v>79</v>
      </c>
      <c r="BE104" s="1055">
        <f>IF(N104="základní",J104,0)</f>
        <v>0</v>
      </c>
      <c r="BF104" s="1055">
        <f>IF(N104="snížená",J104,0)</f>
        <v>0</v>
      </c>
      <c r="BG104" s="1055">
        <f>IF(N104="zákl. přenesená",J104,0)</f>
        <v>0</v>
      </c>
      <c r="BH104" s="1055">
        <f>IF(N104="sníž. přenesená",J104,0)</f>
        <v>0</v>
      </c>
      <c r="BI104" s="1055">
        <f>IF(N104="nulová",J104,0)</f>
        <v>0</v>
      </c>
      <c r="BJ104" s="968" t="s">
        <v>12</v>
      </c>
      <c r="BK104" s="1055">
        <f>ROUND(I104*H104,2)</f>
        <v>0</v>
      </c>
      <c r="BL104" s="968" t="s">
        <v>4620</v>
      </c>
      <c r="BM104" s="968" t="s">
        <v>4652</v>
      </c>
    </row>
    <row r="105" spans="2:65" s="978" customFormat="1" ht="54" customHeight="1">
      <c r="B105" s="979"/>
      <c r="D105" s="1070" t="s">
        <v>4618</v>
      </c>
      <c r="F105" s="1060" t="s">
        <v>4651</v>
      </c>
      <c r="I105" s="1079"/>
      <c r="L105" s="979"/>
      <c r="AT105" s="968" t="s">
        <v>4618</v>
      </c>
      <c r="AU105" s="968" t="s">
        <v>45</v>
      </c>
    </row>
    <row r="106" spans="2:65" s="978" customFormat="1" ht="22.5" customHeight="1">
      <c r="B106" s="979"/>
      <c r="C106" s="1048" t="s">
        <v>149</v>
      </c>
      <c r="D106" s="1048" t="s">
        <v>82</v>
      </c>
      <c r="E106" s="1049" t="s">
        <v>4650</v>
      </c>
      <c r="F106" s="1054" t="s">
        <v>4649</v>
      </c>
      <c r="G106" s="1051" t="s">
        <v>185</v>
      </c>
      <c r="H106" s="1052">
        <v>1</v>
      </c>
      <c r="I106" s="255"/>
      <c r="J106" s="1053">
        <f>ROUND(I106*H106,2)</f>
        <v>0</v>
      </c>
      <c r="K106" s="1054" t="s">
        <v>1</v>
      </c>
      <c r="L106" s="979"/>
      <c r="AR106" s="968" t="s">
        <v>4620</v>
      </c>
      <c r="AT106" s="968" t="s">
        <v>82</v>
      </c>
      <c r="AU106" s="968" t="s">
        <v>45</v>
      </c>
      <c r="AY106" s="968" t="s">
        <v>79</v>
      </c>
      <c r="BE106" s="1055">
        <f>IF(N106="základní",J106,0)</f>
        <v>0</v>
      </c>
      <c r="BF106" s="1055">
        <f>IF(N106="snížená",J106,0)</f>
        <v>0</v>
      </c>
      <c r="BG106" s="1055">
        <f>IF(N106="zákl. přenesená",J106,0)</f>
        <v>0</v>
      </c>
      <c r="BH106" s="1055">
        <f>IF(N106="sníž. přenesená",J106,0)</f>
        <v>0</v>
      </c>
      <c r="BI106" s="1055">
        <f>IF(N106="nulová",J106,0)</f>
        <v>0</v>
      </c>
      <c r="BJ106" s="968" t="s">
        <v>12</v>
      </c>
      <c r="BK106" s="1055">
        <f>ROUND(I106*H106,2)</f>
        <v>0</v>
      </c>
      <c r="BL106" s="968" t="s">
        <v>4620</v>
      </c>
      <c r="BM106" s="968" t="s">
        <v>4648</v>
      </c>
    </row>
    <row r="107" spans="2:65" s="978" customFormat="1" ht="22.5" customHeight="1">
      <c r="B107" s="979"/>
      <c r="C107" s="1048" t="s">
        <v>155</v>
      </c>
      <c r="D107" s="1048" t="s">
        <v>82</v>
      </c>
      <c r="E107" s="1049" t="s">
        <v>4647</v>
      </c>
      <c r="F107" s="1054" t="s">
        <v>4646</v>
      </c>
      <c r="G107" s="1051" t="s">
        <v>4621</v>
      </c>
      <c r="H107" s="1052">
        <v>1</v>
      </c>
      <c r="I107" s="255"/>
      <c r="J107" s="1053">
        <f>ROUND(I107*H107,2)</f>
        <v>0</v>
      </c>
      <c r="K107" s="1054" t="s">
        <v>1</v>
      </c>
      <c r="L107" s="979"/>
      <c r="AR107" s="968" t="s">
        <v>4620</v>
      </c>
      <c r="AT107" s="968" t="s">
        <v>82</v>
      </c>
      <c r="AU107" s="968" t="s">
        <v>45</v>
      </c>
      <c r="AY107" s="968" t="s">
        <v>79</v>
      </c>
      <c r="BE107" s="1055">
        <f>IF(N107="základní",J107,0)</f>
        <v>0</v>
      </c>
      <c r="BF107" s="1055">
        <f>IF(N107="snížená",J107,0)</f>
        <v>0</v>
      </c>
      <c r="BG107" s="1055">
        <f>IF(N107="zákl. přenesená",J107,0)</f>
        <v>0</v>
      </c>
      <c r="BH107" s="1055">
        <f>IF(N107="sníž. přenesená",J107,0)</f>
        <v>0</v>
      </c>
      <c r="BI107" s="1055">
        <f>IF(N107="nulová",J107,0)</f>
        <v>0</v>
      </c>
      <c r="BJ107" s="968" t="s">
        <v>12</v>
      </c>
      <c r="BK107" s="1055">
        <f>ROUND(I107*H107,2)</f>
        <v>0</v>
      </c>
      <c r="BL107" s="968" t="s">
        <v>4620</v>
      </c>
      <c r="BM107" s="968" t="s">
        <v>4645</v>
      </c>
    </row>
    <row r="108" spans="2:65" s="978" customFormat="1" ht="54" customHeight="1">
      <c r="B108" s="979"/>
      <c r="D108" s="1070" t="s">
        <v>4618</v>
      </c>
      <c r="F108" s="1060" t="s">
        <v>4644</v>
      </c>
      <c r="I108" s="1079"/>
      <c r="L108" s="979"/>
      <c r="AT108" s="968" t="s">
        <v>4618</v>
      </c>
      <c r="AU108" s="968" t="s">
        <v>45</v>
      </c>
    </row>
    <row r="109" spans="2:65" s="978" customFormat="1" ht="22.5" customHeight="1">
      <c r="B109" s="979"/>
      <c r="C109" s="1048" t="s">
        <v>161</v>
      </c>
      <c r="D109" s="1048" t="s">
        <v>82</v>
      </c>
      <c r="E109" s="1049" t="s">
        <v>4643</v>
      </c>
      <c r="F109" s="1054" t="s">
        <v>4642</v>
      </c>
      <c r="G109" s="1051" t="s">
        <v>4621</v>
      </c>
      <c r="H109" s="1052">
        <v>1</v>
      </c>
      <c r="I109" s="255"/>
      <c r="J109" s="1053">
        <f>ROUND(I109*H109,2)</f>
        <v>0</v>
      </c>
      <c r="K109" s="1054" t="s">
        <v>1</v>
      </c>
      <c r="L109" s="979"/>
      <c r="AR109" s="968" t="s">
        <v>4620</v>
      </c>
      <c r="AT109" s="968" t="s">
        <v>82</v>
      </c>
      <c r="AU109" s="968" t="s">
        <v>45</v>
      </c>
      <c r="AY109" s="968" t="s">
        <v>79</v>
      </c>
      <c r="BE109" s="1055">
        <f>IF(N109="základní",J109,0)</f>
        <v>0</v>
      </c>
      <c r="BF109" s="1055">
        <f>IF(N109="snížená",J109,0)</f>
        <v>0</v>
      </c>
      <c r="BG109" s="1055">
        <f>IF(N109="zákl. přenesená",J109,0)</f>
        <v>0</v>
      </c>
      <c r="BH109" s="1055">
        <f>IF(N109="sníž. přenesená",J109,0)</f>
        <v>0</v>
      </c>
      <c r="BI109" s="1055">
        <f>IF(N109="nulová",J109,0)</f>
        <v>0</v>
      </c>
      <c r="BJ109" s="968" t="s">
        <v>12</v>
      </c>
      <c r="BK109" s="1055">
        <f>ROUND(I109*H109,2)</f>
        <v>0</v>
      </c>
      <c r="BL109" s="968" t="s">
        <v>4620</v>
      </c>
      <c r="BM109" s="968" t="s">
        <v>4641</v>
      </c>
    </row>
    <row r="110" spans="2:65" s="978" customFormat="1" ht="54" customHeight="1">
      <c r="B110" s="979"/>
      <c r="D110" s="1070" t="s">
        <v>4618</v>
      </c>
      <c r="F110" s="1060" t="s">
        <v>4640</v>
      </c>
      <c r="I110" s="1079"/>
      <c r="L110" s="979"/>
      <c r="AT110" s="968" t="s">
        <v>4618</v>
      </c>
      <c r="AU110" s="968" t="s">
        <v>45</v>
      </c>
    </row>
    <row r="111" spans="2:65" s="978" customFormat="1" ht="31.5" customHeight="1">
      <c r="B111" s="979"/>
      <c r="C111" s="1048" t="s">
        <v>6</v>
      </c>
      <c r="D111" s="1048" t="s">
        <v>82</v>
      </c>
      <c r="E111" s="1049" t="s">
        <v>4639</v>
      </c>
      <c r="F111" s="1054" t="s">
        <v>4638</v>
      </c>
      <c r="G111" s="1051" t="s">
        <v>4621</v>
      </c>
      <c r="H111" s="1052">
        <v>1</v>
      </c>
      <c r="I111" s="255"/>
      <c r="J111" s="1053">
        <f>ROUND(I111*H111,2)</f>
        <v>0</v>
      </c>
      <c r="K111" s="1054" t="s">
        <v>1</v>
      </c>
      <c r="L111" s="979"/>
      <c r="AR111" s="968" t="s">
        <v>4620</v>
      </c>
      <c r="AT111" s="968" t="s">
        <v>82</v>
      </c>
      <c r="AU111" s="968" t="s">
        <v>45</v>
      </c>
      <c r="AY111" s="968" t="s">
        <v>79</v>
      </c>
      <c r="BE111" s="1055">
        <f>IF(N111="základní",J111,0)</f>
        <v>0</v>
      </c>
      <c r="BF111" s="1055">
        <f>IF(N111="snížená",J111,0)</f>
        <v>0</v>
      </c>
      <c r="BG111" s="1055">
        <f>IF(N111="zákl. přenesená",J111,0)</f>
        <v>0</v>
      </c>
      <c r="BH111" s="1055">
        <f>IF(N111="sníž. přenesená",J111,0)</f>
        <v>0</v>
      </c>
      <c r="BI111" s="1055">
        <f>IF(N111="nulová",J111,0)</f>
        <v>0</v>
      </c>
      <c r="BJ111" s="968" t="s">
        <v>12</v>
      </c>
      <c r="BK111" s="1055">
        <f>ROUND(I111*H111,2)</f>
        <v>0</v>
      </c>
      <c r="BL111" s="968" t="s">
        <v>4620</v>
      </c>
      <c r="BM111" s="968" t="s">
        <v>4637</v>
      </c>
    </row>
    <row r="112" spans="2:65" s="978" customFormat="1" ht="54" customHeight="1">
      <c r="B112" s="979"/>
      <c r="D112" s="1070" t="s">
        <v>4618</v>
      </c>
      <c r="F112" s="1060" t="s">
        <v>4636</v>
      </c>
      <c r="I112" s="1079"/>
      <c r="L112" s="979"/>
      <c r="AT112" s="968" t="s">
        <v>4618</v>
      </c>
      <c r="AU112" s="968" t="s">
        <v>45</v>
      </c>
    </row>
    <row r="113" spans="2:65" s="978" customFormat="1" ht="22.5" customHeight="1">
      <c r="B113" s="979"/>
      <c r="C113" s="1048" t="s">
        <v>86</v>
      </c>
      <c r="D113" s="1048" t="s">
        <v>82</v>
      </c>
      <c r="E113" s="1049" t="s">
        <v>4635</v>
      </c>
      <c r="F113" s="1054" t="s">
        <v>4634</v>
      </c>
      <c r="G113" s="1051" t="s">
        <v>4621</v>
      </c>
      <c r="H113" s="1052">
        <v>1</v>
      </c>
      <c r="I113" s="255"/>
      <c r="J113" s="1053">
        <f>ROUND(I113*H113,2)</f>
        <v>0</v>
      </c>
      <c r="K113" s="1054" t="s">
        <v>1</v>
      </c>
      <c r="L113" s="979"/>
      <c r="AR113" s="968" t="s">
        <v>4620</v>
      </c>
      <c r="AT113" s="968" t="s">
        <v>82</v>
      </c>
      <c r="AU113" s="968" t="s">
        <v>45</v>
      </c>
      <c r="AY113" s="968" t="s">
        <v>79</v>
      </c>
      <c r="BE113" s="1055">
        <f>IF(N113="základní",J113,0)</f>
        <v>0</v>
      </c>
      <c r="BF113" s="1055">
        <f>IF(N113="snížená",J113,0)</f>
        <v>0</v>
      </c>
      <c r="BG113" s="1055">
        <f>IF(N113="zákl. přenesená",J113,0)</f>
        <v>0</v>
      </c>
      <c r="BH113" s="1055">
        <f>IF(N113="sníž. přenesená",J113,0)</f>
        <v>0</v>
      </c>
      <c r="BI113" s="1055">
        <f>IF(N113="nulová",J113,0)</f>
        <v>0</v>
      </c>
      <c r="BJ113" s="968" t="s">
        <v>12</v>
      </c>
      <c r="BK113" s="1055">
        <f>ROUND(I113*H113,2)</f>
        <v>0</v>
      </c>
      <c r="BL113" s="968" t="s">
        <v>4620</v>
      </c>
      <c r="BM113" s="968" t="s">
        <v>4633</v>
      </c>
    </row>
    <row r="114" spans="2:65" s="978" customFormat="1" ht="90" customHeight="1">
      <c r="B114" s="979"/>
      <c r="D114" s="1070" t="s">
        <v>4618</v>
      </c>
      <c r="F114" s="1060" t="s">
        <v>4632</v>
      </c>
      <c r="I114" s="1079"/>
      <c r="L114" s="979"/>
      <c r="AT114" s="968" t="s">
        <v>4618</v>
      </c>
      <c r="AU114" s="968" t="s">
        <v>45</v>
      </c>
    </row>
    <row r="115" spans="2:65" s="978" customFormat="1" ht="22.5" customHeight="1">
      <c r="B115" s="979"/>
      <c r="C115" s="1048" t="s">
        <v>176</v>
      </c>
      <c r="D115" s="1048" t="s">
        <v>82</v>
      </c>
      <c r="E115" s="1049" t="s">
        <v>4631</v>
      </c>
      <c r="F115" s="1054" t="s">
        <v>4630</v>
      </c>
      <c r="G115" s="1051" t="s">
        <v>4621</v>
      </c>
      <c r="H115" s="1052">
        <v>1</v>
      </c>
      <c r="I115" s="255"/>
      <c r="J115" s="1053">
        <f>ROUND(I115*H115,2)</f>
        <v>0</v>
      </c>
      <c r="K115" s="1054" t="s">
        <v>1</v>
      </c>
      <c r="L115" s="979"/>
      <c r="AR115" s="968" t="s">
        <v>4620</v>
      </c>
      <c r="AT115" s="968" t="s">
        <v>82</v>
      </c>
      <c r="AU115" s="968" t="s">
        <v>45</v>
      </c>
      <c r="AY115" s="968" t="s">
        <v>79</v>
      </c>
      <c r="BE115" s="1055">
        <f>IF(N115="základní",J115,0)</f>
        <v>0</v>
      </c>
      <c r="BF115" s="1055">
        <f>IF(N115="snížená",J115,0)</f>
        <v>0</v>
      </c>
      <c r="BG115" s="1055">
        <f>IF(N115="zákl. přenesená",J115,0)</f>
        <v>0</v>
      </c>
      <c r="BH115" s="1055">
        <f>IF(N115="sníž. přenesená",J115,0)</f>
        <v>0</v>
      </c>
      <c r="BI115" s="1055">
        <f>IF(N115="nulová",J115,0)</f>
        <v>0</v>
      </c>
      <c r="BJ115" s="968" t="s">
        <v>12</v>
      </c>
      <c r="BK115" s="1055">
        <f>ROUND(I115*H115,2)</f>
        <v>0</v>
      </c>
      <c r="BL115" s="968" t="s">
        <v>4620</v>
      </c>
      <c r="BM115" s="968" t="s">
        <v>4629</v>
      </c>
    </row>
    <row r="116" spans="2:65" s="978" customFormat="1" ht="42" customHeight="1">
      <c r="B116" s="979"/>
      <c r="D116" s="1070" t="s">
        <v>4618</v>
      </c>
      <c r="F116" s="1060" t="s">
        <v>4628</v>
      </c>
      <c r="I116" s="1079"/>
      <c r="L116" s="979"/>
      <c r="AT116" s="968" t="s">
        <v>4618</v>
      </c>
      <c r="AU116" s="968" t="s">
        <v>45</v>
      </c>
    </row>
    <row r="117" spans="2:65" s="978" customFormat="1" ht="22.5" customHeight="1">
      <c r="B117" s="979"/>
      <c r="C117" s="1048" t="s">
        <v>182</v>
      </c>
      <c r="D117" s="1048" t="s">
        <v>82</v>
      </c>
      <c r="E117" s="1049" t="s">
        <v>4627</v>
      </c>
      <c r="F117" s="1054" t="s">
        <v>4626</v>
      </c>
      <c r="G117" s="1051" t="s">
        <v>4621</v>
      </c>
      <c r="H117" s="1052">
        <v>1</v>
      </c>
      <c r="I117" s="255"/>
      <c r="J117" s="1053">
        <f>ROUND(I117*H117,2)</f>
        <v>0</v>
      </c>
      <c r="K117" s="1054" t="s">
        <v>1</v>
      </c>
      <c r="L117" s="979"/>
      <c r="AR117" s="968" t="s">
        <v>4620</v>
      </c>
      <c r="AT117" s="968" t="s">
        <v>82</v>
      </c>
      <c r="AU117" s="968" t="s">
        <v>45</v>
      </c>
      <c r="AY117" s="968" t="s">
        <v>79</v>
      </c>
      <c r="BE117" s="1055">
        <f>IF(N117="základní",J117,0)</f>
        <v>0</v>
      </c>
      <c r="BF117" s="1055">
        <f>IF(N117="snížená",J117,0)</f>
        <v>0</v>
      </c>
      <c r="BG117" s="1055">
        <f>IF(N117="zákl. přenesená",J117,0)</f>
        <v>0</v>
      </c>
      <c r="BH117" s="1055">
        <f>IF(N117="sníž. přenesená",J117,0)</f>
        <v>0</v>
      </c>
      <c r="BI117" s="1055">
        <f>IF(N117="nulová",J117,0)</f>
        <v>0</v>
      </c>
      <c r="BJ117" s="968" t="s">
        <v>12</v>
      </c>
      <c r="BK117" s="1055">
        <f>ROUND(I117*H117,2)</f>
        <v>0</v>
      </c>
      <c r="BL117" s="968" t="s">
        <v>4620</v>
      </c>
      <c r="BM117" s="968" t="s">
        <v>4625</v>
      </c>
    </row>
    <row r="118" spans="2:65" s="978" customFormat="1" ht="42" customHeight="1">
      <c r="B118" s="979"/>
      <c r="D118" s="1070" t="s">
        <v>4618</v>
      </c>
      <c r="F118" s="1060" t="s">
        <v>4624</v>
      </c>
      <c r="I118" s="1079"/>
      <c r="L118" s="979"/>
      <c r="AT118" s="968" t="s">
        <v>4618</v>
      </c>
      <c r="AU118" s="968" t="s">
        <v>45</v>
      </c>
    </row>
    <row r="119" spans="2:65" s="978" customFormat="1" ht="22.5" customHeight="1">
      <c r="B119" s="979"/>
      <c r="C119" s="1048" t="s">
        <v>188</v>
      </c>
      <c r="D119" s="1048" t="s">
        <v>82</v>
      </c>
      <c r="E119" s="1072" t="s">
        <v>4708</v>
      </c>
      <c r="F119" s="1050" t="s">
        <v>4709</v>
      </c>
      <c r="G119" s="1073" t="s">
        <v>1354</v>
      </c>
      <c r="H119" s="1052">
        <v>1</v>
      </c>
      <c r="I119" s="255"/>
      <c r="J119" s="1053">
        <f>ROUND(I119*H119,2)</f>
        <v>0</v>
      </c>
      <c r="K119" s="1054" t="s">
        <v>1</v>
      </c>
      <c r="L119" s="979"/>
      <c r="AR119" s="968" t="s">
        <v>4620</v>
      </c>
      <c r="AT119" s="968" t="s">
        <v>82</v>
      </c>
      <c r="AU119" s="968" t="s">
        <v>45</v>
      </c>
      <c r="AY119" s="968" t="s">
        <v>79</v>
      </c>
      <c r="BE119" s="1055">
        <f>IF(N119="základní",J119,0)</f>
        <v>0</v>
      </c>
      <c r="BF119" s="1055">
        <f>IF(N119="snížená",J119,0)</f>
        <v>0</v>
      </c>
      <c r="BG119" s="1055">
        <f>IF(N119="zákl. přenesená",J119,0)</f>
        <v>0</v>
      </c>
      <c r="BH119" s="1055">
        <f>IF(N119="sníž. přenesená",J119,0)</f>
        <v>0</v>
      </c>
      <c r="BI119" s="1055">
        <f>IF(N119="nulová",J119,0)</f>
        <v>0</v>
      </c>
      <c r="BJ119" s="968" t="s">
        <v>12</v>
      </c>
      <c r="BK119" s="1055">
        <f>ROUND(I119*H119,2)</f>
        <v>0</v>
      </c>
      <c r="BL119" s="968" t="s">
        <v>4620</v>
      </c>
      <c r="BM119" s="968" t="s">
        <v>4619</v>
      </c>
    </row>
    <row r="120" spans="2:65" s="978" customFormat="1" ht="42" customHeight="1">
      <c r="B120" s="979"/>
      <c r="D120" s="1058" t="s">
        <v>4618</v>
      </c>
      <c r="F120" s="1071" t="s">
        <v>4710</v>
      </c>
      <c r="I120" s="1079"/>
      <c r="L120" s="979"/>
      <c r="AT120" s="968" t="s">
        <v>4618</v>
      </c>
      <c r="AU120" s="968" t="s">
        <v>45</v>
      </c>
    </row>
    <row r="121" spans="2:65" s="978" customFormat="1" ht="22.5" customHeight="1">
      <c r="B121" s="979"/>
      <c r="C121" s="1048">
        <v>20</v>
      </c>
      <c r="D121" s="1048" t="s">
        <v>82</v>
      </c>
      <c r="E121" s="1049" t="s">
        <v>4623</v>
      </c>
      <c r="F121" s="1054" t="s">
        <v>4622</v>
      </c>
      <c r="G121" s="1051" t="s">
        <v>4621</v>
      </c>
      <c r="H121" s="1052">
        <v>1</v>
      </c>
      <c r="I121" s="255"/>
      <c r="J121" s="1053">
        <f>ROUND(I121*H121,2)</f>
        <v>0</v>
      </c>
      <c r="K121" s="1054" t="s">
        <v>1</v>
      </c>
      <c r="L121" s="979"/>
      <c r="AR121" s="968" t="s">
        <v>4620</v>
      </c>
      <c r="AT121" s="968" t="s">
        <v>82</v>
      </c>
      <c r="AU121" s="968" t="s">
        <v>45</v>
      </c>
      <c r="AY121" s="968" t="s">
        <v>79</v>
      </c>
      <c r="BE121" s="1055">
        <f>IF(N121="základní",J121,0)</f>
        <v>0</v>
      </c>
      <c r="BF121" s="1055">
        <f>IF(N121="snížená",J121,0)</f>
        <v>0</v>
      </c>
      <c r="BG121" s="1055">
        <f>IF(N121="zákl. přenesená",J121,0)</f>
        <v>0</v>
      </c>
      <c r="BH121" s="1055">
        <f>IF(N121="sníž. přenesená",J121,0)</f>
        <v>0</v>
      </c>
      <c r="BI121" s="1055">
        <f>IF(N121="nulová",J121,0)</f>
        <v>0</v>
      </c>
      <c r="BJ121" s="968" t="s">
        <v>12</v>
      </c>
      <c r="BK121" s="1055">
        <f>ROUND(I121*H121,2)</f>
        <v>0</v>
      </c>
      <c r="BL121" s="968" t="s">
        <v>4620</v>
      </c>
      <c r="BM121" s="968" t="s">
        <v>4619</v>
      </c>
    </row>
    <row r="122" spans="2:65" s="978" customFormat="1" ht="42" customHeight="1">
      <c r="B122" s="979"/>
      <c r="D122" s="1058" t="s">
        <v>4618</v>
      </c>
      <c r="F122" s="1071" t="s">
        <v>4850</v>
      </c>
      <c r="I122" s="1079"/>
      <c r="L122" s="979"/>
      <c r="AT122" s="968" t="s">
        <v>4618</v>
      </c>
      <c r="AU122" s="968" t="s">
        <v>45</v>
      </c>
    </row>
    <row r="123" spans="2:65" s="978" customFormat="1" ht="22.5" customHeight="1">
      <c r="B123" s="979"/>
      <c r="C123" s="1048">
        <v>21</v>
      </c>
      <c r="D123" s="1048" t="s">
        <v>82</v>
      </c>
      <c r="E123" s="1072" t="s">
        <v>4847</v>
      </c>
      <c r="F123" s="1050" t="s">
        <v>4848</v>
      </c>
      <c r="G123" s="1051" t="s">
        <v>4621</v>
      </c>
      <c r="H123" s="1052">
        <v>1</v>
      </c>
      <c r="I123" s="255"/>
      <c r="J123" s="1053">
        <f>ROUND(I123*H123,2)</f>
        <v>0</v>
      </c>
      <c r="K123" s="1054" t="s">
        <v>1</v>
      </c>
      <c r="L123" s="979"/>
      <c r="AR123" s="968" t="s">
        <v>4620</v>
      </c>
      <c r="AT123" s="968" t="s">
        <v>82</v>
      </c>
      <c r="AU123" s="968" t="s">
        <v>45</v>
      </c>
      <c r="AY123" s="968" t="s">
        <v>79</v>
      </c>
      <c r="BE123" s="1055">
        <f>IF(N123="základní",J123,0)</f>
        <v>0</v>
      </c>
      <c r="BF123" s="1055">
        <f>IF(N123="snížená",J123,0)</f>
        <v>0</v>
      </c>
      <c r="BG123" s="1055">
        <f>IF(N123="zákl. přenesená",J123,0)</f>
        <v>0</v>
      </c>
      <c r="BH123" s="1055">
        <f>IF(N123="sníž. přenesená",J123,0)</f>
        <v>0</v>
      </c>
      <c r="BI123" s="1055">
        <f>IF(N123="nulová",J123,0)</f>
        <v>0</v>
      </c>
      <c r="BJ123" s="968" t="s">
        <v>12</v>
      </c>
      <c r="BK123" s="1055">
        <f>ROUND(I123*H123,2)</f>
        <v>0</v>
      </c>
      <c r="BL123" s="968" t="s">
        <v>4620</v>
      </c>
      <c r="BM123" s="968" t="s">
        <v>4619</v>
      </c>
    </row>
    <row r="124" spans="2:65" s="978" customFormat="1" ht="42" customHeight="1">
      <c r="B124" s="979"/>
      <c r="D124" s="1058" t="s">
        <v>4618</v>
      </c>
      <c r="F124" s="1071" t="s">
        <v>4849</v>
      </c>
      <c r="L124" s="979"/>
      <c r="AT124" s="968" t="s">
        <v>4618</v>
      </c>
      <c r="AU124" s="968" t="s">
        <v>45</v>
      </c>
    </row>
    <row r="125" spans="2:65" s="978" customFormat="1" ht="6.95" customHeight="1">
      <c r="B125" s="1003"/>
      <c r="C125" s="1004"/>
      <c r="D125" s="1004"/>
      <c r="E125" s="1004"/>
      <c r="F125" s="1004"/>
      <c r="G125" s="1004"/>
      <c r="H125" s="1004"/>
      <c r="I125" s="1004"/>
      <c r="J125" s="1004"/>
      <c r="K125" s="1004"/>
      <c r="L125" s="979"/>
    </row>
    <row r="126" spans="2:65">
      <c r="M126" s="978"/>
      <c r="N126" s="978"/>
      <c r="O126" s="978"/>
      <c r="P126" s="978"/>
      <c r="Q126" s="978"/>
      <c r="R126" s="978"/>
      <c r="S126" s="978"/>
      <c r="T126" s="978"/>
      <c r="U126" s="978"/>
    </row>
    <row r="127" spans="2:65">
      <c r="M127" s="978"/>
      <c r="N127" s="978"/>
      <c r="O127" s="978"/>
      <c r="P127" s="978"/>
      <c r="Q127" s="978"/>
      <c r="R127" s="978"/>
      <c r="S127" s="978"/>
      <c r="T127" s="978"/>
      <c r="U127" s="978"/>
    </row>
    <row r="128" spans="2:65">
      <c r="M128" s="978"/>
      <c r="N128" s="978"/>
      <c r="O128" s="978"/>
      <c r="P128" s="978"/>
      <c r="Q128" s="978"/>
      <c r="R128" s="978"/>
      <c r="S128" s="978"/>
      <c r="T128" s="978"/>
      <c r="U128" s="978"/>
    </row>
    <row r="129" spans="13:21">
      <c r="M129" s="978"/>
      <c r="N129" s="978"/>
      <c r="O129" s="978"/>
      <c r="P129" s="978"/>
      <c r="Q129" s="978"/>
      <c r="R129" s="978"/>
      <c r="S129" s="978"/>
      <c r="T129" s="978"/>
      <c r="U129" s="978"/>
    </row>
    <row r="130" spans="13:21">
      <c r="M130" s="978"/>
      <c r="N130" s="978"/>
      <c r="O130" s="978"/>
      <c r="P130" s="978"/>
      <c r="Q130" s="978"/>
      <c r="R130" s="978"/>
      <c r="S130" s="978"/>
      <c r="T130" s="978"/>
      <c r="U130" s="978"/>
    </row>
    <row r="131" spans="13:21">
      <c r="M131" s="978"/>
      <c r="N131" s="978"/>
      <c r="O131" s="978"/>
      <c r="P131" s="978"/>
      <c r="Q131" s="978"/>
      <c r="R131" s="978"/>
      <c r="S131" s="978"/>
      <c r="T131" s="978"/>
      <c r="U131" s="978"/>
    </row>
    <row r="132" spans="13:21">
      <c r="M132" s="978"/>
      <c r="N132" s="978"/>
      <c r="O132" s="978"/>
      <c r="P132" s="978"/>
      <c r="Q132" s="978"/>
      <c r="R132" s="978"/>
      <c r="S132" s="978"/>
      <c r="T132" s="978"/>
      <c r="U132" s="978"/>
    </row>
    <row r="133" spans="13:21">
      <c r="M133" s="978"/>
      <c r="N133" s="978"/>
      <c r="O133" s="978"/>
      <c r="P133" s="978"/>
      <c r="Q133" s="978"/>
      <c r="R133" s="978"/>
      <c r="S133" s="978"/>
      <c r="T133" s="978"/>
      <c r="U133" s="978"/>
    </row>
    <row r="134" spans="13:21">
      <c r="M134" s="978"/>
      <c r="N134" s="978"/>
      <c r="O134" s="978"/>
      <c r="P134" s="978"/>
      <c r="Q134" s="978"/>
      <c r="R134" s="978"/>
      <c r="S134" s="978"/>
      <c r="T134" s="978"/>
      <c r="U134" s="978"/>
    </row>
    <row r="135" spans="13:21">
      <c r="M135" s="978"/>
      <c r="N135" s="978"/>
      <c r="O135" s="978"/>
      <c r="P135" s="978"/>
      <c r="Q135" s="978"/>
      <c r="R135" s="978"/>
      <c r="S135" s="978"/>
      <c r="T135" s="978"/>
      <c r="U135" s="978"/>
    </row>
    <row r="136" spans="13:21">
      <c r="M136" s="978"/>
      <c r="N136" s="978"/>
      <c r="O136" s="978"/>
      <c r="P136" s="978"/>
      <c r="Q136" s="978"/>
      <c r="R136" s="978"/>
      <c r="S136" s="978"/>
      <c r="T136" s="978"/>
      <c r="U136" s="978"/>
    </row>
    <row r="137" spans="13:21">
      <c r="M137" s="978"/>
      <c r="N137" s="978"/>
      <c r="O137" s="978"/>
      <c r="P137" s="978"/>
      <c r="Q137" s="978"/>
      <c r="R137" s="978"/>
      <c r="S137" s="978"/>
      <c r="T137" s="978"/>
      <c r="U137" s="978"/>
    </row>
    <row r="138" spans="13:21">
      <c r="M138" s="978"/>
      <c r="N138" s="978"/>
      <c r="O138" s="978"/>
      <c r="P138" s="978"/>
      <c r="Q138" s="978"/>
      <c r="R138" s="978"/>
      <c r="S138" s="978"/>
      <c r="T138" s="978"/>
      <c r="U138" s="978"/>
    </row>
    <row r="139" spans="13:21">
      <c r="M139" s="978"/>
      <c r="N139" s="978"/>
      <c r="O139" s="978"/>
      <c r="P139" s="978"/>
      <c r="Q139" s="978"/>
      <c r="R139" s="978"/>
      <c r="S139" s="978"/>
      <c r="T139" s="978"/>
      <c r="U139" s="978"/>
    </row>
    <row r="140" spans="13:21">
      <c r="M140" s="978"/>
      <c r="N140" s="978"/>
      <c r="O140" s="978"/>
      <c r="P140" s="978"/>
      <c r="Q140" s="978"/>
      <c r="R140" s="978"/>
      <c r="S140" s="978"/>
      <c r="T140" s="978"/>
      <c r="U140" s="978"/>
    </row>
    <row r="141" spans="13:21">
      <c r="M141" s="978"/>
      <c r="N141" s="978"/>
      <c r="O141" s="978"/>
      <c r="P141" s="978"/>
      <c r="Q141" s="978"/>
      <c r="R141" s="978"/>
      <c r="S141" s="978"/>
      <c r="T141" s="978"/>
      <c r="U141" s="978"/>
    </row>
    <row r="142" spans="13:21">
      <c r="M142" s="978"/>
      <c r="N142" s="978"/>
      <c r="O142" s="978"/>
      <c r="P142" s="978"/>
      <c r="Q142" s="978"/>
      <c r="R142" s="978"/>
      <c r="S142" s="978"/>
      <c r="T142" s="978"/>
      <c r="U142" s="978"/>
    </row>
    <row r="143" spans="13:21">
      <c r="M143" s="978"/>
      <c r="N143" s="978"/>
      <c r="O143" s="978"/>
      <c r="P143" s="978"/>
      <c r="Q143" s="978"/>
      <c r="R143" s="978"/>
      <c r="S143" s="978"/>
      <c r="T143" s="978"/>
      <c r="U143" s="978"/>
    </row>
    <row r="144" spans="13:21">
      <c r="M144" s="978"/>
      <c r="N144" s="978"/>
      <c r="O144" s="978"/>
      <c r="P144" s="978"/>
      <c r="Q144" s="978"/>
      <c r="R144" s="978"/>
      <c r="S144" s="978"/>
      <c r="T144" s="978"/>
      <c r="U144" s="978"/>
    </row>
    <row r="145" spans="13:21">
      <c r="M145" s="978"/>
      <c r="N145" s="978"/>
      <c r="O145" s="978"/>
      <c r="P145" s="978"/>
      <c r="Q145" s="978"/>
      <c r="R145" s="978"/>
      <c r="S145" s="978"/>
      <c r="T145" s="978"/>
      <c r="U145" s="978"/>
    </row>
    <row r="146" spans="13:21">
      <c r="M146" s="978"/>
      <c r="N146" s="978"/>
      <c r="O146" s="978"/>
      <c r="P146" s="978"/>
      <c r="Q146" s="978"/>
      <c r="R146" s="978"/>
      <c r="S146" s="978"/>
      <c r="T146" s="978"/>
      <c r="U146" s="978"/>
    </row>
    <row r="147" spans="13:21">
      <c r="M147" s="978"/>
      <c r="N147" s="978"/>
      <c r="O147" s="978"/>
      <c r="P147" s="978"/>
      <c r="Q147" s="978"/>
      <c r="R147" s="978"/>
      <c r="S147" s="978"/>
      <c r="T147" s="978"/>
      <c r="U147" s="978"/>
    </row>
    <row r="148" spans="13:21">
      <c r="M148" s="978"/>
      <c r="N148" s="978"/>
      <c r="O148" s="978"/>
      <c r="P148" s="978"/>
      <c r="Q148" s="978"/>
      <c r="R148" s="978"/>
      <c r="S148" s="978"/>
      <c r="T148" s="978"/>
      <c r="U148" s="978"/>
    </row>
    <row r="149" spans="13:21">
      <c r="M149" s="978"/>
      <c r="N149" s="978"/>
      <c r="O149" s="978"/>
      <c r="P149" s="978"/>
      <c r="Q149" s="978"/>
      <c r="R149" s="978"/>
      <c r="S149" s="978"/>
      <c r="T149" s="978"/>
      <c r="U149" s="978"/>
    </row>
    <row r="150" spans="13:21">
      <c r="M150" s="978"/>
      <c r="N150" s="978"/>
      <c r="O150" s="978"/>
      <c r="P150" s="978"/>
      <c r="Q150" s="978"/>
      <c r="R150" s="978"/>
      <c r="S150" s="978"/>
      <c r="T150" s="978"/>
      <c r="U150" s="978"/>
    </row>
    <row r="151" spans="13:21">
      <c r="M151" s="978"/>
      <c r="N151" s="978"/>
      <c r="O151" s="978"/>
      <c r="P151" s="978"/>
      <c r="Q151" s="978"/>
      <c r="R151" s="978"/>
      <c r="S151" s="978"/>
      <c r="T151" s="978"/>
      <c r="U151" s="978"/>
    </row>
    <row r="152" spans="13:21">
      <c r="M152" s="978"/>
      <c r="N152" s="978"/>
      <c r="O152" s="978"/>
      <c r="P152" s="978"/>
      <c r="Q152" s="978"/>
      <c r="R152" s="978"/>
      <c r="S152" s="978"/>
      <c r="T152" s="978"/>
      <c r="U152" s="978"/>
    </row>
    <row r="153" spans="13:21">
      <c r="M153" s="978"/>
      <c r="N153" s="978"/>
      <c r="O153" s="978"/>
      <c r="P153" s="978"/>
      <c r="Q153" s="978"/>
      <c r="R153" s="978"/>
      <c r="S153" s="978"/>
      <c r="T153" s="978"/>
      <c r="U153" s="978"/>
    </row>
    <row r="154" spans="13:21">
      <c r="M154" s="978"/>
      <c r="N154" s="978"/>
      <c r="O154" s="978"/>
      <c r="P154" s="978"/>
      <c r="Q154" s="978"/>
      <c r="R154" s="978"/>
      <c r="S154" s="978"/>
      <c r="T154" s="978"/>
      <c r="U154" s="978"/>
    </row>
    <row r="155" spans="13:21">
      <c r="M155" s="978"/>
      <c r="N155" s="978"/>
      <c r="O155" s="978"/>
      <c r="P155" s="978"/>
      <c r="Q155" s="978"/>
      <c r="R155" s="978"/>
      <c r="S155" s="978"/>
      <c r="T155" s="978"/>
      <c r="U155" s="978"/>
    </row>
    <row r="156" spans="13:21">
      <c r="M156" s="978"/>
      <c r="N156" s="978"/>
      <c r="O156" s="978"/>
      <c r="P156" s="978"/>
      <c r="Q156" s="978"/>
      <c r="R156" s="978"/>
      <c r="S156" s="978"/>
      <c r="T156" s="978"/>
      <c r="U156" s="978"/>
    </row>
    <row r="157" spans="13:21">
      <c r="M157" s="978"/>
      <c r="N157" s="978"/>
      <c r="O157" s="978"/>
      <c r="P157" s="978"/>
      <c r="Q157" s="978"/>
      <c r="R157" s="978"/>
      <c r="S157" s="978"/>
      <c r="T157" s="978"/>
      <c r="U157" s="978"/>
    </row>
    <row r="158" spans="13:21">
      <c r="M158" s="978"/>
      <c r="N158" s="978"/>
      <c r="O158" s="978"/>
      <c r="P158" s="978"/>
      <c r="Q158" s="978"/>
      <c r="R158" s="978"/>
      <c r="S158" s="978"/>
      <c r="T158" s="978"/>
      <c r="U158" s="978"/>
    </row>
    <row r="159" spans="13:21">
      <c r="M159" s="978"/>
      <c r="N159" s="978"/>
      <c r="O159" s="978"/>
      <c r="P159" s="978"/>
      <c r="Q159" s="978"/>
      <c r="R159" s="978"/>
      <c r="S159" s="978"/>
      <c r="T159" s="978"/>
      <c r="U159" s="978"/>
    </row>
    <row r="160" spans="13:21">
      <c r="M160" s="978"/>
      <c r="N160" s="978"/>
      <c r="O160" s="978"/>
      <c r="P160" s="978"/>
      <c r="Q160" s="978"/>
      <c r="R160" s="978"/>
      <c r="S160" s="978"/>
      <c r="T160" s="978"/>
      <c r="U160" s="978"/>
    </row>
    <row r="161" spans="13:21">
      <c r="M161" s="978"/>
      <c r="N161" s="978"/>
      <c r="O161" s="978"/>
      <c r="P161" s="978"/>
      <c r="Q161" s="978"/>
      <c r="R161" s="978"/>
      <c r="S161" s="978"/>
      <c r="T161" s="978"/>
      <c r="U161" s="978"/>
    </row>
    <row r="162" spans="13:21">
      <c r="M162" s="978"/>
      <c r="N162" s="978"/>
      <c r="O162" s="978"/>
      <c r="P162" s="978"/>
      <c r="Q162" s="978"/>
      <c r="R162" s="978"/>
      <c r="S162" s="978"/>
      <c r="T162" s="978"/>
      <c r="U162" s="978"/>
    </row>
    <row r="163" spans="13:21">
      <c r="M163" s="978"/>
      <c r="N163" s="978"/>
      <c r="O163" s="978"/>
      <c r="P163" s="978"/>
      <c r="Q163" s="978"/>
      <c r="R163" s="978"/>
      <c r="S163" s="978"/>
      <c r="T163" s="978"/>
      <c r="U163" s="978"/>
    </row>
    <row r="164" spans="13:21">
      <c r="M164" s="978"/>
      <c r="N164" s="978"/>
      <c r="O164" s="978"/>
      <c r="P164" s="978"/>
      <c r="Q164" s="978"/>
      <c r="R164" s="978"/>
      <c r="S164" s="978"/>
      <c r="T164" s="978"/>
      <c r="U164" s="978"/>
    </row>
    <row r="165" spans="13:21">
      <c r="M165" s="978"/>
      <c r="N165" s="978"/>
      <c r="O165" s="978"/>
      <c r="P165" s="978"/>
      <c r="Q165" s="978"/>
      <c r="R165" s="978"/>
      <c r="S165" s="978"/>
      <c r="T165" s="978"/>
      <c r="U165" s="978"/>
    </row>
    <row r="166" spans="13:21">
      <c r="M166" s="978"/>
      <c r="N166" s="978"/>
      <c r="O166" s="978"/>
      <c r="P166" s="978"/>
      <c r="Q166" s="978"/>
      <c r="R166" s="978"/>
      <c r="S166" s="978"/>
      <c r="T166" s="978"/>
      <c r="U166" s="978"/>
    </row>
    <row r="167" spans="13:21">
      <c r="M167" s="978"/>
      <c r="N167" s="978"/>
      <c r="O167" s="978"/>
      <c r="P167" s="978"/>
      <c r="Q167" s="978"/>
      <c r="R167" s="978"/>
      <c r="S167" s="978"/>
      <c r="T167" s="978"/>
      <c r="U167" s="978"/>
    </row>
    <row r="168" spans="13:21">
      <c r="M168" s="978"/>
      <c r="N168" s="978"/>
      <c r="O168" s="978"/>
      <c r="P168" s="978"/>
      <c r="Q168" s="978"/>
      <c r="R168" s="978"/>
      <c r="S168" s="978"/>
      <c r="T168" s="978"/>
      <c r="U168" s="978"/>
    </row>
    <row r="169" spans="13:21">
      <c r="M169" s="978"/>
      <c r="N169" s="978"/>
      <c r="O169" s="978"/>
      <c r="P169" s="978"/>
      <c r="Q169" s="978"/>
      <c r="R169" s="978"/>
      <c r="S169" s="978"/>
      <c r="T169" s="978"/>
      <c r="U169" s="978"/>
    </row>
    <row r="170" spans="13:21">
      <c r="M170" s="978"/>
      <c r="N170" s="978"/>
      <c r="O170" s="978"/>
      <c r="P170" s="978"/>
      <c r="Q170" s="978"/>
      <c r="R170" s="978"/>
      <c r="S170" s="978"/>
      <c r="T170" s="978"/>
      <c r="U170" s="978"/>
    </row>
    <row r="171" spans="13:21">
      <c r="M171" s="978"/>
      <c r="N171" s="978"/>
      <c r="O171" s="978"/>
      <c r="P171" s="978"/>
      <c r="Q171" s="978"/>
      <c r="R171" s="978"/>
      <c r="S171" s="978"/>
      <c r="T171" s="978"/>
      <c r="U171" s="978"/>
    </row>
    <row r="172" spans="13:21">
      <c r="M172" s="978"/>
      <c r="N172" s="978"/>
      <c r="O172" s="978"/>
      <c r="P172" s="978"/>
      <c r="Q172" s="978"/>
      <c r="R172" s="978"/>
      <c r="S172" s="978"/>
      <c r="T172" s="978"/>
      <c r="U172" s="978"/>
    </row>
    <row r="173" spans="13:21">
      <c r="M173" s="978"/>
      <c r="N173" s="978"/>
      <c r="O173" s="978"/>
      <c r="P173" s="978"/>
      <c r="Q173" s="978"/>
      <c r="R173" s="978"/>
      <c r="S173" s="978"/>
      <c r="T173" s="978"/>
      <c r="U173" s="978"/>
    </row>
    <row r="174" spans="13:21">
      <c r="M174" s="978"/>
      <c r="N174" s="978"/>
      <c r="O174" s="978"/>
      <c r="P174" s="978"/>
      <c r="Q174" s="978"/>
      <c r="R174" s="978"/>
      <c r="S174" s="978"/>
      <c r="T174" s="978"/>
      <c r="U174" s="978"/>
    </row>
    <row r="175" spans="13:21">
      <c r="M175" s="978"/>
      <c r="N175" s="978"/>
      <c r="O175" s="978"/>
      <c r="P175" s="978"/>
      <c r="Q175" s="978"/>
      <c r="R175" s="978"/>
      <c r="S175" s="978"/>
      <c r="T175" s="978"/>
      <c r="U175" s="978"/>
    </row>
    <row r="176" spans="13:21">
      <c r="M176" s="978"/>
      <c r="N176" s="978"/>
      <c r="O176" s="978"/>
      <c r="P176" s="978"/>
      <c r="Q176" s="978"/>
      <c r="R176" s="978"/>
      <c r="S176" s="978"/>
      <c r="T176" s="978"/>
      <c r="U176" s="978"/>
    </row>
    <row r="177" spans="13:21">
      <c r="M177" s="978"/>
      <c r="N177" s="978"/>
      <c r="O177" s="978"/>
      <c r="P177" s="978"/>
      <c r="Q177" s="978"/>
      <c r="R177" s="978"/>
      <c r="S177" s="978"/>
      <c r="T177" s="978"/>
      <c r="U177" s="978"/>
    </row>
    <row r="178" spans="13:21">
      <c r="M178" s="978"/>
      <c r="N178" s="978"/>
      <c r="O178" s="978"/>
      <c r="P178" s="978"/>
      <c r="Q178" s="978"/>
      <c r="R178" s="978"/>
      <c r="S178" s="978"/>
      <c r="T178" s="978"/>
      <c r="U178" s="978"/>
    </row>
    <row r="179" spans="13:21">
      <c r="M179" s="978"/>
      <c r="N179" s="978"/>
      <c r="O179" s="978"/>
      <c r="P179" s="978"/>
      <c r="Q179" s="978"/>
      <c r="R179" s="978"/>
      <c r="S179" s="978"/>
      <c r="T179" s="978"/>
      <c r="U179" s="978"/>
    </row>
    <row r="180" spans="13:21">
      <c r="M180" s="978"/>
      <c r="N180" s="978"/>
      <c r="O180" s="978"/>
      <c r="P180" s="978"/>
      <c r="Q180" s="978"/>
      <c r="R180" s="978"/>
      <c r="S180" s="978"/>
      <c r="T180" s="978"/>
      <c r="U180" s="978"/>
    </row>
    <row r="181" spans="13:21">
      <c r="M181" s="978"/>
      <c r="N181" s="978"/>
      <c r="O181" s="978"/>
      <c r="P181" s="978"/>
      <c r="Q181" s="978"/>
      <c r="R181" s="978"/>
      <c r="S181" s="978"/>
      <c r="T181" s="978"/>
      <c r="U181" s="978"/>
    </row>
    <row r="182" spans="13:21">
      <c r="M182" s="978"/>
      <c r="N182" s="978"/>
      <c r="O182" s="978"/>
      <c r="P182" s="978"/>
      <c r="Q182" s="978"/>
      <c r="R182" s="978"/>
      <c r="S182" s="978"/>
      <c r="T182" s="978"/>
      <c r="U182" s="978"/>
    </row>
    <row r="183" spans="13:21">
      <c r="M183" s="978"/>
      <c r="N183" s="978"/>
      <c r="O183" s="978"/>
      <c r="P183" s="978"/>
      <c r="Q183" s="978"/>
      <c r="R183" s="978"/>
      <c r="S183" s="978"/>
      <c r="T183" s="978"/>
      <c r="U183" s="978"/>
    </row>
    <row r="184" spans="13:21">
      <c r="M184" s="978"/>
      <c r="N184" s="978"/>
      <c r="O184" s="978"/>
      <c r="P184" s="978"/>
      <c r="Q184" s="978"/>
      <c r="R184" s="978"/>
      <c r="S184" s="978"/>
      <c r="T184" s="978"/>
      <c r="U184" s="978"/>
    </row>
    <row r="185" spans="13:21">
      <c r="M185" s="978"/>
      <c r="N185" s="978"/>
      <c r="O185" s="978"/>
      <c r="P185" s="978"/>
      <c r="Q185" s="978"/>
      <c r="R185" s="978"/>
      <c r="S185" s="978"/>
      <c r="T185" s="978"/>
      <c r="U185" s="978"/>
    </row>
    <row r="186" spans="13:21">
      <c r="M186" s="978"/>
      <c r="N186" s="978"/>
      <c r="O186" s="978"/>
      <c r="P186" s="978"/>
      <c r="Q186" s="978"/>
      <c r="R186" s="978"/>
      <c r="S186" s="978"/>
      <c r="T186" s="978"/>
      <c r="U186" s="978"/>
    </row>
    <row r="187" spans="13:21">
      <c r="M187" s="978"/>
      <c r="N187" s="978"/>
      <c r="O187" s="978"/>
      <c r="P187" s="978"/>
      <c r="Q187" s="978"/>
      <c r="R187" s="978"/>
      <c r="S187" s="978"/>
      <c r="T187" s="978"/>
      <c r="U187" s="978"/>
    </row>
    <row r="188" spans="13:21">
      <c r="M188" s="978"/>
      <c r="N188" s="978"/>
      <c r="O188" s="978"/>
      <c r="P188" s="978"/>
      <c r="Q188" s="978"/>
      <c r="R188" s="978"/>
      <c r="S188" s="978"/>
      <c r="T188" s="978"/>
      <c r="U188" s="978"/>
    </row>
    <row r="189" spans="13:21">
      <c r="M189" s="978"/>
      <c r="N189" s="978"/>
      <c r="O189" s="978"/>
      <c r="P189" s="978"/>
      <c r="Q189" s="978"/>
      <c r="R189" s="978"/>
      <c r="S189" s="978"/>
      <c r="T189" s="978"/>
      <c r="U189" s="978"/>
    </row>
    <row r="190" spans="13:21">
      <c r="M190" s="978"/>
      <c r="N190" s="978"/>
      <c r="O190" s="978"/>
      <c r="P190" s="978"/>
      <c r="Q190" s="978"/>
      <c r="R190" s="978"/>
      <c r="S190" s="978"/>
      <c r="T190" s="978"/>
      <c r="U190" s="978"/>
    </row>
    <row r="191" spans="13:21">
      <c r="M191" s="978"/>
      <c r="N191" s="978"/>
      <c r="O191" s="978"/>
      <c r="P191" s="978"/>
      <c r="Q191" s="978"/>
      <c r="R191" s="978"/>
      <c r="S191" s="978"/>
      <c r="T191" s="978"/>
      <c r="U191" s="978"/>
    </row>
    <row r="192" spans="13:21">
      <c r="M192" s="978"/>
      <c r="N192" s="978"/>
      <c r="O192" s="978"/>
      <c r="P192" s="978"/>
      <c r="Q192" s="978"/>
      <c r="R192" s="978"/>
      <c r="S192" s="978"/>
      <c r="T192" s="978"/>
      <c r="U192" s="978"/>
    </row>
    <row r="193" spans="13:21">
      <c r="M193" s="978"/>
      <c r="N193" s="978"/>
      <c r="O193" s="978"/>
      <c r="P193" s="978"/>
      <c r="Q193" s="978"/>
      <c r="R193" s="978"/>
      <c r="S193" s="978"/>
      <c r="T193" s="978"/>
      <c r="U193" s="978"/>
    </row>
    <row r="194" spans="13:21">
      <c r="M194" s="978"/>
      <c r="N194" s="978"/>
      <c r="O194" s="978"/>
      <c r="P194" s="978"/>
      <c r="Q194" s="978"/>
      <c r="R194" s="978"/>
      <c r="S194" s="978"/>
      <c r="T194" s="978"/>
      <c r="U194" s="978"/>
    </row>
    <row r="195" spans="13:21">
      <c r="M195" s="978"/>
      <c r="N195" s="978"/>
      <c r="O195" s="978"/>
      <c r="P195" s="978"/>
      <c r="Q195" s="978"/>
      <c r="R195" s="978"/>
      <c r="S195" s="978"/>
      <c r="T195" s="978"/>
      <c r="U195" s="978"/>
    </row>
    <row r="196" spans="13:21">
      <c r="M196" s="978"/>
      <c r="N196" s="978"/>
      <c r="O196" s="978"/>
      <c r="P196" s="978"/>
      <c r="Q196" s="978"/>
      <c r="R196" s="978"/>
      <c r="S196" s="978"/>
      <c r="T196" s="978"/>
      <c r="U196" s="978"/>
    </row>
    <row r="197" spans="13:21">
      <c r="M197" s="978"/>
      <c r="N197" s="978"/>
      <c r="O197" s="978"/>
      <c r="P197" s="978"/>
      <c r="Q197" s="978"/>
      <c r="R197" s="978"/>
      <c r="S197" s="978"/>
      <c r="T197" s="978"/>
      <c r="U197" s="978"/>
    </row>
    <row r="198" spans="13:21">
      <c r="M198" s="978"/>
      <c r="N198" s="978"/>
      <c r="O198" s="978"/>
      <c r="P198" s="978"/>
      <c r="Q198" s="978"/>
      <c r="R198" s="978"/>
      <c r="S198" s="978"/>
      <c r="T198" s="978"/>
      <c r="U198" s="978"/>
    </row>
    <row r="199" spans="13:21">
      <c r="M199" s="978"/>
      <c r="N199" s="978"/>
      <c r="O199" s="978"/>
      <c r="P199" s="978"/>
      <c r="Q199" s="978"/>
      <c r="R199" s="978"/>
      <c r="S199" s="978"/>
      <c r="T199" s="978"/>
      <c r="U199" s="978"/>
    </row>
    <row r="200" spans="13:21">
      <c r="M200" s="978"/>
      <c r="N200" s="978"/>
      <c r="O200" s="978"/>
      <c r="P200" s="978"/>
      <c r="Q200" s="978"/>
      <c r="R200" s="978"/>
      <c r="S200" s="978"/>
      <c r="T200" s="978"/>
      <c r="U200" s="978"/>
    </row>
    <row r="201" spans="13:21">
      <c r="M201" s="978"/>
      <c r="N201" s="978"/>
      <c r="O201" s="978"/>
      <c r="P201" s="978"/>
      <c r="Q201" s="978"/>
      <c r="R201" s="978"/>
      <c r="S201" s="978"/>
      <c r="T201" s="978"/>
      <c r="U201" s="978"/>
    </row>
    <row r="202" spans="13:21">
      <c r="M202" s="978"/>
      <c r="N202" s="978"/>
      <c r="O202" s="978"/>
      <c r="P202" s="978"/>
      <c r="Q202" s="978"/>
      <c r="R202" s="978"/>
      <c r="S202" s="978"/>
      <c r="T202" s="978"/>
      <c r="U202" s="978"/>
    </row>
    <row r="203" spans="13:21">
      <c r="M203" s="978"/>
      <c r="N203" s="978"/>
      <c r="O203" s="978"/>
      <c r="P203" s="978"/>
      <c r="Q203" s="978"/>
      <c r="R203" s="978"/>
      <c r="S203" s="978"/>
      <c r="T203" s="978"/>
      <c r="U203" s="978"/>
    </row>
    <row r="204" spans="13:21">
      <c r="M204" s="978"/>
      <c r="N204" s="978"/>
      <c r="O204" s="978"/>
      <c r="P204" s="978"/>
      <c r="Q204" s="978"/>
      <c r="R204" s="978"/>
      <c r="S204" s="978"/>
      <c r="T204" s="978"/>
      <c r="U204" s="978"/>
    </row>
    <row r="205" spans="13:21">
      <c r="M205" s="978"/>
      <c r="N205" s="978"/>
      <c r="O205" s="978"/>
      <c r="P205" s="978"/>
      <c r="Q205" s="978"/>
      <c r="R205" s="978"/>
      <c r="S205" s="978"/>
      <c r="T205" s="978"/>
      <c r="U205" s="978"/>
    </row>
    <row r="206" spans="13:21">
      <c r="M206" s="978"/>
      <c r="N206" s="978"/>
      <c r="O206" s="978"/>
      <c r="P206" s="978"/>
      <c r="Q206" s="978"/>
      <c r="R206" s="978"/>
      <c r="S206" s="978"/>
      <c r="T206" s="978"/>
      <c r="U206" s="978"/>
    </row>
    <row r="207" spans="13:21">
      <c r="M207" s="978"/>
      <c r="N207" s="978"/>
      <c r="O207" s="978"/>
      <c r="P207" s="978"/>
      <c r="Q207" s="978"/>
      <c r="R207" s="978"/>
      <c r="S207" s="978"/>
      <c r="T207" s="978"/>
      <c r="U207" s="978"/>
    </row>
    <row r="208" spans="13:21">
      <c r="M208" s="978"/>
      <c r="N208" s="978"/>
      <c r="O208" s="978"/>
      <c r="P208" s="978"/>
      <c r="Q208" s="978"/>
      <c r="R208" s="978"/>
      <c r="S208" s="978"/>
      <c r="T208" s="978"/>
      <c r="U208" s="978"/>
    </row>
    <row r="209" spans="13:21">
      <c r="M209" s="978"/>
      <c r="N209" s="978"/>
      <c r="O209" s="978"/>
      <c r="P209" s="978"/>
      <c r="Q209" s="978"/>
      <c r="R209" s="978"/>
      <c r="S209" s="978"/>
      <c r="T209" s="978"/>
      <c r="U209" s="978"/>
    </row>
    <row r="210" spans="13:21">
      <c r="M210" s="978"/>
      <c r="N210" s="978"/>
      <c r="O210" s="978"/>
      <c r="P210" s="978"/>
      <c r="Q210" s="978"/>
      <c r="R210" s="978"/>
      <c r="S210" s="978"/>
      <c r="T210" s="978"/>
      <c r="U210" s="978"/>
    </row>
    <row r="211" spans="13:21">
      <c r="M211" s="978"/>
      <c r="N211" s="978"/>
      <c r="O211" s="978"/>
      <c r="P211" s="978"/>
      <c r="Q211" s="978"/>
      <c r="R211" s="978"/>
      <c r="S211" s="978"/>
      <c r="T211" s="978"/>
      <c r="U211" s="978"/>
    </row>
    <row r="212" spans="13:21">
      <c r="M212" s="978"/>
      <c r="N212" s="978"/>
      <c r="O212" s="978"/>
      <c r="P212" s="978"/>
      <c r="Q212" s="978"/>
      <c r="R212" s="978"/>
      <c r="S212" s="978"/>
      <c r="T212" s="978"/>
      <c r="U212" s="978"/>
    </row>
    <row r="213" spans="13:21">
      <c r="M213" s="978"/>
      <c r="N213" s="978"/>
      <c r="O213" s="978"/>
      <c r="P213" s="978"/>
      <c r="Q213" s="978"/>
      <c r="R213" s="978"/>
      <c r="S213" s="978"/>
      <c r="T213" s="978"/>
      <c r="U213" s="978"/>
    </row>
    <row r="214" spans="13:21">
      <c r="M214" s="978"/>
      <c r="N214" s="978"/>
      <c r="O214" s="978"/>
      <c r="P214" s="978"/>
      <c r="Q214" s="978"/>
      <c r="R214" s="978"/>
      <c r="S214" s="978"/>
      <c r="T214" s="978"/>
      <c r="U214" s="978"/>
    </row>
    <row r="215" spans="13:21">
      <c r="M215" s="978"/>
      <c r="N215" s="978"/>
      <c r="O215" s="978"/>
      <c r="P215" s="978"/>
      <c r="Q215" s="978"/>
      <c r="R215" s="978"/>
      <c r="S215" s="978"/>
      <c r="T215" s="978"/>
      <c r="U215" s="978"/>
    </row>
    <row r="216" spans="13:21">
      <c r="M216" s="978"/>
      <c r="N216" s="978"/>
      <c r="O216" s="978"/>
      <c r="P216" s="978"/>
      <c r="Q216" s="978"/>
      <c r="R216" s="978"/>
      <c r="S216" s="978"/>
      <c r="T216" s="978"/>
      <c r="U216" s="978"/>
    </row>
    <row r="217" spans="13:21">
      <c r="M217" s="978"/>
      <c r="N217" s="978"/>
      <c r="O217" s="978"/>
      <c r="P217" s="978"/>
      <c r="Q217" s="978"/>
      <c r="R217" s="978"/>
      <c r="S217" s="978"/>
      <c r="T217" s="978"/>
      <c r="U217" s="978"/>
    </row>
    <row r="218" spans="13:21">
      <c r="M218" s="978"/>
      <c r="N218" s="978"/>
      <c r="O218" s="978"/>
      <c r="P218" s="978"/>
      <c r="Q218" s="978"/>
      <c r="R218" s="978"/>
      <c r="S218" s="978"/>
      <c r="T218" s="978"/>
      <c r="U218" s="978"/>
    </row>
    <row r="219" spans="13:21">
      <c r="M219" s="978"/>
      <c r="N219" s="978"/>
      <c r="O219" s="978"/>
      <c r="P219" s="978"/>
      <c r="Q219" s="978"/>
      <c r="R219" s="978"/>
      <c r="S219" s="978"/>
      <c r="T219" s="978"/>
      <c r="U219" s="978"/>
    </row>
    <row r="220" spans="13:21">
      <c r="M220" s="978"/>
      <c r="N220" s="978"/>
      <c r="O220" s="978"/>
      <c r="P220" s="978"/>
      <c r="Q220" s="978"/>
      <c r="R220" s="978"/>
      <c r="S220" s="978"/>
      <c r="T220" s="978"/>
      <c r="U220" s="978"/>
    </row>
    <row r="221" spans="13:21">
      <c r="M221" s="978"/>
      <c r="N221" s="978"/>
      <c r="O221" s="978"/>
      <c r="P221" s="978"/>
      <c r="Q221" s="978"/>
      <c r="R221" s="978"/>
      <c r="S221" s="978"/>
      <c r="T221" s="978"/>
      <c r="U221" s="978"/>
    </row>
    <row r="222" spans="13:21">
      <c r="M222" s="978"/>
      <c r="N222" s="978"/>
      <c r="O222" s="978"/>
      <c r="P222" s="978"/>
      <c r="Q222" s="978"/>
      <c r="R222" s="978"/>
      <c r="S222" s="978"/>
      <c r="T222" s="978"/>
      <c r="U222" s="978"/>
    </row>
    <row r="223" spans="13:21">
      <c r="M223" s="978"/>
      <c r="N223" s="978"/>
      <c r="O223" s="978"/>
      <c r="P223" s="978"/>
      <c r="Q223" s="978"/>
      <c r="R223" s="978"/>
      <c r="S223" s="978"/>
      <c r="T223" s="978"/>
      <c r="U223" s="978"/>
    </row>
    <row r="224" spans="13:21">
      <c r="M224" s="978"/>
      <c r="N224" s="978"/>
      <c r="O224" s="978"/>
      <c r="P224" s="978"/>
      <c r="Q224" s="978"/>
      <c r="R224" s="978"/>
      <c r="S224" s="978"/>
      <c r="T224" s="978"/>
      <c r="U224" s="978"/>
    </row>
    <row r="225" spans="13:21">
      <c r="M225" s="978"/>
      <c r="N225" s="978"/>
      <c r="O225" s="978"/>
      <c r="P225" s="978"/>
      <c r="Q225" s="978"/>
      <c r="R225" s="978"/>
      <c r="S225" s="978"/>
      <c r="T225" s="978"/>
      <c r="U225" s="978"/>
    </row>
    <row r="226" spans="13:21">
      <c r="M226" s="978"/>
      <c r="N226" s="978"/>
      <c r="O226" s="978"/>
      <c r="P226" s="978"/>
      <c r="Q226" s="978"/>
      <c r="R226" s="978"/>
      <c r="S226" s="978"/>
      <c r="T226" s="978"/>
      <c r="U226" s="978"/>
    </row>
    <row r="227" spans="13:21">
      <c r="M227" s="978"/>
      <c r="N227" s="978"/>
      <c r="O227" s="978"/>
      <c r="P227" s="978"/>
      <c r="Q227" s="978"/>
      <c r="R227" s="978"/>
      <c r="S227" s="978"/>
      <c r="T227" s="978"/>
      <c r="U227" s="978"/>
    </row>
    <row r="228" spans="13:21">
      <c r="M228" s="978"/>
      <c r="N228" s="978"/>
      <c r="O228" s="978"/>
      <c r="P228" s="978"/>
      <c r="Q228" s="978"/>
      <c r="R228" s="978"/>
      <c r="S228" s="978"/>
      <c r="T228" s="978"/>
      <c r="U228" s="978"/>
    </row>
    <row r="229" spans="13:21">
      <c r="M229" s="978"/>
      <c r="N229" s="978"/>
      <c r="O229" s="978"/>
      <c r="P229" s="978"/>
      <c r="Q229" s="978"/>
      <c r="R229" s="978"/>
      <c r="S229" s="978"/>
      <c r="T229" s="978"/>
      <c r="U229" s="978"/>
    </row>
    <row r="230" spans="13:21">
      <c r="M230" s="978"/>
      <c r="N230" s="978"/>
      <c r="O230" s="978"/>
      <c r="P230" s="978"/>
      <c r="Q230" s="978"/>
      <c r="R230" s="978"/>
      <c r="S230" s="978"/>
      <c r="T230" s="978"/>
      <c r="U230" s="978"/>
    </row>
    <row r="231" spans="13:21">
      <c r="M231" s="978"/>
      <c r="N231" s="978"/>
      <c r="O231" s="978"/>
      <c r="P231" s="978"/>
      <c r="Q231" s="978"/>
      <c r="R231" s="978"/>
      <c r="S231" s="978"/>
      <c r="T231" s="978"/>
      <c r="U231" s="978"/>
    </row>
    <row r="232" spans="13:21">
      <c r="M232" s="978"/>
      <c r="N232" s="978"/>
      <c r="O232" s="978"/>
      <c r="P232" s="978"/>
      <c r="Q232" s="978"/>
      <c r="R232" s="978"/>
      <c r="S232" s="978"/>
      <c r="T232" s="978"/>
      <c r="U232" s="978"/>
    </row>
    <row r="233" spans="13:21">
      <c r="M233" s="978"/>
      <c r="N233" s="978"/>
      <c r="O233" s="978"/>
      <c r="P233" s="978"/>
      <c r="Q233" s="978"/>
      <c r="R233" s="978"/>
      <c r="S233" s="978"/>
      <c r="T233" s="978"/>
      <c r="U233" s="978"/>
    </row>
    <row r="234" spans="13:21">
      <c r="M234" s="978"/>
      <c r="N234" s="978"/>
      <c r="O234" s="978"/>
      <c r="P234" s="978"/>
      <c r="Q234" s="978"/>
      <c r="R234" s="978"/>
      <c r="S234" s="978"/>
      <c r="T234" s="978"/>
      <c r="U234" s="978"/>
    </row>
    <row r="235" spans="13:21">
      <c r="M235" s="978"/>
      <c r="N235" s="978"/>
      <c r="O235" s="978"/>
      <c r="P235" s="978"/>
      <c r="Q235" s="978"/>
      <c r="R235" s="978"/>
      <c r="S235" s="978"/>
      <c r="T235" s="978"/>
      <c r="U235" s="978"/>
    </row>
    <row r="236" spans="13:21">
      <c r="M236" s="978"/>
      <c r="N236" s="978"/>
      <c r="O236" s="978"/>
      <c r="P236" s="978"/>
      <c r="Q236" s="978"/>
      <c r="R236" s="978"/>
      <c r="S236" s="978"/>
      <c r="T236" s="978"/>
      <c r="U236" s="978"/>
    </row>
    <row r="237" spans="13:21">
      <c r="M237" s="978"/>
      <c r="N237" s="978"/>
      <c r="O237" s="978"/>
      <c r="P237" s="978"/>
      <c r="Q237" s="978"/>
      <c r="R237" s="978"/>
      <c r="S237" s="978"/>
      <c r="T237" s="978"/>
      <c r="U237" s="978"/>
    </row>
    <row r="238" spans="13:21">
      <c r="M238" s="978"/>
      <c r="N238" s="978"/>
      <c r="O238" s="978"/>
      <c r="P238" s="978"/>
      <c r="Q238" s="978"/>
      <c r="R238" s="978"/>
      <c r="S238" s="978"/>
      <c r="T238" s="978"/>
      <c r="U238" s="978"/>
    </row>
    <row r="239" spans="13:21">
      <c r="M239" s="978"/>
      <c r="N239" s="978"/>
      <c r="O239" s="978"/>
      <c r="P239" s="978"/>
      <c r="Q239" s="978"/>
      <c r="R239" s="978"/>
      <c r="S239" s="978"/>
      <c r="T239" s="978"/>
      <c r="U239" s="978"/>
    </row>
    <row r="240" spans="13:21">
      <c r="M240" s="978"/>
      <c r="N240" s="978"/>
      <c r="O240" s="978"/>
      <c r="P240" s="978"/>
      <c r="Q240" s="978"/>
      <c r="R240" s="978"/>
      <c r="S240" s="978"/>
      <c r="T240" s="978"/>
      <c r="U240" s="978"/>
    </row>
    <row r="241" spans="13:21">
      <c r="M241" s="978"/>
      <c r="N241" s="978"/>
      <c r="O241" s="978"/>
      <c r="P241" s="978"/>
      <c r="Q241" s="978"/>
      <c r="R241" s="978"/>
      <c r="S241" s="978"/>
      <c r="T241" s="978"/>
      <c r="U241" s="978"/>
    </row>
    <row r="242" spans="13:21">
      <c r="M242" s="978"/>
      <c r="N242" s="978"/>
      <c r="O242" s="978"/>
      <c r="P242" s="978"/>
      <c r="Q242" s="978"/>
      <c r="R242" s="978"/>
      <c r="S242" s="978"/>
      <c r="T242" s="978"/>
      <c r="U242" s="978"/>
    </row>
    <row r="243" spans="13:21">
      <c r="M243" s="978"/>
      <c r="N243" s="978"/>
      <c r="O243" s="978"/>
      <c r="P243" s="978"/>
      <c r="Q243" s="978"/>
      <c r="R243" s="978"/>
      <c r="S243" s="978"/>
      <c r="T243" s="978"/>
      <c r="U243" s="978"/>
    </row>
    <row r="244" spans="13:21">
      <c r="M244" s="978"/>
      <c r="N244" s="978"/>
      <c r="O244" s="978"/>
      <c r="P244" s="978"/>
      <c r="Q244" s="978"/>
      <c r="R244" s="978"/>
      <c r="S244" s="978"/>
      <c r="T244" s="978"/>
      <c r="U244" s="978"/>
    </row>
    <row r="245" spans="13:21">
      <c r="M245" s="978"/>
      <c r="N245" s="978"/>
      <c r="O245" s="978"/>
      <c r="P245" s="978"/>
      <c r="Q245" s="978"/>
      <c r="R245" s="978"/>
      <c r="S245" s="978"/>
      <c r="T245" s="978"/>
      <c r="U245" s="978"/>
    </row>
    <row r="246" spans="13:21">
      <c r="M246" s="978"/>
      <c r="N246" s="978"/>
      <c r="O246" s="978"/>
      <c r="P246" s="978"/>
      <c r="Q246" s="978"/>
      <c r="R246" s="978"/>
      <c r="S246" s="978"/>
      <c r="T246" s="978"/>
      <c r="U246" s="978"/>
    </row>
    <row r="247" spans="13:21">
      <c r="M247" s="978"/>
      <c r="N247" s="978"/>
      <c r="O247" s="978"/>
      <c r="P247" s="978"/>
      <c r="Q247" s="978"/>
      <c r="R247" s="978"/>
      <c r="S247" s="978"/>
      <c r="T247" s="978"/>
      <c r="U247" s="978"/>
    </row>
    <row r="248" spans="13:21">
      <c r="M248" s="978"/>
      <c r="N248" s="978"/>
      <c r="O248" s="978"/>
      <c r="P248" s="978"/>
      <c r="Q248" s="978"/>
      <c r="R248" s="978"/>
      <c r="S248" s="978"/>
      <c r="T248" s="978"/>
      <c r="U248" s="978"/>
    </row>
    <row r="249" spans="13:21">
      <c r="M249" s="978"/>
      <c r="N249" s="978"/>
      <c r="O249" s="978"/>
      <c r="P249" s="978"/>
      <c r="Q249" s="978"/>
      <c r="R249" s="978"/>
      <c r="S249" s="978"/>
      <c r="T249" s="978"/>
      <c r="U249" s="978"/>
    </row>
    <row r="250" spans="13:21">
      <c r="M250" s="978"/>
      <c r="N250" s="978"/>
      <c r="O250" s="978"/>
      <c r="P250" s="978"/>
      <c r="Q250" s="978"/>
      <c r="R250" s="978"/>
      <c r="S250" s="978"/>
      <c r="T250" s="978"/>
      <c r="U250" s="978"/>
    </row>
    <row r="251" spans="13:21">
      <c r="M251" s="978"/>
      <c r="N251" s="978"/>
      <c r="O251" s="978"/>
      <c r="P251" s="978"/>
      <c r="Q251" s="978"/>
      <c r="R251" s="978"/>
      <c r="S251" s="978"/>
      <c r="T251" s="978"/>
      <c r="U251" s="978"/>
    </row>
    <row r="252" spans="13:21">
      <c r="M252" s="978"/>
      <c r="N252" s="978"/>
      <c r="O252" s="978"/>
      <c r="P252" s="978"/>
      <c r="Q252" s="978"/>
      <c r="R252" s="978"/>
      <c r="S252" s="978"/>
      <c r="T252" s="978"/>
      <c r="U252" s="978"/>
    </row>
    <row r="253" spans="13:21">
      <c r="M253" s="978"/>
      <c r="N253" s="978"/>
      <c r="O253" s="978"/>
      <c r="P253" s="978"/>
      <c r="Q253" s="978"/>
      <c r="R253" s="978"/>
      <c r="S253" s="978"/>
      <c r="T253" s="978"/>
      <c r="U253" s="978"/>
    </row>
    <row r="254" spans="13:21">
      <c r="M254" s="978"/>
      <c r="N254" s="978"/>
      <c r="O254" s="978"/>
      <c r="P254" s="978"/>
      <c r="Q254" s="978"/>
      <c r="R254" s="978"/>
      <c r="S254" s="978"/>
      <c r="T254" s="978"/>
      <c r="U254" s="978"/>
    </row>
    <row r="255" spans="13:21">
      <c r="M255" s="978"/>
      <c r="N255" s="978"/>
      <c r="O255" s="978"/>
      <c r="P255" s="978"/>
      <c r="Q255" s="978"/>
      <c r="R255" s="978"/>
      <c r="S255" s="978"/>
      <c r="T255" s="978"/>
      <c r="U255" s="978"/>
    </row>
    <row r="256" spans="13:21">
      <c r="M256" s="978"/>
      <c r="N256" s="978"/>
      <c r="O256" s="978"/>
      <c r="P256" s="978"/>
      <c r="Q256" s="978"/>
      <c r="R256" s="978"/>
      <c r="S256" s="978"/>
      <c r="T256" s="978"/>
      <c r="U256" s="978"/>
    </row>
    <row r="257" spans="13:21">
      <c r="M257" s="978"/>
      <c r="N257" s="978"/>
      <c r="O257" s="978"/>
      <c r="P257" s="978"/>
      <c r="Q257" s="978"/>
      <c r="R257" s="978"/>
      <c r="S257" s="978"/>
      <c r="T257" s="978"/>
      <c r="U257" s="978"/>
    </row>
    <row r="258" spans="13:21">
      <c r="M258" s="978"/>
      <c r="N258" s="978"/>
      <c r="O258" s="978"/>
      <c r="P258" s="978"/>
      <c r="Q258" s="978"/>
      <c r="R258" s="978"/>
      <c r="S258" s="978"/>
      <c r="T258" s="978"/>
      <c r="U258" s="978"/>
    </row>
    <row r="259" spans="13:21">
      <c r="M259" s="978"/>
      <c r="N259" s="978"/>
      <c r="O259" s="978"/>
      <c r="P259" s="978"/>
      <c r="Q259" s="978"/>
      <c r="R259" s="978"/>
      <c r="S259" s="978"/>
      <c r="T259" s="978"/>
      <c r="U259" s="978"/>
    </row>
    <row r="260" spans="13:21">
      <c r="M260" s="978"/>
      <c r="N260" s="978"/>
      <c r="O260" s="978"/>
      <c r="P260" s="978"/>
      <c r="Q260" s="978"/>
      <c r="R260" s="978"/>
      <c r="S260" s="978"/>
      <c r="T260" s="978"/>
      <c r="U260" s="978"/>
    </row>
    <row r="261" spans="13:21">
      <c r="M261" s="978"/>
      <c r="N261" s="978"/>
      <c r="O261" s="978"/>
      <c r="P261" s="978"/>
      <c r="Q261" s="978"/>
      <c r="R261" s="978"/>
      <c r="S261" s="978"/>
      <c r="T261" s="978"/>
      <c r="U261" s="978"/>
    </row>
    <row r="262" spans="13:21">
      <c r="M262" s="978"/>
      <c r="N262" s="978"/>
      <c r="O262" s="978"/>
      <c r="P262" s="978"/>
      <c r="Q262" s="978"/>
      <c r="R262" s="978"/>
      <c r="S262" s="978"/>
      <c r="T262" s="978"/>
      <c r="U262" s="978"/>
    </row>
    <row r="263" spans="13:21">
      <c r="M263" s="978"/>
      <c r="N263" s="978"/>
      <c r="O263" s="978"/>
      <c r="P263" s="978"/>
      <c r="Q263" s="978"/>
      <c r="R263" s="978"/>
      <c r="S263" s="978"/>
      <c r="T263" s="978"/>
      <c r="U263" s="978"/>
    </row>
    <row r="264" spans="13:21">
      <c r="M264" s="978"/>
      <c r="N264" s="978"/>
      <c r="O264" s="978"/>
      <c r="P264" s="978"/>
      <c r="Q264" s="978"/>
      <c r="R264" s="978"/>
      <c r="S264" s="978"/>
      <c r="T264" s="978"/>
      <c r="U264" s="978"/>
    </row>
    <row r="265" spans="13:21">
      <c r="M265" s="978"/>
      <c r="N265" s="978"/>
      <c r="O265" s="978"/>
      <c r="P265" s="978"/>
      <c r="Q265" s="978"/>
      <c r="R265" s="978"/>
      <c r="S265" s="978"/>
      <c r="T265" s="978"/>
      <c r="U265" s="978"/>
    </row>
    <row r="266" spans="13:21">
      <c r="M266" s="978"/>
      <c r="N266" s="978"/>
      <c r="O266" s="978"/>
      <c r="P266" s="978"/>
      <c r="Q266" s="978"/>
      <c r="R266" s="978"/>
      <c r="S266" s="978"/>
      <c r="T266" s="978"/>
      <c r="U266" s="978"/>
    </row>
    <row r="267" spans="13:21">
      <c r="M267" s="978"/>
      <c r="N267" s="978"/>
      <c r="O267" s="978"/>
      <c r="P267" s="978"/>
      <c r="Q267" s="978"/>
      <c r="R267" s="978"/>
      <c r="S267" s="978"/>
      <c r="T267" s="978"/>
      <c r="U267" s="978"/>
    </row>
    <row r="268" spans="13:21">
      <c r="M268" s="978"/>
      <c r="N268" s="978"/>
      <c r="O268" s="978"/>
      <c r="P268" s="978"/>
      <c r="Q268" s="978"/>
      <c r="R268" s="978"/>
      <c r="S268" s="978"/>
      <c r="T268" s="978"/>
      <c r="U268" s="978"/>
    </row>
    <row r="269" spans="13:21">
      <c r="M269" s="978"/>
      <c r="N269" s="978"/>
      <c r="O269" s="978"/>
      <c r="P269" s="978"/>
      <c r="Q269" s="978"/>
      <c r="R269" s="978"/>
      <c r="S269" s="978"/>
      <c r="T269" s="978"/>
      <c r="U269" s="978"/>
    </row>
    <row r="270" spans="13:21">
      <c r="M270" s="978"/>
      <c r="N270" s="978"/>
      <c r="O270" s="978"/>
      <c r="P270" s="978"/>
      <c r="Q270" s="978"/>
      <c r="R270" s="978"/>
      <c r="S270" s="978"/>
      <c r="T270" s="978"/>
      <c r="U270" s="978"/>
    </row>
    <row r="271" spans="13:21">
      <c r="M271" s="978"/>
      <c r="N271" s="978"/>
      <c r="O271" s="978"/>
      <c r="P271" s="978"/>
      <c r="Q271" s="978"/>
      <c r="R271" s="978"/>
      <c r="S271" s="978"/>
      <c r="T271" s="978"/>
      <c r="U271" s="978"/>
    </row>
    <row r="272" spans="13:21">
      <c r="M272" s="978"/>
      <c r="N272" s="978"/>
      <c r="O272" s="978"/>
      <c r="P272" s="978"/>
      <c r="Q272" s="978"/>
      <c r="R272" s="978"/>
      <c r="S272" s="978"/>
      <c r="T272" s="978"/>
      <c r="U272" s="978"/>
    </row>
    <row r="273" spans="13:21">
      <c r="M273" s="978"/>
      <c r="N273" s="978"/>
      <c r="O273" s="978"/>
      <c r="P273" s="978"/>
      <c r="Q273" s="978"/>
      <c r="R273" s="978"/>
      <c r="S273" s="978"/>
      <c r="T273" s="978"/>
      <c r="U273" s="978"/>
    </row>
    <row r="274" spans="13:21">
      <c r="M274" s="978"/>
      <c r="N274" s="978"/>
      <c r="O274" s="978"/>
      <c r="P274" s="978"/>
      <c r="Q274" s="978"/>
      <c r="R274" s="978"/>
      <c r="S274" s="978"/>
      <c r="T274" s="978"/>
      <c r="U274" s="978"/>
    </row>
    <row r="275" spans="13:21">
      <c r="M275" s="978"/>
      <c r="N275" s="978"/>
      <c r="O275" s="978"/>
      <c r="P275" s="978"/>
      <c r="Q275" s="978"/>
      <c r="R275" s="978"/>
      <c r="S275" s="978"/>
      <c r="T275" s="978"/>
      <c r="U275" s="978"/>
    </row>
    <row r="276" spans="13:21">
      <c r="M276" s="978"/>
      <c r="N276" s="978"/>
      <c r="O276" s="978"/>
      <c r="P276" s="978"/>
      <c r="Q276" s="978"/>
      <c r="R276" s="978"/>
      <c r="S276" s="978"/>
      <c r="T276" s="978"/>
      <c r="U276" s="978"/>
    </row>
    <row r="277" spans="13:21">
      <c r="M277" s="978"/>
      <c r="N277" s="978"/>
      <c r="O277" s="978"/>
      <c r="P277" s="978"/>
      <c r="Q277" s="978"/>
      <c r="R277" s="978"/>
      <c r="S277" s="978"/>
      <c r="T277" s="978"/>
      <c r="U277" s="978"/>
    </row>
    <row r="278" spans="13:21">
      <c r="M278" s="978"/>
      <c r="N278" s="978"/>
      <c r="O278" s="978"/>
      <c r="P278" s="978"/>
      <c r="Q278" s="978"/>
      <c r="R278" s="978"/>
      <c r="S278" s="978"/>
      <c r="T278" s="978"/>
      <c r="U278" s="978"/>
    </row>
    <row r="279" spans="13:21">
      <c r="M279" s="978"/>
      <c r="N279" s="978"/>
      <c r="O279" s="978"/>
      <c r="P279" s="978"/>
      <c r="Q279" s="978"/>
      <c r="R279" s="978"/>
      <c r="S279" s="978"/>
      <c r="T279" s="978"/>
      <c r="U279" s="978"/>
    </row>
    <row r="280" spans="13:21">
      <c r="M280" s="978"/>
      <c r="N280" s="978"/>
      <c r="O280" s="978"/>
      <c r="P280" s="978"/>
      <c r="Q280" s="978"/>
      <c r="R280" s="978"/>
      <c r="S280" s="978"/>
      <c r="T280" s="978"/>
      <c r="U280" s="978"/>
    </row>
    <row r="281" spans="13:21">
      <c r="M281" s="978"/>
      <c r="N281" s="978"/>
      <c r="O281" s="978"/>
      <c r="P281" s="978"/>
      <c r="Q281" s="978"/>
      <c r="R281" s="978"/>
      <c r="S281" s="978"/>
      <c r="T281" s="978"/>
      <c r="U281" s="978"/>
    </row>
    <row r="282" spans="13:21">
      <c r="M282" s="978"/>
      <c r="N282" s="978"/>
      <c r="O282" s="978"/>
      <c r="P282" s="978"/>
      <c r="Q282" s="978"/>
      <c r="R282" s="978"/>
      <c r="S282" s="978"/>
      <c r="T282" s="978"/>
      <c r="U282" s="978"/>
    </row>
    <row r="283" spans="13:21">
      <c r="M283" s="978"/>
      <c r="N283" s="978"/>
      <c r="O283" s="978"/>
      <c r="P283" s="978"/>
      <c r="Q283" s="978"/>
      <c r="R283" s="978"/>
      <c r="S283" s="978"/>
      <c r="T283" s="978"/>
      <c r="U283" s="978"/>
    </row>
    <row r="284" spans="13:21">
      <c r="M284" s="978"/>
      <c r="N284" s="978"/>
      <c r="O284" s="978"/>
      <c r="P284" s="978"/>
      <c r="Q284" s="978"/>
      <c r="R284" s="978"/>
      <c r="S284" s="978"/>
      <c r="T284" s="978"/>
      <c r="U284" s="978"/>
    </row>
    <row r="285" spans="13:21">
      <c r="M285" s="978"/>
      <c r="N285" s="978"/>
      <c r="O285" s="978"/>
      <c r="P285" s="978"/>
      <c r="Q285" s="978"/>
      <c r="R285" s="978"/>
      <c r="S285" s="978"/>
      <c r="T285" s="978"/>
      <c r="U285" s="978"/>
    </row>
    <row r="286" spans="13:21">
      <c r="M286" s="978"/>
      <c r="N286" s="978"/>
      <c r="O286" s="978"/>
      <c r="P286" s="978"/>
      <c r="Q286" s="978"/>
      <c r="R286" s="978"/>
      <c r="S286" s="978"/>
      <c r="T286" s="978"/>
      <c r="U286" s="978"/>
    </row>
    <row r="287" spans="13:21">
      <c r="M287" s="978"/>
      <c r="N287" s="978"/>
      <c r="O287" s="978"/>
      <c r="P287" s="978"/>
      <c r="Q287" s="978"/>
      <c r="R287" s="978"/>
      <c r="S287" s="978"/>
      <c r="T287" s="978"/>
      <c r="U287" s="978"/>
    </row>
    <row r="288" spans="13:21">
      <c r="M288" s="978"/>
      <c r="N288" s="978"/>
      <c r="O288" s="978"/>
      <c r="P288" s="978"/>
      <c r="Q288" s="978"/>
      <c r="R288" s="978"/>
      <c r="S288" s="978"/>
      <c r="T288" s="978"/>
      <c r="U288" s="978"/>
    </row>
    <row r="289" spans="13:21">
      <c r="M289" s="978"/>
      <c r="N289" s="978"/>
      <c r="O289" s="978"/>
      <c r="P289" s="978"/>
      <c r="Q289" s="978"/>
      <c r="R289" s="978"/>
      <c r="S289" s="978"/>
      <c r="T289" s="978"/>
      <c r="U289" s="978"/>
    </row>
    <row r="290" spans="13:21">
      <c r="M290" s="978"/>
      <c r="N290" s="978"/>
      <c r="O290" s="978"/>
      <c r="P290" s="978"/>
      <c r="Q290" s="978"/>
      <c r="R290" s="978"/>
      <c r="S290" s="978"/>
      <c r="T290" s="978"/>
      <c r="U290" s="978"/>
    </row>
    <row r="291" spans="13:21">
      <c r="M291" s="978"/>
      <c r="N291" s="978"/>
      <c r="O291" s="978"/>
      <c r="P291" s="978"/>
      <c r="Q291" s="978"/>
      <c r="R291" s="978"/>
      <c r="S291" s="978"/>
      <c r="T291" s="978"/>
      <c r="U291" s="978"/>
    </row>
    <row r="292" spans="13:21">
      <c r="M292" s="978"/>
      <c r="N292" s="978"/>
      <c r="O292" s="978"/>
      <c r="P292" s="978"/>
      <c r="Q292" s="978"/>
      <c r="R292" s="978"/>
      <c r="S292" s="978"/>
      <c r="T292" s="978"/>
      <c r="U292" s="978"/>
    </row>
    <row r="293" spans="13:21">
      <c r="M293" s="978"/>
      <c r="N293" s="978"/>
      <c r="O293" s="978"/>
      <c r="P293" s="978"/>
      <c r="Q293" s="978"/>
      <c r="R293" s="978"/>
      <c r="S293" s="978"/>
      <c r="T293" s="978"/>
      <c r="U293" s="978"/>
    </row>
    <row r="294" spans="13:21">
      <c r="M294" s="978"/>
      <c r="N294" s="978"/>
      <c r="O294" s="978"/>
      <c r="P294" s="978"/>
      <c r="Q294" s="978"/>
      <c r="R294" s="978"/>
      <c r="S294" s="978"/>
      <c r="T294" s="978"/>
      <c r="U294" s="978"/>
    </row>
    <row r="295" spans="13:21">
      <c r="M295" s="978"/>
      <c r="N295" s="978"/>
      <c r="O295" s="978"/>
      <c r="P295" s="978"/>
      <c r="Q295" s="978"/>
      <c r="R295" s="978"/>
      <c r="S295" s="978"/>
      <c r="T295" s="978"/>
      <c r="U295" s="978"/>
    </row>
    <row r="296" spans="13:21">
      <c r="M296" s="978"/>
      <c r="N296" s="978"/>
      <c r="O296" s="978"/>
      <c r="P296" s="978"/>
      <c r="Q296" s="978"/>
      <c r="R296" s="978"/>
      <c r="S296" s="978"/>
      <c r="T296" s="978"/>
      <c r="U296" s="978"/>
    </row>
    <row r="297" spans="13:21">
      <c r="M297" s="978"/>
      <c r="N297" s="978"/>
      <c r="O297" s="978"/>
      <c r="P297" s="978"/>
      <c r="Q297" s="978"/>
      <c r="R297" s="978"/>
      <c r="S297" s="978"/>
      <c r="T297" s="978"/>
      <c r="U297" s="978"/>
    </row>
    <row r="298" spans="13:21">
      <c r="M298" s="978"/>
      <c r="N298" s="978"/>
      <c r="O298" s="978"/>
      <c r="P298" s="978"/>
      <c r="Q298" s="978"/>
      <c r="R298" s="978"/>
      <c r="S298" s="978"/>
      <c r="T298" s="978"/>
      <c r="U298" s="978"/>
    </row>
    <row r="299" spans="13:21">
      <c r="M299" s="978"/>
      <c r="N299" s="978"/>
      <c r="O299" s="978"/>
      <c r="P299" s="978"/>
      <c r="Q299" s="978"/>
      <c r="R299" s="978"/>
      <c r="S299" s="978"/>
      <c r="T299" s="978"/>
      <c r="U299" s="978"/>
    </row>
    <row r="300" spans="13:21">
      <c r="M300" s="978"/>
      <c r="N300" s="978"/>
      <c r="O300" s="978"/>
      <c r="P300" s="978"/>
      <c r="Q300" s="978"/>
      <c r="R300" s="978"/>
      <c r="S300" s="978"/>
      <c r="T300" s="978"/>
      <c r="U300" s="978"/>
    </row>
    <row r="301" spans="13:21">
      <c r="M301" s="978"/>
      <c r="N301" s="978"/>
      <c r="O301" s="978"/>
      <c r="P301" s="978"/>
      <c r="Q301" s="978"/>
      <c r="R301" s="978"/>
      <c r="S301" s="978"/>
      <c r="T301" s="978"/>
      <c r="U301" s="978"/>
    </row>
    <row r="302" spans="13:21">
      <c r="M302" s="978"/>
      <c r="N302" s="978"/>
      <c r="O302" s="978"/>
      <c r="P302" s="978"/>
      <c r="Q302" s="978"/>
      <c r="R302" s="978"/>
      <c r="S302" s="978"/>
      <c r="T302" s="978"/>
      <c r="U302" s="978"/>
    </row>
    <row r="303" spans="13:21">
      <c r="M303" s="978"/>
      <c r="N303" s="978"/>
      <c r="O303" s="978"/>
      <c r="P303" s="978"/>
      <c r="Q303" s="978"/>
      <c r="R303" s="978"/>
      <c r="S303" s="978"/>
      <c r="T303" s="978"/>
      <c r="U303" s="978"/>
    </row>
    <row r="304" spans="13:21">
      <c r="M304" s="978"/>
      <c r="N304" s="978"/>
      <c r="O304" s="978"/>
      <c r="P304" s="978"/>
      <c r="Q304" s="978"/>
      <c r="R304" s="978"/>
      <c r="S304" s="978"/>
      <c r="T304" s="978"/>
      <c r="U304" s="978"/>
    </row>
    <row r="305" spans="13:21">
      <c r="M305" s="978"/>
      <c r="N305" s="978"/>
      <c r="O305" s="978"/>
      <c r="P305" s="978"/>
      <c r="Q305" s="978"/>
      <c r="R305" s="978"/>
      <c r="S305" s="978"/>
      <c r="T305" s="978"/>
      <c r="U305" s="978"/>
    </row>
    <row r="306" spans="13:21">
      <c r="M306" s="978"/>
      <c r="N306" s="978"/>
      <c r="O306" s="978"/>
      <c r="P306" s="978"/>
      <c r="Q306" s="978"/>
      <c r="R306" s="978"/>
      <c r="S306" s="978"/>
      <c r="T306" s="978"/>
      <c r="U306" s="978"/>
    </row>
    <row r="307" spans="13:21">
      <c r="M307" s="978"/>
      <c r="N307" s="978"/>
      <c r="O307" s="978"/>
      <c r="P307" s="978"/>
      <c r="Q307" s="978"/>
      <c r="R307" s="978"/>
      <c r="S307" s="978"/>
      <c r="T307" s="978"/>
      <c r="U307" s="978"/>
    </row>
    <row r="308" spans="13:21">
      <c r="M308" s="978"/>
      <c r="N308" s="978"/>
      <c r="O308" s="978"/>
      <c r="P308" s="978"/>
      <c r="Q308" s="978"/>
      <c r="R308" s="978"/>
      <c r="S308" s="978"/>
      <c r="T308" s="978"/>
      <c r="U308" s="978"/>
    </row>
    <row r="309" spans="13:21">
      <c r="M309" s="978"/>
      <c r="N309" s="978"/>
      <c r="O309" s="978"/>
      <c r="P309" s="978"/>
      <c r="Q309" s="978"/>
      <c r="R309" s="978"/>
      <c r="S309" s="978"/>
      <c r="T309" s="978"/>
      <c r="U309" s="978"/>
    </row>
    <row r="310" spans="13:21">
      <c r="M310" s="978"/>
      <c r="N310" s="978"/>
      <c r="O310" s="978"/>
      <c r="P310" s="978"/>
      <c r="Q310" s="978"/>
      <c r="R310" s="978"/>
      <c r="S310" s="978"/>
      <c r="T310" s="978"/>
      <c r="U310" s="978"/>
    </row>
    <row r="311" spans="13:21">
      <c r="M311" s="978"/>
      <c r="N311" s="978"/>
      <c r="O311" s="978"/>
      <c r="P311" s="978"/>
      <c r="Q311" s="978"/>
      <c r="R311" s="978"/>
      <c r="S311" s="978"/>
      <c r="T311" s="978"/>
      <c r="U311" s="978"/>
    </row>
    <row r="312" spans="13:21">
      <c r="M312" s="978"/>
      <c r="N312" s="978"/>
      <c r="O312" s="978"/>
      <c r="P312" s="978"/>
      <c r="Q312" s="978"/>
      <c r="R312" s="978"/>
      <c r="S312" s="978"/>
      <c r="T312" s="978"/>
      <c r="U312" s="978"/>
    </row>
    <row r="313" spans="13:21">
      <c r="M313" s="978"/>
      <c r="N313" s="978"/>
      <c r="O313" s="978"/>
      <c r="P313" s="978"/>
      <c r="Q313" s="978"/>
      <c r="R313" s="978"/>
      <c r="S313" s="978"/>
      <c r="T313" s="978"/>
      <c r="U313" s="978"/>
    </row>
    <row r="314" spans="13:21">
      <c r="M314" s="978"/>
      <c r="N314" s="978"/>
      <c r="O314" s="978"/>
      <c r="P314" s="978"/>
      <c r="Q314" s="978"/>
      <c r="R314" s="978"/>
      <c r="S314" s="978"/>
      <c r="T314" s="978"/>
      <c r="U314" s="978"/>
    </row>
    <row r="315" spans="13:21">
      <c r="M315" s="978"/>
      <c r="N315" s="978"/>
      <c r="O315" s="978"/>
      <c r="P315" s="978"/>
      <c r="Q315" s="978"/>
      <c r="R315" s="978"/>
      <c r="S315" s="978"/>
      <c r="T315" s="978"/>
      <c r="U315" s="978"/>
    </row>
    <row r="316" spans="13:21">
      <c r="M316" s="978"/>
      <c r="N316" s="978"/>
      <c r="O316" s="978"/>
      <c r="P316" s="978"/>
      <c r="Q316" s="978"/>
      <c r="R316" s="978"/>
      <c r="S316" s="978"/>
      <c r="T316" s="978"/>
      <c r="U316" s="978"/>
    </row>
    <row r="3084" spans="46:46">
      <c r="AT3084" s="1074"/>
    </row>
  </sheetData>
  <sheetProtection password="CC09" sheet="1" objects="1" scenarios="1" selectLockedCells="1"/>
  <autoFilter ref="C79:K79"/>
  <mergeCells count="9">
    <mergeCell ref="E47:H47"/>
    <mergeCell ref="E70:H70"/>
    <mergeCell ref="E72:H72"/>
    <mergeCell ref="G1:H1"/>
    <mergeCell ref="L2:V2"/>
    <mergeCell ref="E7:H7"/>
    <mergeCell ref="E9:H9"/>
    <mergeCell ref="E24:H24"/>
    <mergeCell ref="E45:H45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ageMargins left="0.58333331346511841" right="0.58333331346511841" top="0.58333331346511841" bottom="0.58333331346511841" header="0" footer="0"/>
  <pageSetup paperSize="9" fitToHeight="100" orientation="landscape" blackAndWhite="1" errors="blank" r:id="rId1"/>
  <headerFooter>
    <oddFooter>&amp;CStrana &amp;P z &amp;N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12"/>
  <sheetViews>
    <sheetView showGridLines="0" zoomScaleNormal="100" workbookViewId="0"/>
  </sheetViews>
  <sheetFormatPr defaultRowHeight="13.5"/>
  <cols>
    <col min="1" max="1" width="8.33203125" style="64" customWidth="1"/>
    <col min="2" max="2" width="1.6640625" style="64" customWidth="1"/>
    <col min="3" max="4" width="5" style="64" customWidth="1"/>
    <col min="5" max="5" width="11.6640625" style="64" customWidth="1"/>
    <col min="6" max="6" width="9.1640625" style="64" customWidth="1"/>
    <col min="7" max="7" width="5" style="64" customWidth="1"/>
    <col min="8" max="8" width="77.83203125" style="64" customWidth="1"/>
    <col min="9" max="10" width="20" style="64" customWidth="1"/>
    <col min="11" max="11" width="1.6640625" style="64" customWidth="1"/>
    <col min="12" max="16384" width="9.33203125" style="64"/>
  </cols>
  <sheetData>
    <row r="1" spans="2:11" ht="37.5" customHeight="1"/>
    <row r="2" spans="2:11" ht="7.5" customHeight="1">
      <c r="B2" s="85"/>
      <c r="C2" s="84"/>
      <c r="D2" s="84"/>
      <c r="E2" s="84"/>
      <c r="F2" s="84"/>
      <c r="G2" s="84"/>
      <c r="H2" s="84"/>
      <c r="I2" s="84"/>
      <c r="J2" s="84"/>
      <c r="K2" s="83"/>
    </row>
    <row r="3" spans="2:11" s="145" customFormat="1" ht="45" customHeight="1">
      <c r="B3" s="82"/>
      <c r="C3" s="1220" t="s">
        <v>748</v>
      </c>
      <c r="D3" s="1220"/>
      <c r="E3" s="1220"/>
      <c r="F3" s="1220"/>
      <c r="G3" s="1220"/>
      <c r="H3" s="1220"/>
      <c r="I3" s="1220"/>
      <c r="J3" s="1220"/>
      <c r="K3" s="79"/>
    </row>
    <row r="4" spans="2:11" ht="25.5" customHeight="1">
      <c r="B4" s="103"/>
      <c r="C4" s="1221" t="s">
        <v>749</v>
      </c>
      <c r="D4" s="1221"/>
      <c r="E4" s="1221"/>
      <c r="F4" s="1221"/>
      <c r="G4" s="1221"/>
      <c r="H4" s="1221"/>
      <c r="I4" s="1221"/>
      <c r="J4" s="1221"/>
      <c r="K4" s="98"/>
    </row>
    <row r="5" spans="2:11" ht="5.25" customHeight="1">
      <c r="B5" s="103"/>
      <c r="C5" s="142"/>
      <c r="D5" s="142"/>
      <c r="E5" s="142"/>
      <c r="F5" s="142"/>
      <c r="G5" s="142"/>
      <c r="H5" s="142"/>
      <c r="I5" s="142"/>
      <c r="J5" s="142"/>
      <c r="K5" s="98"/>
    </row>
    <row r="6" spans="2:11" ht="15" customHeight="1">
      <c r="B6" s="103"/>
      <c r="C6" s="1219" t="s">
        <v>1671</v>
      </c>
      <c r="D6" s="1219"/>
      <c r="E6" s="1219"/>
      <c r="F6" s="1219"/>
      <c r="G6" s="1219"/>
      <c r="H6" s="1219"/>
      <c r="I6" s="1219"/>
      <c r="J6" s="1219"/>
      <c r="K6" s="98"/>
    </row>
    <row r="7" spans="2:11" ht="15" customHeight="1">
      <c r="B7" s="143"/>
      <c r="C7" s="1219" t="s">
        <v>750</v>
      </c>
      <c r="D7" s="1219"/>
      <c r="E7" s="1219"/>
      <c r="F7" s="1219"/>
      <c r="G7" s="1219"/>
      <c r="H7" s="1219"/>
      <c r="I7" s="1219"/>
      <c r="J7" s="1219"/>
      <c r="K7" s="98"/>
    </row>
    <row r="8" spans="2:11" ht="12.75" customHeight="1">
      <c r="B8" s="143"/>
      <c r="C8" s="87"/>
      <c r="D8" s="87"/>
      <c r="E8" s="87"/>
      <c r="F8" s="87"/>
      <c r="G8" s="87"/>
      <c r="H8" s="87"/>
      <c r="I8" s="87"/>
      <c r="J8" s="87"/>
      <c r="K8" s="98"/>
    </row>
    <row r="9" spans="2:11" ht="15" customHeight="1">
      <c r="B9" s="143"/>
      <c r="C9" s="1219" t="s">
        <v>751</v>
      </c>
      <c r="D9" s="1219"/>
      <c r="E9" s="1219"/>
      <c r="F9" s="1219"/>
      <c r="G9" s="1219"/>
      <c r="H9" s="1219"/>
      <c r="I9" s="1219"/>
      <c r="J9" s="1219"/>
      <c r="K9" s="98"/>
    </row>
    <row r="10" spans="2:11" ht="15" customHeight="1">
      <c r="B10" s="143"/>
      <c r="C10" s="87"/>
      <c r="D10" s="1219" t="s">
        <v>752</v>
      </c>
      <c r="E10" s="1219"/>
      <c r="F10" s="1219"/>
      <c r="G10" s="1219"/>
      <c r="H10" s="1219"/>
      <c r="I10" s="1219"/>
      <c r="J10" s="1219"/>
      <c r="K10" s="98"/>
    </row>
    <row r="11" spans="2:11" ht="15" customHeight="1">
      <c r="B11" s="143"/>
      <c r="C11" s="140"/>
      <c r="D11" s="1219" t="s">
        <v>753</v>
      </c>
      <c r="E11" s="1219"/>
      <c r="F11" s="1219"/>
      <c r="G11" s="1219"/>
      <c r="H11" s="1219"/>
      <c r="I11" s="1219"/>
      <c r="J11" s="1219"/>
      <c r="K11" s="98"/>
    </row>
    <row r="12" spans="2:11" ht="12.75" customHeight="1">
      <c r="B12" s="143"/>
      <c r="C12" s="140"/>
      <c r="D12" s="140"/>
      <c r="E12" s="140"/>
      <c r="F12" s="140"/>
      <c r="G12" s="140"/>
      <c r="H12" s="140"/>
      <c r="I12" s="140"/>
      <c r="J12" s="140"/>
      <c r="K12" s="98"/>
    </row>
    <row r="13" spans="2:11" ht="15" customHeight="1">
      <c r="B13" s="143"/>
      <c r="C13" s="140"/>
      <c r="D13" s="1219" t="s">
        <v>754</v>
      </c>
      <c r="E13" s="1219"/>
      <c r="F13" s="1219"/>
      <c r="G13" s="1219"/>
      <c r="H13" s="1219"/>
      <c r="I13" s="1219"/>
      <c r="J13" s="1219"/>
      <c r="K13" s="98"/>
    </row>
    <row r="14" spans="2:11" ht="15" customHeight="1">
      <c r="B14" s="143"/>
      <c r="C14" s="140"/>
      <c r="D14" s="1219" t="s">
        <v>755</v>
      </c>
      <c r="E14" s="1219"/>
      <c r="F14" s="1219"/>
      <c r="G14" s="1219"/>
      <c r="H14" s="1219"/>
      <c r="I14" s="1219"/>
      <c r="J14" s="1219"/>
      <c r="K14" s="98"/>
    </row>
    <row r="15" spans="2:11" ht="15" customHeight="1">
      <c r="B15" s="143"/>
      <c r="C15" s="140"/>
      <c r="D15" s="1219" t="s">
        <v>756</v>
      </c>
      <c r="E15" s="1219"/>
      <c r="F15" s="1219"/>
      <c r="G15" s="1219"/>
      <c r="H15" s="1219"/>
      <c r="I15" s="1219"/>
      <c r="J15" s="1219"/>
      <c r="K15" s="98"/>
    </row>
    <row r="16" spans="2:11" ht="15" customHeight="1">
      <c r="B16" s="143"/>
      <c r="C16" s="140"/>
      <c r="D16" s="140"/>
      <c r="E16" s="144" t="s">
        <v>43</v>
      </c>
      <c r="F16" s="1219" t="s">
        <v>757</v>
      </c>
      <c r="G16" s="1219"/>
      <c r="H16" s="1219"/>
      <c r="I16" s="1219"/>
      <c r="J16" s="1219"/>
      <c r="K16" s="98"/>
    </row>
    <row r="17" spans="2:11" ht="15" customHeight="1">
      <c r="B17" s="143"/>
      <c r="C17" s="140"/>
      <c r="D17" s="140"/>
      <c r="E17" s="144" t="s">
        <v>758</v>
      </c>
      <c r="F17" s="1219" t="s">
        <v>759</v>
      </c>
      <c r="G17" s="1219"/>
      <c r="H17" s="1219"/>
      <c r="I17" s="1219"/>
      <c r="J17" s="1219"/>
      <c r="K17" s="98"/>
    </row>
    <row r="18" spans="2:11" ht="15" customHeight="1">
      <c r="B18" s="143"/>
      <c r="C18" s="140"/>
      <c r="D18" s="140"/>
      <c r="E18" s="144" t="s">
        <v>760</v>
      </c>
      <c r="F18" s="1219" t="s">
        <v>761</v>
      </c>
      <c r="G18" s="1219"/>
      <c r="H18" s="1219"/>
      <c r="I18" s="1219"/>
      <c r="J18" s="1219"/>
      <c r="K18" s="98"/>
    </row>
    <row r="19" spans="2:11" ht="15" customHeight="1">
      <c r="B19" s="143"/>
      <c r="C19" s="140"/>
      <c r="D19" s="140"/>
      <c r="E19" s="144" t="s">
        <v>762</v>
      </c>
      <c r="F19" s="1219" t="s">
        <v>763</v>
      </c>
      <c r="G19" s="1219"/>
      <c r="H19" s="1219"/>
      <c r="I19" s="1219"/>
      <c r="J19" s="1219"/>
      <c r="K19" s="98"/>
    </row>
    <row r="20" spans="2:11" ht="15" customHeight="1">
      <c r="B20" s="143"/>
      <c r="C20" s="140"/>
      <c r="D20" s="140"/>
      <c r="E20" s="144" t="s">
        <v>722</v>
      </c>
      <c r="F20" s="1219" t="s">
        <v>764</v>
      </c>
      <c r="G20" s="1219"/>
      <c r="H20" s="1219"/>
      <c r="I20" s="1219"/>
      <c r="J20" s="1219"/>
      <c r="K20" s="98"/>
    </row>
    <row r="21" spans="2:11" ht="15" customHeight="1">
      <c r="B21" s="143"/>
      <c r="C21" s="140"/>
      <c r="D21" s="140"/>
      <c r="E21" s="144" t="s">
        <v>765</v>
      </c>
      <c r="F21" s="1219" t="s">
        <v>766</v>
      </c>
      <c r="G21" s="1219"/>
      <c r="H21" s="1219"/>
      <c r="I21" s="1219"/>
      <c r="J21" s="1219"/>
      <c r="K21" s="98"/>
    </row>
    <row r="22" spans="2:11" ht="12.75" customHeight="1">
      <c r="B22" s="143"/>
      <c r="C22" s="140"/>
      <c r="D22" s="140"/>
      <c r="E22" s="140"/>
      <c r="F22" s="140"/>
      <c r="G22" s="140"/>
      <c r="H22" s="140"/>
      <c r="I22" s="140"/>
      <c r="J22" s="140"/>
      <c r="K22" s="98"/>
    </row>
    <row r="23" spans="2:11" ht="15" customHeight="1">
      <c r="B23" s="143"/>
      <c r="C23" s="1219" t="s">
        <v>767</v>
      </c>
      <c r="D23" s="1219"/>
      <c r="E23" s="1219"/>
      <c r="F23" s="1219"/>
      <c r="G23" s="1219"/>
      <c r="H23" s="1219"/>
      <c r="I23" s="1219"/>
      <c r="J23" s="1219"/>
      <c r="K23" s="98"/>
    </row>
    <row r="24" spans="2:11" ht="15" customHeight="1">
      <c r="B24" s="143"/>
      <c r="C24" s="1219" t="s">
        <v>768</v>
      </c>
      <c r="D24" s="1219"/>
      <c r="E24" s="1219"/>
      <c r="F24" s="1219"/>
      <c r="G24" s="1219"/>
      <c r="H24" s="1219"/>
      <c r="I24" s="1219"/>
      <c r="J24" s="1219"/>
      <c r="K24" s="98"/>
    </row>
    <row r="25" spans="2:11" ht="15" customHeight="1">
      <c r="B25" s="143"/>
      <c r="C25" s="87"/>
      <c r="D25" s="1219" t="s">
        <v>769</v>
      </c>
      <c r="E25" s="1219"/>
      <c r="F25" s="1219"/>
      <c r="G25" s="1219"/>
      <c r="H25" s="1219"/>
      <c r="I25" s="1219"/>
      <c r="J25" s="1219"/>
      <c r="K25" s="98"/>
    </row>
    <row r="26" spans="2:11" ht="15" customHeight="1">
      <c r="B26" s="143"/>
      <c r="C26" s="140"/>
      <c r="D26" s="1219" t="s">
        <v>770</v>
      </c>
      <c r="E26" s="1219"/>
      <c r="F26" s="1219"/>
      <c r="G26" s="1219"/>
      <c r="H26" s="1219"/>
      <c r="I26" s="1219"/>
      <c r="J26" s="1219"/>
      <c r="K26" s="98"/>
    </row>
    <row r="27" spans="2:11" ht="12.75" customHeight="1">
      <c r="B27" s="143"/>
      <c r="C27" s="140"/>
      <c r="D27" s="140"/>
      <c r="E27" s="140"/>
      <c r="F27" s="140"/>
      <c r="G27" s="140"/>
      <c r="H27" s="140"/>
      <c r="I27" s="140"/>
      <c r="J27" s="140"/>
      <c r="K27" s="98"/>
    </row>
    <row r="28" spans="2:11" ht="15" customHeight="1">
      <c r="B28" s="143"/>
      <c r="C28" s="140"/>
      <c r="D28" s="1219" t="s">
        <v>771</v>
      </c>
      <c r="E28" s="1219"/>
      <c r="F28" s="1219"/>
      <c r="G28" s="1219"/>
      <c r="H28" s="1219"/>
      <c r="I28" s="1219"/>
      <c r="J28" s="1219"/>
      <c r="K28" s="98"/>
    </row>
    <row r="29" spans="2:11" ht="15" customHeight="1">
      <c r="B29" s="143"/>
      <c r="C29" s="140"/>
      <c r="D29" s="1219" t="s">
        <v>772</v>
      </c>
      <c r="E29" s="1219"/>
      <c r="F29" s="1219"/>
      <c r="G29" s="1219"/>
      <c r="H29" s="1219"/>
      <c r="I29" s="1219"/>
      <c r="J29" s="1219"/>
      <c r="K29" s="98"/>
    </row>
    <row r="30" spans="2:11" ht="12.75" customHeight="1">
      <c r="B30" s="143"/>
      <c r="C30" s="140"/>
      <c r="D30" s="140"/>
      <c r="E30" s="140"/>
      <c r="F30" s="140"/>
      <c r="G30" s="140"/>
      <c r="H30" s="140"/>
      <c r="I30" s="140"/>
      <c r="J30" s="140"/>
      <c r="K30" s="98"/>
    </row>
    <row r="31" spans="2:11" ht="15" customHeight="1">
      <c r="B31" s="143"/>
      <c r="C31" s="140"/>
      <c r="D31" s="1219" t="s">
        <v>773</v>
      </c>
      <c r="E31" s="1219"/>
      <c r="F31" s="1219"/>
      <c r="G31" s="1219"/>
      <c r="H31" s="1219"/>
      <c r="I31" s="1219"/>
      <c r="J31" s="1219"/>
      <c r="K31" s="98"/>
    </row>
    <row r="32" spans="2:11" ht="15" customHeight="1">
      <c r="B32" s="143"/>
      <c r="C32" s="140"/>
      <c r="D32" s="1219" t="s">
        <v>774</v>
      </c>
      <c r="E32" s="1219"/>
      <c r="F32" s="1219"/>
      <c r="G32" s="1219"/>
      <c r="H32" s="1219"/>
      <c r="I32" s="1219"/>
      <c r="J32" s="1219"/>
      <c r="K32" s="98"/>
    </row>
    <row r="33" spans="2:11" ht="15" customHeight="1">
      <c r="B33" s="143"/>
      <c r="C33" s="140"/>
      <c r="D33" s="1219" t="s">
        <v>775</v>
      </c>
      <c r="E33" s="1219"/>
      <c r="F33" s="1219"/>
      <c r="G33" s="1219"/>
      <c r="H33" s="1219"/>
      <c r="I33" s="1219"/>
      <c r="J33" s="1219"/>
      <c r="K33" s="98"/>
    </row>
    <row r="34" spans="2:11" ht="15" customHeight="1">
      <c r="B34" s="143"/>
      <c r="C34" s="140"/>
      <c r="D34" s="87"/>
      <c r="E34" s="73" t="s">
        <v>65</v>
      </c>
      <c r="F34" s="87"/>
      <c r="G34" s="1219" t="s">
        <v>776</v>
      </c>
      <c r="H34" s="1219"/>
      <c r="I34" s="1219"/>
      <c r="J34" s="1219"/>
      <c r="K34" s="98"/>
    </row>
    <row r="35" spans="2:11" ht="30.75" customHeight="1">
      <c r="B35" s="143"/>
      <c r="C35" s="140"/>
      <c r="D35" s="87"/>
      <c r="E35" s="73" t="s">
        <v>777</v>
      </c>
      <c r="F35" s="87"/>
      <c r="G35" s="1219" t="s">
        <v>778</v>
      </c>
      <c r="H35" s="1219"/>
      <c r="I35" s="1219"/>
      <c r="J35" s="1219"/>
      <c r="K35" s="98"/>
    </row>
    <row r="36" spans="2:11" ht="15" customHeight="1">
      <c r="B36" s="143"/>
      <c r="C36" s="140"/>
      <c r="D36" s="87"/>
      <c r="E36" s="73" t="s">
        <v>39</v>
      </c>
      <c r="F36" s="87"/>
      <c r="G36" s="1219" t="s">
        <v>779</v>
      </c>
      <c r="H36" s="1219"/>
      <c r="I36" s="1219"/>
      <c r="J36" s="1219"/>
      <c r="K36" s="98"/>
    </row>
    <row r="37" spans="2:11" ht="15" customHeight="1">
      <c r="B37" s="143"/>
      <c r="C37" s="140"/>
      <c r="D37" s="87"/>
      <c r="E37" s="73" t="s">
        <v>66</v>
      </c>
      <c r="F37" s="87"/>
      <c r="G37" s="1219" t="s">
        <v>780</v>
      </c>
      <c r="H37" s="1219"/>
      <c r="I37" s="1219"/>
      <c r="J37" s="1219"/>
      <c r="K37" s="98"/>
    </row>
    <row r="38" spans="2:11" ht="15" customHeight="1">
      <c r="B38" s="143"/>
      <c r="C38" s="140"/>
      <c r="D38" s="87"/>
      <c r="E38" s="73" t="s">
        <v>67</v>
      </c>
      <c r="F38" s="87"/>
      <c r="G38" s="1219" t="s">
        <v>781</v>
      </c>
      <c r="H38" s="1219"/>
      <c r="I38" s="1219"/>
      <c r="J38" s="1219"/>
      <c r="K38" s="98"/>
    </row>
    <row r="39" spans="2:11" ht="15" customHeight="1">
      <c r="B39" s="143"/>
      <c r="C39" s="140"/>
      <c r="D39" s="87"/>
      <c r="E39" s="73" t="s">
        <v>68</v>
      </c>
      <c r="F39" s="87"/>
      <c r="G39" s="1219" t="s">
        <v>782</v>
      </c>
      <c r="H39" s="1219"/>
      <c r="I39" s="1219"/>
      <c r="J39" s="1219"/>
      <c r="K39" s="98"/>
    </row>
    <row r="40" spans="2:11" ht="15" customHeight="1">
      <c r="B40" s="143"/>
      <c r="C40" s="140"/>
      <c r="D40" s="87"/>
      <c r="E40" s="73" t="s">
        <v>783</v>
      </c>
      <c r="F40" s="87"/>
      <c r="G40" s="1219" t="s">
        <v>784</v>
      </c>
      <c r="H40" s="1219"/>
      <c r="I40" s="1219"/>
      <c r="J40" s="1219"/>
      <c r="K40" s="98"/>
    </row>
    <row r="41" spans="2:11" ht="15" customHeight="1">
      <c r="B41" s="143"/>
      <c r="C41" s="140"/>
      <c r="D41" s="87"/>
      <c r="E41" s="73"/>
      <c r="F41" s="87"/>
      <c r="G41" s="1219" t="s">
        <v>785</v>
      </c>
      <c r="H41" s="1219"/>
      <c r="I41" s="1219"/>
      <c r="J41" s="1219"/>
      <c r="K41" s="98"/>
    </row>
    <row r="42" spans="2:11" ht="15" customHeight="1">
      <c r="B42" s="143"/>
      <c r="C42" s="140"/>
      <c r="D42" s="87"/>
      <c r="E42" s="73" t="s">
        <v>786</v>
      </c>
      <c r="F42" s="87"/>
      <c r="G42" s="1219" t="s">
        <v>787</v>
      </c>
      <c r="H42" s="1219"/>
      <c r="I42" s="1219"/>
      <c r="J42" s="1219"/>
      <c r="K42" s="98"/>
    </row>
    <row r="43" spans="2:11" ht="15" customHeight="1">
      <c r="B43" s="143"/>
      <c r="C43" s="140"/>
      <c r="D43" s="87"/>
      <c r="E43" s="73" t="s">
        <v>70</v>
      </c>
      <c r="F43" s="87"/>
      <c r="G43" s="1219" t="s">
        <v>788</v>
      </c>
      <c r="H43" s="1219"/>
      <c r="I43" s="1219"/>
      <c r="J43" s="1219"/>
      <c r="K43" s="98"/>
    </row>
    <row r="44" spans="2:11" ht="12.75" customHeight="1">
      <c r="B44" s="143"/>
      <c r="C44" s="140"/>
      <c r="D44" s="87"/>
      <c r="E44" s="87"/>
      <c r="F44" s="87"/>
      <c r="G44" s="87"/>
      <c r="H44" s="87"/>
      <c r="I44" s="87"/>
      <c r="J44" s="87"/>
      <c r="K44" s="98"/>
    </row>
    <row r="45" spans="2:11" ht="15" customHeight="1">
      <c r="B45" s="143"/>
      <c r="C45" s="140"/>
      <c r="D45" s="1219" t="s">
        <v>789</v>
      </c>
      <c r="E45" s="1219"/>
      <c r="F45" s="1219"/>
      <c r="G45" s="1219"/>
      <c r="H45" s="1219"/>
      <c r="I45" s="1219"/>
      <c r="J45" s="1219"/>
      <c r="K45" s="98"/>
    </row>
    <row r="46" spans="2:11" ht="15" customHeight="1">
      <c r="B46" s="143"/>
      <c r="C46" s="140"/>
      <c r="D46" s="140"/>
      <c r="E46" s="1219" t="s">
        <v>790</v>
      </c>
      <c r="F46" s="1219"/>
      <c r="G46" s="1219"/>
      <c r="H46" s="1219"/>
      <c r="I46" s="1219"/>
      <c r="J46" s="1219"/>
      <c r="K46" s="98"/>
    </row>
    <row r="47" spans="2:11" ht="15" customHeight="1">
      <c r="B47" s="143"/>
      <c r="C47" s="140"/>
      <c r="D47" s="140"/>
      <c r="E47" s="1219" t="s">
        <v>791</v>
      </c>
      <c r="F47" s="1219"/>
      <c r="G47" s="1219"/>
      <c r="H47" s="1219"/>
      <c r="I47" s="1219"/>
      <c r="J47" s="1219"/>
      <c r="K47" s="98"/>
    </row>
    <row r="48" spans="2:11" ht="15" customHeight="1">
      <c r="B48" s="143"/>
      <c r="C48" s="140"/>
      <c r="D48" s="140"/>
      <c r="E48" s="1219" t="s">
        <v>792</v>
      </c>
      <c r="F48" s="1219"/>
      <c r="G48" s="1219"/>
      <c r="H48" s="1219"/>
      <c r="I48" s="1219"/>
      <c r="J48" s="1219"/>
      <c r="K48" s="98"/>
    </row>
    <row r="49" spans="2:11" ht="15" customHeight="1">
      <c r="B49" s="143"/>
      <c r="C49" s="140"/>
      <c r="D49" s="1219" t="s">
        <v>793</v>
      </c>
      <c r="E49" s="1219"/>
      <c r="F49" s="1219"/>
      <c r="G49" s="1219"/>
      <c r="H49" s="1219"/>
      <c r="I49" s="1219"/>
      <c r="J49" s="1219"/>
      <c r="K49" s="98"/>
    </row>
    <row r="50" spans="2:11" ht="25.5" customHeight="1">
      <c r="B50" s="103"/>
      <c r="C50" s="1221" t="s">
        <v>794</v>
      </c>
      <c r="D50" s="1221"/>
      <c r="E50" s="1221"/>
      <c r="F50" s="1221"/>
      <c r="G50" s="1221"/>
      <c r="H50" s="1221"/>
      <c r="I50" s="1221"/>
      <c r="J50" s="1221"/>
      <c r="K50" s="98"/>
    </row>
    <row r="51" spans="2:11" ht="5.25" customHeight="1">
      <c r="B51" s="103"/>
      <c r="C51" s="142"/>
      <c r="D51" s="142"/>
      <c r="E51" s="142"/>
      <c r="F51" s="142"/>
      <c r="G51" s="142"/>
      <c r="H51" s="142"/>
      <c r="I51" s="142"/>
      <c r="J51" s="142"/>
      <c r="K51" s="98"/>
    </row>
    <row r="52" spans="2:11" ht="15" customHeight="1">
      <c r="B52" s="103"/>
      <c r="C52" s="1219" t="s">
        <v>795</v>
      </c>
      <c r="D52" s="1219"/>
      <c r="E52" s="1219"/>
      <c r="F52" s="1219"/>
      <c r="G52" s="1219"/>
      <c r="H52" s="1219"/>
      <c r="I52" s="1219"/>
      <c r="J52" s="1219"/>
      <c r="K52" s="98"/>
    </row>
    <row r="53" spans="2:11" ht="15" customHeight="1">
      <c r="B53" s="103"/>
      <c r="C53" s="1219" t="s">
        <v>796</v>
      </c>
      <c r="D53" s="1219"/>
      <c r="E53" s="1219"/>
      <c r="F53" s="1219"/>
      <c r="G53" s="1219"/>
      <c r="H53" s="1219"/>
      <c r="I53" s="1219"/>
      <c r="J53" s="1219"/>
      <c r="K53" s="98"/>
    </row>
    <row r="54" spans="2:11" ht="12.75" customHeight="1">
      <c r="B54" s="103"/>
      <c r="C54" s="87"/>
      <c r="D54" s="87"/>
      <c r="E54" s="87"/>
      <c r="F54" s="87"/>
      <c r="G54" s="87"/>
      <c r="H54" s="87"/>
      <c r="I54" s="87"/>
      <c r="J54" s="87"/>
      <c r="K54" s="98"/>
    </row>
    <row r="55" spans="2:11" ht="15" customHeight="1">
      <c r="B55" s="103"/>
      <c r="C55" s="1219" t="s">
        <v>4912</v>
      </c>
      <c r="D55" s="1219"/>
      <c r="E55" s="1219"/>
      <c r="F55" s="1219"/>
      <c r="G55" s="1219"/>
      <c r="H55" s="1219"/>
      <c r="I55" s="1219"/>
      <c r="J55" s="1219"/>
      <c r="K55" s="98"/>
    </row>
    <row r="56" spans="2:11" ht="15" customHeight="1">
      <c r="B56" s="103"/>
      <c r="C56" s="140"/>
      <c r="D56" s="1219" t="s">
        <v>797</v>
      </c>
      <c r="E56" s="1219"/>
      <c r="F56" s="1219"/>
      <c r="G56" s="1219"/>
      <c r="H56" s="1219"/>
      <c r="I56" s="1219"/>
      <c r="J56" s="1219"/>
      <c r="K56" s="98"/>
    </row>
    <row r="57" spans="2:11" ht="15" customHeight="1">
      <c r="B57" s="103"/>
      <c r="C57" s="140"/>
      <c r="D57" s="1219" t="s">
        <v>798</v>
      </c>
      <c r="E57" s="1219"/>
      <c r="F57" s="1219"/>
      <c r="G57" s="1219"/>
      <c r="H57" s="1219"/>
      <c r="I57" s="1219"/>
      <c r="J57" s="1219"/>
      <c r="K57" s="98"/>
    </row>
    <row r="58" spans="2:11" ht="15" customHeight="1">
      <c r="B58" s="103"/>
      <c r="C58" s="140"/>
      <c r="D58" s="1219" t="s">
        <v>799</v>
      </c>
      <c r="E58" s="1219"/>
      <c r="F58" s="1219"/>
      <c r="G58" s="1219"/>
      <c r="H58" s="1219"/>
      <c r="I58" s="1219"/>
      <c r="J58" s="1219"/>
      <c r="K58" s="98"/>
    </row>
    <row r="59" spans="2:11" ht="15" customHeight="1">
      <c r="B59" s="103"/>
      <c r="C59" s="140"/>
      <c r="D59" s="1219" t="s">
        <v>800</v>
      </c>
      <c r="E59" s="1219"/>
      <c r="F59" s="1219"/>
      <c r="G59" s="1219"/>
      <c r="H59" s="1219"/>
      <c r="I59" s="1219"/>
      <c r="J59" s="1219"/>
      <c r="K59" s="98"/>
    </row>
    <row r="60" spans="2:11" ht="15" customHeight="1">
      <c r="B60" s="103"/>
      <c r="C60" s="140"/>
      <c r="D60" s="1223" t="s">
        <v>801</v>
      </c>
      <c r="E60" s="1223"/>
      <c r="F60" s="1223"/>
      <c r="G60" s="1223"/>
      <c r="H60" s="1223"/>
      <c r="I60" s="1223"/>
      <c r="J60" s="1223"/>
      <c r="K60" s="98"/>
    </row>
    <row r="61" spans="2:11" ht="15" customHeight="1">
      <c r="B61" s="103"/>
      <c r="C61" s="140"/>
      <c r="D61" s="1219" t="s">
        <v>802</v>
      </c>
      <c r="E61" s="1219"/>
      <c r="F61" s="1219"/>
      <c r="G61" s="1219"/>
      <c r="H61" s="1219"/>
      <c r="I61" s="1219"/>
      <c r="J61" s="1219"/>
      <c r="K61" s="98"/>
    </row>
    <row r="62" spans="2:11" ht="12.75" customHeight="1">
      <c r="B62" s="103"/>
      <c r="C62" s="140"/>
      <c r="D62" s="140"/>
      <c r="E62" s="141"/>
      <c r="F62" s="140"/>
      <c r="G62" s="140"/>
      <c r="H62" s="140"/>
      <c r="I62" s="140"/>
      <c r="J62" s="140"/>
      <c r="K62" s="98"/>
    </row>
    <row r="63" spans="2:11" ht="15" customHeight="1">
      <c r="B63" s="103"/>
      <c r="C63" s="140"/>
      <c r="D63" s="1219" t="s">
        <v>803</v>
      </c>
      <c r="E63" s="1219"/>
      <c r="F63" s="1219"/>
      <c r="G63" s="1219"/>
      <c r="H63" s="1219"/>
      <c r="I63" s="1219"/>
      <c r="J63" s="1219"/>
      <c r="K63" s="98"/>
    </row>
    <row r="64" spans="2:11" ht="15" customHeight="1">
      <c r="B64" s="103"/>
      <c r="C64" s="140"/>
      <c r="D64" s="1223" t="s">
        <v>804</v>
      </c>
      <c r="E64" s="1223"/>
      <c r="F64" s="1223"/>
      <c r="G64" s="1223"/>
      <c r="H64" s="1223"/>
      <c r="I64" s="1223"/>
      <c r="J64" s="1223"/>
      <c r="K64" s="98"/>
    </row>
    <row r="65" spans="2:11" ht="15" customHeight="1">
      <c r="B65" s="103"/>
      <c r="C65" s="140"/>
      <c r="D65" s="1219" t="s">
        <v>805</v>
      </c>
      <c r="E65" s="1219"/>
      <c r="F65" s="1219"/>
      <c r="G65" s="1219"/>
      <c r="H65" s="1219"/>
      <c r="I65" s="1219"/>
      <c r="J65" s="1219"/>
      <c r="K65" s="98"/>
    </row>
    <row r="66" spans="2:11" ht="15" customHeight="1">
      <c r="B66" s="103"/>
      <c r="C66" s="140"/>
      <c r="D66" s="1219" t="s">
        <v>806</v>
      </c>
      <c r="E66" s="1219"/>
      <c r="F66" s="1219"/>
      <c r="G66" s="1219"/>
      <c r="H66" s="1219"/>
      <c r="I66" s="1219"/>
      <c r="J66" s="1219"/>
      <c r="K66" s="98"/>
    </row>
    <row r="67" spans="2:11" ht="15" customHeight="1">
      <c r="B67" s="103"/>
      <c r="C67" s="140"/>
      <c r="D67" s="1219" t="s">
        <v>807</v>
      </c>
      <c r="E67" s="1219"/>
      <c r="F67" s="1219"/>
      <c r="G67" s="1219"/>
      <c r="H67" s="1219"/>
      <c r="I67" s="1219"/>
      <c r="J67" s="1219"/>
      <c r="K67" s="98"/>
    </row>
    <row r="68" spans="2:11" ht="15" customHeight="1">
      <c r="B68" s="103"/>
      <c r="C68" s="140"/>
      <c r="D68" s="1219" t="s">
        <v>808</v>
      </c>
      <c r="E68" s="1219"/>
      <c r="F68" s="1219"/>
      <c r="G68" s="1219"/>
      <c r="H68" s="1219"/>
      <c r="I68" s="1219"/>
      <c r="J68" s="1219"/>
      <c r="K68" s="98"/>
    </row>
    <row r="69" spans="2:11" ht="12.75" customHeight="1">
      <c r="B69" s="139"/>
      <c r="C69" s="138"/>
      <c r="D69" s="138"/>
      <c r="E69" s="138"/>
      <c r="F69" s="138"/>
      <c r="G69" s="138"/>
      <c r="H69" s="138"/>
      <c r="I69" s="138"/>
      <c r="J69" s="138"/>
      <c r="K69" s="137"/>
    </row>
    <row r="70" spans="2:11" ht="18.75" customHeight="1">
      <c r="B70" s="69"/>
      <c r="C70" s="69"/>
      <c r="D70" s="69"/>
      <c r="E70" s="69"/>
      <c r="F70" s="69"/>
      <c r="G70" s="69"/>
      <c r="H70" s="69"/>
      <c r="I70" s="69"/>
      <c r="J70" s="69"/>
      <c r="K70" s="86"/>
    </row>
    <row r="71" spans="2:11" ht="18.75" customHeight="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 ht="7.5" customHeight="1">
      <c r="B72" s="115"/>
      <c r="C72" s="114"/>
      <c r="D72" s="114"/>
      <c r="E72" s="114"/>
      <c r="F72" s="114"/>
      <c r="G72" s="114"/>
      <c r="H72" s="114"/>
      <c r="I72" s="114"/>
      <c r="J72" s="114"/>
      <c r="K72" s="113"/>
    </row>
    <row r="73" spans="2:11" ht="45" customHeight="1">
      <c r="B73" s="111"/>
      <c r="C73" s="1222" t="s">
        <v>747</v>
      </c>
      <c r="D73" s="1222"/>
      <c r="E73" s="1222"/>
      <c r="F73" s="1222"/>
      <c r="G73" s="1222"/>
      <c r="H73" s="1222"/>
      <c r="I73" s="1222"/>
      <c r="J73" s="1222"/>
      <c r="K73" s="109"/>
    </row>
    <row r="74" spans="2:11" ht="17.25" customHeight="1">
      <c r="B74" s="111"/>
      <c r="C74" s="104" t="s">
        <v>809</v>
      </c>
      <c r="D74" s="104"/>
      <c r="E74" s="104"/>
      <c r="F74" s="104" t="s">
        <v>810</v>
      </c>
      <c r="G74" s="112"/>
      <c r="H74" s="104" t="s">
        <v>66</v>
      </c>
      <c r="I74" s="104" t="s">
        <v>40</v>
      </c>
      <c r="J74" s="104" t="s">
        <v>811</v>
      </c>
      <c r="K74" s="109"/>
    </row>
    <row r="75" spans="2:11" ht="17.25" customHeight="1">
      <c r="B75" s="111"/>
      <c r="C75" s="99" t="s">
        <v>812</v>
      </c>
      <c r="D75" s="99"/>
      <c r="E75" s="99"/>
      <c r="F75" s="102" t="s">
        <v>813</v>
      </c>
      <c r="G75" s="110"/>
      <c r="H75" s="99"/>
      <c r="I75" s="99"/>
      <c r="J75" s="99" t="s">
        <v>814</v>
      </c>
      <c r="K75" s="109"/>
    </row>
    <row r="76" spans="2:11" ht="5.25" customHeight="1">
      <c r="B76" s="111"/>
      <c r="C76" s="78"/>
      <c r="D76" s="78"/>
      <c r="E76" s="78"/>
      <c r="F76" s="78"/>
      <c r="G76" s="97"/>
      <c r="H76" s="78"/>
      <c r="I76" s="78"/>
      <c r="J76" s="78"/>
      <c r="K76" s="109"/>
    </row>
    <row r="77" spans="2:11" ht="15" customHeight="1">
      <c r="B77" s="111"/>
      <c r="C77" s="73" t="s">
        <v>39</v>
      </c>
      <c r="D77" s="78"/>
      <c r="E77" s="78"/>
      <c r="F77" s="70" t="s">
        <v>815</v>
      </c>
      <c r="G77" s="97"/>
      <c r="H77" s="73" t="s">
        <v>816</v>
      </c>
      <c r="I77" s="73" t="s">
        <v>817</v>
      </c>
      <c r="J77" s="73">
        <v>20</v>
      </c>
      <c r="K77" s="109"/>
    </row>
    <row r="78" spans="2:11" ht="15" customHeight="1">
      <c r="B78" s="111"/>
      <c r="C78" s="73" t="s">
        <v>818</v>
      </c>
      <c r="D78" s="73"/>
      <c r="E78" s="73"/>
      <c r="F78" s="70" t="s">
        <v>815</v>
      </c>
      <c r="G78" s="97"/>
      <c r="H78" s="73" t="s">
        <v>819</v>
      </c>
      <c r="I78" s="73" t="s">
        <v>817</v>
      </c>
      <c r="J78" s="73">
        <v>120</v>
      </c>
      <c r="K78" s="109"/>
    </row>
    <row r="79" spans="2:11" ht="15" customHeight="1">
      <c r="B79" s="77"/>
      <c r="C79" s="73" t="s">
        <v>820</v>
      </c>
      <c r="D79" s="73"/>
      <c r="E79" s="73"/>
      <c r="F79" s="70" t="s">
        <v>821</v>
      </c>
      <c r="G79" s="97"/>
      <c r="H79" s="73" t="s">
        <v>822</v>
      </c>
      <c r="I79" s="73" t="s">
        <v>817</v>
      </c>
      <c r="J79" s="73">
        <v>50</v>
      </c>
      <c r="K79" s="109"/>
    </row>
    <row r="80" spans="2:11" ht="15" customHeight="1">
      <c r="B80" s="77"/>
      <c r="C80" s="73" t="s">
        <v>823</v>
      </c>
      <c r="D80" s="73"/>
      <c r="E80" s="73"/>
      <c r="F80" s="70" t="s">
        <v>815</v>
      </c>
      <c r="G80" s="97"/>
      <c r="H80" s="73" t="s">
        <v>824</v>
      </c>
      <c r="I80" s="73" t="s">
        <v>825</v>
      </c>
      <c r="J80" s="73"/>
      <c r="K80" s="109"/>
    </row>
    <row r="81" spans="2:11" ht="15" customHeight="1">
      <c r="B81" s="77"/>
      <c r="C81" s="121" t="s">
        <v>826</v>
      </c>
      <c r="D81" s="121"/>
      <c r="E81" s="121"/>
      <c r="F81" s="122" t="s">
        <v>821</v>
      </c>
      <c r="G81" s="121"/>
      <c r="H81" s="121" t="s">
        <v>827</v>
      </c>
      <c r="I81" s="121" t="s">
        <v>817</v>
      </c>
      <c r="J81" s="121">
        <v>15</v>
      </c>
      <c r="K81" s="109"/>
    </row>
    <row r="82" spans="2:11" ht="15" customHeight="1">
      <c r="B82" s="77"/>
      <c r="C82" s="121" t="s">
        <v>828</v>
      </c>
      <c r="D82" s="121"/>
      <c r="E82" s="121"/>
      <c r="F82" s="122" t="s">
        <v>821</v>
      </c>
      <c r="G82" s="121"/>
      <c r="H82" s="121" t="s">
        <v>829</v>
      </c>
      <c r="I82" s="121" t="s">
        <v>817</v>
      </c>
      <c r="J82" s="121">
        <v>15</v>
      </c>
      <c r="K82" s="109"/>
    </row>
    <row r="83" spans="2:11" ht="15" customHeight="1">
      <c r="B83" s="77"/>
      <c r="C83" s="121" t="s">
        <v>830</v>
      </c>
      <c r="D83" s="121"/>
      <c r="E83" s="121"/>
      <c r="F83" s="122" t="s">
        <v>821</v>
      </c>
      <c r="G83" s="121"/>
      <c r="H83" s="121" t="s">
        <v>831</v>
      </c>
      <c r="I83" s="121" t="s">
        <v>817</v>
      </c>
      <c r="J83" s="121">
        <v>20</v>
      </c>
      <c r="K83" s="109"/>
    </row>
    <row r="84" spans="2:11" ht="15" customHeight="1">
      <c r="B84" s="77"/>
      <c r="C84" s="121" t="s">
        <v>832</v>
      </c>
      <c r="D84" s="121"/>
      <c r="E84" s="121"/>
      <c r="F84" s="122" t="s">
        <v>821</v>
      </c>
      <c r="G84" s="121"/>
      <c r="H84" s="121" t="s">
        <v>833</v>
      </c>
      <c r="I84" s="121" t="s">
        <v>817</v>
      </c>
      <c r="J84" s="121">
        <v>20</v>
      </c>
      <c r="K84" s="109"/>
    </row>
    <row r="85" spans="2:11" ht="15" customHeight="1">
      <c r="B85" s="77"/>
      <c r="C85" s="73" t="s">
        <v>834</v>
      </c>
      <c r="D85" s="73"/>
      <c r="E85" s="73"/>
      <c r="F85" s="70" t="s">
        <v>821</v>
      </c>
      <c r="G85" s="97"/>
      <c r="H85" s="73" t="s">
        <v>835</v>
      </c>
      <c r="I85" s="73" t="s">
        <v>817</v>
      </c>
      <c r="J85" s="73">
        <v>50</v>
      </c>
      <c r="K85" s="109"/>
    </row>
    <row r="86" spans="2:11" ht="15" customHeight="1">
      <c r="B86" s="77"/>
      <c r="C86" s="73" t="s">
        <v>836</v>
      </c>
      <c r="D86" s="73"/>
      <c r="E86" s="73"/>
      <c r="F86" s="70" t="s">
        <v>821</v>
      </c>
      <c r="G86" s="97"/>
      <c r="H86" s="73" t="s">
        <v>837</v>
      </c>
      <c r="I86" s="73" t="s">
        <v>817</v>
      </c>
      <c r="J86" s="73">
        <v>20</v>
      </c>
      <c r="K86" s="109"/>
    </row>
    <row r="87" spans="2:11" ht="15" customHeight="1">
      <c r="B87" s="77"/>
      <c r="C87" s="73" t="s">
        <v>838</v>
      </c>
      <c r="D87" s="73"/>
      <c r="E87" s="73"/>
      <c r="F87" s="70" t="s">
        <v>821</v>
      </c>
      <c r="G87" s="97"/>
      <c r="H87" s="73" t="s">
        <v>839</v>
      </c>
      <c r="I87" s="73" t="s">
        <v>817</v>
      </c>
      <c r="J87" s="73">
        <v>20</v>
      </c>
      <c r="K87" s="109"/>
    </row>
    <row r="88" spans="2:11" ht="15" customHeight="1">
      <c r="B88" s="77"/>
      <c r="C88" s="73" t="s">
        <v>840</v>
      </c>
      <c r="D88" s="73"/>
      <c r="E88" s="73"/>
      <c r="F88" s="70" t="s">
        <v>821</v>
      </c>
      <c r="G88" s="97"/>
      <c r="H88" s="73" t="s">
        <v>841</v>
      </c>
      <c r="I88" s="73" t="s">
        <v>817</v>
      </c>
      <c r="J88" s="73">
        <v>50</v>
      </c>
      <c r="K88" s="109"/>
    </row>
    <row r="89" spans="2:11" ht="15" customHeight="1">
      <c r="B89" s="77"/>
      <c r="C89" s="73" t="s">
        <v>842</v>
      </c>
      <c r="D89" s="73"/>
      <c r="E89" s="73"/>
      <c r="F89" s="70" t="s">
        <v>821</v>
      </c>
      <c r="G89" s="97"/>
      <c r="H89" s="73" t="s">
        <v>842</v>
      </c>
      <c r="I89" s="73" t="s">
        <v>817</v>
      </c>
      <c r="J89" s="73">
        <v>50</v>
      </c>
      <c r="K89" s="109"/>
    </row>
    <row r="90" spans="2:11" ht="15" customHeight="1">
      <c r="B90" s="77"/>
      <c r="C90" s="73" t="s">
        <v>71</v>
      </c>
      <c r="D90" s="73"/>
      <c r="E90" s="73"/>
      <c r="F90" s="70" t="s">
        <v>821</v>
      </c>
      <c r="G90" s="97"/>
      <c r="H90" s="73" t="s">
        <v>843</v>
      </c>
      <c r="I90" s="73" t="s">
        <v>817</v>
      </c>
      <c r="J90" s="73">
        <v>255</v>
      </c>
      <c r="K90" s="109"/>
    </row>
    <row r="91" spans="2:11" ht="15" customHeight="1">
      <c r="B91" s="77"/>
      <c r="C91" s="73" t="s">
        <v>844</v>
      </c>
      <c r="D91" s="73"/>
      <c r="E91" s="73"/>
      <c r="F91" s="70" t="s">
        <v>815</v>
      </c>
      <c r="G91" s="97"/>
      <c r="H91" s="73" t="s">
        <v>845</v>
      </c>
      <c r="I91" s="73" t="s">
        <v>846</v>
      </c>
      <c r="J91" s="73"/>
      <c r="K91" s="109"/>
    </row>
    <row r="92" spans="2:11" ht="15" customHeight="1">
      <c r="B92" s="77"/>
      <c r="C92" s="73" t="s">
        <v>847</v>
      </c>
      <c r="D92" s="73"/>
      <c r="E92" s="73"/>
      <c r="F92" s="70" t="s">
        <v>815</v>
      </c>
      <c r="G92" s="97"/>
      <c r="H92" s="73" t="s">
        <v>848</v>
      </c>
      <c r="I92" s="73" t="s">
        <v>849</v>
      </c>
      <c r="J92" s="73"/>
      <c r="K92" s="109"/>
    </row>
    <row r="93" spans="2:11" ht="15" customHeight="1">
      <c r="B93" s="77"/>
      <c r="C93" s="73" t="s">
        <v>850</v>
      </c>
      <c r="D93" s="73"/>
      <c r="E93" s="73"/>
      <c r="F93" s="70" t="s">
        <v>815</v>
      </c>
      <c r="G93" s="97"/>
      <c r="H93" s="73" t="s">
        <v>850</v>
      </c>
      <c r="I93" s="73" t="s">
        <v>849</v>
      </c>
      <c r="J93" s="73"/>
      <c r="K93" s="109"/>
    </row>
    <row r="94" spans="2:11" ht="15" customHeight="1">
      <c r="B94" s="77"/>
      <c r="C94" s="73" t="s">
        <v>26</v>
      </c>
      <c r="D94" s="73"/>
      <c r="E94" s="73"/>
      <c r="F94" s="70" t="s">
        <v>815</v>
      </c>
      <c r="G94" s="97"/>
      <c r="H94" s="73" t="s">
        <v>851</v>
      </c>
      <c r="I94" s="73" t="s">
        <v>849</v>
      </c>
      <c r="J94" s="73"/>
      <c r="K94" s="109"/>
    </row>
    <row r="95" spans="2:11" ht="15" customHeight="1">
      <c r="B95" s="77"/>
      <c r="C95" s="73" t="s">
        <v>36</v>
      </c>
      <c r="D95" s="73"/>
      <c r="E95" s="73"/>
      <c r="F95" s="70" t="s">
        <v>815</v>
      </c>
      <c r="G95" s="97"/>
      <c r="H95" s="73" t="s">
        <v>852</v>
      </c>
      <c r="I95" s="73" t="s">
        <v>849</v>
      </c>
      <c r="J95" s="73"/>
      <c r="K95" s="109"/>
    </row>
    <row r="96" spans="2:11" ht="15" customHeight="1">
      <c r="B96" s="133"/>
      <c r="C96" s="136"/>
      <c r="D96" s="136"/>
      <c r="E96" s="136"/>
      <c r="F96" s="136"/>
      <c r="G96" s="136"/>
      <c r="H96" s="136"/>
      <c r="I96" s="136"/>
      <c r="J96" s="136"/>
      <c r="K96" s="132"/>
    </row>
    <row r="97" spans="2:11" ht="18.75" customHeight="1">
      <c r="B97" s="71"/>
      <c r="C97" s="135"/>
      <c r="D97" s="135"/>
      <c r="E97" s="135"/>
      <c r="F97" s="135"/>
      <c r="G97" s="135"/>
      <c r="H97" s="135"/>
      <c r="I97" s="135"/>
      <c r="J97" s="135"/>
      <c r="K97" s="71"/>
    </row>
    <row r="98" spans="2:11" ht="18.75" customHeight="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 ht="7.5" customHeight="1">
      <c r="B99" s="115"/>
      <c r="C99" s="114"/>
      <c r="D99" s="114"/>
      <c r="E99" s="114"/>
      <c r="F99" s="114"/>
      <c r="G99" s="114"/>
      <c r="H99" s="114"/>
      <c r="I99" s="114"/>
      <c r="J99" s="114"/>
      <c r="K99" s="113"/>
    </row>
    <row r="100" spans="2:11" ht="45" customHeight="1">
      <c r="B100" s="111"/>
      <c r="C100" s="1222" t="s">
        <v>853</v>
      </c>
      <c r="D100" s="1222"/>
      <c r="E100" s="1222"/>
      <c r="F100" s="1222"/>
      <c r="G100" s="1222"/>
      <c r="H100" s="1222"/>
      <c r="I100" s="1222"/>
      <c r="J100" s="1222"/>
      <c r="K100" s="109"/>
    </row>
    <row r="101" spans="2:11" ht="17.25" customHeight="1">
      <c r="B101" s="111"/>
      <c r="C101" s="104" t="s">
        <v>809</v>
      </c>
      <c r="D101" s="104"/>
      <c r="E101" s="104"/>
      <c r="F101" s="104" t="s">
        <v>810</v>
      </c>
      <c r="G101" s="112"/>
      <c r="H101" s="104" t="s">
        <v>66</v>
      </c>
      <c r="I101" s="104" t="s">
        <v>40</v>
      </c>
      <c r="J101" s="104" t="s">
        <v>811</v>
      </c>
      <c r="K101" s="109"/>
    </row>
    <row r="102" spans="2:11" ht="17.25" customHeight="1">
      <c r="B102" s="111"/>
      <c r="C102" s="99" t="s">
        <v>812</v>
      </c>
      <c r="D102" s="99"/>
      <c r="E102" s="99"/>
      <c r="F102" s="102" t="s">
        <v>813</v>
      </c>
      <c r="G102" s="110"/>
      <c r="H102" s="99"/>
      <c r="I102" s="99"/>
      <c r="J102" s="99" t="s">
        <v>814</v>
      </c>
      <c r="K102" s="109"/>
    </row>
    <row r="103" spans="2:11" ht="5.25" customHeight="1">
      <c r="B103" s="111"/>
      <c r="C103" s="104"/>
      <c r="D103" s="104"/>
      <c r="E103" s="104"/>
      <c r="F103" s="104"/>
      <c r="G103" s="134"/>
      <c r="H103" s="104"/>
      <c r="I103" s="104"/>
      <c r="J103" s="104"/>
      <c r="K103" s="109"/>
    </row>
    <row r="104" spans="2:11" ht="15" customHeight="1">
      <c r="B104" s="111"/>
      <c r="C104" s="73" t="s">
        <v>39</v>
      </c>
      <c r="D104" s="78"/>
      <c r="E104" s="78"/>
      <c r="F104" s="70" t="s">
        <v>815</v>
      </c>
      <c r="G104" s="134"/>
      <c r="H104" s="73" t="s">
        <v>854</v>
      </c>
      <c r="I104" s="73" t="s">
        <v>817</v>
      </c>
      <c r="J104" s="73">
        <v>20</v>
      </c>
      <c r="K104" s="109"/>
    </row>
    <row r="105" spans="2:11" ht="15" customHeight="1">
      <c r="B105" s="111"/>
      <c r="C105" s="73" t="s">
        <v>818</v>
      </c>
      <c r="D105" s="73"/>
      <c r="E105" s="73"/>
      <c r="F105" s="70" t="s">
        <v>815</v>
      </c>
      <c r="G105" s="73"/>
      <c r="H105" s="73" t="s">
        <v>854</v>
      </c>
      <c r="I105" s="73" t="s">
        <v>817</v>
      </c>
      <c r="J105" s="73">
        <v>120</v>
      </c>
      <c r="K105" s="109"/>
    </row>
    <row r="106" spans="2:11" ht="15" customHeight="1">
      <c r="B106" s="77"/>
      <c r="C106" s="73" t="s">
        <v>820</v>
      </c>
      <c r="D106" s="73"/>
      <c r="E106" s="73"/>
      <c r="F106" s="70" t="s">
        <v>821</v>
      </c>
      <c r="G106" s="73"/>
      <c r="H106" s="73" t="s">
        <v>854</v>
      </c>
      <c r="I106" s="73" t="s">
        <v>817</v>
      </c>
      <c r="J106" s="73">
        <v>50</v>
      </c>
      <c r="K106" s="109"/>
    </row>
    <row r="107" spans="2:11" ht="15" customHeight="1">
      <c r="B107" s="77"/>
      <c r="C107" s="73" t="s">
        <v>823</v>
      </c>
      <c r="D107" s="73"/>
      <c r="E107" s="73"/>
      <c r="F107" s="70" t="s">
        <v>815</v>
      </c>
      <c r="G107" s="73"/>
      <c r="H107" s="73" t="s">
        <v>854</v>
      </c>
      <c r="I107" s="73" t="s">
        <v>825</v>
      </c>
      <c r="J107" s="73"/>
      <c r="K107" s="109"/>
    </row>
    <row r="108" spans="2:11" ht="15" customHeight="1">
      <c r="B108" s="77"/>
      <c r="C108" s="73" t="s">
        <v>834</v>
      </c>
      <c r="D108" s="73"/>
      <c r="E108" s="73"/>
      <c r="F108" s="70" t="s">
        <v>821</v>
      </c>
      <c r="G108" s="73"/>
      <c r="H108" s="73" t="s">
        <v>854</v>
      </c>
      <c r="I108" s="73" t="s">
        <v>817</v>
      </c>
      <c r="J108" s="73">
        <v>50</v>
      </c>
      <c r="K108" s="109"/>
    </row>
    <row r="109" spans="2:11" ht="15" customHeight="1">
      <c r="B109" s="77"/>
      <c r="C109" s="73" t="s">
        <v>842</v>
      </c>
      <c r="D109" s="73"/>
      <c r="E109" s="73"/>
      <c r="F109" s="70" t="s">
        <v>821</v>
      </c>
      <c r="G109" s="73"/>
      <c r="H109" s="73" t="s">
        <v>854</v>
      </c>
      <c r="I109" s="73" t="s">
        <v>817</v>
      </c>
      <c r="J109" s="73">
        <v>50</v>
      </c>
      <c r="K109" s="109"/>
    </row>
    <row r="110" spans="2:11" ht="15" customHeight="1">
      <c r="B110" s="77"/>
      <c r="C110" s="73" t="s">
        <v>840</v>
      </c>
      <c r="D110" s="73"/>
      <c r="E110" s="73"/>
      <c r="F110" s="70" t="s">
        <v>821</v>
      </c>
      <c r="G110" s="73"/>
      <c r="H110" s="73" t="s">
        <v>854</v>
      </c>
      <c r="I110" s="73" t="s">
        <v>817</v>
      </c>
      <c r="J110" s="73">
        <v>50</v>
      </c>
      <c r="K110" s="109"/>
    </row>
    <row r="111" spans="2:11" ht="15" customHeight="1">
      <c r="B111" s="77"/>
      <c r="C111" s="73" t="s">
        <v>39</v>
      </c>
      <c r="D111" s="73"/>
      <c r="E111" s="73"/>
      <c r="F111" s="70" t="s">
        <v>815</v>
      </c>
      <c r="G111" s="73"/>
      <c r="H111" s="73" t="s">
        <v>855</v>
      </c>
      <c r="I111" s="73" t="s">
        <v>817</v>
      </c>
      <c r="J111" s="73">
        <v>20</v>
      </c>
      <c r="K111" s="109"/>
    </row>
    <row r="112" spans="2:11" ht="15" customHeight="1">
      <c r="B112" s="77"/>
      <c r="C112" s="73" t="s">
        <v>856</v>
      </c>
      <c r="D112" s="73"/>
      <c r="E112" s="73"/>
      <c r="F112" s="70" t="s">
        <v>815</v>
      </c>
      <c r="G112" s="73"/>
      <c r="H112" s="73" t="s">
        <v>857</v>
      </c>
      <c r="I112" s="73" t="s">
        <v>817</v>
      </c>
      <c r="J112" s="73">
        <v>120</v>
      </c>
      <c r="K112" s="109"/>
    </row>
    <row r="113" spans="2:11" ht="15" customHeight="1">
      <c r="B113" s="77"/>
      <c r="C113" s="73" t="s">
        <v>26</v>
      </c>
      <c r="D113" s="73"/>
      <c r="E113" s="73"/>
      <c r="F113" s="70" t="s">
        <v>815</v>
      </c>
      <c r="G113" s="73"/>
      <c r="H113" s="73" t="s">
        <v>858</v>
      </c>
      <c r="I113" s="73" t="s">
        <v>849</v>
      </c>
      <c r="J113" s="73"/>
      <c r="K113" s="109"/>
    </row>
    <row r="114" spans="2:11" ht="15" customHeight="1">
      <c r="B114" s="77"/>
      <c r="C114" s="73" t="s">
        <v>36</v>
      </c>
      <c r="D114" s="73"/>
      <c r="E114" s="73"/>
      <c r="F114" s="70" t="s">
        <v>815</v>
      </c>
      <c r="G114" s="73"/>
      <c r="H114" s="73" t="s">
        <v>859</v>
      </c>
      <c r="I114" s="73" t="s">
        <v>849</v>
      </c>
      <c r="J114" s="73"/>
      <c r="K114" s="109"/>
    </row>
    <row r="115" spans="2:11" ht="15" customHeight="1">
      <c r="B115" s="77"/>
      <c r="C115" s="73" t="s">
        <v>40</v>
      </c>
      <c r="D115" s="73"/>
      <c r="E115" s="73"/>
      <c r="F115" s="70" t="s">
        <v>815</v>
      </c>
      <c r="G115" s="73"/>
      <c r="H115" s="73" t="s">
        <v>860</v>
      </c>
      <c r="I115" s="73" t="s">
        <v>861</v>
      </c>
      <c r="J115" s="73"/>
      <c r="K115" s="109"/>
    </row>
    <row r="116" spans="2:11" ht="15" customHeight="1">
      <c r="B116" s="133"/>
      <c r="C116" s="92"/>
      <c r="D116" s="92"/>
      <c r="E116" s="92"/>
      <c r="F116" s="92"/>
      <c r="G116" s="92"/>
      <c r="H116" s="92"/>
      <c r="I116" s="92"/>
      <c r="J116" s="92"/>
      <c r="K116" s="132"/>
    </row>
    <row r="117" spans="2:11" ht="18.75" customHeight="1">
      <c r="B117" s="131"/>
      <c r="C117" s="87"/>
      <c r="D117" s="87"/>
      <c r="E117" s="87"/>
      <c r="F117" s="116"/>
      <c r="G117" s="87"/>
      <c r="H117" s="87"/>
      <c r="I117" s="87"/>
      <c r="J117" s="87"/>
      <c r="K117" s="131"/>
    </row>
    <row r="118" spans="2:11" ht="18.75" customHeight="1">
      <c r="B118" s="86"/>
      <c r="C118" s="86"/>
      <c r="D118" s="86"/>
      <c r="E118" s="86"/>
      <c r="F118" s="86"/>
      <c r="G118" s="86"/>
      <c r="H118" s="86"/>
      <c r="I118" s="86"/>
      <c r="J118" s="86"/>
      <c r="K118" s="86"/>
    </row>
    <row r="119" spans="2:11" ht="7.5" customHeight="1">
      <c r="B119" s="130"/>
      <c r="C119" s="129"/>
      <c r="D119" s="129"/>
      <c r="E119" s="129"/>
      <c r="F119" s="129"/>
      <c r="G119" s="129"/>
      <c r="H119" s="129"/>
      <c r="I119" s="129"/>
      <c r="J119" s="129"/>
      <c r="K119" s="128"/>
    </row>
    <row r="120" spans="2:11" ht="45" customHeight="1">
      <c r="B120" s="127"/>
      <c r="C120" s="1220" t="s">
        <v>862</v>
      </c>
      <c r="D120" s="1220"/>
      <c r="E120" s="1220"/>
      <c r="F120" s="1220"/>
      <c r="G120" s="1220"/>
      <c r="H120" s="1220"/>
      <c r="I120" s="1220"/>
      <c r="J120" s="1220"/>
      <c r="K120" s="126"/>
    </row>
    <row r="121" spans="2:11" ht="17.25" customHeight="1">
      <c r="B121" s="125"/>
      <c r="C121" s="104" t="s">
        <v>809</v>
      </c>
      <c r="D121" s="104"/>
      <c r="E121" s="104"/>
      <c r="F121" s="104" t="s">
        <v>810</v>
      </c>
      <c r="G121" s="112"/>
      <c r="H121" s="104" t="s">
        <v>66</v>
      </c>
      <c r="I121" s="104" t="s">
        <v>40</v>
      </c>
      <c r="J121" s="104" t="s">
        <v>811</v>
      </c>
      <c r="K121" s="124"/>
    </row>
    <row r="122" spans="2:11" ht="17.25" customHeight="1">
      <c r="B122" s="125"/>
      <c r="C122" s="99" t="s">
        <v>812</v>
      </c>
      <c r="D122" s="99"/>
      <c r="E122" s="99"/>
      <c r="F122" s="102" t="s">
        <v>813</v>
      </c>
      <c r="G122" s="110"/>
      <c r="H122" s="99"/>
      <c r="I122" s="99"/>
      <c r="J122" s="99" t="s">
        <v>814</v>
      </c>
      <c r="K122" s="124"/>
    </row>
    <row r="123" spans="2:11" ht="5.25" customHeight="1">
      <c r="B123" s="120"/>
      <c r="C123" s="78"/>
      <c r="D123" s="78"/>
      <c r="E123" s="78"/>
      <c r="F123" s="78"/>
      <c r="G123" s="73"/>
      <c r="H123" s="78"/>
      <c r="I123" s="78"/>
      <c r="J123" s="78"/>
      <c r="K123" s="123"/>
    </row>
    <row r="124" spans="2:11" ht="15" customHeight="1">
      <c r="B124" s="120"/>
      <c r="C124" s="73" t="s">
        <v>818</v>
      </c>
      <c r="D124" s="78"/>
      <c r="E124" s="78"/>
      <c r="F124" s="70" t="s">
        <v>815</v>
      </c>
      <c r="G124" s="73"/>
      <c r="H124" s="73" t="s">
        <v>854</v>
      </c>
      <c r="I124" s="73" t="s">
        <v>817</v>
      </c>
      <c r="J124" s="73">
        <v>120</v>
      </c>
      <c r="K124" s="76"/>
    </row>
    <row r="125" spans="2:11" ht="15" customHeight="1">
      <c r="B125" s="120"/>
      <c r="C125" s="73" t="s">
        <v>863</v>
      </c>
      <c r="D125" s="73"/>
      <c r="E125" s="73"/>
      <c r="F125" s="70" t="s">
        <v>815</v>
      </c>
      <c r="G125" s="73"/>
      <c r="H125" s="73" t="s">
        <v>864</v>
      </c>
      <c r="I125" s="73" t="s">
        <v>817</v>
      </c>
      <c r="J125" s="73" t="s">
        <v>865</v>
      </c>
      <c r="K125" s="76"/>
    </row>
    <row r="126" spans="2:11" ht="15" customHeight="1">
      <c r="B126" s="120"/>
      <c r="C126" s="73" t="s">
        <v>765</v>
      </c>
      <c r="D126" s="73"/>
      <c r="E126" s="73"/>
      <c r="F126" s="70" t="s">
        <v>815</v>
      </c>
      <c r="G126" s="73"/>
      <c r="H126" s="73" t="s">
        <v>866</v>
      </c>
      <c r="I126" s="73" t="s">
        <v>817</v>
      </c>
      <c r="J126" s="73" t="s">
        <v>865</v>
      </c>
      <c r="K126" s="76"/>
    </row>
    <row r="127" spans="2:11" ht="15" customHeight="1">
      <c r="B127" s="120"/>
      <c r="C127" s="73" t="s">
        <v>826</v>
      </c>
      <c r="D127" s="73"/>
      <c r="E127" s="73"/>
      <c r="F127" s="70" t="s">
        <v>821</v>
      </c>
      <c r="G127" s="73"/>
      <c r="H127" s="73" t="s">
        <v>827</v>
      </c>
      <c r="I127" s="73" t="s">
        <v>817</v>
      </c>
      <c r="J127" s="73">
        <v>15</v>
      </c>
      <c r="K127" s="76"/>
    </row>
    <row r="128" spans="2:11" ht="15" customHeight="1">
      <c r="B128" s="120"/>
      <c r="C128" s="121" t="s">
        <v>828</v>
      </c>
      <c r="D128" s="121"/>
      <c r="E128" s="121"/>
      <c r="F128" s="122" t="s">
        <v>821</v>
      </c>
      <c r="G128" s="121"/>
      <c r="H128" s="121" t="s">
        <v>829</v>
      </c>
      <c r="I128" s="121" t="s">
        <v>817</v>
      </c>
      <c r="J128" s="121">
        <v>15</v>
      </c>
      <c r="K128" s="76"/>
    </row>
    <row r="129" spans="2:11" ht="15" customHeight="1">
      <c r="B129" s="120"/>
      <c r="C129" s="121" t="s">
        <v>830</v>
      </c>
      <c r="D129" s="121"/>
      <c r="E129" s="121"/>
      <c r="F129" s="122" t="s">
        <v>821</v>
      </c>
      <c r="G129" s="121"/>
      <c r="H129" s="121" t="s">
        <v>831</v>
      </c>
      <c r="I129" s="121" t="s">
        <v>817</v>
      </c>
      <c r="J129" s="121">
        <v>20</v>
      </c>
      <c r="K129" s="76"/>
    </row>
    <row r="130" spans="2:11" ht="15" customHeight="1">
      <c r="B130" s="120"/>
      <c r="C130" s="121" t="s">
        <v>832</v>
      </c>
      <c r="D130" s="121"/>
      <c r="E130" s="121"/>
      <c r="F130" s="122" t="s">
        <v>821</v>
      </c>
      <c r="G130" s="121"/>
      <c r="H130" s="121" t="s">
        <v>833</v>
      </c>
      <c r="I130" s="121" t="s">
        <v>817</v>
      </c>
      <c r="J130" s="121">
        <v>20</v>
      </c>
      <c r="K130" s="76"/>
    </row>
    <row r="131" spans="2:11" ht="15" customHeight="1">
      <c r="B131" s="120"/>
      <c r="C131" s="73" t="s">
        <v>820</v>
      </c>
      <c r="D131" s="73"/>
      <c r="E131" s="73"/>
      <c r="F131" s="70" t="s">
        <v>821</v>
      </c>
      <c r="G131" s="73"/>
      <c r="H131" s="73" t="s">
        <v>854</v>
      </c>
      <c r="I131" s="73" t="s">
        <v>817</v>
      </c>
      <c r="J131" s="73">
        <v>50</v>
      </c>
      <c r="K131" s="76"/>
    </row>
    <row r="132" spans="2:11" ht="15" customHeight="1">
      <c r="B132" s="120"/>
      <c r="C132" s="73" t="s">
        <v>834</v>
      </c>
      <c r="D132" s="73"/>
      <c r="E132" s="73"/>
      <c r="F132" s="70" t="s">
        <v>821</v>
      </c>
      <c r="G132" s="73"/>
      <c r="H132" s="73" t="s">
        <v>854</v>
      </c>
      <c r="I132" s="73" t="s">
        <v>817</v>
      </c>
      <c r="J132" s="73">
        <v>50</v>
      </c>
      <c r="K132" s="76"/>
    </row>
    <row r="133" spans="2:11" ht="15" customHeight="1">
      <c r="B133" s="120"/>
      <c r="C133" s="73" t="s">
        <v>840</v>
      </c>
      <c r="D133" s="73"/>
      <c r="E133" s="73"/>
      <c r="F133" s="70" t="s">
        <v>821</v>
      </c>
      <c r="G133" s="73"/>
      <c r="H133" s="73" t="s">
        <v>854</v>
      </c>
      <c r="I133" s="73" t="s">
        <v>817</v>
      </c>
      <c r="J133" s="73">
        <v>50</v>
      </c>
      <c r="K133" s="76"/>
    </row>
    <row r="134" spans="2:11" ht="15" customHeight="1">
      <c r="B134" s="120"/>
      <c r="C134" s="73" t="s">
        <v>842</v>
      </c>
      <c r="D134" s="73"/>
      <c r="E134" s="73"/>
      <c r="F134" s="70" t="s">
        <v>821</v>
      </c>
      <c r="G134" s="73"/>
      <c r="H134" s="73" t="s">
        <v>854</v>
      </c>
      <c r="I134" s="73" t="s">
        <v>817</v>
      </c>
      <c r="J134" s="73">
        <v>50</v>
      </c>
      <c r="K134" s="76"/>
    </row>
    <row r="135" spans="2:11" ht="15" customHeight="1">
      <c r="B135" s="120"/>
      <c r="C135" s="73" t="s">
        <v>71</v>
      </c>
      <c r="D135" s="73"/>
      <c r="E135" s="73"/>
      <c r="F135" s="70" t="s">
        <v>821</v>
      </c>
      <c r="G135" s="73"/>
      <c r="H135" s="73" t="s">
        <v>867</v>
      </c>
      <c r="I135" s="73" t="s">
        <v>817</v>
      </c>
      <c r="J135" s="73">
        <v>255</v>
      </c>
      <c r="K135" s="76"/>
    </row>
    <row r="136" spans="2:11" ht="15" customHeight="1">
      <c r="B136" s="120"/>
      <c r="C136" s="73" t="s">
        <v>844</v>
      </c>
      <c r="D136" s="73"/>
      <c r="E136" s="73"/>
      <c r="F136" s="70" t="s">
        <v>815</v>
      </c>
      <c r="G136" s="73"/>
      <c r="H136" s="73" t="s">
        <v>868</v>
      </c>
      <c r="I136" s="73" t="s">
        <v>846</v>
      </c>
      <c r="J136" s="73"/>
      <c r="K136" s="76"/>
    </row>
    <row r="137" spans="2:11" ht="15" customHeight="1">
      <c r="B137" s="120"/>
      <c r="C137" s="73" t="s">
        <v>847</v>
      </c>
      <c r="D137" s="73"/>
      <c r="E137" s="73"/>
      <c r="F137" s="70" t="s">
        <v>815</v>
      </c>
      <c r="G137" s="73"/>
      <c r="H137" s="73" t="s">
        <v>869</v>
      </c>
      <c r="I137" s="73" t="s">
        <v>849</v>
      </c>
      <c r="J137" s="73"/>
      <c r="K137" s="76"/>
    </row>
    <row r="138" spans="2:11" ht="15" customHeight="1">
      <c r="B138" s="120"/>
      <c r="C138" s="73" t="s">
        <v>850</v>
      </c>
      <c r="D138" s="73"/>
      <c r="E138" s="73"/>
      <c r="F138" s="70" t="s">
        <v>815</v>
      </c>
      <c r="G138" s="73"/>
      <c r="H138" s="73" t="s">
        <v>850</v>
      </c>
      <c r="I138" s="73" t="s">
        <v>849</v>
      </c>
      <c r="J138" s="73"/>
      <c r="K138" s="76"/>
    </row>
    <row r="139" spans="2:11" ht="15" customHeight="1">
      <c r="B139" s="120"/>
      <c r="C139" s="73" t="s">
        <v>26</v>
      </c>
      <c r="D139" s="73"/>
      <c r="E139" s="73"/>
      <c r="F139" s="70" t="s">
        <v>815</v>
      </c>
      <c r="G139" s="73"/>
      <c r="H139" s="73" t="s">
        <v>870</v>
      </c>
      <c r="I139" s="73" t="s">
        <v>849</v>
      </c>
      <c r="J139" s="73"/>
      <c r="K139" s="76"/>
    </row>
    <row r="140" spans="2:11" ht="15" customHeight="1">
      <c r="B140" s="120"/>
      <c r="C140" s="73" t="s">
        <v>871</v>
      </c>
      <c r="D140" s="73"/>
      <c r="E140" s="73"/>
      <c r="F140" s="70" t="s">
        <v>815</v>
      </c>
      <c r="G140" s="73"/>
      <c r="H140" s="73" t="s">
        <v>872</v>
      </c>
      <c r="I140" s="73" t="s">
        <v>849</v>
      </c>
      <c r="J140" s="73"/>
      <c r="K140" s="76"/>
    </row>
    <row r="141" spans="2:11" ht="15" customHeight="1">
      <c r="B141" s="119"/>
      <c r="C141" s="118"/>
      <c r="D141" s="118"/>
      <c r="E141" s="118"/>
      <c r="F141" s="118"/>
      <c r="G141" s="118"/>
      <c r="H141" s="118"/>
      <c r="I141" s="118"/>
      <c r="J141" s="118"/>
      <c r="K141" s="117"/>
    </row>
    <row r="142" spans="2:11" ht="18.75" customHeight="1">
      <c r="B142" s="87"/>
      <c r="C142" s="87"/>
      <c r="D142" s="87"/>
      <c r="E142" s="87"/>
      <c r="F142" s="116"/>
      <c r="G142" s="87"/>
      <c r="H142" s="87"/>
      <c r="I142" s="87"/>
      <c r="J142" s="87"/>
      <c r="K142" s="87"/>
    </row>
    <row r="143" spans="2:11" ht="18.75" customHeight="1">
      <c r="B143" s="86"/>
      <c r="C143" s="86"/>
      <c r="D143" s="86"/>
      <c r="E143" s="86"/>
      <c r="F143" s="86"/>
      <c r="G143" s="86"/>
      <c r="H143" s="86"/>
      <c r="I143" s="86"/>
      <c r="J143" s="86"/>
      <c r="K143" s="86"/>
    </row>
    <row r="144" spans="2:11" ht="7.5" customHeight="1">
      <c r="B144" s="115"/>
      <c r="C144" s="114"/>
      <c r="D144" s="114"/>
      <c r="E144" s="114"/>
      <c r="F144" s="114"/>
      <c r="G144" s="114"/>
      <c r="H144" s="114"/>
      <c r="I144" s="114"/>
      <c r="J144" s="114"/>
      <c r="K144" s="113"/>
    </row>
    <row r="145" spans="2:11" ht="45" customHeight="1">
      <c r="B145" s="111"/>
      <c r="C145" s="1222" t="s">
        <v>873</v>
      </c>
      <c r="D145" s="1222"/>
      <c r="E145" s="1222"/>
      <c r="F145" s="1222"/>
      <c r="G145" s="1222"/>
      <c r="H145" s="1222"/>
      <c r="I145" s="1222"/>
      <c r="J145" s="1222"/>
      <c r="K145" s="109"/>
    </row>
    <row r="146" spans="2:11" ht="17.25" customHeight="1">
      <c r="B146" s="111"/>
      <c r="C146" s="104" t="s">
        <v>809</v>
      </c>
      <c r="D146" s="104"/>
      <c r="E146" s="104"/>
      <c r="F146" s="104" t="s">
        <v>810</v>
      </c>
      <c r="G146" s="112"/>
      <c r="H146" s="104" t="s">
        <v>66</v>
      </c>
      <c r="I146" s="104" t="s">
        <v>40</v>
      </c>
      <c r="J146" s="104" t="s">
        <v>811</v>
      </c>
      <c r="K146" s="109"/>
    </row>
    <row r="147" spans="2:11" ht="17.25" customHeight="1">
      <c r="B147" s="111"/>
      <c r="C147" s="99" t="s">
        <v>812</v>
      </c>
      <c r="D147" s="99"/>
      <c r="E147" s="99"/>
      <c r="F147" s="102" t="s">
        <v>813</v>
      </c>
      <c r="G147" s="110"/>
      <c r="H147" s="99"/>
      <c r="I147" s="99"/>
      <c r="J147" s="99" t="s">
        <v>814</v>
      </c>
      <c r="K147" s="109"/>
    </row>
    <row r="148" spans="2:11" ht="5.25" customHeight="1">
      <c r="B148" s="77"/>
      <c r="C148" s="78"/>
      <c r="D148" s="78"/>
      <c r="E148" s="78"/>
      <c r="F148" s="78"/>
      <c r="G148" s="97"/>
      <c r="H148" s="78"/>
      <c r="I148" s="78"/>
      <c r="J148" s="78"/>
      <c r="K148" s="76"/>
    </row>
    <row r="149" spans="2:11" ht="15" customHeight="1">
      <c r="B149" s="77"/>
      <c r="C149" s="107" t="s">
        <v>818</v>
      </c>
      <c r="D149" s="73"/>
      <c r="E149" s="73"/>
      <c r="F149" s="108" t="s">
        <v>815</v>
      </c>
      <c r="G149" s="73"/>
      <c r="H149" s="107" t="s">
        <v>854</v>
      </c>
      <c r="I149" s="107" t="s">
        <v>817</v>
      </c>
      <c r="J149" s="107">
        <v>120</v>
      </c>
      <c r="K149" s="76"/>
    </row>
    <row r="150" spans="2:11" ht="15" customHeight="1">
      <c r="B150" s="77"/>
      <c r="C150" s="107" t="s">
        <v>863</v>
      </c>
      <c r="D150" s="73"/>
      <c r="E150" s="73"/>
      <c r="F150" s="108" t="s">
        <v>815</v>
      </c>
      <c r="G150" s="73"/>
      <c r="H150" s="107" t="s">
        <v>874</v>
      </c>
      <c r="I150" s="107" t="s">
        <v>817</v>
      </c>
      <c r="J150" s="107" t="s">
        <v>865</v>
      </c>
      <c r="K150" s="76"/>
    </row>
    <row r="151" spans="2:11" ht="15" customHeight="1">
      <c r="B151" s="77"/>
      <c r="C151" s="107" t="s">
        <v>765</v>
      </c>
      <c r="D151" s="73"/>
      <c r="E151" s="73"/>
      <c r="F151" s="108" t="s">
        <v>815</v>
      </c>
      <c r="G151" s="73"/>
      <c r="H151" s="107" t="s">
        <v>875</v>
      </c>
      <c r="I151" s="107" t="s">
        <v>817</v>
      </c>
      <c r="J151" s="107" t="s">
        <v>865</v>
      </c>
      <c r="K151" s="76"/>
    </row>
    <row r="152" spans="2:11" ht="15" customHeight="1">
      <c r="B152" s="77"/>
      <c r="C152" s="107" t="s">
        <v>820</v>
      </c>
      <c r="D152" s="73"/>
      <c r="E152" s="73"/>
      <c r="F152" s="108" t="s">
        <v>821</v>
      </c>
      <c r="G152" s="73"/>
      <c r="H152" s="107" t="s">
        <v>854</v>
      </c>
      <c r="I152" s="107" t="s">
        <v>817</v>
      </c>
      <c r="J152" s="107">
        <v>50</v>
      </c>
      <c r="K152" s="76"/>
    </row>
    <row r="153" spans="2:11" ht="15" customHeight="1">
      <c r="B153" s="77"/>
      <c r="C153" s="107" t="s">
        <v>823</v>
      </c>
      <c r="D153" s="73"/>
      <c r="E153" s="73"/>
      <c r="F153" s="108" t="s">
        <v>815</v>
      </c>
      <c r="G153" s="73"/>
      <c r="H153" s="107" t="s">
        <v>854</v>
      </c>
      <c r="I153" s="107" t="s">
        <v>825</v>
      </c>
      <c r="J153" s="107"/>
      <c r="K153" s="76"/>
    </row>
    <row r="154" spans="2:11" ht="15" customHeight="1">
      <c r="B154" s="77"/>
      <c r="C154" s="107" t="s">
        <v>834</v>
      </c>
      <c r="D154" s="73"/>
      <c r="E154" s="73"/>
      <c r="F154" s="108" t="s">
        <v>821</v>
      </c>
      <c r="G154" s="73"/>
      <c r="H154" s="107" t="s">
        <v>854</v>
      </c>
      <c r="I154" s="107" t="s">
        <v>817</v>
      </c>
      <c r="J154" s="107">
        <v>50</v>
      </c>
      <c r="K154" s="76"/>
    </row>
    <row r="155" spans="2:11" ht="15" customHeight="1">
      <c r="B155" s="77"/>
      <c r="C155" s="107" t="s">
        <v>842</v>
      </c>
      <c r="D155" s="73"/>
      <c r="E155" s="73"/>
      <c r="F155" s="108" t="s">
        <v>821</v>
      </c>
      <c r="G155" s="73"/>
      <c r="H155" s="107" t="s">
        <v>854</v>
      </c>
      <c r="I155" s="107" t="s">
        <v>817</v>
      </c>
      <c r="J155" s="107">
        <v>50</v>
      </c>
      <c r="K155" s="76"/>
    </row>
    <row r="156" spans="2:11" ht="15" customHeight="1">
      <c r="B156" s="77"/>
      <c r="C156" s="107" t="s">
        <v>840</v>
      </c>
      <c r="D156" s="73"/>
      <c r="E156" s="73"/>
      <c r="F156" s="108" t="s">
        <v>821</v>
      </c>
      <c r="G156" s="73"/>
      <c r="H156" s="107" t="s">
        <v>854</v>
      </c>
      <c r="I156" s="107" t="s">
        <v>817</v>
      </c>
      <c r="J156" s="107">
        <v>50</v>
      </c>
      <c r="K156" s="76"/>
    </row>
    <row r="157" spans="2:11" ht="15" customHeight="1">
      <c r="B157" s="77"/>
      <c r="C157" s="107" t="s">
        <v>48</v>
      </c>
      <c r="D157" s="73"/>
      <c r="E157" s="73"/>
      <c r="F157" s="108" t="s">
        <v>815</v>
      </c>
      <c r="G157" s="73"/>
      <c r="H157" s="107" t="s">
        <v>876</v>
      </c>
      <c r="I157" s="107" t="s">
        <v>817</v>
      </c>
      <c r="J157" s="107" t="s">
        <v>877</v>
      </c>
      <c r="K157" s="76"/>
    </row>
    <row r="158" spans="2:11" ht="15" customHeight="1">
      <c r="B158" s="77"/>
      <c r="C158" s="107" t="s">
        <v>878</v>
      </c>
      <c r="D158" s="73"/>
      <c r="E158" s="73"/>
      <c r="F158" s="108" t="s">
        <v>815</v>
      </c>
      <c r="G158" s="73"/>
      <c r="H158" s="107" t="s">
        <v>879</v>
      </c>
      <c r="I158" s="107" t="s">
        <v>849</v>
      </c>
      <c r="J158" s="107"/>
      <c r="K158" s="76"/>
    </row>
    <row r="159" spans="2:11" ht="15" customHeight="1">
      <c r="B159" s="94"/>
      <c r="C159" s="92"/>
      <c r="D159" s="92"/>
      <c r="E159" s="92"/>
      <c r="F159" s="92"/>
      <c r="G159" s="92"/>
      <c r="H159" s="92"/>
      <c r="I159" s="92"/>
      <c r="J159" s="92"/>
      <c r="K159" s="91"/>
    </row>
    <row r="160" spans="2:11" ht="18.75" customHeight="1">
      <c r="B160" s="87"/>
      <c r="C160" s="73"/>
      <c r="D160" s="73"/>
      <c r="E160" s="73"/>
      <c r="F160" s="70"/>
      <c r="G160" s="73"/>
      <c r="H160" s="73"/>
      <c r="I160" s="73"/>
      <c r="J160" s="73"/>
      <c r="K160" s="87"/>
    </row>
    <row r="161" spans="2:11" ht="18.75" customHeight="1">
      <c r="B161" s="86"/>
      <c r="C161" s="86"/>
      <c r="D161" s="86"/>
      <c r="E161" s="86"/>
      <c r="F161" s="86"/>
      <c r="G161" s="86"/>
      <c r="H161" s="86"/>
      <c r="I161" s="86"/>
      <c r="J161" s="86"/>
      <c r="K161" s="86"/>
    </row>
    <row r="162" spans="2:11" ht="7.5" customHeight="1">
      <c r="B162" s="85"/>
      <c r="C162" s="84"/>
      <c r="D162" s="84"/>
      <c r="E162" s="84"/>
      <c r="F162" s="84"/>
      <c r="G162" s="84"/>
      <c r="H162" s="84"/>
      <c r="I162" s="84"/>
      <c r="J162" s="84"/>
      <c r="K162" s="83"/>
    </row>
    <row r="163" spans="2:11" ht="45" customHeight="1">
      <c r="B163" s="82"/>
      <c r="C163" s="1220" t="s">
        <v>880</v>
      </c>
      <c r="D163" s="1220"/>
      <c r="E163" s="1220"/>
      <c r="F163" s="1220"/>
      <c r="G163" s="1220"/>
      <c r="H163" s="1220"/>
      <c r="I163" s="1220"/>
      <c r="J163" s="1220"/>
      <c r="K163" s="79"/>
    </row>
    <row r="164" spans="2:11" ht="17.25" customHeight="1">
      <c r="B164" s="82"/>
      <c r="C164" s="104" t="s">
        <v>809</v>
      </c>
      <c r="D164" s="104"/>
      <c r="E164" s="104"/>
      <c r="F164" s="104" t="s">
        <v>810</v>
      </c>
      <c r="G164" s="106"/>
      <c r="H164" s="105" t="s">
        <v>66</v>
      </c>
      <c r="I164" s="105" t="s">
        <v>40</v>
      </c>
      <c r="J164" s="104" t="s">
        <v>811</v>
      </c>
      <c r="K164" s="79"/>
    </row>
    <row r="165" spans="2:11" ht="17.25" customHeight="1">
      <c r="B165" s="103"/>
      <c r="C165" s="99" t="s">
        <v>812</v>
      </c>
      <c r="D165" s="99"/>
      <c r="E165" s="99"/>
      <c r="F165" s="102" t="s">
        <v>813</v>
      </c>
      <c r="G165" s="101"/>
      <c r="H165" s="100"/>
      <c r="I165" s="100"/>
      <c r="J165" s="99" t="s">
        <v>814</v>
      </c>
      <c r="K165" s="98"/>
    </row>
    <row r="166" spans="2:11" ht="5.25" customHeight="1">
      <c r="B166" s="77"/>
      <c r="C166" s="78"/>
      <c r="D166" s="78"/>
      <c r="E166" s="78"/>
      <c r="F166" s="78"/>
      <c r="G166" s="97"/>
      <c r="H166" s="78"/>
      <c r="I166" s="78"/>
      <c r="J166" s="78"/>
      <c r="K166" s="76"/>
    </row>
    <row r="167" spans="2:11" ht="15" customHeight="1">
      <c r="B167" s="77"/>
      <c r="C167" s="73" t="s">
        <v>818</v>
      </c>
      <c r="D167" s="73"/>
      <c r="E167" s="73"/>
      <c r="F167" s="70" t="s">
        <v>815</v>
      </c>
      <c r="G167" s="73"/>
      <c r="H167" s="73" t="s">
        <v>854</v>
      </c>
      <c r="I167" s="73" t="s">
        <v>817</v>
      </c>
      <c r="J167" s="73">
        <v>120</v>
      </c>
      <c r="K167" s="76"/>
    </row>
    <row r="168" spans="2:11" ht="15" customHeight="1">
      <c r="B168" s="77"/>
      <c r="C168" s="73" t="s">
        <v>863</v>
      </c>
      <c r="D168" s="73"/>
      <c r="E168" s="73"/>
      <c r="F168" s="70" t="s">
        <v>815</v>
      </c>
      <c r="G168" s="73"/>
      <c r="H168" s="73" t="s">
        <v>864</v>
      </c>
      <c r="I168" s="73" t="s">
        <v>817</v>
      </c>
      <c r="J168" s="73" t="s">
        <v>865</v>
      </c>
      <c r="K168" s="76"/>
    </row>
    <row r="169" spans="2:11" ht="15" customHeight="1">
      <c r="B169" s="77"/>
      <c r="C169" s="73" t="s">
        <v>765</v>
      </c>
      <c r="D169" s="73"/>
      <c r="E169" s="73"/>
      <c r="F169" s="70" t="s">
        <v>815</v>
      </c>
      <c r="G169" s="73"/>
      <c r="H169" s="73" t="s">
        <v>881</v>
      </c>
      <c r="I169" s="73" t="s">
        <v>817</v>
      </c>
      <c r="J169" s="73" t="s">
        <v>865</v>
      </c>
      <c r="K169" s="76"/>
    </row>
    <row r="170" spans="2:11" ht="15" customHeight="1">
      <c r="B170" s="77"/>
      <c r="C170" s="73" t="s">
        <v>820</v>
      </c>
      <c r="D170" s="73"/>
      <c r="E170" s="73"/>
      <c r="F170" s="70" t="s">
        <v>821</v>
      </c>
      <c r="G170" s="73"/>
      <c r="H170" s="73" t="s">
        <v>881</v>
      </c>
      <c r="I170" s="73" t="s">
        <v>817</v>
      </c>
      <c r="J170" s="73">
        <v>50</v>
      </c>
      <c r="K170" s="76"/>
    </row>
    <row r="171" spans="2:11" ht="15" customHeight="1">
      <c r="B171" s="77"/>
      <c r="C171" s="73" t="s">
        <v>823</v>
      </c>
      <c r="D171" s="73"/>
      <c r="E171" s="73"/>
      <c r="F171" s="70" t="s">
        <v>815</v>
      </c>
      <c r="G171" s="73"/>
      <c r="H171" s="73" t="s">
        <v>881</v>
      </c>
      <c r="I171" s="73" t="s">
        <v>825</v>
      </c>
      <c r="J171" s="73"/>
      <c r="K171" s="76"/>
    </row>
    <row r="172" spans="2:11" ht="15" customHeight="1">
      <c r="B172" s="77"/>
      <c r="C172" s="73" t="s">
        <v>834</v>
      </c>
      <c r="D172" s="73"/>
      <c r="E172" s="73"/>
      <c r="F172" s="70" t="s">
        <v>821</v>
      </c>
      <c r="G172" s="73"/>
      <c r="H172" s="73" t="s">
        <v>881</v>
      </c>
      <c r="I172" s="73" t="s">
        <v>817</v>
      </c>
      <c r="J172" s="73">
        <v>50</v>
      </c>
      <c r="K172" s="76"/>
    </row>
    <row r="173" spans="2:11" ht="15" customHeight="1">
      <c r="B173" s="77"/>
      <c r="C173" s="73" t="s">
        <v>842</v>
      </c>
      <c r="D173" s="73"/>
      <c r="E173" s="73"/>
      <c r="F173" s="70" t="s">
        <v>821</v>
      </c>
      <c r="G173" s="73"/>
      <c r="H173" s="73" t="s">
        <v>881</v>
      </c>
      <c r="I173" s="73" t="s">
        <v>817</v>
      </c>
      <c r="J173" s="73">
        <v>50</v>
      </c>
      <c r="K173" s="76"/>
    </row>
    <row r="174" spans="2:11" ht="15" customHeight="1">
      <c r="B174" s="77"/>
      <c r="C174" s="73" t="s">
        <v>840</v>
      </c>
      <c r="D174" s="73"/>
      <c r="E174" s="73"/>
      <c r="F174" s="70" t="s">
        <v>821</v>
      </c>
      <c r="G174" s="73"/>
      <c r="H174" s="73" t="s">
        <v>881</v>
      </c>
      <c r="I174" s="73" t="s">
        <v>817</v>
      </c>
      <c r="J174" s="73">
        <v>50</v>
      </c>
      <c r="K174" s="76"/>
    </row>
    <row r="175" spans="2:11" ht="15" customHeight="1">
      <c r="B175" s="77"/>
      <c r="C175" s="73" t="s">
        <v>65</v>
      </c>
      <c r="D175" s="73"/>
      <c r="E175" s="73"/>
      <c r="F175" s="70" t="s">
        <v>815</v>
      </c>
      <c r="G175" s="73"/>
      <c r="H175" s="73" t="s">
        <v>882</v>
      </c>
      <c r="I175" s="73" t="s">
        <v>883</v>
      </c>
      <c r="J175" s="73"/>
      <c r="K175" s="76"/>
    </row>
    <row r="176" spans="2:11" ht="15" customHeight="1">
      <c r="B176" s="77"/>
      <c r="C176" s="73" t="s">
        <v>40</v>
      </c>
      <c r="D176" s="73"/>
      <c r="E176" s="73"/>
      <c r="F176" s="70" t="s">
        <v>815</v>
      </c>
      <c r="G176" s="73"/>
      <c r="H176" s="73" t="s">
        <v>884</v>
      </c>
      <c r="I176" s="73" t="s">
        <v>885</v>
      </c>
      <c r="J176" s="73">
        <v>1</v>
      </c>
      <c r="K176" s="76"/>
    </row>
    <row r="177" spans="2:11" ht="15" customHeight="1">
      <c r="B177" s="77"/>
      <c r="C177" s="73" t="s">
        <v>39</v>
      </c>
      <c r="D177" s="73"/>
      <c r="E177" s="73"/>
      <c r="F177" s="70" t="s">
        <v>815</v>
      </c>
      <c r="G177" s="73"/>
      <c r="H177" s="73" t="s">
        <v>886</v>
      </c>
      <c r="I177" s="73" t="s">
        <v>817</v>
      </c>
      <c r="J177" s="73">
        <v>20</v>
      </c>
      <c r="K177" s="76"/>
    </row>
    <row r="178" spans="2:11" ht="15" customHeight="1">
      <c r="B178" s="77"/>
      <c r="C178" s="73" t="s">
        <v>66</v>
      </c>
      <c r="D178" s="73"/>
      <c r="E178" s="73"/>
      <c r="F178" s="70" t="s">
        <v>815</v>
      </c>
      <c r="G178" s="73"/>
      <c r="H178" s="73" t="s">
        <v>887</v>
      </c>
      <c r="I178" s="73" t="s">
        <v>817</v>
      </c>
      <c r="J178" s="73">
        <v>255</v>
      </c>
      <c r="K178" s="76"/>
    </row>
    <row r="179" spans="2:11" ht="15" customHeight="1">
      <c r="B179" s="77"/>
      <c r="C179" s="73" t="s">
        <v>67</v>
      </c>
      <c r="D179" s="73"/>
      <c r="E179" s="73"/>
      <c r="F179" s="70" t="s">
        <v>815</v>
      </c>
      <c r="G179" s="73"/>
      <c r="H179" s="73" t="s">
        <v>781</v>
      </c>
      <c r="I179" s="73" t="s">
        <v>817</v>
      </c>
      <c r="J179" s="73">
        <v>10</v>
      </c>
      <c r="K179" s="76"/>
    </row>
    <row r="180" spans="2:11" ht="15" customHeight="1">
      <c r="B180" s="77"/>
      <c r="C180" s="73" t="s">
        <v>68</v>
      </c>
      <c r="D180" s="73"/>
      <c r="E180" s="73"/>
      <c r="F180" s="70" t="s">
        <v>815</v>
      </c>
      <c r="G180" s="73"/>
      <c r="H180" s="73" t="s">
        <v>888</v>
      </c>
      <c r="I180" s="73" t="s">
        <v>849</v>
      </c>
      <c r="J180" s="73"/>
      <c r="K180" s="76"/>
    </row>
    <row r="181" spans="2:11" ht="15" customHeight="1">
      <c r="B181" s="77"/>
      <c r="C181" s="73" t="s">
        <v>889</v>
      </c>
      <c r="D181" s="73"/>
      <c r="E181" s="73"/>
      <c r="F181" s="70" t="s">
        <v>815</v>
      </c>
      <c r="G181" s="73"/>
      <c r="H181" s="73" t="s">
        <v>890</v>
      </c>
      <c r="I181" s="73" t="s">
        <v>849</v>
      </c>
      <c r="J181" s="73"/>
      <c r="K181" s="76"/>
    </row>
    <row r="182" spans="2:11" ht="15" customHeight="1">
      <c r="B182" s="77"/>
      <c r="C182" s="73" t="s">
        <v>878</v>
      </c>
      <c r="D182" s="73"/>
      <c r="E182" s="73"/>
      <c r="F182" s="70" t="s">
        <v>815</v>
      </c>
      <c r="G182" s="73"/>
      <c r="H182" s="73" t="s">
        <v>891</v>
      </c>
      <c r="I182" s="73" t="s">
        <v>849</v>
      </c>
      <c r="J182" s="73"/>
      <c r="K182" s="76"/>
    </row>
    <row r="183" spans="2:11" ht="15" customHeight="1">
      <c r="B183" s="77"/>
      <c r="C183" s="73" t="s">
        <v>70</v>
      </c>
      <c r="D183" s="73"/>
      <c r="E183" s="73"/>
      <c r="F183" s="70" t="s">
        <v>821</v>
      </c>
      <c r="G183" s="73"/>
      <c r="H183" s="73" t="s">
        <v>892</v>
      </c>
      <c r="I183" s="73" t="s">
        <v>817</v>
      </c>
      <c r="J183" s="73">
        <v>50</v>
      </c>
      <c r="K183" s="76"/>
    </row>
    <row r="184" spans="2:11" ht="15" customHeight="1">
      <c r="B184" s="77"/>
      <c r="C184" s="73" t="s">
        <v>893</v>
      </c>
      <c r="D184" s="73"/>
      <c r="E184" s="73"/>
      <c r="F184" s="70" t="s">
        <v>821</v>
      </c>
      <c r="G184" s="73"/>
      <c r="H184" s="73" t="s">
        <v>894</v>
      </c>
      <c r="I184" s="73" t="s">
        <v>895</v>
      </c>
      <c r="J184" s="73"/>
      <c r="K184" s="76"/>
    </row>
    <row r="185" spans="2:11" ht="15" customHeight="1">
      <c r="B185" s="77"/>
      <c r="C185" s="73" t="s">
        <v>896</v>
      </c>
      <c r="D185" s="73"/>
      <c r="E185" s="73"/>
      <c r="F185" s="70" t="s">
        <v>821</v>
      </c>
      <c r="G185" s="73"/>
      <c r="H185" s="73" t="s">
        <v>897</v>
      </c>
      <c r="I185" s="73" t="s">
        <v>895</v>
      </c>
      <c r="J185" s="73"/>
      <c r="K185" s="76"/>
    </row>
    <row r="186" spans="2:11" ht="15" customHeight="1">
      <c r="B186" s="77"/>
      <c r="C186" s="73" t="s">
        <v>898</v>
      </c>
      <c r="D186" s="73"/>
      <c r="E186" s="73"/>
      <c r="F186" s="70" t="s">
        <v>821</v>
      </c>
      <c r="G186" s="73"/>
      <c r="H186" s="73" t="s">
        <v>899</v>
      </c>
      <c r="I186" s="73" t="s">
        <v>895</v>
      </c>
      <c r="J186" s="73"/>
      <c r="K186" s="76"/>
    </row>
    <row r="187" spans="2:11" ht="15" customHeight="1">
      <c r="B187" s="77"/>
      <c r="C187" s="96" t="s">
        <v>900</v>
      </c>
      <c r="D187" s="73"/>
      <c r="E187" s="73"/>
      <c r="F187" s="70" t="s">
        <v>821</v>
      </c>
      <c r="G187" s="73"/>
      <c r="H187" s="73" t="s">
        <v>901</v>
      </c>
      <c r="I187" s="73" t="s">
        <v>902</v>
      </c>
      <c r="J187" s="95" t="s">
        <v>903</v>
      </c>
      <c r="K187" s="76"/>
    </row>
    <row r="188" spans="2:11" ht="15" customHeight="1">
      <c r="B188" s="94"/>
      <c r="C188" s="93"/>
      <c r="D188" s="92"/>
      <c r="E188" s="92"/>
      <c r="F188" s="92"/>
      <c r="G188" s="92"/>
      <c r="H188" s="92"/>
      <c r="I188" s="92"/>
      <c r="J188" s="92"/>
      <c r="K188" s="91"/>
    </row>
    <row r="189" spans="2:11" ht="18.75" customHeight="1">
      <c r="B189" s="90"/>
      <c r="C189" s="89"/>
      <c r="D189" s="89"/>
      <c r="E189" s="89"/>
      <c r="F189" s="88"/>
      <c r="G189" s="73"/>
      <c r="H189" s="73"/>
      <c r="I189" s="73"/>
      <c r="J189" s="73"/>
      <c r="K189" s="87"/>
    </row>
    <row r="190" spans="2:11" ht="18.75" customHeight="1">
      <c r="B190" s="87"/>
      <c r="C190" s="73"/>
      <c r="D190" s="73"/>
      <c r="E190" s="73"/>
      <c r="F190" s="70"/>
      <c r="G190" s="73"/>
      <c r="H190" s="73"/>
      <c r="I190" s="73"/>
      <c r="J190" s="73"/>
      <c r="K190" s="87"/>
    </row>
    <row r="191" spans="2:11" ht="18.75" customHeight="1">
      <c r="B191" s="86"/>
      <c r="C191" s="86"/>
      <c r="D191" s="86"/>
      <c r="E191" s="86"/>
      <c r="F191" s="86"/>
      <c r="G191" s="86"/>
      <c r="H191" s="86"/>
      <c r="I191" s="86"/>
      <c r="J191" s="86"/>
      <c r="K191" s="86"/>
    </row>
    <row r="192" spans="2:11">
      <c r="B192" s="85"/>
      <c r="C192" s="84"/>
      <c r="D192" s="84"/>
      <c r="E192" s="84"/>
      <c r="F192" s="84"/>
      <c r="G192" s="84"/>
      <c r="H192" s="84"/>
      <c r="I192" s="84"/>
      <c r="J192" s="84"/>
      <c r="K192" s="83"/>
    </row>
    <row r="193" spans="2:11" ht="21">
      <c r="B193" s="82"/>
      <c r="C193" s="1220" t="s">
        <v>907</v>
      </c>
      <c r="D193" s="1220"/>
      <c r="E193" s="1220"/>
      <c r="F193" s="1220"/>
      <c r="G193" s="1220"/>
      <c r="H193" s="1220"/>
      <c r="I193" s="1220"/>
      <c r="J193" s="1220"/>
      <c r="K193" s="79"/>
    </row>
    <row r="194" spans="2:11" ht="25.5" customHeight="1">
      <c r="B194" s="82"/>
      <c r="C194" s="81" t="s">
        <v>908</v>
      </c>
      <c r="D194" s="81"/>
      <c r="E194" s="81"/>
      <c r="F194" s="81" t="s">
        <v>909</v>
      </c>
      <c r="G194" s="80"/>
      <c r="H194" s="1225" t="s">
        <v>910</v>
      </c>
      <c r="I194" s="1225"/>
      <c r="J194" s="1225"/>
      <c r="K194" s="79"/>
    </row>
    <row r="195" spans="2:11" ht="5.25" customHeight="1">
      <c r="B195" s="77"/>
      <c r="C195" s="78"/>
      <c r="D195" s="78"/>
      <c r="E195" s="78"/>
      <c r="F195" s="78"/>
      <c r="G195" s="73"/>
      <c r="H195" s="78"/>
      <c r="I195" s="78"/>
      <c r="J195" s="78"/>
      <c r="K195" s="76"/>
    </row>
    <row r="196" spans="2:11" ht="15" customHeight="1">
      <c r="B196" s="77"/>
      <c r="C196" s="73" t="s">
        <v>904</v>
      </c>
      <c r="D196" s="73"/>
      <c r="E196" s="73"/>
      <c r="F196" s="70" t="s">
        <v>31</v>
      </c>
      <c r="G196" s="73"/>
      <c r="H196" s="1226" t="s">
        <v>911</v>
      </c>
      <c r="I196" s="1226"/>
      <c r="J196" s="1226"/>
      <c r="K196" s="76"/>
    </row>
    <row r="197" spans="2:11" ht="15" customHeight="1">
      <c r="B197" s="77"/>
      <c r="C197" s="71"/>
      <c r="D197" s="73"/>
      <c r="E197" s="73"/>
      <c r="F197" s="70" t="s">
        <v>32</v>
      </c>
      <c r="G197" s="73"/>
      <c r="H197" s="1226" t="s">
        <v>912</v>
      </c>
      <c r="I197" s="1226"/>
      <c r="J197" s="1226"/>
      <c r="K197" s="76"/>
    </row>
    <row r="198" spans="2:11" ht="15" customHeight="1">
      <c r="B198" s="77"/>
      <c r="C198" s="71"/>
      <c r="D198" s="73"/>
      <c r="E198" s="73"/>
      <c r="F198" s="70" t="s">
        <v>35</v>
      </c>
      <c r="G198" s="73"/>
      <c r="H198" s="1226" t="s">
        <v>913</v>
      </c>
      <c r="I198" s="1226"/>
      <c r="J198" s="1226"/>
      <c r="K198" s="76"/>
    </row>
    <row r="199" spans="2:11" ht="15" customHeight="1">
      <c r="B199" s="77"/>
      <c r="C199" s="73"/>
      <c r="D199" s="73"/>
      <c r="E199" s="73"/>
      <c r="F199" s="70" t="s">
        <v>33</v>
      </c>
      <c r="G199" s="73"/>
      <c r="H199" s="1226" t="s">
        <v>914</v>
      </c>
      <c r="I199" s="1226"/>
      <c r="J199" s="1226"/>
      <c r="K199" s="76"/>
    </row>
    <row r="200" spans="2:11" ht="15" customHeight="1">
      <c r="B200" s="77"/>
      <c r="C200" s="73"/>
      <c r="D200" s="73"/>
      <c r="E200" s="73"/>
      <c r="F200" s="70" t="s">
        <v>34</v>
      </c>
      <c r="G200" s="73"/>
      <c r="H200" s="1226" t="s">
        <v>915</v>
      </c>
      <c r="I200" s="1226"/>
      <c r="J200" s="1226"/>
      <c r="K200" s="76"/>
    </row>
    <row r="201" spans="2:11" ht="15" customHeight="1">
      <c r="B201" s="77"/>
      <c r="C201" s="73"/>
      <c r="D201" s="73"/>
      <c r="E201" s="73"/>
      <c r="F201" s="70"/>
      <c r="G201" s="73"/>
      <c r="H201" s="73"/>
      <c r="I201" s="73"/>
      <c r="J201" s="73"/>
      <c r="K201" s="76"/>
    </row>
    <row r="202" spans="2:11" ht="15" customHeight="1">
      <c r="B202" s="77"/>
      <c r="C202" s="73" t="s">
        <v>861</v>
      </c>
      <c r="D202" s="73"/>
      <c r="E202" s="73"/>
      <c r="F202" s="70" t="s">
        <v>43</v>
      </c>
      <c r="G202" s="73"/>
      <c r="H202" s="1226" t="s">
        <v>916</v>
      </c>
      <c r="I202" s="1226"/>
      <c r="J202" s="1226"/>
      <c r="K202" s="76"/>
    </row>
    <row r="203" spans="2:11" ht="15" customHeight="1">
      <c r="B203" s="77"/>
      <c r="C203" s="71"/>
      <c r="D203" s="73"/>
      <c r="E203" s="73"/>
      <c r="F203" s="70" t="s">
        <v>760</v>
      </c>
      <c r="G203" s="73"/>
      <c r="H203" s="1226" t="s">
        <v>761</v>
      </c>
      <c r="I203" s="1226"/>
      <c r="J203" s="1226"/>
      <c r="K203" s="76"/>
    </row>
    <row r="204" spans="2:11" ht="15" customHeight="1">
      <c r="B204" s="77"/>
      <c r="C204" s="73"/>
      <c r="D204" s="73"/>
      <c r="E204" s="73"/>
      <c r="F204" s="70" t="s">
        <v>758</v>
      </c>
      <c r="G204" s="73"/>
      <c r="H204" s="1226" t="s">
        <v>917</v>
      </c>
      <c r="I204" s="1226"/>
      <c r="J204" s="1226"/>
      <c r="K204" s="76"/>
    </row>
    <row r="205" spans="2:11" ht="15" customHeight="1">
      <c r="B205" s="72"/>
      <c r="C205" s="71"/>
      <c r="D205" s="71"/>
      <c r="E205" s="71"/>
      <c r="F205" s="70" t="s">
        <v>762</v>
      </c>
      <c r="G205" s="69"/>
      <c r="H205" s="1224" t="s">
        <v>763</v>
      </c>
      <c r="I205" s="1224"/>
      <c r="J205" s="1224"/>
      <c r="K205" s="68"/>
    </row>
    <row r="206" spans="2:11" ht="15" customHeight="1">
      <c r="B206" s="72"/>
      <c r="C206" s="71"/>
      <c r="D206" s="71"/>
      <c r="E206" s="71"/>
      <c r="F206" s="70" t="s">
        <v>722</v>
      </c>
      <c r="G206" s="69"/>
      <c r="H206" s="1224" t="s">
        <v>918</v>
      </c>
      <c r="I206" s="1224"/>
      <c r="J206" s="1224"/>
      <c r="K206" s="68"/>
    </row>
    <row r="207" spans="2:11" ht="15" customHeight="1">
      <c r="B207" s="72"/>
      <c r="C207" s="71"/>
      <c r="D207" s="71"/>
      <c r="E207" s="71"/>
      <c r="F207" s="75"/>
      <c r="G207" s="69"/>
      <c r="H207" s="74"/>
      <c r="I207" s="74"/>
      <c r="J207" s="74"/>
      <c r="K207" s="68"/>
    </row>
    <row r="208" spans="2:11" ht="15" customHeight="1">
      <c r="B208" s="72"/>
      <c r="C208" s="73" t="s">
        <v>885</v>
      </c>
      <c r="D208" s="71"/>
      <c r="E208" s="71"/>
      <c r="F208" s="70">
        <v>1</v>
      </c>
      <c r="G208" s="69"/>
      <c r="H208" s="1224" t="s">
        <v>919</v>
      </c>
      <c r="I208" s="1224"/>
      <c r="J208" s="1224"/>
      <c r="K208" s="68"/>
    </row>
    <row r="209" spans="2:11" ht="15" customHeight="1">
      <c r="B209" s="72"/>
      <c r="C209" s="71"/>
      <c r="D209" s="71"/>
      <c r="E209" s="71"/>
      <c r="F209" s="70">
        <v>2</v>
      </c>
      <c r="G209" s="69"/>
      <c r="H209" s="1224" t="s">
        <v>920</v>
      </c>
      <c r="I209" s="1224"/>
      <c r="J209" s="1224"/>
      <c r="K209" s="68"/>
    </row>
    <row r="210" spans="2:11" ht="15" customHeight="1">
      <c r="B210" s="72"/>
      <c r="C210" s="71"/>
      <c r="D210" s="71"/>
      <c r="E210" s="71"/>
      <c r="F210" s="70">
        <v>3</v>
      </c>
      <c r="G210" s="69"/>
      <c r="H210" s="1224" t="s">
        <v>921</v>
      </c>
      <c r="I210" s="1224"/>
      <c r="J210" s="1224"/>
      <c r="K210" s="68"/>
    </row>
    <row r="211" spans="2:11" ht="15" customHeight="1">
      <c r="B211" s="72"/>
      <c r="C211" s="71"/>
      <c r="D211" s="71"/>
      <c r="E211" s="71"/>
      <c r="F211" s="70">
        <v>4</v>
      </c>
      <c r="G211" s="69"/>
      <c r="H211" s="1224" t="s">
        <v>922</v>
      </c>
      <c r="I211" s="1224"/>
      <c r="J211" s="1224"/>
      <c r="K211" s="68"/>
    </row>
    <row r="212" spans="2:11" ht="12.75" customHeight="1">
      <c r="B212" s="67"/>
      <c r="C212" s="66"/>
      <c r="D212" s="66"/>
      <c r="E212" s="66"/>
      <c r="F212" s="66"/>
      <c r="G212" s="66"/>
      <c r="H212" s="66"/>
      <c r="I212" s="66"/>
      <c r="J212" s="66"/>
      <c r="K212" s="65"/>
    </row>
  </sheetData>
  <sheetProtection password="CC09" sheet="1" objects="1" scenarios="1" selectLockedCells="1" selectUnlockedCells="1"/>
  <mergeCells count="77">
    <mergeCell ref="H206:J206"/>
    <mergeCell ref="H208:J208"/>
    <mergeCell ref="H209:J209"/>
    <mergeCell ref="H210:J210"/>
    <mergeCell ref="H211:J211"/>
    <mergeCell ref="H205:J205"/>
    <mergeCell ref="C163:J163"/>
    <mergeCell ref="C193:J193"/>
    <mergeCell ref="H194:J194"/>
    <mergeCell ref="H196:J196"/>
    <mergeCell ref="H197:J197"/>
    <mergeCell ref="H198:J198"/>
    <mergeCell ref="H199:J199"/>
    <mergeCell ref="H200:J200"/>
    <mergeCell ref="H202:J202"/>
    <mergeCell ref="H203:J203"/>
    <mergeCell ref="H204:J204"/>
    <mergeCell ref="C145:J145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D59:J59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45:J45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32:J32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F17:J17"/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</mergeCells>
  <pageMargins left="0.59055118110236227" right="0.59055118110236227" top="0.59055118110236227" bottom="0.59055118110236227" header="0" footer="0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 fitToPage="1"/>
  </sheetPr>
  <dimension ref="A1:BR1802"/>
  <sheetViews>
    <sheetView showGridLines="0" workbookViewId="0">
      <pane ySplit="1" topLeftCell="A2" activePane="bottomLeft" state="frozen"/>
      <selection pane="bottomLeft" activeCell="F11" sqref="F11"/>
    </sheetView>
  </sheetViews>
  <sheetFormatPr defaultRowHeight="13.5"/>
  <cols>
    <col min="1" max="1" width="8.33203125" style="274" customWidth="1"/>
    <col min="2" max="2" width="1.6640625" style="274" customWidth="1"/>
    <col min="3" max="3" width="4.1640625" style="274" customWidth="1"/>
    <col min="4" max="4" width="4.33203125" style="274" customWidth="1"/>
    <col min="5" max="5" width="17.1640625" style="274" customWidth="1"/>
    <col min="6" max="6" width="75" style="274" customWidth="1"/>
    <col min="7" max="7" width="8.6640625" style="274" customWidth="1"/>
    <col min="8" max="8" width="11.1640625" style="274" customWidth="1"/>
    <col min="9" max="9" width="12.6640625" style="274" customWidth="1"/>
    <col min="10" max="10" width="23.5" style="274" customWidth="1"/>
    <col min="11" max="11" width="15.5" style="274" customWidth="1"/>
    <col min="12" max="12" width="9.33203125" style="274"/>
    <col min="13" max="18" width="9.33203125" style="274" hidden="1" customWidth="1"/>
    <col min="19" max="19" width="8.1640625" style="274" hidden="1" customWidth="1"/>
    <col min="20" max="20" width="29.6640625" style="274" hidden="1" customWidth="1"/>
    <col min="21" max="21" width="16.33203125" style="274" hidden="1" customWidth="1"/>
    <col min="22" max="22" width="12.33203125" style="274" customWidth="1"/>
    <col min="23" max="23" width="16.33203125" style="274" customWidth="1"/>
    <col min="24" max="24" width="12.33203125" style="274" customWidth="1"/>
    <col min="25" max="25" width="15" style="274" customWidth="1"/>
    <col min="26" max="26" width="11" style="274" customWidth="1"/>
    <col min="27" max="27" width="15" style="274" customWidth="1"/>
    <col min="28" max="28" width="16.33203125" style="274" customWidth="1"/>
    <col min="29" max="29" width="11" style="274" customWidth="1"/>
    <col min="30" max="30" width="15" style="274" customWidth="1"/>
    <col min="31" max="31" width="16.33203125" style="274" customWidth="1"/>
    <col min="32" max="43" width="9.33203125" style="274"/>
    <col min="44" max="65" width="9.33203125" style="274" hidden="1" customWidth="1"/>
    <col min="66" max="16384" width="9.33203125" style="274"/>
  </cols>
  <sheetData>
    <row r="1" spans="1:70" ht="21.75" customHeight="1">
      <c r="A1" s="247"/>
      <c r="B1" s="248"/>
      <c r="C1" s="248"/>
      <c r="D1" s="249" t="s">
        <v>0</v>
      </c>
      <c r="E1" s="248"/>
      <c r="F1" s="264" t="s">
        <v>744</v>
      </c>
      <c r="G1" s="1084" t="s">
        <v>745</v>
      </c>
      <c r="H1" s="1084"/>
      <c r="I1" s="248"/>
      <c r="J1" s="264" t="s">
        <v>746</v>
      </c>
      <c r="K1" s="249" t="s">
        <v>44</v>
      </c>
      <c r="L1" s="264" t="s">
        <v>747</v>
      </c>
      <c r="M1" s="264"/>
      <c r="N1" s="264"/>
      <c r="O1" s="264"/>
      <c r="P1" s="264"/>
      <c r="Q1" s="264"/>
      <c r="R1" s="264"/>
      <c r="S1" s="264"/>
      <c r="T1" s="264"/>
      <c r="U1" s="256"/>
      <c r="V1" s="256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  <c r="BE1" s="247"/>
      <c r="BF1" s="247"/>
      <c r="BG1" s="247"/>
      <c r="BH1" s="247"/>
      <c r="BI1" s="247"/>
      <c r="BJ1" s="247"/>
      <c r="BK1" s="247"/>
      <c r="BL1" s="247"/>
      <c r="BM1" s="247"/>
      <c r="BN1" s="247"/>
      <c r="BO1" s="247"/>
      <c r="BP1" s="247"/>
      <c r="BQ1" s="247"/>
      <c r="BR1" s="247"/>
    </row>
    <row r="2" spans="1:70" ht="36.950000000000003" customHeight="1">
      <c r="L2" s="1085" t="s">
        <v>4</v>
      </c>
      <c r="M2" s="1086"/>
      <c r="N2" s="1086"/>
      <c r="O2" s="1086"/>
      <c r="P2" s="1086"/>
      <c r="Q2" s="1086"/>
      <c r="R2" s="1086"/>
      <c r="S2" s="1086"/>
      <c r="T2" s="1086"/>
      <c r="U2" s="1086"/>
      <c r="V2" s="1086"/>
      <c r="AT2" s="275" t="s">
        <v>4908</v>
      </c>
    </row>
    <row r="3" spans="1:70" ht="6.95" customHeight="1">
      <c r="B3" s="276"/>
      <c r="C3" s="277"/>
      <c r="D3" s="277"/>
      <c r="E3" s="277"/>
      <c r="F3" s="277"/>
      <c r="G3" s="277"/>
      <c r="H3" s="277"/>
      <c r="I3" s="277"/>
      <c r="J3" s="277"/>
      <c r="K3" s="278"/>
      <c r="AT3" s="275" t="s">
        <v>45</v>
      </c>
    </row>
    <row r="4" spans="1:70" ht="36.950000000000003" customHeight="1">
      <c r="B4" s="279"/>
      <c r="C4" s="280"/>
      <c r="D4" s="281" t="s">
        <v>46</v>
      </c>
      <c r="E4" s="280"/>
      <c r="F4" s="280"/>
      <c r="G4" s="280"/>
      <c r="H4" s="280"/>
      <c r="I4" s="280"/>
      <c r="J4" s="280"/>
      <c r="K4" s="282"/>
      <c r="M4" s="283" t="s">
        <v>7</v>
      </c>
      <c r="AT4" s="275" t="s">
        <v>2</v>
      </c>
    </row>
    <row r="5" spans="1:70" ht="6.95" customHeight="1">
      <c r="B5" s="279"/>
      <c r="C5" s="280"/>
      <c r="D5" s="280"/>
      <c r="E5" s="280"/>
      <c r="F5" s="280"/>
      <c r="G5" s="280"/>
      <c r="H5" s="280"/>
      <c r="I5" s="280"/>
      <c r="J5" s="280"/>
      <c r="K5" s="282"/>
    </row>
    <row r="6" spans="1:70" ht="15">
      <c r="B6" s="279"/>
      <c r="C6" s="280"/>
      <c r="D6" s="284" t="s">
        <v>8</v>
      </c>
      <c r="E6" s="280"/>
      <c r="F6" s="280"/>
      <c r="G6" s="280"/>
      <c r="H6" s="280"/>
      <c r="I6" s="280"/>
      <c r="J6" s="280"/>
      <c r="K6" s="282"/>
    </row>
    <row r="7" spans="1:70" ht="22.5" customHeight="1">
      <c r="B7" s="279"/>
      <c r="C7" s="280"/>
      <c r="D7" s="280"/>
      <c r="E7" s="1087" t="s">
        <v>4711</v>
      </c>
      <c r="F7" s="1088"/>
      <c r="G7" s="1088"/>
      <c r="H7" s="1088"/>
      <c r="I7" s="280"/>
      <c r="J7" s="280"/>
      <c r="K7" s="282"/>
    </row>
    <row r="8" spans="1:70" s="285" customFormat="1" ht="15">
      <c r="B8" s="286"/>
      <c r="C8" s="273"/>
      <c r="D8" s="284" t="s">
        <v>4285</v>
      </c>
      <c r="E8" s="273"/>
      <c r="F8" s="273"/>
      <c r="G8" s="273"/>
      <c r="H8" s="273"/>
      <c r="I8" s="273"/>
      <c r="J8" s="273"/>
      <c r="K8" s="287"/>
    </row>
    <row r="9" spans="1:70" s="285" customFormat="1" ht="36.950000000000003" customHeight="1">
      <c r="B9" s="286"/>
      <c r="C9" s="273"/>
      <c r="D9" s="273"/>
      <c r="E9" s="1089" t="s">
        <v>4617</v>
      </c>
      <c r="F9" s="1090"/>
      <c r="G9" s="1090"/>
      <c r="H9" s="1090"/>
      <c r="I9" s="273"/>
      <c r="J9" s="273"/>
      <c r="K9" s="287"/>
    </row>
    <row r="10" spans="1:70" s="285" customFormat="1">
      <c r="B10" s="286"/>
      <c r="C10" s="273"/>
      <c r="D10" s="273"/>
      <c r="E10" s="273"/>
      <c r="F10" s="273"/>
      <c r="G10" s="273"/>
      <c r="H10" s="273"/>
      <c r="I10" s="273"/>
      <c r="J10" s="273"/>
      <c r="K10" s="287"/>
    </row>
    <row r="11" spans="1:70" s="285" customFormat="1" ht="14.45" customHeight="1">
      <c r="B11" s="286"/>
      <c r="C11" s="273"/>
      <c r="D11" s="284" t="s">
        <v>10</v>
      </c>
      <c r="E11" s="273"/>
      <c r="F11" s="271"/>
      <c r="G11" s="273"/>
      <c r="H11" s="273"/>
      <c r="I11" s="284" t="s">
        <v>11</v>
      </c>
      <c r="J11" s="271" t="s">
        <v>1</v>
      </c>
      <c r="K11" s="287"/>
    </row>
    <row r="12" spans="1:70" s="285" customFormat="1" ht="14.45" customHeight="1">
      <c r="B12" s="286"/>
      <c r="C12" s="273"/>
      <c r="D12" s="284" t="s">
        <v>13</v>
      </c>
      <c r="E12" s="273"/>
      <c r="F12" s="271" t="s">
        <v>14</v>
      </c>
      <c r="G12" s="273"/>
      <c r="H12" s="273"/>
      <c r="I12" s="284" t="s">
        <v>15</v>
      </c>
      <c r="J12" s="289">
        <v>42660</v>
      </c>
      <c r="K12" s="287"/>
    </row>
    <row r="13" spans="1:70" s="285" customFormat="1" ht="10.9" customHeight="1">
      <c r="B13" s="286"/>
      <c r="C13" s="273"/>
      <c r="D13" s="273"/>
      <c r="E13" s="273"/>
      <c r="F13" s="273"/>
      <c r="G13" s="273"/>
      <c r="H13" s="273"/>
      <c r="I13" s="273"/>
      <c r="J13" s="273"/>
      <c r="K13" s="287"/>
    </row>
    <row r="14" spans="1:70" s="285" customFormat="1" ht="14.45" customHeight="1">
      <c r="B14" s="286"/>
      <c r="C14" s="273"/>
      <c r="D14" s="284" t="s">
        <v>16</v>
      </c>
      <c r="E14" s="273"/>
      <c r="F14" s="273"/>
      <c r="G14" s="273"/>
      <c r="H14" s="273"/>
      <c r="I14" s="284" t="s">
        <v>17</v>
      </c>
      <c r="J14" s="271"/>
      <c r="K14" s="287"/>
    </row>
    <row r="15" spans="1:70" s="285" customFormat="1" ht="18" customHeight="1">
      <c r="B15" s="286"/>
      <c r="C15" s="273"/>
      <c r="D15" s="273"/>
      <c r="E15" s="271"/>
      <c r="F15" s="273"/>
      <c r="G15" s="273"/>
      <c r="H15" s="273"/>
      <c r="I15" s="284" t="s">
        <v>19</v>
      </c>
      <c r="J15" s="271"/>
      <c r="K15" s="287"/>
    </row>
    <row r="16" spans="1:70" s="285" customFormat="1" ht="6.95" customHeight="1">
      <c r="B16" s="286"/>
      <c r="C16" s="273"/>
      <c r="D16" s="273"/>
      <c r="E16" s="273"/>
      <c r="F16" s="273"/>
      <c r="G16" s="273"/>
      <c r="H16" s="273"/>
      <c r="I16" s="273"/>
      <c r="J16" s="273"/>
      <c r="K16" s="287"/>
    </row>
    <row r="17" spans="2:11" s="285" customFormat="1" ht="14.45" customHeight="1">
      <c r="B17" s="286"/>
      <c r="C17" s="273"/>
      <c r="D17" s="284" t="s">
        <v>20</v>
      </c>
      <c r="E17" s="273"/>
      <c r="F17" s="273"/>
      <c r="G17" s="273"/>
      <c r="H17" s="273"/>
      <c r="I17" s="284" t="s">
        <v>17</v>
      </c>
      <c r="J17" s="271"/>
      <c r="K17" s="287"/>
    </row>
    <row r="18" spans="2:11" s="285" customFormat="1" ht="18" customHeight="1">
      <c r="B18" s="286"/>
      <c r="C18" s="273"/>
      <c r="D18" s="273"/>
      <c r="E18" s="271"/>
      <c r="F18" s="273"/>
      <c r="G18" s="273"/>
      <c r="H18" s="273"/>
      <c r="I18" s="284" t="s">
        <v>19</v>
      </c>
      <c r="J18" s="271"/>
      <c r="K18" s="287"/>
    </row>
    <row r="19" spans="2:11" s="285" customFormat="1" ht="6.95" customHeight="1">
      <c r="B19" s="286"/>
      <c r="C19" s="273"/>
      <c r="D19" s="273"/>
      <c r="E19" s="273"/>
      <c r="F19" s="273"/>
      <c r="G19" s="273"/>
      <c r="H19" s="273"/>
      <c r="I19" s="273"/>
      <c r="J19" s="273"/>
      <c r="K19" s="287"/>
    </row>
    <row r="20" spans="2:11" s="285" customFormat="1" ht="14.45" customHeight="1">
      <c r="B20" s="286"/>
      <c r="C20" s="273"/>
      <c r="D20" s="284" t="s">
        <v>22</v>
      </c>
      <c r="E20" s="273"/>
      <c r="F20" s="273"/>
      <c r="G20" s="273"/>
      <c r="H20" s="273"/>
      <c r="I20" s="284" t="s">
        <v>17</v>
      </c>
      <c r="J20" s="271"/>
      <c r="K20" s="287"/>
    </row>
    <row r="21" spans="2:11" s="285" customFormat="1" ht="18" customHeight="1">
      <c r="B21" s="286"/>
      <c r="C21" s="273"/>
      <c r="D21" s="273"/>
      <c r="E21" s="288" t="s">
        <v>4856</v>
      </c>
      <c r="F21" s="273"/>
      <c r="G21" s="273"/>
      <c r="H21" s="273"/>
      <c r="I21" s="284" t="s">
        <v>19</v>
      </c>
      <c r="J21" s="271"/>
      <c r="K21" s="287"/>
    </row>
    <row r="22" spans="2:11" s="285" customFormat="1" ht="6.95" customHeight="1">
      <c r="B22" s="286"/>
      <c r="C22" s="273"/>
      <c r="D22" s="273"/>
      <c r="E22" s="273"/>
      <c r="F22" s="273"/>
      <c r="G22" s="273"/>
      <c r="H22" s="273"/>
      <c r="I22" s="273"/>
      <c r="J22" s="273"/>
      <c r="K22" s="287"/>
    </row>
    <row r="23" spans="2:11" s="285" customFormat="1" ht="14.45" customHeight="1">
      <c r="B23" s="286"/>
      <c r="C23" s="273"/>
      <c r="D23" s="284" t="s">
        <v>25</v>
      </c>
      <c r="E23" s="273"/>
      <c r="F23" s="273"/>
      <c r="G23" s="273"/>
      <c r="H23" s="273"/>
      <c r="I23" s="273"/>
      <c r="J23" s="273"/>
      <c r="K23" s="287"/>
    </row>
    <row r="24" spans="2:11" s="293" customFormat="1" ht="22.5" customHeight="1">
      <c r="B24" s="290"/>
      <c r="C24" s="291"/>
      <c r="D24" s="291"/>
      <c r="E24" s="1091" t="s">
        <v>1</v>
      </c>
      <c r="F24" s="1092"/>
      <c r="G24" s="1092"/>
      <c r="H24" s="1092"/>
      <c r="I24" s="291"/>
      <c r="J24" s="291"/>
      <c r="K24" s="292"/>
    </row>
    <row r="25" spans="2:11" s="285" customFormat="1" ht="6.95" customHeight="1">
      <c r="B25" s="286"/>
      <c r="C25" s="273"/>
      <c r="D25" s="273"/>
      <c r="E25" s="273"/>
      <c r="F25" s="273"/>
      <c r="G25" s="273"/>
      <c r="H25" s="273"/>
      <c r="I25" s="273"/>
      <c r="J25" s="273"/>
      <c r="K25" s="287"/>
    </row>
    <row r="26" spans="2:11" s="285" customFormat="1" ht="6.95" customHeight="1">
      <c r="B26" s="286"/>
      <c r="C26" s="273"/>
      <c r="D26" s="294"/>
      <c r="E26" s="294"/>
      <c r="F26" s="294"/>
      <c r="G26" s="294"/>
      <c r="H26" s="294"/>
      <c r="I26" s="294"/>
      <c r="J26" s="294"/>
      <c r="K26" s="295"/>
    </row>
    <row r="27" spans="2:11" s="285" customFormat="1" ht="25.35" customHeight="1">
      <c r="B27" s="286"/>
      <c r="C27" s="273"/>
      <c r="D27" s="296" t="s">
        <v>26</v>
      </c>
      <c r="E27" s="273"/>
      <c r="F27" s="273"/>
      <c r="G27" s="273"/>
      <c r="H27" s="273"/>
      <c r="I27" s="273"/>
      <c r="J27" s="297">
        <f>ROUND(J102,2)</f>
        <v>0</v>
      </c>
      <c r="K27" s="287"/>
    </row>
    <row r="28" spans="2:11" s="285" customFormat="1" ht="6.95" customHeight="1">
      <c r="B28" s="286"/>
      <c r="C28" s="273"/>
      <c r="D28" s="294"/>
      <c r="E28" s="294"/>
      <c r="F28" s="294"/>
      <c r="G28" s="294"/>
      <c r="H28" s="294"/>
      <c r="I28" s="294"/>
      <c r="J28" s="294"/>
      <c r="K28" s="295"/>
    </row>
    <row r="29" spans="2:11" s="285" customFormat="1" ht="14.45" customHeight="1">
      <c r="B29" s="286"/>
      <c r="C29" s="273"/>
      <c r="D29" s="273"/>
      <c r="E29" s="273"/>
      <c r="F29" s="298" t="s">
        <v>28</v>
      </c>
      <c r="G29" s="273"/>
      <c r="H29" s="273"/>
      <c r="I29" s="298" t="s">
        <v>27</v>
      </c>
      <c r="J29" s="298" t="s">
        <v>29</v>
      </c>
      <c r="K29" s="287"/>
    </row>
    <row r="30" spans="2:11" s="285" customFormat="1" ht="14.45" customHeight="1">
      <c r="B30" s="286"/>
      <c r="C30" s="273"/>
      <c r="D30" s="299" t="s">
        <v>30</v>
      </c>
      <c r="E30" s="299" t="s">
        <v>31</v>
      </c>
      <c r="F30" s="300">
        <f>ROUND(SUM(BE102:BE1800), 2)</f>
        <v>0</v>
      </c>
      <c r="G30" s="273"/>
      <c r="H30" s="273"/>
      <c r="I30" s="301">
        <v>0.21</v>
      </c>
      <c r="J30" s="300">
        <f>ROUND(ROUND((SUM(BE102:BE1800)), 2)*I30, 2)</f>
        <v>0</v>
      </c>
      <c r="K30" s="287"/>
    </row>
    <row r="31" spans="2:11" s="285" customFormat="1" ht="14.45" customHeight="1">
      <c r="B31" s="286"/>
      <c r="C31" s="273"/>
      <c r="D31" s="273"/>
      <c r="E31" s="299" t="s">
        <v>32</v>
      </c>
      <c r="F31" s="300">
        <f>ROUND(SUM(BF102:BF1800), 2)</f>
        <v>0</v>
      </c>
      <c r="G31" s="273"/>
      <c r="H31" s="273"/>
      <c r="I31" s="301">
        <v>0.15</v>
      </c>
      <c r="J31" s="300">
        <f>ROUND(ROUND((SUM(BF102:BF1800)), 2)*I31, 2)</f>
        <v>0</v>
      </c>
      <c r="K31" s="287"/>
    </row>
    <row r="32" spans="2:11" s="285" customFormat="1" ht="14.45" hidden="1" customHeight="1">
      <c r="B32" s="286"/>
      <c r="C32" s="273"/>
      <c r="D32" s="273"/>
      <c r="E32" s="299" t="s">
        <v>33</v>
      </c>
      <c r="F32" s="300">
        <f>ROUND(SUM(BG102:BG1800), 2)</f>
        <v>0</v>
      </c>
      <c r="G32" s="273"/>
      <c r="H32" s="273"/>
      <c r="I32" s="301">
        <v>0.21</v>
      </c>
      <c r="J32" s="300">
        <v>0</v>
      </c>
      <c r="K32" s="287"/>
    </row>
    <row r="33" spans="2:11" s="285" customFormat="1" ht="14.45" hidden="1" customHeight="1">
      <c r="B33" s="286"/>
      <c r="C33" s="273"/>
      <c r="D33" s="273"/>
      <c r="E33" s="299" t="s">
        <v>34</v>
      </c>
      <c r="F33" s="300">
        <f>ROUND(SUM(BH102:BH1800), 2)</f>
        <v>0</v>
      </c>
      <c r="G33" s="273"/>
      <c r="H33" s="273"/>
      <c r="I33" s="301">
        <v>0.15</v>
      </c>
      <c r="J33" s="300">
        <v>0</v>
      </c>
      <c r="K33" s="287"/>
    </row>
    <row r="34" spans="2:11" s="285" customFormat="1" ht="14.45" hidden="1" customHeight="1">
      <c r="B34" s="286"/>
      <c r="C34" s="273"/>
      <c r="D34" s="273"/>
      <c r="E34" s="299" t="s">
        <v>35</v>
      </c>
      <c r="F34" s="300">
        <f>ROUND(SUM(BI102:BI1800), 2)</f>
        <v>0</v>
      </c>
      <c r="G34" s="273"/>
      <c r="H34" s="273"/>
      <c r="I34" s="301">
        <v>0</v>
      </c>
      <c r="J34" s="300">
        <v>0</v>
      </c>
      <c r="K34" s="287"/>
    </row>
    <row r="35" spans="2:11" s="285" customFormat="1" ht="6.95" customHeight="1">
      <c r="B35" s="286"/>
      <c r="C35" s="273"/>
      <c r="D35" s="273"/>
      <c r="E35" s="273"/>
      <c r="F35" s="273"/>
      <c r="G35" s="273"/>
      <c r="H35" s="273"/>
      <c r="I35" s="273"/>
      <c r="J35" s="273"/>
      <c r="K35" s="287"/>
    </row>
    <row r="36" spans="2:11" s="285" customFormat="1" ht="25.35" customHeight="1">
      <c r="B36" s="286"/>
      <c r="C36" s="302"/>
      <c r="D36" s="303" t="s">
        <v>36</v>
      </c>
      <c r="E36" s="304"/>
      <c r="F36" s="304"/>
      <c r="G36" s="305" t="s">
        <v>37</v>
      </c>
      <c r="H36" s="306" t="s">
        <v>38</v>
      </c>
      <c r="I36" s="304"/>
      <c r="J36" s="307">
        <f>SUM(J27:J34)</f>
        <v>0</v>
      </c>
      <c r="K36" s="308"/>
    </row>
    <row r="37" spans="2:11" s="285" customFormat="1" ht="14.45" customHeight="1">
      <c r="B37" s="309"/>
      <c r="C37" s="310"/>
      <c r="D37" s="310"/>
      <c r="E37" s="310"/>
      <c r="F37" s="310"/>
      <c r="G37" s="310"/>
      <c r="H37" s="310"/>
      <c r="I37" s="310"/>
      <c r="J37" s="310"/>
      <c r="K37" s="311"/>
    </row>
    <row r="41" spans="2:11" s="285" customFormat="1" ht="6.95" customHeight="1">
      <c r="B41" s="312"/>
      <c r="C41" s="313"/>
      <c r="D41" s="313"/>
      <c r="E41" s="313"/>
      <c r="F41" s="313"/>
      <c r="G41" s="313"/>
      <c r="H41" s="313"/>
      <c r="I41" s="313"/>
      <c r="J41" s="313"/>
      <c r="K41" s="314"/>
    </row>
    <row r="42" spans="2:11" s="285" customFormat="1" ht="36.950000000000003" customHeight="1">
      <c r="B42" s="286"/>
      <c r="C42" s="281" t="s">
        <v>47</v>
      </c>
      <c r="D42" s="273"/>
      <c r="E42" s="273"/>
      <c r="F42" s="273"/>
      <c r="G42" s="273"/>
      <c r="H42" s="273"/>
      <c r="I42" s="273"/>
      <c r="J42" s="273"/>
      <c r="K42" s="287"/>
    </row>
    <row r="43" spans="2:11" s="285" customFormat="1" ht="6.95" customHeight="1">
      <c r="B43" s="286"/>
      <c r="C43" s="273"/>
      <c r="D43" s="273"/>
      <c r="E43" s="273"/>
      <c r="F43" s="273"/>
      <c r="G43" s="273"/>
      <c r="H43" s="273"/>
      <c r="I43" s="273"/>
      <c r="J43" s="273"/>
      <c r="K43" s="287"/>
    </row>
    <row r="44" spans="2:11" s="285" customFormat="1" ht="14.45" customHeight="1">
      <c r="B44" s="286"/>
      <c r="C44" s="284" t="s">
        <v>8</v>
      </c>
      <c r="D44" s="273"/>
      <c r="E44" s="273"/>
      <c r="F44" s="273"/>
      <c r="G44" s="273"/>
      <c r="H44" s="273"/>
      <c r="I44" s="273"/>
      <c r="J44" s="273"/>
      <c r="K44" s="287"/>
    </row>
    <row r="45" spans="2:11" s="285" customFormat="1" ht="22.5" customHeight="1">
      <c r="B45" s="286"/>
      <c r="C45" s="273"/>
      <c r="D45" s="273"/>
      <c r="E45" s="1087" t="str">
        <f>E7</f>
        <v>Kladruby - provozně stravovací objekt DPS</v>
      </c>
      <c r="F45" s="1090"/>
      <c r="G45" s="1090"/>
      <c r="H45" s="1090"/>
      <c r="I45" s="273"/>
      <c r="J45" s="273"/>
      <c r="K45" s="287"/>
    </row>
    <row r="46" spans="2:11" s="285" customFormat="1" ht="14.45" customHeight="1">
      <c r="B46" s="286"/>
      <c r="C46" s="284" t="s">
        <v>4285</v>
      </c>
      <c r="D46" s="273"/>
      <c r="E46" s="273"/>
      <c r="F46" s="273"/>
      <c r="G46" s="273"/>
      <c r="H46" s="273"/>
      <c r="I46" s="273"/>
      <c r="J46" s="273"/>
      <c r="K46" s="287"/>
    </row>
    <row r="47" spans="2:11" s="285" customFormat="1" ht="23.25" customHeight="1">
      <c r="B47" s="286"/>
      <c r="C47" s="273"/>
      <c r="D47" s="273"/>
      <c r="E47" s="1089" t="str">
        <f>E9</f>
        <v>SO 01 Provozně stravovací objekt - stavební část</v>
      </c>
      <c r="F47" s="1090"/>
      <c r="G47" s="1090"/>
      <c r="H47" s="1090"/>
      <c r="I47" s="273"/>
      <c r="J47" s="273"/>
      <c r="K47" s="287"/>
    </row>
    <row r="48" spans="2:11" s="285" customFormat="1" ht="6.95" customHeight="1">
      <c r="B48" s="286"/>
      <c r="C48" s="273"/>
      <c r="D48" s="273"/>
      <c r="E48" s="273"/>
      <c r="F48" s="273"/>
      <c r="G48" s="273"/>
      <c r="H48" s="273"/>
      <c r="I48" s="273"/>
      <c r="J48" s="273"/>
      <c r="K48" s="287"/>
    </row>
    <row r="49" spans="2:47" s="285" customFormat="1" ht="18" customHeight="1">
      <c r="B49" s="286"/>
      <c r="C49" s="284" t="s">
        <v>13</v>
      </c>
      <c r="D49" s="273"/>
      <c r="E49" s="273"/>
      <c r="F49" s="271" t="str">
        <f>F12</f>
        <v xml:space="preserve"> </v>
      </c>
      <c r="G49" s="273"/>
      <c r="H49" s="273"/>
      <c r="I49" s="284" t="s">
        <v>15</v>
      </c>
      <c r="J49" s="289">
        <f>IF(J12="","",J12)</f>
        <v>42660</v>
      </c>
      <c r="K49" s="287"/>
    </row>
    <row r="50" spans="2:47" s="285" customFormat="1" ht="6.95" customHeight="1">
      <c r="B50" s="286"/>
      <c r="C50" s="273"/>
      <c r="D50" s="273"/>
      <c r="E50" s="273"/>
      <c r="F50" s="273"/>
      <c r="G50" s="273"/>
      <c r="H50" s="273"/>
      <c r="I50" s="273"/>
      <c r="J50" s="273"/>
      <c r="K50" s="287"/>
    </row>
    <row r="51" spans="2:47" s="285" customFormat="1" ht="15">
      <c r="B51" s="286"/>
      <c r="C51" s="284" t="s">
        <v>16</v>
      </c>
      <c r="D51" s="273"/>
      <c r="E51" s="273"/>
      <c r="F51" s="271">
        <f>E15</f>
        <v>0</v>
      </c>
      <c r="G51" s="273"/>
      <c r="H51" s="273"/>
      <c r="I51" s="284" t="s">
        <v>22</v>
      </c>
      <c r="J51" s="288" t="str">
        <f>E21</f>
        <v>Prodin a.s.</v>
      </c>
      <c r="K51" s="287"/>
    </row>
    <row r="52" spans="2:47" s="285" customFormat="1" ht="14.45" customHeight="1">
      <c r="B52" s="286"/>
      <c r="C52" s="284" t="s">
        <v>20</v>
      </c>
      <c r="D52" s="273"/>
      <c r="E52" s="273"/>
      <c r="F52" s="271" t="str">
        <f>IF(E18="","",E18)</f>
        <v/>
      </c>
      <c r="G52" s="273"/>
      <c r="H52" s="273"/>
      <c r="I52" s="273"/>
      <c r="J52" s="273"/>
      <c r="K52" s="287"/>
    </row>
    <row r="53" spans="2:47" s="285" customFormat="1" ht="10.35" customHeight="1">
      <c r="B53" s="286"/>
      <c r="C53" s="273"/>
      <c r="D53" s="273"/>
      <c r="E53" s="273"/>
      <c r="F53" s="273"/>
      <c r="G53" s="273"/>
      <c r="H53" s="273"/>
      <c r="I53" s="273"/>
      <c r="J53" s="273"/>
      <c r="K53" s="287"/>
    </row>
    <row r="54" spans="2:47" s="285" customFormat="1" ht="29.25" customHeight="1">
      <c r="B54" s="286"/>
      <c r="C54" s="315" t="s">
        <v>48</v>
      </c>
      <c r="D54" s="302"/>
      <c r="E54" s="302"/>
      <c r="F54" s="302"/>
      <c r="G54" s="302"/>
      <c r="H54" s="302"/>
      <c r="I54" s="302"/>
      <c r="J54" s="316" t="s">
        <v>49</v>
      </c>
      <c r="K54" s="317"/>
    </row>
    <row r="55" spans="2:47" s="285" customFormat="1" ht="10.35" customHeight="1">
      <c r="B55" s="286"/>
      <c r="C55" s="273"/>
      <c r="D55" s="273"/>
      <c r="E55" s="273"/>
      <c r="F55" s="273"/>
      <c r="G55" s="273"/>
      <c r="H55" s="273"/>
      <c r="I55" s="273"/>
      <c r="J55" s="273"/>
      <c r="K55" s="287"/>
    </row>
    <row r="56" spans="2:47" s="285" customFormat="1" ht="29.25" customHeight="1">
      <c r="B56" s="286"/>
      <c r="C56" s="318" t="s">
        <v>50</v>
      </c>
      <c r="D56" s="273"/>
      <c r="E56" s="273"/>
      <c r="F56" s="273"/>
      <c r="G56" s="273"/>
      <c r="H56" s="273"/>
      <c r="I56" s="273"/>
      <c r="J56" s="297">
        <f>J102</f>
        <v>0</v>
      </c>
      <c r="K56" s="287"/>
      <c r="AU56" s="275" t="s">
        <v>51</v>
      </c>
    </row>
    <row r="57" spans="2:47" s="325" customFormat="1" ht="24.95" customHeight="1">
      <c r="B57" s="319"/>
      <c r="C57" s="320"/>
      <c r="D57" s="321" t="s">
        <v>4281</v>
      </c>
      <c r="E57" s="322"/>
      <c r="F57" s="322"/>
      <c r="G57" s="322"/>
      <c r="H57" s="322"/>
      <c r="I57" s="322"/>
      <c r="J57" s="323">
        <f>J103</f>
        <v>0</v>
      </c>
      <c r="K57" s="324"/>
    </row>
    <row r="58" spans="2:47" s="332" customFormat="1" ht="19.899999999999999" customHeight="1">
      <c r="B58" s="326"/>
      <c r="C58" s="327"/>
      <c r="D58" s="328" t="s">
        <v>1889</v>
      </c>
      <c r="E58" s="329"/>
      <c r="F58" s="329"/>
      <c r="G58" s="329"/>
      <c r="H58" s="329"/>
      <c r="I58" s="329"/>
      <c r="J58" s="330">
        <f>J104</f>
        <v>0</v>
      </c>
      <c r="K58" s="331"/>
    </row>
    <row r="59" spans="2:47" s="332" customFormat="1" ht="19.899999999999999" customHeight="1">
      <c r="B59" s="326"/>
      <c r="C59" s="327"/>
      <c r="D59" s="328" t="s">
        <v>4180</v>
      </c>
      <c r="E59" s="329"/>
      <c r="F59" s="329"/>
      <c r="G59" s="329"/>
      <c r="H59" s="329"/>
      <c r="I59" s="329"/>
      <c r="J59" s="330">
        <f>J259</f>
        <v>0</v>
      </c>
      <c r="K59" s="331"/>
    </row>
    <row r="60" spans="2:47" s="332" customFormat="1" ht="19.899999999999999" customHeight="1">
      <c r="B60" s="326"/>
      <c r="C60" s="327"/>
      <c r="D60" s="328" t="s">
        <v>4087</v>
      </c>
      <c r="E60" s="329"/>
      <c r="F60" s="329"/>
      <c r="G60" s="329"/>
      <c r="H60" s="329"/>
      <c r="I60" s="329"/>
      <c r="J60" s="330">
        <f>J332</f>
        <v>0</v>
      </c>
      <c r="K60" s="331"/>
    </row>
    <row r="61" spans="2:47" s="332" customFormat="1" ht="19.899999999999999" customHeight="1">
      <c r="B61" s="326"/>
      <c r="C61" s="327"/>
      <c r="D61" s="328" t="s">
        <v>1888</v>
      </c>
      <c r="E61" s="329"/>
      <c r="F61" s="329"/>
      <c r="G61" s="329"/>
      <c r="H61" s="329"/>
      <c r="I61" s="329"/>
      <c r="J61" s="330">
        <f>J417</f>
        <v>0</v>
      </c>
      <c r="K61" s="331"/>
    </row>
    <row r="62" spans="2:47" s="332" customFormat="1" ht="19.899999999999999" customHeight="1">
      <c r="B62" s="326"/>
      <c r="C62" s="327"/>
      <c r="D62" s="328" t="s">
        <v>4002</v>
      </c>
      <c r="E62" s="329"/>
      <c r="F62" s="329"/>
      <c r="G62" s="329"/>
      <c r="H62" s="329"/>
      <c r="I62" s="329"/>
      <c r="J62" s="330">
        <f>J435</f>
        <v>0</v>
      </c>
      <c r="K62" s="331"/>
    </row>
    <row r="63" spans="2:47" s="332" customFormat="1" ht="19.899999999999999" customHeight="1">
      <c r="B63" s="326"/>
      <c r="C63" s="327"/>
      <c r="D63" s="328" t="s">
        <v>3980</v>
      </c>
      <c r="E63" s="329"/>
      <c r="F63" s="329"/>
      <c r="G63" s="329"/>
      <c r="H63" s="329"/>
      <c r="I63" s="329"/>
      <c r="J63" s="330">
        <f>J471</f>
        <v>0</v>
      </c>
      <c r="K63" s="331"/>
    </row>
    <row r="64" spans="2:47" s="332" customFormat="1" ht="19.899999999999999" customHeight="1">
      <c r="B64" s="326"/>
      <c r="C64" s="327"/>
      <c r="D64" s="328" t="s">
        <v>3813</v>
      </c>
      <c r="E64" s="329"/>
      <c r="F64" s="329"/>
      <c r="G64" s="329"/>
      <c r="H64" s="329"/>
      <c r="I64" s="329"/>
      <c r="J64" s="330">
        <f>J843</f>
        <v>0</v>
      </c>
      <c r="K64" s="331"/>
    </row>
    <row r="65" spans="2:11" s="332" customFormat="1" ht="19.899999999999999" customHeight="1">
      <c r="B65" s="326"/>
      <c r="C65" s="327"/>
      <c r="D65" s="328" t="s">
        <v>3757</v>
      </c>
      <c r="E65" s="329"/>
      <c r="F65" s="329"/>
      <c r="G65" s="329"/>
      <c r="H65" s="329"/>
      <c r="I65" s="329"/>
      <c r="J65" s="330">
        <f>J893</f>
        <v>0</v>
      </c>
      <c r="K65" s="331"/>
    </row>
    <row r="66" spans="2:11" s="332" customFormat="1" ht="19.899999999999999" customHeight="1">
      <c r="B66" s="326"/>
      <c r="C66" s="327"/>
      <c r="D66" s="328" t="s">
        <v>3741</v>
      </c>
      <c r="E66" s="329"/>
      <c r="F66" s="329"/>
      <c r="G66" s="329"/>
      <c r="H66" s="329"/>
      <c r="I66" s="329"/>
      <c r="J66" s="330">
        <f>J900</f>
        <v>0</v>
      </c>
      <c r="K66" s="331"/>
    </row>
    <row r="67" spans="2:11" s="325" customFormat="1" ht="24.95" customHeight="1">
      <c r="B67" s="319"/>
      <c r="C67" s="320"/>
      <c r="D67" s="321" t="s">
        <v>3737</v>
      </c>
      <c r="E67" s="322"/>
      <c r="F67" s="322"/>
      <c r="G67" s="322"/>
      <c r="H67" s="322"/>
      <c r="I67" s="322"/>
      <c r="J67" s="323">
        <f>J902</f>
        <v>0</v>
      </c>
      <c r="K67" s="324"/>
    </row>
    <row r="68" spans="2:11" s="332" customFormat="1" ht="19.899999999999999" customHeight="1">
      <c r="B68" s="326"/>
      <c r="C68" s="327"/>
      <c r="D68" s="328" t="s">
        <v>3736</v>
      </c>
      <c r="E68" s="329"/>
      <c r="F68" s="329"/>
      <c r="G68" s="329"/>
      <c r="H68" s="329"/>
      <c r="I68" s="329"/>
      <c r="J68" s="330">
        <f>J903</f>
        <v>0</v>
      </c>
      <c r="K68" s="331"/>
    </row>
    <row r="69" spans="2:11" s="332" customFormat="1" ht="19.899999999999999" customHeight="1">
      <c r="B69" s="326"/>
      <c r="C69" s="327"/>
      <c r="D69" s="328" t="s">
        <v>53</v>
      </c>
      <c r="E69" s="329"/>
      <c r="F69" s="329"/>
      <c r="G69" s="329"/>
      <c r="H69" s="329"/>
      <c r="I69" s="329"/>
      <c r="J69" s="330">
        <f>J971</f>
        <v>0</v>
      </c>
      <c r="K69" s="331"/>
    </row>
    <row r="70" spans="2:11" s="332" customFormat="1" ht="19.899999999999999" customHeight="1">
      <c r="B70" s="326"/>
      <c r="C70" s="327"/>
      <c r="D70" s="328" t="s">
        <v>3637</v>
      </c>
      <c r="E70" s="329"/>
      <c r="F70" s="329"/>
      <c r="G70" s="329"/>
      <c r="H70" s="329"/>
      <c r="I70" s="329"/>
      <c r="J70" s="330">
        <f>J999</f>
        <v>0</v>
      </c>
      <c r="K70" s="331"/>
    </row>
    <row r="71" spans="2:11" s="332" customFormat="1" ht="19.899999999999999" customHeight="1">
      <c r="B71" s="326"/>
      <c r="C71" s="327"/>
      <c r="D71" s="328" t="s">
        <v>3533</v>
      </c>
      <c r="E71" s="329"/>
      <c r="F71" s="329"/>
      <c r="G71" s="329"/>
      <c r="H71" s="329"/>
      <c r="I71" s="329"/>
      <c r="J71" s="330">
        <f>J1085</f>
        <v>0</v>
      </c>
      <c r="K71" s="331"/>
    </row>
    <row r="72" spans="2:11" s="332" customFormat="1" ht="19.899999999999999" customHeight="1">
      <c r="B72" s="326"/>
      <c r="C72" s="327"/>
      <c r="D72" s="328" t="s">
        <v>3406</v>
      </c>
      <c r="E72" s="329"/>
      <c r="F72" s="329"/>
      <c r="G72" s="329"/>
      <c r="H72" s="329"/>
      <c r="I72" s="329"/>
      <c r="J72" s="330">
        <f>J1204</f>
        <v>0</v>
      </c>
      <c r="K72" s="331"/>
    </row>
    <row r="73" spans="2:11" s="332" customFormat="1" ht="19.899999999999999" customHeight="1">
      <c r="B73" s="326"/>
      <c r="C73" s="327"/>
      <c r="D73" s="328" t="s">
        <v>3345</v>
      </c>
      <c r="E73" s="329"/>
      <c r="F73" s="329"/>
      <c r="G73" s="329"/>
      <c r="H73" s="329"/>
      <c r="I73" s="329"/>
      <c r="J73" s="330">
        <f>J1251</f>
        <v>0</v>
      </c>
      <c r="K73" s="331"/>
    </row>
    <row r="74" spans="2:11" s="332" customFormat="1" ht="19.899999999999999" customHeight="1">
      <c r="B74" s="326"/>
      <c r="C74" s="327"/>
      <c r="D74" s="328" t="s">
        <v>3265</v>
      </c>
      <c r="E74" s="329"/>
      <c r="F74" s="329"/>
      <c r="G74" s="329"/>
      <c r="H74" s="329"/>
      <c r="I74" s="329"/>
      <c r="J74" s="330">
        <f>J1310</f>
        <v>0</v>
      </c>
      <c r="K74" s="331"/>
    </row>
    <row r="75" spans="2:11" s="332" customFormat="1" ht="19.899999999999999" customHeight="1">
      <c r="B75" s="326"/>
      <c r="C75" s="327"/>
      <c r="D75" s="328" t="s">
        <v>3093</v>
      </c>
      <c r="E75" s="329"/>
      <c r="F75" s="329"/>
      <c r="G75" s="329"/>
      <c r="H75" s="329"/>
      <c r="I75" s="329"/>
      <c r="J75" s="330">
        <f>J1430</f>
        <v>0</v>
      </c>
      <c r="K75" s="331"/>
    </row>
    <row r="76" spans="2:11" s="332" customFormat="1" ht="19.899999999999999" customHeight="1">
      <c r="B76" s="326"/>
      <c r="C76" s="327"/>
      <c r="D76" s="328" t="s">
        <v>2991</v>
      </c>
      <c r="E76" s="329"/>
      <c r="F76" s="329"/>
      <c r="G76" s="329"/>
      <c r="H76" s="329"/>
      <c r="I76" s="329"/>
      <c r="J76" s="330">
        <f>J1473</f>
        <v>0</v>
      </c>
      <c r="K76" s="331"/>
    </row>
    <row r="77" spans="2:11" s="332" customFormat="1" ht="19.899999999999999" customHeight="1">
      <c r="B77" s="326"/>
      <c r="C77" s="327"/>
      <c r="D77" s="328" t="s">
        <v>2931</v>
      </c>
      <c r="E77" s="329"/>
      <c r="F77" s="329"/>
      <c r="G77" s="329"/>
      <c r="H77" s="329"/>
      <c r="I77" s="329"/>
      <c r="J77" s="330">
        <f>J1535</f>
        <v>0</v>
      </c>
      <c r="K77" s="331"/>
    </row>
    <row r="78" spans="2:11" s="332" customFormat="1" ht="19.899999999999999" customHeight="1">
      <c r="B78" s="326"/>
      <c r="C78" s="327"/>
      <c r="D78" s="328" t="s">
        <v>2888</v>
      </c>
      <c r="E78" s="329"/>
      <c r="F78" s="329"/>
      <c r="G78" s="329"/>
      <c r="H78" s="329"/>
      <c r="I78" s="329"/>
      <c r="J78" s="330">
        <f>J1578</f>
        <v>0</v>
      </c>
      <c r="K78" s="331"/>
    </row>
    <row r="79" spans="2:11" s="332" customFormat="1" ht="19.899999999999999" customHeight="1">
      <c r="B79" s="326"/>
      <c r="C79" s="327"/>
      <c r="D79" s="328" t="s">
        <v>1884</v>
      </c>
      <c r="E79" s="329"/>
      <c r="F79" s="329"/>
      <c r="G79" s="329"/>
      <c r="H79" s="329"/>
      <c r="I79" s="329"/>
      <c r="J79" s="330">
        <f>J1650</f>
        <v>0</v>
      </c>
      <c r="K79" s="331"/>
    </row>
    <row r="80" spans="2:11" s="332" customFormat="1" ht="19.899999999999999" customHeight="1">
      <c r="B80" s="326"/>
      <c r="C80" s="327"/>
      <c r="D80" s="328" t="s">
        <v>2825</v>
      </c>
      <c r="E80" s="329"/>
      <c r="F80" s="329"/>
      <c r="G80" s="329"/>
      <c r="H80" s="329"/>
      <c r="I80" s="329"/>
      <c r="J80" s="330">
        <f>J1662</f>
        <v>0</v>
      </c>
      <c r="K80" s="331"/>
    </row>
    <row r="81" spans="2:12" s="332" customFormat="1" ht="19.899999999999999" customHeight="1">
      <c r="B81" s="326"/>
      <c r="C81" s="327"/>
      <c r="D81" s="328" t="s">
        <v>2757</v>
      </c>
      <c r="E81" s="329"/>
      <c r="F81" s="329"/>
      <c r="G81" s="329"/>
      <c r="H81" s="329"/>
      <c r="I81" s="329"/>
      <c r="J81" s="330">
        <f>J1772</f>
        <v>0</v>
      </c>
      <c r="K81" s="331"/>
    </row>
    <row r="82" spans="2:12" s="325" customFormat="1" ht="24.95" customHeight="1">
      <c r="B82" s="319"/>
      <c r="C82" s="320"/>
      <c r="D82" s="321" t="s">
        <v>2738</v>
      </c>
      <c r="E82" s="322"/>
      <c r="F82" s="322"/>
      <c r="G82" s="322"/>
      <c r="H82" s="322"/>
      <c r="I82" s="322"/>
      <c r="J82" s="323">
        <f>J1783</f>
        <v>0</v>
      </c>
      <c r="K82" s="324"/>
    </row>
    <row r="83" spans="2:12" s="285" customFormat="1" ht="21.75" customHeight="1">
      <c r="B83" s="286"/>
      <c r="C83" s="273"/>
      <c r="D83" s="273"/>
      <c r="E83" s="273"/>
      <c r="F83" s="273"/>
      <c r="G83" s="273"/>
      <c r="H83" s="273"/>
      <c r="I83" s="273"/>
      <c r="J83" s="273"/>
      <c r="K83" s="287"/>
    </row>
    <row r="84" spans="2:12" s="285" customFormat="1" ht="6.95" customHeight="1">
      <c r="B84" s="309"/>
      <c r="C84" s="310"/>
      <c r="D84" s="310"/>
      <c r="E84" s="310"/>
      <c r="F84" s="310"/>
      <c r="G84" s="310"/>
      <c r="H84" s="310"/>
      <c r="I84" s="310"/>
      <c r="J84" s="310"/>
      <c r="K84" s="311"/>
    </row>
    <row r="88" spans="2:12" s="285" customFormat="1" ht="6.95" customHeight="1">
      <c r="B88" s="312"/>
      <c r="C88" s="313"/>
      <c r="D88" s="313"/>
      <c r="E88" s="313"/>
      <c r="F88" s="313"/>
      <c r="G88" s="313"/>
      <c r="H88" s="313"/>
      <c r="I88" s="313"/>
      <c r="J88" s="313"/>
      <c r="K88" s="313"/>
      <c r="L88" s="286"/>
    </row>
    <row r="89" spans="2:12" s="285" customFormat="1" ht="36.950000000000003" customHeight="1">
      <c r="B89" s="286"/>
      <c r="C89" s="333" t="s">
        <v>64</v>
      </c>
      <c r="L89" s="286"/>
    </row>
    <row r="90" spans="2:12" s="285" customFormat="1" ht="6.95" customHeight="1">
      <c r="B90" s="286"/>
      <c r="L90" s="286"/>
    </row>
    <row r="91" spans="2:12" s="285" customFormat="1" ht="14.45" customHeight="1">
      <c r="B91" s="286"/>
      <c r="C91" s="334" t="s">
        <v>8</v>
      </c>
      <c r="L91" s="286"/>
    </row>
    <row r="92" spans="2:12" s="285" customFormat="1" ht="22.5" customHeight="1">
      <c r="B92" s="286"/>
      <c r="E92" s="1093" t="str">
        <f>E7</f>
        <v>Kladruby - provozně stravovací objekt DPS</v>
      </c>
      <c r="F92" s="1083"/>
      <c r="G92" s="1083"/>
      <c r="H92" s="1083"/>
      <c r="L92" s="286"/>
    </row>
    <row r="93" spans="2:12" s="285" customFormat="1" ht="14.45" customHeight="1">
      <c r="B93" s="286"/>
      <c r="C93" s="334" t="s">
        <v>4285</v>
      </c>
      <c r="L93" s="286"/>
    </row>
    <row r="94" spans="2:12" s="285" customFormat="1" ht="23.25" customHeight="1">
      <c r="B94" s="286"/>
      <c r="E94" s="1082" t="str">
        <f>E9</f>
        <v>SO 01 Provozně stravovací objekt - stavební část</v>
      </c>
      <c r="F94" s="1083"/>
      <c r="G94" s="1083"/>
      <c r="H94" s="1083"/>
      <c r="L94" s="286"/>
    </row>
    <row r="95" spans="2:12" s="285" customFormat="1" ht="6.95" customHeight="1">
      <c r="B95" s="286"/>
      <c r="L95" s="286"/>
    </row>
    <row r="96" spans="2:12" s="285" customFormat="1" ht="18" customHeight="1">
      <c r="B96" s="286"/>
      <c r="C96" s="334" t="s">
        <v>13</v>
      </c>
      <c r="F96" s="272" t="str">
        <f>F12</f>
        <v xml:space="preserve"> </v>
      </c>
      <c r="I96" s="334" t="s">
        <v>15</v>
      </c>
      <c r="J96" s="336">
        <f>IF(J12="","",J12)</f>
        <v>42660</v>
      </c>
      <c r="L96" s="286"/>
    </row>
    <row r="97" spans="2:65" s="285" customFormat="1" ht="6.95" customHeight="1">
      <c r="B97" s="286"/>
      <c r="L97" s="286"/>
    </row>
    <row r="98" spans="2:65" s="285" customFormat="1" ht="15">
      <c r="B98" s="286"/>
      <c r="C98" s="334" t="s">
        <v>16</v>
      </c>
      <c r="F98" s="272">
        <f>E15</f>
        <v>0</v>
      </c>
      <c r="I98" s="334" t="s">
        <v>22</v>
      </c>
      <c r="J98" s="335" t="str">
        <f>E21</f>
        <v>Prodin a.s.</v>
      </c>
      <c r="L98" s="286"/>
    </row>
    <row r="99" spans="2:65" s="285" customFormat="1" ht="14.45" customHeight="1">
      <c r="B99" s="286"/>
      <c r="C99" s="334" t="s">
        <v>20</v>
      </c>
      <c r="F99" s="272" t="str">
        <f>IF(E18="","",E18)</f>
        <v/>
      </c>
      <c r="L99" s="286"/>
    </row>
    <row r="100" spans="2:65" s="285" customFormat="1" ht="10.35" customHeight="1">
      <c r="B100" s="286"/>
      <c r="L100" s="286"/>
    </row>
    <row r="101" spans="2:65" s="345" customFormat="1" ht="29.25" customHeight="1">
      <c r="B101" s="337"/>
      <c r="C101" s="338" t="s">
        <v>65</v>
      </c>
      <c r="D101" s="339" t="s">
        <v>40</v>
      </c>
      <c r="E101" s="339" t="s">
        <v>39</v>
      </c>
      <c r="F101" s="339" t="s">
        <v>66</v>
      </c>
      <c r="G101" s="339" t="s">
        <v>67</v>
      </c>
      <c r="H101" s="339" t="s">
        <v>68</v>
      </c>
      <c r="I101" s="340" t="s">
        <v>69</v>
      </c>
      <c r="J101" s="339" t="s">
        <v>49</v>
      </c>
      <c r="K101" s="341" t="s">
        <v>70</v>
      </c>
      <c r="L101" s="337"/>
      <c r="M101" s="342" t="s">
        <v>71</v>
      </c>
      <c r="N101" s="343" t="s">
        <v>30</v>
      </c>
      <c r="O101" s="343" t="s">
        <v>72</v>
      </c>
      <c r="P101" s="343" t="s">
        <v>73</v>
      </c>
      <c r="Q101" s="343" t="s">
        <v>74</v>
      </c>
      <c r="R101" s="343" t="s">
        <v>75</v>
      </c>
      <c r="S101" s="343" t="s">
        <v>76</v>
      </c>
      <c r="T101" s="344" t="s">
        <v>77</v>
      </c>
    </row>
    <row r="102" spans="2:65" s="285" customFormat="1" ht="29.25" customHeight="1">
      <c r="B102" s="286"/>
      <c r="C102" s="346" t="s">
        <v>50</v>
      </c>
      <c r="J102" s="347">
        <f>BK102</f>
        <v>0</v>
      </c>
      <c r="L102" s="286"/>
      <c r="M102" s="348"/>
      <c r="N102" s="294"/>
      <c r="O102" s="294"/>
      <c r="P102" s="349">
        <f>P103+P902+P1783</f>
        <v>11419.949231999999</v>
      </c>
      <c r="Q102" s="294"/>
      <c r="R102" s="349">
        <f>R103+R902+R1783</f>
        <v>1439.2836621100003</v>
      </c>
      <c r="S102" s="294"/>
      <c r="T102" s="350">
        <f>T103+T902+T1783</f>
        <v>10.5585</v>
      </c>
      <c r="AT102" s="275" t="s">
        <v>41</v>
      </c>
      <c r="AU102" s="275" t="s">
        <v>51</v>
      </c>
      <c r="BK102" s="351">
        <f>BK103+BK902+BK1783</f>
        <v>0</v>
      </c>
    </row>
    <row r="103" spans="2:65" s="353" customFormat="1" ht="37.35" customHeight="1">
      <c r="B103" s="352"/>
      <c r="D103" s="354" t="s">
        <v>41</v>
      </c>
      <c r="E103" s="355" t="s">
        <v>1883</v>
      </c>
      <c r="F103" s="355" t="s">
        <v>4846</v>
      </c>
      <c r="J103" s="356">
        <f>BK103</f>
        <v>0</v>
      </c>
      <c r="L103" s="352"/>
      <c r="M103" s="357"/>
      <c r="N103" s="358"/>
      <c r="O103" s="358"/>
      <c r="P103" s="359">
        <f>P104+P259+P332+P417+P435+P471+P843+P893+P900</f>
        <v>5694.5402060000006</v>
      </c>
      <c r="Q103" s="358"/>
      <c r="R103" s="359">
        <f>R104+R259+R332+R417+R435+R471+R843+R893+R900</f>
        <v>1319.1308206900003</v>
      </c>
      <c r="S103" s="358"/>
      <c r="T103" s="360">
        <f>T104+T259+T332+T417+T435+T471+T843+T893+T900</f>
        <v>10.5585</v>
      </c>
      <c r="AR103" s="354" t="s">
        <v>12</v>
      </c>
      <c r="AT103" s="361" t="s">
        <v>41</v>
      </c>
      <c r="AU103" s="361" t="s">
        <v>42</v>
      </c>
      <c r="AY103" s="354" t="s">
        <v>79</v>
      </c>
      <c r="BK103" s="362">
        <f>BK104+BK259+BK332+BK417+BK435+BK471+BK843+BK893+BK900</f>
        <v>0</v>
      </c>
    </row>
    <row r="104" spans="2:65" s="353" customFormat="1" ht="19.899999999999999" customHeight="1">
      <c r="B104" s="352"/>
      <c r="D104" s="363" t="s">
        <v>41</v>
      </c>
      <c r="E104" s="364" t="s">
        <v>12</v>
      </c>
      <c r="F104" s="364" t="s">
        <v>1882</v>
      </c>
      <c r="J104" s="365">
        <f>BK104</f>
        <v>0</v>
      </c>
      <c r="L104" s="352"/>
      <c r="M104" s="357"/>
      <c r="N104" s="358"/>
      <c r="O104" s="358"/>
      <c r="P104" s="359">
        <f>SUM(P105:P258)</f>
        <v>915.52645100000018</v>
      </c>
      <c r="Q104" s="358"/>
      <c r="R104" s="359">
        <f>SUM(R105:R258)</f>
        <v>0.13083900000000001</v>
      </c>
      <c r="S104" s="358"/>
      <c r="T104" s="360">
        <f>SUM(T105:T258)</f>
        <v>0</v>
      </c>
      <c r="AR104" s="354" t="s">
        <v>12</v>
      </c>
      <c r="AT104" s="361" t="s">
        <v>41</v>
      </c>
      <c r="AU104" s="361" t="s">
        <v>12</v>
      </c>
      <c r="AY104" s="354" t="s">
        <v>79</v>
      </c>
      <c r="BK104" s="362">
        <f>SUM(BK105:BK258)</f>
        <v>0</v>
      </c>
    </row>
    <row r="105" spans="2:65" s="285" customFormat="1" ht="31.5" customHeight="1">
      <c r="B105" s="286"/>
      <c r="C105" s="366" t="s">
        <v>12</v>
      </c>
      <c r="D105" s="366" t="s">
        <v>82</v>
      </c>
      <c r="E105" s="367" t="s">
        <v>4280</v>
      </c>
      <c r="F105" s="368" t="s">
        <v>4279</v>
      </c>
      <c r="G105" s="369" t="s">
        <v>959</v>
      </c>
      <c r="H105" s="370">
        <v>1440</v>
      </c>
      <c r="I105" s="261"/>
      <c r="J105" s="371">
        <f t="shared" ref="J105:J110" si="0">ROUND(I105*H105,1)</f>
        <v>0</v>
      </c>
      <c r="K105" s="368"/>
      <c r="L105" s="286"/>
      <c r="M105" s="372" t="s">
        <v>1</v>
      </c>
      <c r="N105" s="373" t="s">
        <v>31</v>
      </c>
      <c r="O105" s="374">
        <v>7.0000000000000001E-3</v>
      </c>
      <c r="P105" s="374">
        <f t="shared" ref="P105:P110" si="1">O105*H105</f>
        <v>10.08</v>
      </c>
      <c r="Q105" s="374">
        <v>0</v>
      </c>
      <c r="R105" s="374">
        <f t="shared" ref="R105:R110" si="2">Q105*H105</f>
        <v>0</v>
      </c>
      <c r="S105" s="374">
        <v>0</v>
      </c>
      <c r="T105" s="375">
        <f t="shared" ref="T105:T110" si="3">S105*H105</f>
        <v>0</v>
      </c>
      <c r="AR105" s="275" t="s">
        <v>91</v>
      </c>
      <c r="AT105" s="275" t="s">
        <v>82</v>
      </c>
      <c r="AU105" s="275" t="s">
        <v>45</v>
      </c>
      <c r="AY105" s="275" t="s">
        <v>79</v>
      </c>
      <c r="BE105" s="376">
        <f t="shared" ref="BE105:BE110" si="4">IF(N105="základní",J105,0)</f>
        <v>0</v>
      </c>
      <c r="BF105" s="376">
        <f t="shared" ref="BF105:BF110" si="5">IF(N105="snížená",J105,0)</f>
        <v>0</v>
      </c>
      <c r="BG105" s="376">
        <f t="shared" ref="BG105:BG110" si="6">IF(N105="zákl. přenesená",J105,0)</f>
        <v>0</v>
      </c>
      <c r="BH105" s="376">
        <f t="shared" ref="BH105:BH110" si="7">IF(N105="sníž. přenesená",J105,0)</f>
        <v>0</v>
      </c>
      <c r="BI105" s="376">
        <f t="shared" ref="BI105:BI110" si="8">IF(N105="nulová",J105,0)</f>
        <v>0</v>
      </c>
      <c r="BJ105" s="275" t="s">
        <v>12</v>
      </c>
      <c r="BK105" s="376">
        <f t="shared" ref="BK105:BK110" si="9">ROUND(I105*H105,1)</f>
        <v>0</v>
      </c>
      <c r="BL105" s="275" t="s">
        <v>91</v>
      </c>
      <c r="BM105" s="275" t="s">
        <v>4278</v>
      </c>
    </row>
    <row r="106" spans="2:65" s="285" customFormat="1" ht="22.5" customHeight="1">
      <c r="B106" s="286"/>
      <c r="C106" s="366" t="s">
        <v>45</v>
      </c>
      <c r="D106" s="366" t="s">
        <v>82</v>
      </c>
      <c r="E106" s="367" t="s">
        <v>4277</v>
      </c>
      <c r="F106" s="368" t="s">
        <v>4276</v>
      </c>
      <c r="G106" s="369" t="s">
        <v>185</v>
      </c>
      <c r="H106" s="370">
        <v>50</v>
      </c>
      <c r="I106" s="261"/>
      <c r="J106" s="371">
        <f t="shared" si="0"/>
        <v>0</v>
      </c>
      <c r="K106" s="368"/>
      <c r="L106" s="286"/>
      <c r="M106" s="372" t="s">
        <v>1</v>
      </c>
      <c r="N106" s="373" t="s">
        <v>31</v>
      </c>
      <c r="O106" s="374">
        <v>0.65500000000000003</v>
      </c>
      <c r="P106" s="374">
        <f t="shared" si="1"/>
        <v>32.75</v>
      </c>
      <c r="Q106" s="374">
        <v>0</v>
      </c>
      <c r="R106" s="374">
        <f t="shared" si="2"/>
        <v>0</v>
      </c>
      <c r="S106" s="374">
        <v>0</v>
      </c>
      <c r="T106" s="375">
        <f t="shared" si="3"/>
        <v>0</v>
      </c>
      <c r="AR106" s="275" t="s">
        <v>91</v>
      </c>
      <c r="AT106" s="275" t="s">
        <v>82</v>
      </c>
      <c r="AU106" s="275" t="s">
        <v>45</v>
      </c>
      <c r="AY106" s="275" t="s">
        <v>79</v>
      </c>
      <c r="BE106" s="376">
        <f t="shared" si="4"/>
        <v>0</v>
      </c>
      <c r="BF106" s="376">
        <f t="shared" si="5"/>
        <v>0</v>
      </c>
      <c r="BG106" s="376">
        <f t="shared" si="6"/>
        <v>0</v>
      </c>
      <c r="BH106" s="376">
        <f t="shared" si="7"/>
        <v>0</v>
      </c>
      <c r="BI106" s="376">
        <f t="shared" si="8"/>
        <v>0</v>
      </c>
      <c r="BJ106" s="275" t="s">
        <v>12</v>
      </c>
      <c r="BK106" s="376">
        <f t="shared" si="9"/>
        <v>0</v>
      </c>
      <c r="BL106" s="275" t="s">
        <v>91</v>
      </c>
      <c r="BM106" s="275" t="s">
        <v>4275</v>
      </c>
    </row>
    <row r="107" spans="2:65" s="285" customFormat="1" ht="22.5" customHeight="1">
      <c r="B107" s="286"/>
      <c r="C107" s="366" t="s">
        <v>98</v>
      </c>
      <c r="D107" s="366" t="s">
        <v>82</v>
      </c>
      <c r="E107" s="367" t="s">
        <v>4274</v>
      </c>
      <c r="F107" s="368" t="s">
        <v>4273</v>
      </c>
      <c r="G107" s="369" t="s">
        <v>185</v>
      </c>
      <c r="H107" s="370">
        <v>12</v>
      </c>
      <c r="I107" s="261"/>
      <c r="J107" s="371">
        <f t="shared" si="0"/>
        <v>0</v>
      </c>
      <c r="K107" s="368"/>
      <c r="L107" s="286"/>
      <c r="M107" s="372" t="s">
        <v>1</v>
      </c>
      <c r="N107" s="373" t="s">
        <v>31</v>
      </c>
      <c r="O107" s="374">
        <v>6.1449999999999996</v>
      </c>
      <c r="P107" s="374">
        <f t="shared" si="1"/>
        <v>73.739999999999995</v>
      </c>
      <c r="Q107" s="374">
        <v>0</v>
      </c>
      <c r="R107" s="374">
        <f t="shared" si="2"/>
        <v>0</v>
      </c>
      <c r="S107" s="374">
        <v>0</v>
      </c>
      <c r="T107" s="375">
        <f t="shared" si="3"/>
        <v>0</v>
      </c>
      <c r="AR107" s="275" t="s">
        <v>91</v>
      </c>
      <c r="AT107" s="275" t="s">
        <v>82</v>
      </c>
      <c r="AU107" s="275" t="s">
        <v>45</v>
      </c>
      <c r="AY107" s="275" t="s">
        <v>79</v>
      </c>
      <c r="BE107" s="376">
        <f t="shared" si="4"/>
        <v>0</v>
      </c>
      <c r="BF107" s="376">
        <f t="shared" si="5"/>
        <v>0</v>
      </c>
      <c r="BG107" s="376">
        <f t="shared" si="6"/>
        <v>0</v>
      </c>
      <c r="BH107" s="376">
        <f t="shared" si="7"/>
        <v>0</v>
      </c>
      <c r="BI107" s="376">
        <f t="shared" si="8"/>
        <v>0</v>
      </c>
      <c r="BJ107" s="275" t="s">
        <v>12</v>
      </c>
      <c r="BK107" s="376">
        <f t="shared" si="9"/>
        <v>0</v>
      </c>
      <c r="BL107" s="275" t="s">
        <v>91</v>
      </c>
      <c r="BM107" s="275" t="s">
        <v>4272</v>
      </c>
    </row>
    <row r="108" spans="2:65" s="285" customFormat="1" ht="31.5" customHeight="1">
      <c r="B108" s="286"/>
      <c r="C108" s="366" t="s">
        <v>91</v>
      </c>
      <c r="D108" s="366" t="s">
        <v>82</v>
      </c>
      <c r="E108" s="367" t="s">
        <v>4271</v>
      </c>
      <c r="F108" s="368" t="s">
        <v>4270</v>
      </c>
      <c r="G108" s="369" t="s">
        <v>185</v>
      </c>
      <c r="H108" s="370">
        <v>50</v>
      </c>
      <c r="I108" s="261"/>
      <c r="J108" s="371">
        <f t="shared" si="0"/>
        <v>0</v>
      </c>
      <c r="K108" s="368"/>
      <c r="L108" s="286"/>
      <c r="M108" s="372" t="s">
        <v>1</v>
      </c>
      <c r="N108" s="373" t="s">
        <v>31</v>
      </c>
      <c r="O108" s="374">
        <v>0.88900000000000001</v>
      </c>
      <c r="P108" s="374">
        <f t="shared" si="1"/>
        <v>44.45</v>
      </c>
      <c r="Q108" s="374">
        <v>0</v>
      </c>
      <c r="R108" s="374">
        <f t="shared" si="2"/>
        <v>0</v>
      </c>
      <c r="S108" s="374">
        <v>0</v>
      </c>
      <c r="T108" s="375">
        <f t="shared" si="3"/>
        <v>0</v>
      </c>
      <c r="AR108" s="275" t="s">
        <v>91</v>
      </c>
      <c r="AT108" s="275" t="s">
        <v>82</v>
      </c>
      <c r="AU108" s="275" t="s">
        <v>45</v>
      </c>
      <c r="AY108" s="275" t="s">
        <v>79</v>
      </c>
      <c r="BE108" s="376">
        <f t="shared" si="4"/>
        <v>0</v>
      </c>
      <c r="BF108" s="376">
        <f t="shared" si="5"/>
        <v>0</v>
      </c>
      <c r="BG108" s="376">
        <f t="shared" si="6"/>
        <v>0</v>
      </c>
      <c r="BH108" s="376">
        <f t="shared" si="7"/>
        <v>0</v>
      </c>
      <c r="BI108" s="376">
        <f t="shared" si="8"/>
        <v>0</v>
      </c>
      <c r="BJ108" s="275" t="s">
        <v>12</v>
      </c>
      <c r="BK108" s="376">
        <f t="shared" si="9"/>
        <v>0</v>
      </c>
      <c r="BL108" s="275" t="s">
        <v>91</v>
      </c>
      <c r="BM108" s="275" t="s">
        <v>4269</v>
      </c>
    </row>
    <row r="109" spans="2:65" s="285" customFormat="1" ht="31.5" customHeight="1">
      <c r="B109" s="286"/>
      <c r="C109" s="366" t="s">
        <v>107</v>
      </c>
      <c r="D109" s="366" t="s">
        <v>82</v>
      </c>
      <c r="E109" s="367" t="s">
        <v>4268</v>
      </c>
      <c r="F109" s="368" t="s">
        <v>4267</v>
      </c>
      <c r="G109" s="369" t="s">
        <v>185</v>
      </c>
      <c r="H109" s="370">
        <v>12</v>
      </c>
      <c r="I109" s="261"/>
      <c r="J109" s="371">
        <f t="shared" si="0"/>
        <v>0</v>
      </c>
      <c r="K109" s="368"/>
      <c r="L109" s="286"/>
      <c r="M109" s="372" t="s">
        <v>1</v>
      </c>
      <c r="N109" s="373" t="s">
        <v>31</v>
      </c>
      <c r="O109" s="374">
        <v>11.239000000000001</v>
      </c>
      <c r="P109" s="374">
        <f t="shared" si="1"/>
        <v>134.86799999999999</v>
      </c>
      <c r="Q109" s="374">
        <v>0</v>
      </c>
      <c r="R109" s="374">
        <f t="shared" si="2"/>
        <v>0</v>
      </c>
      <c r="S109" s="374">
        <v>0</v>
      </c>
      <c r="T109" s="375">
        <f t="shared" si="3"/>
        <v>0</v>
      </c>
      <c r="AR109" s="275" t="s">
        <v>91</v>
      </c>
      <c r="AT109" s="275" t="s">
        <v>82</v>
      </c>
      <c r="AU109" s="275" t="s">
        <v>45</v>
      </c>
      <c r="AY109" s="275" t="s">
        <v>79</v>
      </c>
      <c r="BE109" s="376">
        <f t="shared" si="4"/>
        <v>0</v>
      </c>
      <c r="BF109" s="376">
        <f t="shared" si="5"/>
        <v>0</v>
      </c>
      <c r="BG109" s="376">
        <f t="shared" si="6"/>
        <v>0</v>
      </c>
      <c r="BH109" s="376">
        <f t="shared" si="7"/>
        <v>0</v>
      </c>
      <c r="BI109" s="376">
        <f t="shared" si="8"/>
        <v>0</v>
      </c>
      <c r="BJ109" s="275" t="s">
        <v>12</v>
      </c>
      <c r="BK109" s="376">
        <f t="shared" si="9"/>
        <v>0</v>
      </c>
      <c r="BL109" s="275" t="s">
        <v>91</v>
      </c>
      <c r="BM109" s="275" t="s">
        <v>4266</v>
      </c>
    </row>
    <row r="110" spans="2:65" s="285" customFormat="1" ht="22.5" customHeight="1">
      <c r="B110" s="286"/>
      <c r="C110" s="366" t="s">
        <v>112</v>
      </c>
      <c r="D110" s="366" t="s">
        <v>82</v>
      </c>
      <c r="E110" s="367" t="s">
        <v>4265</v>
      </c>
      <c r="F110" s="368" t="s">
        <v>4264</v>
      </c>
      <c r="G110" s="369" t="s">
        <v>1460</v>
      </c>
      <c r="H110" s="370">
        <v>168</v>
      </c>
      <c r="I110" s="261"/>
      <c r="J110" s="371">
        <f t="shared" si="0"/>
        <v>0</v>
      </c>
      <c r="K110" s="368"/>
      <c r="L110" s="286"/>
      <c r="M110" s="372" t="s">
        <v>1</v>
      </c>
      <c r="N110" s="373" t="s">
        <v>31</v>
      </c>
      <c r="O110" s="374">
        <v>0.2</v>
      </c>
      <c r="P110" s="374">
        <f t="shared" si="1"/>
        <v>33.6</v>
      </c>
      <c r="Q110" s="374">
        <v>0</v>
      </c>
      <c r="R110" s="374">
        <f t="shared" si="2"/>
        <v>0</v>
      </c>
      <c r="S110" s="374">
        <v>0</v>
      </c>
      <c r="T110" s="375">
        <f t="shared" si="3"/>
        <v>0</v>
      </c>
      <c r="AR110" s="275" t="s">
        <v>91</v>
      </c>
      <c r="AT110" s="275" t="s">
        <v>82</v>
      </c>
      <c r="AU110" s="275" t="s">
        <v>45</v>
      </c>
      <c r="AY110" s="275" t="s">
        <v>79</v>
      </c>
      <c r="BE110" s="376">
        <f t="shared" si="4"/>
        <v>0</v>
      </c>
      <c r="BF110" s="376">
        <f t="shared" si="5"/>
        <v>0</v>
      </c>
      <c r="BG110" s="376">
        <f t="shared" si="6"/>
        <v>0</v>
      </c>
      <c r="BH110" s="376">
        <f t="shared" si="7"/>
        <v>0</v>
      </c>
      <c r="BI110" s="376">
        <f t="shared" si="8"/>
        <v>0</v>
      </c>
      <c r="BJ110" s="275" t="s">
        <v>12</v>
      </c>
      <c r="BK110" s="376">
        <f t="shared" si="9"/>
        <v>0</v>
      </c>
      <c r="BL110" s="275" t="s">
        <v>91</v>
      </c>
      <c r="BM110" s="275" t="s">
        <v>4263</v>
      </c>
    </row>
    <row r="111" spans="2:65" s="378" customFormat="1">
      <c r="B111" s="377"/>
      <c r="D111" s="379" t="s">
        <v>88</v>
      </c>
      <c r="E111" s="380" t="s">
        <v>1</v>
      </c>
      <c r="F111" s="381" t="s">
        <v>4262</v>
      </c>
      <c r="H111" s="382">
        <v>168</v>
      </c>
      <c r="I111" s="434"/>
      <c r="L111" s="377"/>
      <c r="M111" s="383"/>
      <c r="N111" s="384"/>
      <c r="O111" s="384"/>
      <c r="P111" s="384"/>
      <c r="Q111" s="384"/>
      <c r="R111" s="384"/>
      <c r="S111" s="384"/>
      <c r="T111" s="385"/>
      <c r="AT111" s="380" t="s">
        <v>88</v>
      </c>
      <c r="AU111" s="380" t="s">
        <v>45</v>
      </c>
      <c r="AV111" s="378" t="s">
        <v>45</v>
      </c>
      <c r="AW111" s="378" t="s">
        <v>24</v>
      </c>
      <c r="AX111" s="378" t="s">
        <v>42</v>
      </c>
      <c r="AY111" s="380" t="s">
        <v>79</v>
      </c>
    </row>
    <row r="112" spans="2:65" s="387" customFormat="1">
      <c r="B112" s="386"/>
      <c r="D112" s="388" t="s">
        <v>88</v>
      </c>
      <c r="E112" s="389" t="s">
        <v>1</v>
      </c>
      <c r="F112" s="390" t="s">
        <v>90</v>
      </c>
      <c r="H112" s="391">
        <v>168</v>
      </c>
      <c r="I112" s="435"/>
      <c r="L112" s="386"/>
      <c r="M112" s="392"/>
      <c r="N112" s="393"/>
      <c r="O112" s="393"/>
      <c r="P112" s="393"/>
      <c r="Q112" s="393"/>
      <c r="R112" s="393"/>
      <c r="S112" s="393"/>
      <c r="T112" s="394"/>
      <c r="AT112" s="395" t="s">
        <v>88</v>
      </c>
      <c r="AU112" s="395" t="s">
        <v>45</v>
      </c>
      <c r="AV112" s="387" t="s">
        <v>91</v>
      </c>
      <c r="AW112" s="387" t="s">
        <v>24</v>
      </c>
      <c r="AX112" s="387" t="s">
        <v>12</v>
      </c>
      <c r="AY112" s="395" t="s">
        <v>79</v>
      </c>
    </row>
    <row r="113" spans="2:65" s="285" customFormat="1" ht="22.5" customHeight="1">
      <c r="B113" s="286"/>
      <c r="C113" s="366" t="s">
        <v>117</v>
      </c>
      <c r="D113" s="366" t="s">
        <v>82</v>
      </c>
      <c r="E113" s="367" t="s">
        <v>4261</v>
      </c>
      <c r="F113" s="368" t="s">
        <v>4260</v>
      </c>
      <c r="G113" s="369" t="s">
        <v>4259</v>
      </c>
      <c r="H113" s="370">
        <v>7</v>
      </c>
      <c r="I113" s="261"/>
      <c r="J113" s="371">
        <f>ROUND(I113*H113,1)</f>
        <v>0</v>
      </c>
      <c r="K113" s="368"/>
      <c r="L113" s="286"/>
      <c r="M113" s="372" t="s">
        <v>1</v>
      </c>
      <c r="N113" s="373" t="s">
        <v>31</v>
      </c>
      <c r="O113" s="374">
        <v>0</v>
      </c>
      <c r="P113" s="374">
        <f>O113*H113</f>
        <v>0</v>
      </c>
      <c r="Q113" s="374">
        <v>0</v>
      </c>
      <c r="R113" s="374">
        <f>Q113*H113</f>
        <v>0</v>
      </c>
      <c r="S113" s="374">
        <v>0</v>
      </c>
      <c r="T113" s="375">
        <f>S113*H113</f>
        <v>0</v>
      </c>
      <c r="AR113" s="275" t="s">
        <v>91</v>
      </c>
      <c r="AT113" s="275" t="s">
        <v>82</v>
      </c>
      <c r="AU113" s="275" t="s">
        <v>45</v>
      </c>
      <c r="AY113" s="275" t="s">
        <v>79</v>
      </c>
      <c r="BE113" s="376">
        <f>IF(N113="základní",J113,0)</f>
        <v>0</v>
      </c>
      <c r="BF113" s="376">
        <f>IF(N113="snížená",J113,0)</f>
        <v>0</v>
      </c>
      <c r="BG113" s="376">
        <f>IF(N113="zákl. přenesená",J113,0)</f>
        <v>0</v>
      </c>
      <c r="BH113" s="376">
        <f>IF(N113="sníž. přenesená",J113,0)</f>
        <v>0</v>
      </c>
      <c r="BI113" s="376">
        <f>IF(N113="nulová",J113,0)</f>
        <v>0</v>
      </c>
      <c r="BJ113" s="275" t="s">
        <v>12</v>
      </c>
      <c r="BK113" s="376">
        <f>ROUND(I113*H113,1)</f>
        <v>0</v>
      </c>
      <c r="BL113" s="275" t="s">
        <v>91</v>
      </c>
      <c r="BM113" s="275" t="s">
        <v>4258</v>
      </c>
    </row>
    <row r="114" spans="2:65" s="378" customFormat="1">
      <c r="B114" s="377"/>
      <c r="D114" s="379" t="s">
        <v>88</v>
      </c>
      <c r="E114" s="380" t="s">
        <v>1</v>
      </c>
      <c r="F114" s="381" t="s">
        <v>117</v>
      </c>
      <c r="H114" s="382">
        <v>7</v>
      </c>
      <c r="I114" s="434"/>
      <c r="L114" s="377"/>
      <c r="M114" s="383"/>
      <c r="N114" s="384"/>
      <c r="O114" s="384"/>
      <c r="P114" s="384"/>
      <c r="Q114" s="384"/>
      <c r="R114" s="384"/>
      <c r="S114" s="384"/>
      <c r="T114" s="385"/>
      <c r="AT114" s="380" t="s">
        <v>88</v>
      </c>
      <c r="AU114" s="380" t="s">
        <v>45</v>
      </c>
      <c r="AV114" s="378" t="s">
        <v>45</v>
      </c>
      <c r="AW114" s="378" t="s">
        <v>24</v>
      </c>
      <c r="AX114" s="378" t="s">
        <v>42</v>
      </c>
      <c r="AY114" s="380" t="s">
        <v>79</v>
      </c>
    </row>
    <row r="115" spans="2:65" s="387" customFormat="1">
      <c r="B115" s="386"/>
      <c r="D115" s="388" t="s">
        <v>88</v>
      </c>
      <c r="E115" s="389" t="s">
        <v>1</v>
      </c>
      <c r="F115" s="390" t="s">
        <v>90</v>
      </c>
      <c r="H115" s="391">
        <v>7</v>
      </c>
      <c r="I115" s="435"/>
      <c r="L115" s="386"/>
      <c r="M115" s="392"/>
      <c r="N115" s="393"/>
      <c r="O115" s="393"/>
      <c r="P115" s="393"/>
      <c r="Q115" s="393"/>
      <c r="R115" s="393"/>
      <c r="S115" s="393"/>
      <c r="T115" s="394"/>
      <c r="AT115" s="395" t="s">
        <v>88</v>
      </c>
      <c r="AU115" s="395" t="s">
        <v>45</v>
      </c>
      <c r="AV115" s="387" t="s">
        <v>91</v>
      </c>
      <c r="AW115" s="387" t="s">
        <v>24</v>
      </c>
      <c r="AX115" s="387" t="s">
        <v>12</v>
      </c>
      <c r="AY115" s="395" t="s">
        <v>79</v>
      </c>
    </row>
    <row r="116" spans="2:65" s="285" customFormat="1" ht="22.5" customHeight="1">
      <c r="B116" s="286"/>
      <c r="C116" s="366" t="s">
        <v>122</v>
      </c>
      <c r="D116" s="366" t="s">
        <v>82</v>
      </c>
      <c r="E116" s="367" t="s">
        <v>4257</v>
      </c>
      <c r="F116" s="368" t="s">
        <v>4256</v>
      </c>
      <c r="G116" s="369" t="s">
        <v>1830</v>
      </c>
      <c r="H116" s="370">
        <v>155.983</v>
      </c>
      <c r="I116" s="261"/>
      <c r="J116" s="371">
        <f>ROUND(I116*H116,1)</f>
        <v>0</v>
      </c>
      <c r="K116" s="368"/>
      <c r="L116" s="286"/>
      <c r="M116" s="372" t="s">
        <v>1</v>
      </c>
      <c r="N116" s="373" t="s">
        <v>31</v>
      </c>
      <c r="O116" s="374">
        <v>9.7000000000000003E-2</v>
      </c>
      <c r="P116" s="374">
        <f>O116*H116</f>
        <v>15.130351000000001</v>
      </c>
      <c r="Q116" s="374">
        <v>0</v>
      </c>
      <c r="R116" s="374">
        <f>Q116*H116</f>
        <v>0</v>
      </c>
      <c r="S116" s="374">
        <v>0</v>
      </c>
      <c r="T116" s="375">
        <f>S116*H116</f>
        <v>0</v>
      </c>
      <c r="AR116" s="275" t="s">
        <v>91</v>
      </c>
      <c r="AT116" s="275" t="s">
        <v>82</v>
      </c>
      <c r="AU116" s="275" t="s">
        <v>45</v>
      </c>
      <c r="AY116" s="275" t="s">
        <v>79</v>
      </c>
      <c r="BE116" s="376">
        <f>IF(N116="základní",J116,0)</f>
        <v>0</v>
      </c>
      <c r="BF116" s="376">
        <f>IF(N116="snížená",J116,0)</f>
        <v>0</v>
      </c>
      <c r="BG116" s="376">
        <f>IF(N116="zákl. přenesená",J116,0)</f>
        <v>0</v>
      </c>
      <c r="BH116" s="376">
        <f>IF(N116="sníž. přenesená",J116,0)</f>
        <v>0</v>
      </c>
      <c r="BI116" s="376">
        <f>IF(N116="nulová",J116,0)</f>
        <v>0</v>
      </c>
      <c r="BJ116" s="275" t="s">
        <v>12</v>
      </c>
      <c r="BK116" s="376">
        <f>ROUND(I116*H116,1)</f>
        <v>0</v>
      </c>
      <c r="BL116" s="275" t="s">
        <v>91</v>
      </c>
      <c r="BM116" s="275" t="s">
        <v>4255</v>
      </c>
    </row>
    <row r="117" spans="2:65" s="397" customFormat="1">
      <c r="B117" s="396"/>
      <c r="D117" s="379" t="s">
        <v>88</v>
      </c>
      <c r="E117" s="398" t="s">
        <v>1</v>
      </c>
      <c r="F117" s="399" t="s">
        <v>4176</v>
      </c>
      <c r="H117" s="398" t="s">
        <v>1</v>
      </c>
      <c r="I117" s="436"/>
      <c r="L117" s="396"/>
      <c r="M117" s="400"/>
      <c r="N117" s="401"/>
      <c r="O117" s="401"/>
      <c r="P117" s="401"/>
      <c r="Q117" s="401"/>
      <c r="R117" s="401"/>
      <c r="S117" s="401"/>
      <c r="T117" s="402"/>
      <c r="AT117" s="398" t="s">
        <v>88</v>
      </c>
      <c r="AU117" s="398" t="s">
        <v>45</v>
      </c>
      <c r="AV117" s="397" t="s">
        <v>12</v>
      </c>
      <c r="AW117" s="397" t="s">
        <v>24</v>
      </c>
      <c r="AX117" s="397" t="s">
        <v>42</v>
      </c>
      <c r="AY117" s="398" t="s">
        <v>79</v>
      </c>
    </row>
    <row r="118" spans="2:65" s="378" customFormat="1">
      <c r="B118" s="377"/>
      <c r="D118" s="379" t="s">
        <v>88</v>
      </c>
      <c r="E118" s="380" t="s">
        <v>1</v>
      </c>
      <c r="F118" s="381" t="s">
        <v>4907</v>
      </c>
      <c r="H118" s="382">
        <v>46.8</v>
      </c>
      <c r="I118" s="434"/>
      <c r="L118" s="377"/>
      <c r="M118" s="383"/>
      <c r="N118" s="384"/>
      <c r="O118" s="384"/>
      <c r="P118" s="384"/>
      <c r="Q118" s="384"/>
      <c r="R118" s="384"/>
      <c r="S118" s="384"/>
      <c r="T118" s="385"/>
      <c r="AT118" s="380" t="s">
        <v>88</v>
      </c>
      <c r="AU118" s="380" t="s">
        <v>45</v>
      </c>
      <c r="AV118" s="378" t="s">
        <v>45</v>
      </c>
      <c r="AW118" s="378" t="s">
        <v>24</v>
      </c>
      <c r="AX118" s="378" t="s">
        <v>42</v>
      </c>
      <c r="AY118" s="380" t="s">
        <v>79</v>
      </c>
    </row>
    <row r="119" spans="2:65" s="397" customFormat="1">
      <c r="B119" s="396"/>
      <c r="D119" s="379" t="s">
        <v>88</v>
      </c>
      <c r="E119" s="398" t="s">
        <v>1</v>
      </c>
      <c r="F119" s="399" t="s">
        <v>4174</v>
      </c>
      <c r="H119" s="398" t="s">
        <v>1</v>
      </c>
      <c r="I119" s="436"/>
      <c r="L119" s="396"/>
      <c r="M119" s="400"/>
      <c r="N119" s="401"/>
      <c r="O119" s="401"/>
      <c r="P119" s="401"/>
      <c r="Q119" s="401"/>
      <c r="R119" s="401"/>
      <c r="S119" s="401"/>
      <c r="T119" s="402"/>
      <c r="AT119" s="398" t="s">
        <v>88</v>
      </c>
      <c r="AU119" s="398" t="s">
        <v>45</v>
      </c>
      <c r="AV119" s="397" t="s">
        <v>12</v>
      </c>
      <c r="AW119" s="397" t="s">
        <v>24</v>
      </c>
      <c r="AX119" s="397" t="s">
        <v>42</v>
      </c>
      <c r="AY119" s="398" t="s">
        <v>79</v>
      </c>
    </row>
    <row r="120" spans="2:65" s="378" customFormat="1">
      <c r="B120" s="377"/>
      <c r="D120" s="379" t="s">
        <v>88</v>
      </c>
      <c r="E120" s="380" t="s">
        <v>1</v>
      </c>
      <c r="F120" s="381" t="s">
        <v>4254</v>
      </c>
      <c r="H120" s="382">
        <v>155.983</v>
      </c>
      <c r="I120" s="434"/>
      <c r="L120" s="377"/>
      <c r="M120" s="383"/>
      <c r="N120" s="384"/>
      <c r="O120" s="384"/>
      <c r="P120" s="384"/>
      <c r="Q120" s="384"/>
      <c r="R120" s="384"/>
      <c r="S120" s="384"/>
      <c r="T120" s="385"/>
      <c r="AT120" s="380" t="s">
        <v>88</v>
      </c>
      <c r="AU120" s="380" t="s">
        <v>45</v>
      </c>
      <c r="AV120" s="378" t="s">
        <v>45</v>
      </c>
      <c r="AW120" s="378" t="s">
        <v>24</v>
      </c>
      <c r="AX120" s="378" t="s">
        <v>42</v>
      </c>
      <c r="AY120" s="380" t="s">
        <v>79</v>
      </c>
    </row>
    <row r="121" spans="2:65" s="378" customFormat="1">
      <c r="B121" s="377"/>
      <c r="D121" s="379" t="s">
        <v>88</v>
      </c>
      <c r="E121" s="380" t="s">
        <v>1</v>
      </c>
      <c r="F121" s="381" t="s">
        <v>4906</v>
      </c>
      <c r="H121" s="382">
        <v>-46.8</v>
      </c>
      <c r="I121" s="434"/>
      <c r="L121" s="377"/>
      <c r="M121" s="383"/>
      <c r="N121" s="384"/>
      <c r="O121" s="384"/>
      <c r="P121" s="384"/>
      <c r="Q121" s="384"/>
      <c r="R121" s="384"/>
      <c r="S121" s="384"/>
      <c r="T121" s="385"/>
      <c r="AT121" s="380" t="s">
        <v>88</v>
      </c>
      <c r="AU121" s="380" t="s">
        <v>45</v>
      </c>
      <c r="AV121" s="378" t="s">
        <v>45</v>
      </c>
      <c r="AW121" s="378" t="s">
        <v>24</v>
      </c>
      <c r="AX121" s="378" t="s">
        <v>42</v>
      </c>
      <c r="AY121" s="380" t="s">
        <v>79</v>
      </c>
    </row>
    <row r="122" spans="2:65" s="387" customFormat="1">
      <c r="B122" s="386"/>
      <c r="D122" s="388" t="s">
        <v>88</v>
      </c>
      <c r="E122" s="389" t="s">
        <v>1</v>
      </c>
      <c r="F122" s="390" t="s">
        <v>90</v>
      </c>
      <c r="H122" s="391">
        <v>155.983</v>
      </c>
      <c r="I122" s="435"/>
      <c r="L122" s="386"/>
      <c r="M122" s="392"/>
      <c r="N122" s="393"/>
      <c r="O122" s="393"/>
      <c r="P122" s="393"/>
      <c r="Q122" s="393"/>
      <c r="R122" s="393"/>
      <c r="S122" s="393"/>
      <c r="T122" s="394"/>
      <c r="AT122" s="395" t="s">
        <v>88</v>
      </c>
      <c r="AU122" s="395" t="s">
        <v>45</v>
      </c>
      <c r="AV122" s="387" t="s">
        <v>91</v>
      </c>
      <c r="AW122" s="387" t="s">
        <v>24</v>
      </c>
      <c r="AX122" s="387" t="s">
        <v>12</v>
      </c>
      <c r="AY122" s="395" t="s">
        <v>79</v>
      </c>
    </row>
    <row r="123" spans="2:65" s="285" customFormat="1" ht="22.5" customHeight="1">
      <c r="B123" s="286"/>
      <c r="C123" s="366" t="s">
        <v>129</v>
      </c>
      <c r="D123" s="366" t="s">
        <v>82</v>
      </c>
      <c r="E123" s="367" t="s">
        <v>4253</v>
      </c>
      <c r="F123" s="368" t="s">
        <v>4252</v>
      </c>
      <c r="G123" s="369" t="s">
        <v>1830</v>
      </c>
      <c r="H123" s="370">
        <v>204.16499999999999</v>
      </c>
      <c r="I123" s="261"/>
      <c r="J123" s="371">
        <f>ROUND(I123*H123,1)</f>
        <v>0</v>
      </c>
      <c r="K123" s="368"/>
      <c r="L123" s="286"/>
      <c r="M123" s="372" t="s">
        <v>1</v>
      </c>
      <c r="N123" s="373" t="s">
        <v>31</v>
      </c>
      <c r="O123" s="374">
        <v>0.187</v>
      </c>
      <c r="P123" s="374">
        <f>O123*H123</f>
        <v>38.178854999999999</v>
      </c>
      <c r="Q123" s="374">
        <v>0</v>
      </c>
      <c r="R123" s="374">
        <f>Q123*H123</f>
        <v>0</v>
      </c>
      <c r="S123" s="374">
        <v>0</v>
      </c>
      <c r="T123" s="375">
        <f>S123*H123</f>
        <v>0</v>
      </c>
      <c r="AR123" s="275" t="s">
        <v>91</v>
      </c>
      <c r="AT123" s="275" t="s">
        <v>82</v>
      </c>
      <c r="AU123" s="275" t="s">
        <v>45</v>
      </c>
      <c r="AY123" s="275" t="s">
        <v>79</v>
      </c>
      <c r="BE123" s="376">
        <f>IF(N123="základní",J123,0)</f>
        <v>0</v>
      </c>
      <c r="BF123" s="376">
        <f>IF(N123="snížená",J123,0)</f>
        <v>0</v>
      </c>
      <c r="BG123" s="376">
        <f>IF(N123="zákl. přenesená",J123,0)</f>
        <v>0</v>
      </c>
      <c r="BH123" s="376">
        <f>IF(N123="sníž. přenesená",J123,0)</f>
        <v>0</v>
      </c>
      <c r="BI123" s="376">
        <f>IF(N123="nulová",J123,0)</f>
        <v>0</v>
      </c>
      <c r="BJ123" s="275" t="s">
        <v>12</v>
      </c>
      <c r="BK123" s="376">
        <f>ROUND(I123*H123,1)</f>
        <v>0</v>
      </c>
      <c r="BL123" s="275" t="s">
        <v>91</v>
      </c>
      <c r="BM123" s="275" t="s">
        <v>4251</v>
      </c>
    </row>
    <row r="124" spans="2:65" s="397" customFormat="1">
      <c r="B124" s="396"/>
      <c r="D124" s="379" t="s">
        <v>88</v>
      </c>
      <c r="E124" s="398" t="s">
        <v>1</v>
      </c>
      <c r="F124" s="399" t="s">
        <v>4176</v>
      </c>
      <c r="H124" s="398" t="s">
        <v>1</v>
      </c>
      <c r="I124" s="436"/>
      <c r="L124" s="396"/>
      <c r="M124" s="400"/>
      <c r="N124" s="401"/>
      <c r="O124" s="401"/>
      <c r="P124" s="401"/>
      <c r="Q124" s="401"/>
      <c r="R124" s="401"/>
      <c r="S124" s="401"/>
      <c r="T124" s="402"/>
      <c r="AT124" s="398" t="s">
        <v>88</v>
      </c>
      <c r="AU124" s="398" t="s">
        <v>45</v>
      </c>
      <c r="AV124" s="397" t="s">
        <v>12</v>
      </c>
      <c r="AW124" s="397" t="s">
        <v>24</v>
      </c>
      <c r="AX124" s="397" t="s">
        <v>42</v>
      </c>
      <c r="AY124" s="398" t="s">
        <v>79</v>
      </c>
    </row>
    <row r="125" spans="2:65" s="378" customFormat="1">
      <c r="B125" s="377"/>
      <c r="D125" s="379" t="s">
        <v>88</v>
      </c>
      <c r="E125" s="380" t="s">
        <v>1</v>
      </c>
      <c r="F125" s="381" t="s">
        <v>4905</v>
      </c>
      <c r="H125" s="382">
        <v>93.6</v>
      </c>
      <c r="I125" s="434"/>
      <c r="L125" s="377"/>
      <c r="M125" s="383"/>
      <c r="N125" s="384"/>
      <c r="O125" s="384"/>
      <c r="P125" s="384"/>
      <c r="Q125" s="384"/>
      <c r="R125" s="384"/>
      <c r="S125" s="384"/>
      <c r="T125" s="385"/>
      <c r="AT125" s="380" t="s">
        <v>88</v>
      </c>
      <c r="AU125" s="380" t="s">
        <v>45</v>
      </c>
      <c r="AV125" s="378" t="s">
        <v>45</v>
      </c>
      <c r="AW125" s="378" t="s">
        <v>24</v>
      </c>
      <c r="AX125" s="378" t="s">
        <v>42</v>
      </c>
      <c r="AY125" s="380" t="s">
        <v>79</v>
      </c>
    </row>
    <row r="126" spans="2:65" s="397" customFormat="1">
      <c r="B126" s="396"/>
      <c r="D126" s="379" t="s">
        <v>88</v>
      </c>
      <c r="E126" s="398" t="s">
        <v>1</v>
      </c>
      <c r="F126" s="399" t="s">
        <v>4250</v>
      </c>
      <c r="H126" s="398" t="s">
        <v>1</v>
      </c>
      <c r="I126" s="436"/>
      <c r="L126" s="396"/>
      <c r="M126" s="400"/>
      <c r="N126" s="401"/>
      <c r="O126" s="401"/>
      <c r="P126" s="401"/>
      <c r="Q126" s="401"/>
      <c r="R126" s="401"/>
      <c r="S126" s="401"/>
      <c r="T126" s="402"/>
      <c r="AT126" s="398" t="s">
        <v>88</v>
      </c>
      <c r="AU126" s="398" t="s">
        <v>45</v>
      </c>
      <c r="AV126" s="397" t="s">
        <v>12</v>
      </c>
      <c r="AW126" s="397" t="s">
        <v>24</v>
      </c>
      <c r="AX126" s="397" t="s">
        <v>42</v>
      </c>
      <c r="AY126" s="398" t="s">
        <v>79</v>
      </c>
    </row>
    <row r="127" spans="2:65" s="378" customFormat="1">
      <c r="B127" s="377"/>
      <c r="D127" s="379" t="s">
        <v>88</v>
      </c>
      <c r="E127" s="380" t="s">
        <v>1</v>
      </c>
      <c r="F127" s="381" t="s">
        <v>4249</v>
      </c>
      <c r="H127" s="382">
        <v>33.988999999999997</v>
      </c>
      <c r="I127" s="434"/>
      <c r="L127" s="377"/>
      <c r="M127" s="383"/>
      <c r="N127" s="384"/>
      <c r="O127" s="384"/>
      <c r="P127" s="384"/>
      <c r="Q127" s="384"/>
      <c r="R127" s="384"/>
      <c r="S127" s="384"/>
      <c r="T127" s="385"/>
      <c r="AT127" s="380" t="s">
        <v>88</v>
      </c>
      <c r="AU127" s="380" t="s">
        <v>45</v>
      </c>
      <c r="AV127" s="378" t="s">
        <v>45</v>
      </c>
      <c r="AW127" s="378" t="s">
        <v>24</v>
      </c>
      <c r="AX127" s="378" t="s">
        <v>42</v>
      </c>
      <c r="AY127" s="380" t="s">
        <v>79</v>
      </c>
    </row>
    <row r="128" spans="2:65" s="378" customFormat="1">
      <c r="B128" s="377"/>
      <c r="D128" s="379" t="s">
        <v>88</v>
      </c>
      <c r="E128" s="380" t="s">
        <v>1</v>
      </c>
      <c r="F128" s="381" t="s">
        <v>4248</v>
      </c>
      <c r="H128" s="382">
        <v>32.479999999999997</v>
      </c>
      <c r="I128" s="434"/>
      <c r="L128" s="377"/>
      <c r="M128" s="383"/>
      <c r="N128" s="384"/>
      <c r="O128" s="384"/>
      <c r="P128" s="384"/>
      <c r="Q128" s="384"/>
      <c r="R128" s="384"/>
      <c r="S128" s="384"/>
      <c r="T128" s="385"/>
      <c r="AT128" s="380" t="s">
        <v>88</v>
      </c>
      <c r="AU128" s="380" t="s">
        <v>45</v>
      </c>
      <c r="AV128" s="378" t="s">
        <v>45</v>
      </c>
      <c r="AW128" s="378" t="s">
        <v>24</v>
      </c>
      <c r="AX128" s="378" t="s">
        <v>42</v>
      </c>
      <c r="AY128" s="380" t="s">
        <v>79</v>
      </c>
    </row>
    <row r="129" spans="2:65" s="378" customFormat="1">
      <c r="B129" s="377"/>
      <c r="D129" s="379" t="s">
        <v>88</v>
      </c>
      <c r="E129" s="380" t="s">
        <v>1</v>
      </c>
      <c r="F129" s="381" t="s">
        <v>4247</v>
      </c>
      <c r="H129" s="382">
        <v>44.095999999999997</v>
      </c>
      <c r="I129" s="434"/>
      <c r="L129" s="377"/>
      <c r="M129" s="383"/>
      <c r="N129" s="384"/>
      <c r="O129" s="384"/>
      <c r="P129" s="384"/>
      <c r="Q129" s="384"/>
      <c r="R129" s="384"/>
      <c r="S129" s="384"/>
      <c r="T129" s="385"/>
      <c r="AT129" s="380" t="s">
        <v>88</v>
      </c>
      <c r="AU129" s="380" t="s">
        <v>45</v>
      </c>
      <c r="AV129" s="378" t="s">
        <v>45</v>
      </c>
      <c r="AW129" s="378" t="s">
        <v>24</v>
      </c>
      <c r="AX129" s="378" t="s">
        <v>42</v>
      </c>
      <c r="AY129" s="380" t="s">
        <v>79</v>
      </c>
    </row>
    <row r="130" spans="2:65" s="387" customFormat="1">
      <c r="B130" s="386"/>
      <c r="D130" s="388" t="s">
        <v>88</v>
      </c>
      <c r="E130" s="389" t="s">
        <v>1</v>
      </c>
      <c r="F130" s="390" t="s">
        <v>90</v>
      </c>
      <c r="H130" s="391">
        <v>204.16499999999999</v>
      </c>
      <c r="I130" s="435"/>
      <c r="L130" s="386"/>
      <c r="M130" s="392"/>
      <c r="N130" s="393"/>
      <c r="O130" s="393"/>
      <c r="P130" s="393"/>
      <c r="Q130" s="393"/>
      <c r="R130" s="393"/>
      <c r="S130" s="393"/>
      <c r="T130" s="394"/>
      <c r="AT130" s="395" t="s">
        <v>88</v>
      </c>
      <c r="AU130" s="395" t="s">
        <v>45</v>
      </c>
      <c r="AV130" s="387" t="s">
        <v>91</v>
      </c>
      <c r="AW130" s="387" t="s">
        <v>24</v>
      </c>
      <c r="AX130" s="387" t="s">
        <v>12</v>
      </c>
      <c r="AY130" s="395" t="s">
        <v>79</v>
      </c>
    </row>
    <row r="131" spans="2:65" s="285" customFormat="1" ht="22.5" customHeight="1">
      <c r="B131" s="286"/>
      <c r="C131" s="366" t="s">
        <v>136</v>
      </c>
      <c r="D131" s="366" t="s">
        <v>82</v>
      </c>
      <c r="E131" s="367" t="s">
        <v>4246</v>
      </c>
      <c r="F131" s="368" t="s">
        <v>4245</v>
      </c>
      <c r="G131" s="369" t="s">
        <v>1830</v>
      </c>
      <c r="H131" s="370">
        <v>102.083</v>
      </c>
      <c r="I131" s="261"/>
      <c r="J131" s="371">
        <f>ROUND(I131*H131,1)</f>
        <v>0</v>
      </c>
      <c r="K131" s="368"/>
      <c r="L131" s="286"/>
      <c r="M131" s="372" t="s">
        <v>1</v>
      </c>
      <c r="N131" s="373" t="s">
        <v>31</v>
      </c>
      <c r="O131" s="374">
        <v>5.8000000000000003E-2</v>
      </c>
      <c r="P131" s="374">
        <f>O131*H131</f>
        <v>5.920814</v>
      </c>
      <c r="Q131" s="374">
        <v>0</v>
      </c>
      <c r="R131" s="374">
        <f>Q131*H131</f>
        <v>0</v>
      </c>
      <c r="S131" s="374">
        <v>0</v>
      </c>
      <c r="T131" s="375">
        <f>S131*H131</f>
        <v>0</v>
      </c>
      <c r="AR131" s="275" t="s">
        <v>91</v>
      </c>
      <c r="AT131" s="275" t="s">
        <v>82</v>
      </c>
      <c r="AU131" s="275" t="s">
        <v>45</v>
      </c>
      <c r="AY131" s="275" t="s">
        <v>79</v>
      </c>
      <c r="BE131" s="376">
        <f>IF(N131="základní",J131,0)</f>
        <v>0</v>
      </c>
      <c r="BF131" s="376">
        <f>IF(N131="snížená",J131,0)</f>
        <v>0</v>
      </c>
      <c r="BG131" s="376">
        <f>IF(N131="zákl. přenesená",J131,0)</f>
        <v>0</v>
      </c>
      <c r="BH131" s="376">
        <f>IF(N131="sníž. přenesená",J131,0)</f>
        <v>0</v>
      </c>
      <c r="BI131" s="376">
        <f>IF(N131="nulová",J131,0)</f>
        <v>0</v>
      </c>
      <c r="BJ131" s="275" t="s">
        <v>12</v>
      </c>
      <c r="BK131" s="376">
        <f>ROUND(I131*H131,1)</f>
        <v>0</v>
      </c>
      <c r="BL131" s="275" t="s">
        <v>91</v>
      </c>
      <c r="BM131" s="275" t="s">
        <v>4244</v>
      </c>
    </row>
    <row r="132" spans="2:65" s="378" customFormat="1">
      <c r="B132" s="377"/>
      <c r="D132" s="388" t="s">
        <v>88</v>
      </c>
      <c r="F132" s="403" t="s">
        <v>4904</v>
      </c>
      <c r="H132" s="404">
        <v>102.083</v>
      </c>
      <c r="I132" s="434"/>
      <c r="L132" s="377"/>
      <c r="M132" s="383"/>
      <c r="N132" s="384"/>
      <c r="O132" s="384"/>
      <c r="P132" s="384"/>
      <c r="Q132" s="384"/>
      <c r="R132" s="384"/>
      <c r="S132" s="384"/>
      <c r="T132" s="385"/>
      <c r="AT132" s="380" t="s">
        <v>88</v>
      </c>
      <c r="AU132" s="380" t="s">
        <v>45</v>
      </c>
      <c r="AV132" s="378" t="s">
        <v>45</v>
      </c>
      <c r="AW132" s="378" t="s">
        <v>2</v>
      </c>
      <c r="AX132" s="378" t="s">
        <v>12</v>
      </c>
      <c r="AY132" s="380" t="s">
        <v>79</v>
      </c>
    </row>
    <row r="133" spans="2:65" s="285" customFormat="1" ht="22.5" customHeight="1">
      <c r="B133" s="286"/>
      <c r="C133" s="366" t="s">
        <v>143</v>
      </c>
      <c r="D133" s="366" t="s">
        <v>82</v>
      </c>
      <c r="E133" s="367" t="s">
        <v>4243</v>
      </c>
      <c r="F133" s="368" t="s">
        <v>4242</v>
      </c>
      <c r="G133" s="369" t="s">
        <v>1830</v>
      </c>
      <c r="H133" s="370">
        <v>8.8040000000000003</v>
      </c>
      <c r="I133" s="261"/>
      <c r="J133" s="371">
        <f>ROUND(I133*H133,1)</f>
        <v>0</v>
      </c>
      <c r="K133" s="368"/>
      <c r="L133" s="286"/>
      <c r="M133" s="372" t="s">
        <v>1</v>
      </c>
      <c r="N133" s="373" t="s">
        <v>31</v>
      </c>
      <c r="O133" s="374">
        <v>2.2490000000000001</v>
      </c>
      <c r="P133" s="374">
        <f>O133*H133</f>
        <v>19.800196000000003</v>
      </c>
      <c r="Q133" s="374">
        <v>0</v>
      </c>
      <c r="R133" s="374">
        <f>Q133*H133</f>
        <v>0</v>
      </c>
      <c r="S133" s="374">
        <v>0</v>
      </c>
      <c r="T133" s="375">
        <f>S133*H133</f>
        <v>0</v>
      </c>
      <c r="AR133" s="275" t="s">
        <v>91</v>
      </c>
      <c r="AT133" s="275" t="s">
        <v>82</v>
      </c>
      <c r="AU133" s="275" t="s">
        <v>45</v>
      </c>
      <c r="AY133" s="275" t="s">
        <v>79</v>
      </c>
      <c r="BE133" s="376">
        <f>IF(N133="základní",J133,0)</f>
        <v>0</v>
      </c>
      <c r="BF133" s="376">
        <f>IF(N133="snížená",J133,0)</f>
        <v>0</v>
      </c>
      <c r="BG133" s="376">
        <f>IF(N133="zákl. přenesená",J133,0)</f>
        <v>0</v>
      </c>
      <c r="BH133" s="376">
        <f>IF(N133="sníž. přenesená",J133,0)</f>
        <v>0</v>
      </c>
      <c r="BI133" s="376">
        <f>IF(N133="nulová",J133,0)</f>
        <v>0</v>
      </c>
      <c r="BJ133" s="275" t="s">
        <v>12</v>
      </c>
      <c r="BK133" s="376">
        <f>ROUND(I133*H133,1)</f>
        <v>0</v>
      </c>
      <c r="BL133" s="275" t="s">
        <v>91</v>
      </c>
      <c r="BM133" s="275" t="s">
        <v>4241</v>
      </c>
    </row>
    <row r="134" spans="2:65" s="397" customFormat="1">
      <c r="B134" s="396"/>
      <c r="D134" s="379" t="s">
        <v>88</v>
      </c>
      <c r="E134" s="398" t="s">
        <v>1</v>
      </c>
      <c r="F134" s="399" t="s">
        <v>4240</v>
      </c>
      <c r="H134" s="398" t="s">
        <v>1</v>
      </c>
      <c r="I134" s="436"/>
      <c r="L134" s="396"/>
      <c r="M134" s="400"/>
      <c r="N134" s="401"/>
      <c r="O134" s="401"/>
      <c r="P134" s="401"/>
      <c r="Q134" s="401"/>
      <c r="R134" s="401"/>
      <c r="S134" s="401"/>
      <c r="T134" s="402"/>
      <c r="AT134" s="398" t="s">
        <v>88</v>
      </c>
      <c r="AU134" s="398" t="s">
        <v>45</v>
      </c>
      <c r="AV134" s="397" t="s">
        <v>12</v>
      </c>
      <c r="AW134" s="397" t="s">
        <v>24</v>
      </c>
      <c r="AX134" s="397" t="s">
        <v>42</v>
      </c>
      <c r="AY134" s="398" t="s">
        <v>79</v>
      </c>
    </row>
    <row r="135" spans="2:65" s="378" customFormat="1">
      <c r="B135" s="377"/>
      <c r="D135" s="379" t="s">
        <v>88</v>
      </c>
      <c r="E135" s="380" t="s">
        <v>1</v>
      </c>
      <c r="F135" s="381" t="s">
        <v>4239</v>
      </c>
      <c r="H135" s="382">
        <v>4.7039999999999997</v>
      </c>
      <c r="I135" s="434"/>
      <c r="L135" s="377"/>
      <c r="M135" s="383"/>
      <c r="N135" s="384"/>
      <c r="O135" s="384"/>
      <c r="P135" s="384"/>
      <c r="Q135" s="384"/>
      <c r="R135" s="384"/>
      <c r="S135" s="384"/>
      <c r="T135" s="385"/>
      <c r="AT135" s="380" t="s">
        <v>88</v>
      </c>
      <c r="AU135" s="380" t="s">
        <v>45</v>
      </c>
      <c r="AV135" s="378" t="s">
        <v>45</v>
      </c>
      <c r="AW135" s="378" t="s">
        <v>24</v>
      </c>
      <c r="AX135" s="378" t="s">
        <v>42</v>
      </c>
      <c r="AY135" s="380" t="s">
        <v>79</v>
      </c>
    </row>
    <row r="136" spans="2:65" s="397" customFormat="1">
      <c r="B136" s="396"/>
      <c r="D136" s="379" t="s">
        <v>88</v>
      </c>
      <c r="E136" s="398" t="s">
        <v>1</v>
      </c>
      <c r="F136" s="399" t="s">
        <v>4238</v>
      </c>
      <c r="H136" s="398" t="s">
        <v>1</v>
      </c>
      <c r="I136" s="436"/>
      <c r="L136" s="396"/>
      <c r="M136" s="400"/>
      <c r="N136" s="401"/>
      <c r="O136" s="401"/>
      <c r="P136" s="401"/>
      <c r="Q136" s="401"/>
      <c r="R136" s="401"/>
      <c r="S136" s="401"/>
      <c r="T136" s="402"/>
      <c r="AT136" s="398" t="s">
        <v>88</v>
      </c>
      <c r="AU136" s="398" t="s">
        <v>45</v>
      </c>
      <c r="AV136" s="397" t="s">
        <v>12</v>
      </c>
      <c r="AW136" s="397" t="s">
        <v>24</v>
      </c>
      <c r="AX136" s="397" t="s">
        <v>42</v>
      </c>
      <c r="AY136" s="398" t="s">
        <v>79</v>
      </c>
    </row>
    <row r="137" spans="2:65" s="378" customFormat="1">
      <c r="B137" s="377"/>
      <c r="D137" s="379" t="s">
        <v>88</v>
      </c>
      <c r="E137" s="380" t="s">
        <v>1</v>
      </c>
      <c r="F137" s="381" t="s">
        <v>4237</v>
      </c>
      <c r="H137" s="382">
        <v>3.2</v>
      </c>
      <c r="I137" s="434"/>
      <c r="L137" s="377"/>
      <c r="M137" s="383"/>
      <c r="N137" s="384"/>
      <c r="O137" s="384"/>
      <c r="P137" s="384"/>
      <c r="Q137" s="384"/>
      <c r="R137" s="384"/>
      <c r="S137" s="384"/>
      <c r="T137" s="385"/>
      <c r="AT137" s="380" t="s">
        <v>88</v>
      </c>
      <c r="AU137" s="380" t="s">
        <v>45</v>
      </c>
      <c r="AV137" s="378" t="s">
        <v>45</v>
      </c>
      <c r="AW137" s="378" t="s">
        <v>24</v>
      </c>
      <c r="AX137" s="378" t="s">
        <v>42</v>
      </c>
      <c r="AY137" s="380" t="s">
        <v>79</v>
      </c>
    </row>
    <row r="138" spans="2:65" s="397" customFormat="1">
      <c r="B138" s="396"/>
      <c r="D138" s="379" t="s">
        <v>88</v>
      </c>
      <c r="E138" s="398" t="s">
        <v>1</v>
      </c>
      <c r="F138" s="399" t="s">
        <v>4236</v>
      </c>
      <c r="H138" s="398" t="s">
        <v>1</v>
      </c>
      <c r="I138" s="436"/>
      <c r="L138" s="396"/>
      <c r="M138" s="400"/>
      <c r="N138" s="401"/>
      <c r="O138" s="401"/>
      <c r="P138" s="401"/>
      <c r="Q138" s="401"/>
      <c r="R138" s="401"/>
      <c r="S138" s="401"/>
      <c r="T138" s="402"/>
      <c r="AT138" s="398" t="s">
        <v>88</v>
      </c>
      <c r="AU138" s="398" t="s">
        <v>45</v>
      </c>
      <c r="AV138" s="397" t="s">
        <v>12</v>
      </c>
      <c r="AW138" s="397" t="s">
        <v>24</v>
      </c>
      <c r="AX138" s="397" t="s">
        <v>42</v>
      </c>
      <c r="AY138" s="398" t="s">
        <v>79</v>
      </c>
    </row>
    <row r="139" spans="2:65" s="378" customFormat="1">
      <c r="B139" s="377"/>
      <c r="D139" s="379" t="s">
        <v>88</v>
      </c>
      <c r="E139" s="380" t="s">
        <v>1</v>
      </c>
      <c r="F139" s="381" t="s">
        <v>4235</v>
      </c>
      <c r="H139" s="382">
        <v>0.9</v>
      </c>
      <c r="I139" s="434"/>
      <c r="L139" s="377"/>
      <c r="M139" s="383"/>
      <c r="N139" s="384"/>
      <c r="O139" s="384"/>
      <c r="P139" s="384"/>
      <c r="Q139" s="384"/>
      <c r="R139" s="384"/>
      <c r="S139" s="384"/>
      <c r="T139" s="385"/>
      <c r="AT139" s="380" t="s">
        <v>88</v>
      </c>
      <c r="AU139" s="380" t="s">
        <v>45</v>
      </c>
      <c r="AV139" s="378" t="s">
        <v>45</v>
      </c>
      <c r="AW139" s="378" t="s">
        <v>24</v>
      </c>
      <c r="AX139" s="378" t="s">
        <v>42</v>
      </c>
      <c r="AY139" s="380" t="s">
        <v>79</v>
      </c>
    </row>
    <row r="140" spans="2:65" s="387" customFormat="1">
      <c r="B140" s="386"/>
      <c r="D140" s="388" t="s">
        <v>88</v>
      </c>
      <c r="E140" s="389" t="s">
        <v>1</v>
      </c>
      <c r="F140" s="390" t="s">
        <v>90</v>
      </c>
      <c r="H140" s="391">
        <v>8.8040000000000003</v>
      </c>
      <c r="I140" s="435"/>
      <c r="L140" s="386"/>
      <c r="M140" s="392"/>
      <c r="N140" s="393"/>
      <c r="O140" s="393"/>
      <c r="P140" s="393"/>
      <c r="Q140" s="393"/>
      <c r="R140" s="393"/>
      <c r="S140" s="393"/>
      <c r="T140" s="394"/>
      <c r="AT140" s="395" t="s">
        <v>88</v>
      </c>
      <c r="AU140" s="395" t="s">
        <v>45</v>
      </c>
      <c r="AV140" s="387" t="s">
        <v>91</v>
      </c>
      <c r="AW140" s="387" t="s">
        <v>24</v>
      </c>
      <c r="AX140" s="387" t="s">
        <v>12</v>
      </c>
      <c r="AY140" s="395" t="s">
        <v>79</v>
      </c>
    </row>
    <row r="141" spans="2:65" s="285" customFormat="1" ht="22.5" customHeight="1">
      <c r="B141" s="286"/>
      <c r="C141" s="366" t="s">
        <v>149</v>
      </c>
      <c r="D141" s="366" t="s">
        <v>82</v>
      </c>
      <c r="E141" s="367" t="s">
        <v>4234</v>
      </c>
      <c r="F141" s="368" t="s">
        <v>4233</v>
      </c>
      <c r="G141" s="369" t="s">
        <v>1830</v>
      </c>
      <c r="H141" s="370">
        <v>4.4020000000000001</v>
      </c>
      <c r="I141" s="261"/>
      <c r="J141" s="371">
        <f>ROUND(I141*H141,1)</f>
        <v>0</v>
      </c>
      <c r="K141" s="368"/>
      <c r="L141" s="286"/>
      <c r="M141" s="372" t="s">
        <v>1</v>
      </c>
      <c r="N141" s="373" t="s">
        <v>31</v>
      </c>
      <c r="O141" s="374">
        <v>0.107</v>
      </c>
      <c r="P141" s="374">
        <f>O141*H141</f>
        <v>0.47101399999999999</v>
      </c>
      <c r="Q141" s="374">
        <v>0</v>
      </c>
      <c r="R141" s="374">
        <f>Q141*H141</f>
        <v>0</v>
      </c>
      <c r="S141" s="374">
        <v>0</v>
      </c>
      <c r="T141" s="375">
        <f>S141*H141</f>
        <v>0</v>
      </c>
      <c r="AR141" s="275" t="s">
        <v>91</v>
      </c>
      <c r="AT141" s="275" t="s">
        <v>82</v>
      </c>
      <c r="AU141" s="275" t="s">
        <v>45</v>
      </c>
      <c r="AY141" s="275" t="s">
        <v>79</v>
      </c>
      <c r="BE141" s="376">
        <f>IF(N141="základní",J141,0)</f>
        <v>0</v>
      </c>
      <c r="BF141" s="376">
        <f>IF(N141="snížená",J141,0)</f>
        <v>0</v>
      </c>
      <c r="BG141" s="376">
        <f>IF(N141="zákl. přenesená",J141,0)</f>
        <v>0</v>
      </c>
      <c r="BH141" s="376">
        <f>IF(N141="sníž. přenesená",J141,0)</f>
        <v>0</v>
      </c>
      <c r="BI141" s="376">
        <f>IF(N141="nulová",J141,0)</f>
        <v>0</v>
      </c>
      <c r="BJ141" s="275" t="s">
        <v>12</v>
      </c>
      <c r="BK141" s="376">
        <f>ROUND(I141*H141,1)</f>
        <v>0</v>
      </c>
      <c r="BL141" s="275" t="s">
        <v>91</v>
      </c>
      <c r="BM141" s="275" t="s">
        <v>4232</v>
      </c>
    </row>
    <row r="142" spans="2:65" s="378" customFormat="1">
      <c r="B142" s="377"/>
      <c r="D142" s="388" t="s">
        <v>88</v>
      </c>
      <c r="F142" s="403" t="s">
        <v>4845</v>
      </c>
      <c r="H142" s="404">
        <v>4.4020000000000001</v>
      </c>
      <c r="I142" s="434"/>
      <c r="L142" s="377"/>
      <c r="M142" s="383"/>
      <c r="N142" s="384"/>
      <c r="O142" s="384"/>
      <c r="P142" s="384"/>
      <c r="Q142" s="384"/>
      <c r="R142" s="384"/>
      <c r="S142" s="384"/>
      <c r="T142" s="385"/>
      <c r="AT142" s="380" t="s">
        <v>88</v>
      </c>
      <c r="AU142" s="380" t="s">
        <v>45</v>
      </c>
      <c r="AV142" s="378" t="s">
        <v>45</v>
      </c>
      <c r="AW142" s="378" t="s">
        <v>2</v>
      </c>
      <c r="AX142" s="378" t="s">
        <v>12</v>
      </c>
      <c r="AY142" s="380" t="s">
        <v>79</v>
      </c>
    </row>
    <row r="143" spans="2:65" s="285" customFormat="1" ht="22.5" customHeight="1">
      <c r="B143" s="286"/>
      <c r="C143" s="366" t="s">
        <v>155</v>
      </c>
      <c r="D143" s="366" t="s">
        <v>82</v>
      </c>
      <c r="E143" s="367" t="s">
        <v>1874</v>
      </c>
      <c r="F143" s="368" t="s">
        <v>1873</v>
      </c>
      <c r="G143" s="369" t="s">
        <v>1830</v>
      </c>
      <c r="H143" s="370">
        <v>97.823999999999998</v>
      </c>
      <c r="I143" s="261"/>
      <c r="J143" s="371">
        <f>ROUND(I143*H143,1)</f>
        <v>0</v>
      </c>
      <c r="K143" s="368"/>
      <c r="L143" s="286"/>
      <c r="M143" s="372" t="s">
        <v>1</v>
      </c>
      <c r="N143" s="373" t="s">
        <v>31</v>
      </c>
      <c r="O143" s="374">
        <v>1.43</v>
      </c>
      <c r="P143" s="374">
        <f>O143*H143</f>
        <v>139.88831999999999</v>
      </c>
      <c r="Q143" s="374">
        <v>0</v>
      </c>
      <c r="R143" s="374">
        <f>Q143*H143</f>
        <v>0</v>
      </c>
      <c r="S143" s="374">
        <v>0</v>
      </c>
      <c r="T143" s="375">
        <f>S143*H143</f>
        <v>0</v>
      </c>
      <c r="AR143" s="275" t="s">
        <v>91</v>
      </c>
      <c r="AT143" s="275" t="s">
        <v>82</v>
      </c>
      <c r="AU143" s="275" t="s">
        <v>45</v>
      </c>
      <c r="AY143" s="275" t="s">
        <v>79</v>
      </c>
      <c r="BE143" s="376">
        <f>IF(N143="základní",J143,0)</f>
        <v>0</v>
      </c>
      <c r="BF143" s="376">
        <f>IF(N143="snížená",J143,0)</f>
        <v>0</v>
      </c>
      <c r="BG143" s="376">
        <f>IF(N143="zákl. přenesená",J143,0)</f>
        <v>0</v>
      </c>
      <c r="BH143" s="376">
        <f>IF(N143="sníž. přenesená",J143,0)</f>
        <v>0</v>
      </c>
      <c r="BI143" s="376">
        <f>IF(N143="nulová",J143,0)</f>
        <v>0</v>
      </c>
      <c r="BJ143" s="275" t="s">
        <v>12</v>
      </c>
      <c r="BK143" s="376">
        <f>ROUND(I143*H143,1)</f>
        <v>0</v>
      </c>
      <c r="BL143" s="275" t="s">
        <v>91</v>
      </c>
      <c r="BM143" s="275" t="s">
        <v>4231</v>
      </c>
    </row>
    <row r="144" spans="2:65" s="378" customFormat="1">
      <c r="B144" s="377"/>
      <c r="D144" s="379" t="s">
        <v>88</v>
      </c>
      <c r="E144" s="380" t="s">
        <v>1</v>
      </c>
      <c r="F144" s="381" t="s">
        <v>4903</v>
      </c>
      <c r="H144" s="382">
        <v>71.808000000000007</v>
      </c>
      <c r="I144" s="434"/>
      <c r="L144" s="377"/>
      <c r="M144" s="383"/>
      <c r="N144" s="384"/>
      <c r="O144" s="384"/>
      <c r="P144" s="384"/>
      <c r="Q144" s="384"/>
      <c r="R144" s="384"/>
      <c r="S144" s="384"/>
      <c r="T144" s="385"/>
      <c r="AT144" s="380" t="s">
        <v>88</v>
      </c>
      <c r="AU144" s="380" t="s">
        <v>45</v>
      </c>
      <c r="AV144" s="378" t="s">
        <v>45</v>
      </c>
      <c r="AW144" s="378" t="s">
        <v>24</v>
      </c>
      <c r="AX144" s="378" t="s">
        <v>42</v>
      </c>
      <c r="AY144" s="380" t="s">
        <v>79</v>
      </c>
    </row>
    <row r="145" spans="2:65" s="378" customFormat="1">
      <c r="B145" s="377"/>
      <c r="D145" s="379" t="s">
        <v>88</v>
      </c>
      <c r="E145" s="380" t="s">
        <v>1</v>
      </c>
      <c r="F145" s="381" t="s">
        <v>4230</v>
      </c>
      <c r="H145" s="382">
        <v>26.015999999999998</v>
      </c>
      <c r="I145" s="434"/>
      <c r="L145" s="377"/>
      <c r="M145" s="383"/>
      <c r="N145" s="384"/>
      <c r="O145" s="384"/>
      <c r="P145" s="384"/>
      <c r="Q145" s="384"/>
      <c r="R145" s="384"/>
      <c r="S145" s="384"/>
      <c r="T145" s="385"/>
      <c r="AT145" s="380" t="s">
        <v>88</v>
      </c>
      <c r="AU145" s="380" t="s">
        <v>45</v>
      </c>
      <c r="AV145" s="378" t="s">
        <v>45</v>
      </c>
      <c r="AW145" s="378" t="s">
        <v>24</v>
      </c>
      <c r="AX145" s="378" t="s">
        <v>42</v>
      </c>
      <c r="AY145" s="380" t="s">
        <v>79</v>
      </c>
    </row>
    <row r="146" spans="2:65" s="387" customFormat="1">
      <c r="B146" s="386"/>
      <c r="D146" s="388" t="s">
        <v>88</v>
      </c>
      <c r="E146" s="389" t="s">
        <v>1</v>
      </c>
      <c r="F146" s="390" t="s">
        <v>90</v>
      </c>
      <c r="H146" s="391">
        <v>97.823999999999998</v>
      </c>
      <c r="I146" s="435"/>
      <c r="L146" s="386"/>
      <c r="M146" s="392"/>
      <c r="N146" s="393"/>
      <c r="O146" s="393"/>
      <c r="P146" s="393"/>
      <c r="Q146" s="393"/>
      <c r="R146" s="393"/>
      <c r="S146" s="393"/>
      <c r="T146" s="394"/>
      <c r="AT146" s="395" t="s">
        <v>88</v>
      </c>
      <c r="AU146" s="395" t="s">
        <v>45</v>
      </c>
      <c r="AV146" s="387" t="s">
        <v>91</v>
      </c>
      <c r="AW146" s="387" t="s">
        <v>24</v>
      </c>
      <c r="AX146" s="387" t="s">
        <v>12</v>
      </c>
      <c r="AY146" s="395" t="s">
        <v>79</v>
      </c>
    </row>
    <row r="147" spans="2:65" s="285" customFormat="1" ht="22.5" customHeight="1">
      <c r="B147" s="286"/>
      <c r="C147" s="366" t="s">
        <v>161</v>
      </c>
      <c r="D147" s="366" t="s">
        <v>82</v>
      </c>
      <c r="E147" s="367" t="s">
        <v>1870</v>
      </c>
      <c r="F147" s="368" t="s">
        <v>1869</v>
      </c>
      <c r="G147" s="369" t="s">
        <v>1830</v>
      </c>
      <c r="H147" s="370">
        <v>48.911999999999999</v>
      </c>
      <c r="I147" s="261"/>
      <c r="J147" s="371">
        <f>ROUND(I147*H147,1)</f>
        <v>0</v>
      </c>
      <c r="K147" s="368"/>
      <c r="L147" s="286"/>
      <c r="M147" s="372" t="s">
        <v>1</v>
      </c>
      <c r="N147" s="373" t="s">
        <v>31</v>
      </c>
      <c r="O147" s="374">
        <v>0.1</v>
      </c>
      <c r="P147" s="374">
        <f>O147*H147</f>
        <v>4.8912000000000004</v>
      </c>
      <c r="Q147" s="374">
        <v>0</v>
      </c>
      <c r="R147" s="374">
        <f>Q147*H147</f>
        <v>0</v>
      </c>
      <c r="S147" s="374">
        <v>0</v>
      </c>
      <c r="T147" s="375">
        <f>S147*H147</f>
        <v>0</v>
      </c>
      <c r="AR147" s="275" t="s">
        <v>91</v>
      </c>
      <c r="AT147" s="275" t="s">
        <v>82</v>
      </c>
      <c r="AU147" s="275" t="s">
        <v>45</v>
      </c>
      <c r="AY147" s="275" t="s">
        <v>79</v>
      </c>
      <c r="BE147" s="376">
        <f>IF(N147="základní",J147,0)</f>
        <v>0</v>
      </c>
      <c r="BF147" s="376">
        <f>IF(N147="snížená",J147,0)</f>
        <v>0</v>
      </c>
      <c r="BG147" s="376">
        <f>IF(N147="zákl. přenesená",J147,0)</f>
        <v>0</v>
      </c>
      <c r="BH147" s="376">
        <f>IF(N147="sníž. přenesená",J147,0)</f>
        <v>0</v>
      </c>
      <c r="BI147" s="376">
        <f>IF(N147="nulová",J147,0)</f>
        <v>0</v>
      </c>
      <c r="BJ147" s="275" t="s">
        <v>12</v>
      </c>
      <c r="BK147" s="376">
        <f>ROUND(I147*H147,1)</f>
        <v>0</v>
      </c>
      <c r="BL147" s="275" t="s">
        <v>91</v>
      </c>
      <c r="BM147" s="275" t="s">
        <v>4229</v>
      </c>
    </row>
    <row r="148" spans="2:65" s="378" customFormat="1">
      <c r="B148" s="377"/>
      <c r="D148" s="388" t="s">
        <v>88</v>
      </c>
      <c r="F148" s="403" t="s">
        <v>4902</v>
      </c>
      <c r="H148" s="404">
        <v>48.911999999999999</v>
      </c>
      <c r="I148" s="434"/>
      <c r="L148" s="377"/>
      <c r="M148" s="383"/>
      <c r="N148" s="384"/>
      <c r="O148" s="384"/>
      <c r="P148" s="384"/>
      <c r="Q148" s="384"/>
      <c r="R148" s="384"/>
      <c r="S148" s="384"/>
      <c r="T148" s="385"/>
      <c r="AT148" s="380" t="s">
        <v>88</v>
      </c>
      <c r="AU148" s="380" t="s">
        <v>45</v>
      </c>
      <c r="AV148" s="378" t="s">
        <v>45</v>
      </c>
      <c r="AW148" s="378" t="s">
        <v>2</v>
      </c>
      <c r="AX148" s="378" t="s">
        <v>12</v>
      </c>
      <c r="AY148" s="380" t="s">
        <v>79</v>
      </c>
    </row>
    <row r="149" spans="2:65" s="285" customFormat="1" ht="22.5" customHeight="1">
      <c r="B149" s="286"/>
      <c r="C149" s="366" t="s">
        <v>6</v>
      </c>
      <c r="D149" s="366" t="s">
        <v>82</v>
      </c>
      <c r="E149" s="367" t="s">
        <v>4228</v>
      </c>
      <c r="F149" s="368" t="s">
        <v>4227</v>
      </c>
      <c r="G149" s="369" t="s">
        <v>1830</v>
      </c>
      <c r="H149" s="370">
        <v>2.8959999999999999</v>
      </c>
      <c r="I149" s="261"/>
      <c r="J149" s="371">
        <f>ROUND(I149*H149,1)</f>
        <v>0</v>
      </c>
      <c r="K149" s="368"/>
      <c r="L149" s="286"/>
      <c r="M149" s="372" t="s">
        <v>1</v>
      </c>
      <c r="N149" s="373" t="s">
        <v>31</v>
      </c>
      <c r="O149" s="374">
        <v>3.14</v>
      </c>
      <c r="P149" s="374">
        <f>O149*H149</f>
        <v>9.0934399999999993</v>
      </c>
      <c r="Q149" s="374">
        <v>0</v>
      </c>
      <c r="R149" s="374">
        <f>Q149*H149</f>
        <v>0</v>
      </c>
      <c r="S149" s="374">
        <v>0</v>
      </c>
      <c r="T149" s="375">
        <f>S149*H149</f>
        <v>0</v>
      </c>
      <c r="AR149" s="275" t="s">
        <v>91</v>
      </c>
      <c r="AT149" s="275" t="s">
        <v>82</v>
      </c>
      <c r="AU149" s="275" t="s">
        <v>45</v>
      </c>
      <c r="AY149" s="275" t="s">
        <v>79</v>
      </c>
      <c r="BE149" s="376">
        <f>IF(N149="základní",J149,0)</f>
        <v>0</v>
      </c>
      <c r="BF149" s="376">
        <f>IF(N149="snížená",J149,0)</f>
        <v>0</v>
      </c>
      <c r="BG149" s="376">
        <f>IF(N149="zákl. přenesená",J149,0)</f>
        <v>0</v>
      </c>
      <c r="BH149" s="376">
        <f>IF(N149="sníž. přenesená",J149,0)</f>
        <v>0</v>
      </c>
      <c r="BI149" s="376">
        <f>IF(N149="nulová",J149,0)</f>
        <v>0</v>
      </c>
      <c r="BJ149" s="275" t="s">
        <v>12</v>
      </c>
      <c r="BK149" s="376">
        <f>ROUND(I149*H149,1)</f>
        <v>0</v>
      </c>
      <c r="BL149" s="275" t="s">
        <v>91</v>
      </c>
      <c r="BM149" s="275" t="s">
        <v>4226</v>
      </c>
    </row>
    <row r="150" spans="2:65" s="378" customFormat="1">
      <c r="B150" s="377"/>
      <c r="D150" s="379" t="s">
        <v>88</v>
      </c>
      <c r="E150" s="380" t="s">
        <v>1</v>
      </c>
      <c r="F150" s="381" t="s">
        <v>4225</v>
      </c>
      <c r="H150" s="382">
        <v>1.8720000000000001</v>
      </c>
      <c r="I150" s="434"/>
      <c r="L150" s="377"/>
      <c r="M150" s="383"/>
      <c r="N150" s="384"/>
      <c r="O150" s="384"/>
      <c r="P150" s="384"/>
      <c r="Q150" s="384"/>
      <c r="R150" s="384"/>
      <c r="S150" s="384"/>
      <c r="T150" s="385"/>
      <c r="AT150" s="380" t="s">
        <v>88</v>
      </c>
      <c r="AU150" s="380" t="s">
        <v>45</v>
      </c>
      <c r="AV150" s="378" t="s">
        <v>45</v>
      </c>
      <c r="AW150" s="378" t="s">
        <v>24</v>
      </c>
      <c r="AX150" s="378" t="s">
        <v>42</v>
      </c>
      <c r="AY150" s="380" t="s">
        <v>79</v>
      </c>
    </row>
    <row r="151" spans="2:65" s="378" customFormat="1">
      <c r="B151" s="377"/>
      <c r="D151" s="379" t="s">
        <v>88</v>
      </c>
      <c r="E151" s="380" t="s">
        <v>1</v>
      </c>
      <c r="F151" s="381" t="s">
        <v>4224</v>
      </c>
      <c r="H151" s="382">
        <v>1.024</v>
      </c>
      <c r="I151" s="434"/>
      <c r="L151" s="377"/>
      <c r="M151" s="383"/>
      <c r="N151" s="384"/>
      <c r="O151" s="384"/>
      <c r="P151" s="384"/>
      <c r="Q151" s="384"/>
      <c r="R151" s="384"/>
      <c r="S151" s="384"/>
      <c r="T151" s="385"/>
      <c r="AT151" s="380" t="s">
        <v>88</v>
      </c>
      <c r="AU151" s="380" t="s">
        <v>45</v>
      </c>
      <c r="AV151" s="378" t="s">
        <v>45</v>
      </c>
      <c r="AW151" s="378" t="s">
        <v>24</v>
      </c>
      <c r="AX151" s="378" t="s">
        <v>42</v>
      </c>
      <c r="AY151" s="380" t="s">
        <v>79</v>
      </c>
    </row>
    <row r="152" spans="2:65" s="387" customFormat="1">
      <c r="B152" s="386"/>
      <c r="D152" s="388" t="s">
        <v>88</v>
      </c>
      <c r="E152" s="389" t="s">
        <v>1</v>
      </c>
      <c r="F152" s="390" t="s">
        <v>90</v>
      </c>
      <c r="H152" s="391">
        <v>2.8959999999999999</v>
      </c>
      <c r="I152" s="435"/>
      <c r="L152" s="386"/>
      <c r="M152" s="392"/>
      <c r="N152" s="393"/>
      <c r="O152" s="393"/>
      <c r="P152" s="393"/>
      <c r="Q152" s="393"/>
      <c r="R152" s="393"/>
      <c r="S152" s="393"/>
      <c r="T152" s="394"/>
      <c r="AT152" s="395" t="s">
        <v>88</v>
      </c>
      <c r="AU152" s="395" t="s">
        <v>45</v>
      </c>
      <c r="AV152" s="387" t="s">
        <v>91</v>
      </c>
      <c r="AW152" s="387" t="s">
        <v>24</v>
      </c>
      <c r="AX152" s="387" t="s">
        <v>12</v>
      </c>
      <c r="AY152" s="395" t="s">
        <v>79</v>
      </c>
    </row>
    <row r="153" spans="2:65" s="285" customFormat="1" ht="22.5" customHeight="1">
      <c r="B153" s="286"/>
      <c r="C153" s="366" t="s">
        <v>86</v>
      </c>
      <c r="D153" s="366" t="s">
        <v>82</v>
      </c>
      <c r="E153" s="367" t="s">
        <v>4223</v>
      </c>
      <c r="F153" s="368" t="s">
        <v>4222</v>
      </c>
      <c r="G153" s="369" t="s">
        <v>1830</v>
      </c>
      <c r="H153" s="370">
        <v>1.448</v>
      </c>
      <c r="I153" s="261"/>
      <c r="J153" s="371">
        <f>ROUND(I153*H153,1)</f>
        <v>0</v>
      </c>
      <c r="K153" s="368"/>
      <c r="L153" s="286"/>
      <c r="M153" s="372" t="s">
        <v>1</v>
      </c>
      <c r="N153" s="373" t="s">
        <v>31</v>
      </c>
      <c r="O153" s="374">
        <v>0.47399999999999998</v>
      </c>
      <c r="P153" s="374">
        <f>O153*H153</f>
        <v>0.68635199999999996</v>
      </c>
      <c r="Q153" s="374">
        <v>0</v>
      </c>
      <c r="R153" s="374">
        <f>Q153*H153</f>
        <v>0</v>
      </c>
      <c r="S153" s="374">
        <v>0</v>
      </c>
      <c r="T153" s="375">
        <f>S153*H153</f>
        <v>0</v>
      </c>
      <c r="AR153" s="275" t="s">
        <v>91</v>
      </c>
      <c r="AT153" s="275" t="s">
        <v>82</v>
      </c>
      <c r="AU153" s="275" t="s">
        <v>45</v>
      </c>
      <c r="AY153" s="275" t="s">
        <v>79</v>
      </c>
      <c r="BE153" s="376">
        <f>IF(N153="základní",J153,0)</f>
        <v>0</v>
      </c>
      <c r="BF153" s="376">
        <f>IF(N153="snížená",J153,0)</f>
        <v>0</v>
      </c>
      <c r="BG153" s="376">
        <f>IF(N153="zákl. přenesená",J153,0)</f>
        <v>0</v>
      </c>
      <c r="BH153" s="376">
        <f>IF(N153="sníž. přenesená",J153,0)</f>
        <v>0</v>
      </c>
      <c r="BI153" s="376">
        <f>IF(N153="nulová",J153,0)</f>
        <v>0</v>
      </c>
      <c r="BJ153" s="275" t="s">
        <v>12</v>
      </c>
      <c r="BK153" s="376">
        <f>ROUND(I153*H153,1)</f>
        <v>0</v>
      </c>
      <c r="BL153" s="275" t="s">
        <v>91</v>
      </c>
      <c r="BM153" s="275" t="s">
        <v>4221</v>
      </c>
    </row>
    <row r="154" spans="2:65" s="378" customFormat="1">
      <c r="B154" s="377"/>
      <c r="D154" s="388" t="s">
        <v>88</v>
      </c>
      <c r="F154" s="403" t="s">
        <v>4844</v>
      </c>
      <c r="H154" s="404">
        <v>1.448</v>
      </c>
      <c r="I154" s="434"/>
      <c r="L154" s="377"/>
      <c r="M154" s="383"/>
      <c r="N154" s="384"/>
      <c r="O154" s="384"/>
      <c r="P154" s="384"/>
      <c r="Q154" s="384"/>
      <c r="R154" s="384"/>
      <c r="S154" s="384"/>
      <c r="T154" s="385"/>
      <c r="AT154" s="380" t="s">
        <v>88</v>
      </c>
      <c r="AU154" s="380" t="s">
        <v>45</v>
      </c>
      <c r="AV154" s="378" t="s">
        <v>45</v>
      </c>
      <c r="AW154" s="378" t="s">
        <v>2</v>
      </c>
      <c r="AX154" s="378" t="s">
        <v>12</v>
      </c>
      <c r="AY154" s="380" t="s">
        <v>79</v>
      </c>
    </row>
    <row r="155" spans="2:65" s="285" customFormat="1" ht="22.5" customHeight="1">
      <c r="B155" s="286"/>
      <c r="C155" s="366" t="s">
        <v>176</v>
      </c>
      <c r="D155" s="366" t="s">
        <v>82</v>
      </c>
      <c r="E155" s="367" t="s">
        <v>4220</v>
      </c>
      <c r="F155" s="368" t="s">
        <v>4219</v>
      </c>
      <c r="G155" s="369" t="s">
        <v>1830</v>
      </c>
      <c r="H155" s="370">
        <v>704.62</v>
      </c>
      <c r="I155" s="261"/>
      <c r="J155" s="371">
        <f>ROUND(I155*H155,1)</f>
        <v>0</v>
      </c>
      <c r="K155" s="368"/>
      <c r="L155" s="286"/>
      <c r="M155" s="372" t="s">
        <v>1</v>
      </c>
      <c r="N155" s="373" t="s">
        <v>31</v>
      </c>
      <c r="O155" s="374">
        <v>7.3999999999999996E-2</v>
      </c>
      <c r="P155" s="374">
        <f>O155*H155</f>
        <v>52.14188</v>
      </c>
      <c r="Q155" s="374">
        <v>0</v>
      </c>
      <c r="R155" s="374">
        <f>Q155*H155</f>
        <v>0</v>
      </c>
      <c r="S155" s="374">
        <v>0</v>
      </c>
      <c r="T155" s="375">
        <f>S155*H155</f>
        <v>0</v>
      </c>
      <c r="AR155" s="275" t="s">
        <v>91</v>
      </c>
      <c r="AT155" s="275" t="s">
        <v>82</v>
      </c>
      <c r="AU155" s="275" t="s">
        <v>45</v>
      </c>
      <c r="AY155" s="275" t="s">
        <v>79</v>
      </c>
      <c r="BE155" s="376">
        <f>IF(N155="základní",J155,0)</f>
        <v>0</v>
      </c>
      <c r="BF155" s="376">
        <f>IF(N155="snížená",J155,0)</f>
        <v>0</v>
      </c>
      <c r="BG155" s="376">
        <f>IF(N155="zákl. přenesená",J155,0)</f>
        <v>0</v>
      </c>
      <c r="BH155" s="376">
        <f>IF(N155="sníž. přenesená",J155,0)</f>
        <v>0</v>
      </c>
      <c r="BI155" s="376">
        <f>IF(N155="nulová",J155,0)</f>
        <v>0</v>
      </c>
      <c r="BJ155" s="275" t="s">
        <v>12</v>
      </c>
      <c r="BK155" s="376">
        <f>ROUND(I155*H155,1)</f>
        <v>0</v>
      </c>
      <c r="BL155" s="275" t="s">
        <v>91</v>
      </c>
      <c r="BM155" s="275" t="s">
        <v>4218</v>
      </c>
    </row>
    <row r="156" spans="2:65" s="397" customFormat="1">
      <c r="B156" s="396"/>
      <c r="D156" s="379" t="s">
        <v>88</v>
      </c>
      <c r="E156" s="398" t="s">
        <v>1</v>
      </c>
      <c r="F156" s="399" t="s">
        <v>4217</v>
      </c>
      <c r="H156" s="398" t="s">
        <v>1</v>
      </c>
      <c r="I156" s="436"/>
      <c r="L156" s="396"/>
      <c r="M156" s="400"/>
      <c r="N156" s="401"/>
      <c r="O156" s="401"/>
      <c r="P156" s="401"/>
      <c r="Q156" s="401"/>
      <c r="R156" s="401"/>
      <c r="S156" s="401"/>
      <c r="T156" s="402"/>
      <c r="AT156" s="398" t="s">
        <v>88</v>
      </c>
      <c r="AU156" s="398" t="s">
        <v>45</v>
      </c>
      <c r="AV156" s="397" t="s">
        <v>12</v>
      </c>
      <c r="AW156" s="397" t="s">
        <v>24</v>
      </c>
      <c r="AX156" s="397" t="s">
        <v>42</v>
      </c>
      <c r="AY156" s="398" t="s">
        <v>79</v>
      </c>
    </row>
    <row r="157" spans="2:65" s="378" customFormat="1">
      <c r="B157" s="377"/>
      <c r="D157" s="379" t="s">
        <v>88</v>
      </c>
      <c r="E157" s="380" t="s">
        <v>1</v>
      </c>
      <c r="F157" s="381" t="s">
        <v>4897</v>
      </c>
      <c r="H157" s="382">
        <v>469.67200000000003</v>
      </c>
      <c r="I157" s="434"/>
      <c r="L157" s="377"/>
      <c r="M157" s="383"/>
      <c r="N157" s="384"/>
      <c r="O157" s="384"/>
      <c r="P157" s="384"/>
      <c r="Q157" s="384"/>
      <c r="R157" s="384"/>
      <c r="S157" s="384"/>
      <c r="T157" s="385"/>
      <c r="AT157" s="380" t="s">
        <v>88</v>
      </c>
      <c r="AU157" s="380" t="s">
        <v>45</v>
      </c>
      <c r="AV157" s="378" t="s">
        <v>45</v>
      </c>
      <c r="AW157" s="378" t="s">
        <v>24</v>
      </c>
      <c r="AX157" s="378" t="s">
        <v>42</v>
      </c>
      <c r="AY157" s="380" t="s">
        <v>79</v>
      </c>
    </row>
    <row r="158" spans="2:65" s="397" customFormat="1">
      <c r="B158" s="396"/>
      <c r="D158" s="379" t="s">
        <v>88</v>
      </c>
      <c r="E158" s="398" t="s">
        <v>1</v>
      </c>
      <c r="F158" s="399" t="s">
        <v>4208</v>
      </c>
      <c r="H158" s="398" t="s">
        <v>1</v>
      </c>
      <c r="I158" s="436"/>
      <c r="L158" s="396"/>
      <c r="M158" s="400"/>
      <c r="N158" s="401"/>
      <c r="O158" s="401"/>
      <c r="P158" s="401"/>
      <c r="Q158" s="401"/>
      <c r="R158" s="401"/>
      <c r="S158" s="401"/>
      <c r="T158" s="402"/>
      <c r="AT158" s="398" t="s">
        <v>88</v>
      </c>
      <c r="AU158" s="398" t="s">
        <v>45</v>
      </c>
      <c r="AV158" s="397" t="s">
        <v>12</v>
      </c>
      <c r="AW158" s="397" t="s">
        <v>24</v>
      </c>
      <c r="AX158" s="397" t="s">
        <v>42</v>
      </c>
      <c r="AY158" s="398" t="s">
        <v>79</v>
      </c>
    </row>
    <row r="159" spans="2:65" s="378" customFormat="1">
      <c r="B159" s="377"/>
      <c r="D159" s="379" t="s">
        <v>88</v>
      </c>
      <c r="E159" s="380" t="s">
        <v>1</v>
      </c>
      <c r="F159" s="381" t="s">
        <v>4207</v>
      </c>
      <c r="H159" s="382">
        <v>234.94800000000001</v>
      </c>
      <c r="I159" s="434"/>
      <c r="L159" s="377"/>
      <c r="M159" s="383"/>
      <c r="N159" s="384"/>
      <c r="O159" s="384"/>
      <c r="P159" s="384"/>
      <c r="Q159" s="384"/>
      <c r="R159" s="384"/>
      <c r="S159" s="384"/>
      <c r="T159" s="385"/>
      <c r="AT159" s="380" t="s">
        <v>88</v>
      </c>
      <c r="AU159" s="380" t="s">
        <v>45</v>
      </c>
      <c r="AV159" s="378" t="s">
        <v>45</v>
      </c>
      <c r="AW159" s="378" t="s">
        <v>24</v>
      </c>
      <c r="AX159" s="378" t="s">
        <v>42</v>
      </c>
      <c r="AY159" s="380" t="s">
        <v>79</v>
      </c>
    </row>
    <row r="160" spans="2:65" s="387" customFormat="1">
      <c r="B160" s="386"/>
      <c r="D160" s="388" t="s">
        <v>88</v>
      </c>
      <c r="E160" s="389" t="s">
        <v>1</v>
      </c>
      <c r="F160" s="390" t="s">
        <v>90</v>
      </c>
      <c r="H160" s="391">
        <v>704.62</v>
      </c>
      <c r="I160" s="435"/>
      <c r="L160" s="386"/>
      <c r="M160" s="392"/>
      <c r="N160" s="393"/>
      <c r="O160" s="393"/>
      <c r="P160" s="393"/>
      <c r="Q160" s="393"/>
      <c r="R160" s="393"/>
      <c r="S160" s="393"/>
      <c r="T160" s="394"/>
      <c r="AT160" s="395" t="s">
        <v>88</v>
      </c>
      <c r="AU160" s="395" t="s">
        <v>45</v>
      </c>
      <c r="AV160" s="387" t="s">
        <v>91</v>
      </c>
      <c r="AW160" s="387" t="s">
        <v>24</v>
      </c>
      <c r="AX160" s="387" t="s">
        <v>12</v>
      </c>
      <c r="AY160" s="395" t="s">
        <v>79</v>
      </c>
    </row>
    <row r="161" spans="2:65" s="285" customFormat="1" ht="22.5" customHeight="1">
      <c r="B161" s="286"/>
      <c r="C161" s="366" t="s">
        <v>182</v>
      </c>
      <c r="D161" s="366" t="s">
        <v>82</v>
      </c>
      <c r="E161" s="367" t="s">
        <v>1862</v>
      </c>
      <c r="F161" s="368" t="s">
        <v>1861</v>
      </c>
      <c r="G161" s="369" t="s">
        <v>1830</v>
      </c>
      <c r="H161" s="370">
        <v>234.72399999999999</v>
      </c>
      <c r="I161" s="261"/>
      <c r="J161" s="371">
        <f>ROUND(I161*H161,1)</f>
        <v>0</v>
      </c>
      <c r="K161" s="368"/>
      <c r="L161" s="286"/>
      <c r="M161" s="372" t="s">
        <v>1</v>
      </c>
      <c r="N161" s="373" t="s">
        <v>31</v>
      </c>
      <c r="O161" s="374">
        <v>8.3000000000000004E-2</v>
      </c>
      <c r="P161" s="374">
        <f>O161*H161</f>
        <v>19.482092000000002</v>
      </c>
      <c r="Q161" s="374">
        <v>0</v>
      </c>
      <c r="R161" s="374">
        <f>Q161*H161</f>
        <v>0</v>
      </c>
      <c r="S161" s="374">
        <v>0</v>
      </c>
      <c r="T161" s="375">
        <f>S161*H161</f>
        <v>0</v>
      </c>
      <c r="AR161" s="275" t="s">
        <v>91</v>
      </c>
      <c r="AT161" s="275" t="s">
        <v>82</v>
      </c>
      <c r="AU161" s="275" t="s">
        <v>45</v>
      </c>
      <c r="AY161" s="275" t="s">
        <v>79</v>
      </c>
      <c r="BE161" s="376">
        <f>IF(N161="základní",J161,0)</f>
        <v>0</v>
      </c>
      <c r="BF161" s="376">
        <f>IF(N161="snížená",J161,0)</f>
        <v>0</v>
      </c>
      <c r="BG161" s="376">
        <f>IF(N161="zákl. přenesená",J161,0)</f>
        <v>0</v>
      </c>
      <c r="BH161" s="376">
        <f>IF(N161="sníž. přenesená",J161,0)</f>
        <v>0</v>
      </c>
      <c r="BI161" s="376">
        <f>IF(N161="nulová",J161,0)</f>
        <v>0</v>
      </c>
      <c r="BJ161" s="275" t="s">
        <v>12</v>
      </c>
      <c r="BK161" s="376">
        <f>ROUND(I161*H161,1)</f>
        <v>0</v>
      </c>
      <c r="BL161" s="275" t="s">
        <v>91</v>
      </c>
      <c r="BM161" s="275" t="s">
        <v>4216</v>
      </c>
    </row>
    <row r="162" spans="2:65" s="378" customFormat="1">
      <c r="B162" s="377"/>
      <c r="D162" s="379" t="s">
        <v>88</v>
      </c>
      <c r="E162" s="380" t="s">
        <v>1</v>
      </c>
      <c r="F162" s="381" t="s">
        <v>4897</v>
      </c>
      <c r="H162" s="382">
        <v>469.67200000000003</v>
      </c>
      <c r="I162" s="434"/>
      <c r="L162" s="377"/>
      <c r="M162" s="383"/>
      <c r="N162" s="384"/>
      <c r="O162" s="384"/>
      <c r="P162" s="384"/>
      <c r="Q162" s="384"/>
      <c r="R162" s="384"/>
      <c r="S162" s="384"/>
      <c r="T162" s="385"/>
      <c r="AT162" s="380" t="s">
        <v>88</v>
      </c>
      <c r="AU162" s="380" t="s">
        <v>45</v>
      </c>
      <c r="AV162" s="378" t="s">
        <v>45</v>
      </c>
      <c r="AW162" s="378" t="s">
        <v>24</v>
      </c>
      <c r="AX162" s="378" t="s">
        <v>42</v>
      </c>
      <c r="AY162" s="380" t="s">
        <v>79</v>
      </c>
    </row>
    <row r="163" spans="2:65" s="378" customFormat="1">
      <c r="B163" s="377"/>
      <c r="D163" s="379" t="s">
        <v>88</v>
      </c>
      <c r="E163" s="380" t="s">
        <v>1</v>
      </c>
      <c r="F163" s="381" t="s">
        <v>4215</v>
      </c>
      <c r="H163" s="382">
        <v>-234.94800000000001</v>
      </c>
      <c r="I163" s="434"/>
      <c r="L163" s="377"/>
      <c r="M163" s="383"/>
      <c r="N163" s="384"/>
      <c r="O163" s="384"/>
      <c r="P163" s="384"/>
      <c r="Q163" s="384"/>
      <c r="R163" s="384"/>
      <c r="S163" s="384"/>
      <c r="T163" s="385"/>
      <c r="AT163" s="380" t="s">
        <v>88</v>
      </c>
      <c r="AU163" s="380" t="s">
        <v>45</v>
      </c>
      <c r="AV163" s="378" t="s">
        <v>45</v>
      </c>
      <c r="AW163" s="378" t="s">
        <v>24</v>
      </c>
      <c r="AX163" s="378" t="s">
        <v>42</v>
      </c>
      <c r="AY163" s="380" t="s">
        <v>79</v>
      </c>
    </row>
    <row r="164" spans="2:65" s="387" customFormat="1">
      <c r="B164" s="386"/>
      <c r="D164" s="388" t="s">
        <v>88</v>
      </c>
      <c r="E164" s="389" t="s">
        <v>1</v>
      </c>
      <c r="F164" s="390" t="s">
        <v>90</v>
      </c>
      <c r="H164" s="391">
        <v>234.72399999999999</v>
      </c>
      <c r="I164" s="435"/>
      <c r="L164" s="386"/>
      <c r="M164" s="392"/>
      <c r="N164" s="393"/>
      <c r="O164" s="393"/>
      <c r="P164" s="393"/>
      <c r="Q164" s="393"/>
      <c r="R164" s="393"/>
      <c r="S164" s="393"/>
      <c r="T164" s="394"/>
      <c r="AT164" s="395" t="s">
        <v>88</v>
      </c>
      <c r="AU164" s="395" t="s">
        <v>45</v>
      </c>
      <c r="AV164" s="387" t="s">
        <v>91</v>
      </c>
      <c r="AW164" s="387" t="s">
        <v>24</v>
      </c>
      <c r="AX164" s="387" t="s">
        <v>12</v>
      </c>
      <c r="AY164" s="395" t="s">
        <v>79</v>
      </c>
    </row>
    <row r="165" spans="2:65" s="285" customFormat="1" ht="31.5" customHeight="1">
      <c r="B165" s="286"/>
      <c r="C165" s="366" t="s">
        <v>188</v>
      </c>
      <c r="D165" s="366" t="s">
        <v>82</v>
      </c>
      <c r="E165" s="367" t="s">
        <v>4214</v>
      </c>
      <c r="F165" s="368" t="s">
        <v>4213</v>
      </c>
      <c r="G165" s="369" t="s">
        <v>1830</v>
      </c>
      <c r="H165" s="370">
        <v>3520.86</v>
      </c>
      <c r="I165" s="261"/>
      <c r="J165" s="371">
        <f>ROUND(I165*H165,1)</f>
        <v>0</v>
      </c>
      <c r="K165" s="368"/>
      <c r="L165" s="286"/>
      <c r="M165" s="372" t="s">
        <v>1</v>
      </c>
      <c r="N165" s="373" t="s">
        <v>31</v>
      </c>
      <c r="O165" s="374">
        <v>4.0000000000000001E-3</v>
      </c>
      <c r="P165" s="374">
        <f>O165*H165</f>
        <v>14.083440000000001</v>
      </c>
      <c r="Q165" s="374">
        <v>0</v>
      </c>
      <c r="R165" s="374">
        <f>Q165*H165</f>
        <v>0</v>
      </c>
      <c r="S165" s="374">
        <v>0</v>
      </c>
      <c r="T165" s="375">
        <f>S165*H165</f>
        <v>0</v>
      </c>
      <c r="AR165" s="275" t="s">
        <v>91</v>
      </c>
      <c r="AT165" s="275" t="s">
        <v>82</v>
      </c>
      <c r="AU165" s="275" t="s">
        <v>45</v>
      </c>
      <c r="AY165" s="275" t="s">
        <v>79</v>
      </c>
      <c r="BE165" s="376">
        <f>IF(N165="základní",J165,0)</f>
        <v>0</v>
      </c>
      <c r="BF165" s="376">
        <f>IF(N165="snížená",J165,0)</f>
        <v>0</v>
      </c>
      <c r="BG165" s="376">
        <f>IF(N165="zákl. přenesená",J165,0)</f>
        <v>0</v>
      </c>
      <c r="BH165" s="376">
        <f>IF(N165="sníž. přenesená",J165,0)</f>
        <v>0</v>
      </c>
      <c r="BI165" s="376">
        <f>IF(N165="nulová",J165,0)</f>
        <v>0</v>
      </c>
      <c r="BJ165" s="275" t="s">
        <v>12</v>
      </c>
      <c r="BK165" s="376">
        <f>ROUND(I165*H165,1)</f>
        <v>0</v>
      </c>
      <c r="BL165" s="275" t="s">
        <v>91</v>
      </c>
      <c r="BM165" s="275" t="s">
        <v>4212</v>
      </c>
    </row>
    <row r="166" spans="2:65" s="378" customFormat="1">
      <c r="B166" s="377"/>
      <c r="D166" s="388" t="s">
        <v>88</v>
      </c>
      <c r="F166" s="403" t="s">
        <v>4901</v>
      </c>
      <c r="H166" s="404">
        <v>3520.86</v>
      </c>
      <c r="I166" s="434"/>
      <c r="L166" s="377"/>
      <c r="M166" s="383"/>
      <c r="N166" s="384"/>
      <c r="O166" s="384"/>
      <c r="P166" s="384"/>
      <c r="Q166" s="384"/>
      <c r="R166" s="384"/>
      <c r="S166" s="384"/>
      <c r="T166" s="385"/>
      <c r="AT166" s="380" t="s">
        <v>88</v>
      </c>
      <c r="AU166" s="380" t="s">
        <v>45</v>
      </c>
      <c r="AV166" s="378" t="s">
        <v>45</v>
      </c>
      <c r="AW166" s="378" t="s">
        <v>2</v>
      </c>
      <c r="AX166" s="378" t="s">
        <v>12</v>
      </c>
      <c r="AY166" s="380" t="s">
        <v>79</v>
      </c>
    </row>
    <row r="167" spans="2:65" s="285" customFormat="1" ht="22.5" customHeight="1">
      <c r="B167" s="286"/>
      <c r="C167" s="366" t="s">
        <v>193</v>
      </c>
      <c r="D167" s="366" t="s">
        <v>82</v>
      </c>
      <c r="E167" s="367" t="s">
        <v>4211</v>
      </c>
      <c r="F167" s="368" t="s">
        <v>4210</v>
      </c>
      <c r="G167" s="369" t="s">
        <v>1830</v>
      </c>
      <c r="H167" s="370">
        <v>457.88799999999998</v>
      </c>
      <c r="I167" s="261"/>
      <c r="J167" s="371">
        <f>ROUND(I167*H167,1)</f>
        <v>0</v>
      </c>
      <c r="K167" s="368"/>
      <c r="L167" s="286"/>
      <c r="M167" s="372" t="s">
        <v>1</v>
      </c>
      <c r="N167" s="373" t="s">
        <v>31</v>
      </c>
      <c r="O167" s="374">
        <v>9.7000000000000003E-2</v>
      </c>
      <c r="P167" s="374">
        <f>O167*H167</f>
        <v>44.415135999999997</v>
      </c>
      <c r="Q167" s="374">
        <v>0</v>
      </c>
      <c r="R167" s="374">
        <f>Q167*H167</f>
        <v>0</v>
      </c>
      <c r="S167" s="374">
        <v>0</v>
      </c>
      <c r="T167" s="375">
        <f>S167*H167</f>
        <v>0</v>
      </c>
      <c r="AR167" s="275" t="s">
        <v>91</v>
      </c>
      <c r="AT167" s="275" t="s">
        <v>82</v>
      </c>
      <c r="AU167" s="275" t="s">
        <v>45</v>
      </c>
      <c r="AY167" s="275" t="s">
        <v>79</v>
      </c>
      <c r="BE167" s="376">
        <f>IF(N167="základní",J167,0)</f>
        <v>0</v>
      </c>
      <c r="BF167" s="376">
        <f>IF(N167="snížená",J167,0)</f>
        <v>0</v>
      </c>
      <c r="BG167" s="376">
        <f>IF(N167="zákl. přenesená",J167,0)</f>
        <v>0</v>
      </c>
      <c r="BH167" s="376">
        <f>IF(N167="sníž. přenesená",J167,0)</f>
        <v>0</v>
      </c>
      <c r="BI167" s="376">
        <f>IF(N167="nulová",J167,0)</f>
        <v>0</v>
      </c>
      <c r="BJ167" s="275" t="s">
        <v>12</v>
      </c>
      <c r="BK167" s="376">
        <f>ROUND(I167*H167,1)</f>
        <v>0</v>
      </c>
      <c r="BL167" s="275" t="s">
        <v>91</v>
      </c>
      <c r="BM167" s="275" t="s">
        <v>4209</v>
      </c>
    </row>
    <row r="168" spans="2:65" s="397" customFormat="1">
      <c r="B168" s="396"/>
      <c r="D168" s="379" t="s">
        <v>88</v>
      </c>
      <c r="E168" s="398" t="s">
        <v>1</v>
      </c>
      <c r="F168" s="399" t="s">
        <v>4208</v>
      </c>
      <c r="H168" s="398" t="s">
        <v>1</v>
      </c>
      <c r="I168" s="436"/>
      <c r="L168" s="396"/>
      <c r="M168" s="400"/>
      <c r="N168" s="401"/>
      <c r="O168" s="401"/>
      <c r="P168" s="401"/>
      <c r="Q168" s="401"/>
      <c r="R168" s="401"/>
      <c r="S168" s="401"/>
      <c r="T168" s="402"/>
      <c r="AT168" s="398" t="s">
        <v>88</v>
      </c>
      <c r="AU168" s="398" t="s">
        <v>45</v>
      </c>
      <c r="AV168" s="397" t="s">
        <v>12</v>
      </c>
      <c r="AW168" s="397" t="s">
        <v>24</v>
      </c>
      <c r="AX168" s="397" t="s">
        <v>42</v>
      </c>
      <c r="AY168" s="398" t="s">
        <v>79</v>
      </c>
    </row>
    <row r="169" spans="2:65" s="378" customFormat="1">
      <c r="B169" s="377"/>
      <c r="D169" s="379" t="s">
        <v>88</v>
      </c>
      <c r="E169" s="380" t="s">
        <v>1</v>
      </c>
      <c r="F169" s="381" t="s">
        <v>4207</v>
      </c>
      <c r="H169" s="382">
        <v>234.94800000000001</v>
      </c>
      <c r="I169" s="434"/>
      <c r="L169" s="377"/>
      <c r="M169" s="383"/>
      <c r="N169" s="384"/>
      <c r="O169" s="384"/>
      <c r="P169" s="384"/>
      <c r="Q169" s="384"/>
      <c r="R169" s="384"/>
      <c r="S169" s="384"/>
      <c r="T169" s="385"/>
      <c r="AT169" s="380" t="s">
        <v>88</v>
      </c>
      <c r="AU169" s="380" t="s">
        <v>45</v>
      </c>
      <c r="AV169" s="378" t="s">
        <v>45</v>
      </c>
      <c r="AW169" s="378" t="s">
        <v>24</v>
      </c>
      <c r="AX169" s="378" t="s">
        <v>42</v>
      </c>
      <c r="AY169" s="380" t="s">
        <v>79</v>
      </c>
    </row>
    <row r="170" spans="2:65" s="397" customFormat="1">
      <c r="B170" s="396"/>
      <c r="D170" s="379" t="s">
        <v>88</v>
      </c>
      <c r="E170" s="398" t="s">
        <v>1</v>
      </c>
      <c r="F170" s="399" t="s">
        <v>4206</v>
      </c>
      <c r="H170" s="398" t="s">
        <v>1</v>
      </c>
      <c r="I170" s="436"/>
      <c r="L170" s="396"/>
      <c r="M170" s="400"/>
      <c r="N170" s="401"/>
      <c r="O170" s="401"/>
      <c r="P170" s="401"/>
      <c r="Q170" s="401"/>
      <c r="R170" s="401"/>
      <c r="S170" s="401"/>
      <c r="T170" s="402"/>
      <c r="AT170" s="398" t="s">
        <v>88</v>
      </c>
      <c r="AU170" s="398" t="s">
        <v>45</v>
      </c>
      <c r="AV170" s="397" t="s">
        <v>12</v>
      </c>
      <c r="AW170" s="397" t="s">
        <v>24</v>
      </c>
      <c r="AX170" s="397" t="s">
        <v>42</v>
      </c>
      <c r="AY170" s="398" t="s">
        <v>79</v>
      </c>
    </row>
    <row r="171" spans="2:65" s="378" customFormat="1">
      <c r="B171" s="377"/>
      <c r="D171" s="379" t="s">
        <v>88</v>
      </c>
      <c r="E171" s="380" t="s">
        <v>1</v>
      </c>
      <c r="F171" s="381" t="s">
        <v>4205</v>
      </c>
      <c r="H171" s="382">
        <v>222.94</v>
      </c>
      <c r="I171" s="434"/>
      <c r="L171" s="377"/>
      <c r="M171" s="383"/>
      <c r="N171" s="384"/>
      <c r="O171" s="384"/>
      <c r="P171" s="384"/>
      <c r="Q171" s="384"/>
      <c r="R171" s="384"/>
      <c r="S171" s="384"/>
      <c r="T171" s="385"/>
      <c r="AT171" s="380" t="s">
        <v>88</v>
      </c>
      <c r="AU171" s="380" t="s">
        <v>45</v>
      </c>
      <c r="AV171" s="378" t="s">
        <v>45</v>
      </c>
      <c r="AW171" s="378" t="s">
        <v>24</v>
      </c>
      <c r="AX171" s="378" t="s">
        <v>42</v>
      </c>
      <c r="AY171" s="380" t="s">
        <v>79</v>
      </c>
    </row>
    <row r="172" spans="2:65" s="387" customFormat="1">
      <c r="B172" s="386"/>
      <c r="D172" s="388" t="s">
        <v>88</v>
      </c>
      <c r="E172" s="389" t="s">
        <v>1</v>
      </c>
      <c r="F172" s="390" t="s">
        <v>90</v>
      </c>
      <c r="H172" s="391">
        <v>457.88799999999998</v>
      </c>
      <c r="I172" s="435"/>
      <c r="L172" s="386"/>
      <c r="M172" s="392"/>
      <c r="N172" s="393"/>
      <c r="O172" s="393"/>
      <c r="P172" s="393"/>
      <c r="Q172" s="393"/>
      <c r="R172" s="393"/>
      <c r="S172" s="393"/>
      <c r="T172" s="394"/>
      <c r="AT172" s="395" t="s">
        <v>88</v>
      </c>
      <c r="AU172" s="395" t="s">
        <v>45</v>
      </c>
      <c r="AV172" s="387" t="s">
        <v>91</v>
      </c>
      <c r="AW172" s="387" t="s">
        <v>24</v>
      </c>
      <c r="AX172" s="387" t="s">
        <v>12</v>
      </c>
      <c r="AY172" s="395" t="s">
        <v>79</v>
      </c>
    </row>
    <row r="173" spans="2:65" s="285" customFormat="1" ht="22.5" customHeight="1">
      <c r="B173" s="286"/>
      <c r="C173" s="366" t="s">
        <v>5</v>
      </c>
      <c r="D173" s="366" t="s">
        <v>82</v>
      </c>
      <c r="E173" s="367" t="s">
        <v>4900</v>
      </c>
      <c r="F173" s="368" t="s">
        <v>4899</v>
      </c>
      <c r="G173" s="369" t="s">
        <v>1830</v>
      </c>
      <c r="H173" s="370">
        <v>469.67200000000003</v>
      </c>
      <c r="I173" s="261"/>
      <c r="J173" s="371">
        <f>ROUND(I173*H173,1)</f>
        <v>0</v>
      </c>
      <c r="K173" s="368"/>
      <c r="L173" s="286"/>
      <c r="M173" s="372" t="s">
        <v>1</v>
      </c>
      <c r="N173" s="373" t="s">
        <v>31</v>
      </c>
      <c r="O173" s="374">
        <v>4.2999999999999997E-2</v>
      </c>
      <c r="P173" s="374">
        <f>O173*H173</f>
        <v>20.195896000000001</v>
      </c>
      <c r="Q173" s="374">
        <v>0</v>
      </c>
      <c r="R173" s="374">
        <f>Q173*H173</f>
        <v>0</v>
      </c>
      <c r="S173" s="374">
        <v>0</v>
      </c>
      <c r="T173" s="375">
        <f>S173*H173</f>
        <v>0</v>
      </c>
      <c r="AR173" s="275" t="s">
        <v>91</v>
      </c>
      <c r="AT173" s="275" t="s">
        <v>82</v>
      </c>
      <c r="AU173" s="275" t="s">
        <v>45</v>
      </c>
      <c r="AY173" s="275" t="s">
        <v>79</v>
      </c>
      <c r="BE173" s="376">
        <f>IF(N173="základní",J173,0)</f>
        <v>0</v>
      </c>
      <c r="BF173" s="376">
        <f>IF(N173="snížená",J173,0)</f>
        <v>0</v>
      </c>
      <c r="BG173" s="376">
        <f>IF(N173="zákl. přenesená",J173,0)</f>
        <v>0</v>
      </c>
      <c r="BH173" s="376">
        <f>IF(N173="sníž. přenesená",J173,0)</f>
        <v>0</v>
      </c>
      <c r="BI173" s="376">
        <f>IF(N173="nulová",J173,0)</f>
        <v>0</v>
      </c>
      <c r="BJ173" s="275" t="s">
        <v>12</v>
      </c>
      <c r="BK173" s="376">
        <f>ROUND(I173*H173,1)</f>
        <v>0</v>
      </c>
      <c r="BL173" s="275" t="s">
        <v>91</v>
      </c>
      <c r="BM173" s="275" t="s">
        <v>4898</v>
      </c>
    </row>
    <row r="174" spans="2:65" s="397" customFormat="1">
      <c r="B174" s="396"/>
      <c r="D174" s="379" t="s">
        <v>88</v>
      </c>
      <c r="E174" s="398" t="s">
        <v>1</v>
      </c>
      <c r="F174" s="399" t="s">
        <v>4217</v>
      </c>
      <c r="H174" s="398" t="s">
        <v>1</v>
      </c>
      <c r="I174" s="436"/>
      <c r="L174" s="396"/>
      <c r="M174" s="400"/>
      <c r="N174" s="401"/>
      <c r="O174" s="401"/>
      <c r="P174" s="401"/>
      <c r="Q174" s="401"/>
      <c r="R174" s="401"/>
      <c r="S174" s="401"/>
      <c r="T174" s="402"/>
      <c r="AT174" s="398" t="s">
        <v>88</v>
      </c>
      <c r="AU174" s="398" t="s">
        <v>45</v>
      </c>
      <c r="AV174" s="397" t="s">
        <v>12</v>
      </c>
      <c r="AW174" s="397" t="s">
        <v>24</v>
      </c>
      <c r="AX174" s="397" t="s">
        <v>42</v>
      </c>
      <c r="AY174" s="398" t="s">
        <v>79</v>
      </c>
    </row>
    <row r="175" spans="2:65" s="378" customFormat="1">
      <c r="B175" s="377"/>
      <c r="D175" s="379" t="s">
        <v>88</v>
      </c>
      <c r="E175" s="380" t="s">
        <v>1</v>
      </c>
      <c r="F175" s="381" t="s">
        <v>4897</v>
      </c>
      <c r="H175" s="382">
        <v>469.67200000000003</v>
      </c>
      <c r="I175" s="434"/>
      <c r="L175" s="377"/>
      <c r="M175" s="383"/>
      <c r="N175" s="384"/>
      <c r="O175" s="384"/>
      <c r="P175" s="384"/>
      <c r="Q175" s="384"/>
      <c r="R175" s="384"/>
      <c r="S175" s="384"/>
      <c r="T175" s="385"/>
      <c r="AT175" s="380" t="s">
        <v>88</v>
      </c>
      <c r="AU175" s="380" t="s">
        <v>45</v>
      </c>
      <c r="AV175" s="378" t="s">
        <v>45</v>
      </c>
      <c r="AW175" s="378" t="s">
        <v>24</v>
      </c>
      <c r="AX175" s="378" t="s">
        <v>42</v>
      </c>
      <c r="AY175" s="380" t="s">
        <v>79</v>
      </c>
    </row>
    <row r="176" spans="2:65" s="387" customFormat="1">
      <c r="B176" s="386"/>
      <c r="D176" s="388" t="s">
        <v>88</v>
      </c>
      <c r="E176" s="389" t="s">
        <v>1</v>
      </c>
      <c r="F176" s="390" t="s">
        <v>90</v>
      </c>
      <c r="H176" s="391">
        <v>469.67200000000003</v>
      </c>
      <c r="I176" s="435"/>
      <c r="L176" s="386"/>
      <c r="M176" s="392"/>
      <c r="N176" s="393"/>
      <c r="O176" s="393"/>
      <c r="P176" s="393"/>
      <c r="Q176" s="393"/>
      <c r="R176" s="393"/>
      <c r="S176" s="393"/>
      <c r="T176" s="394"/>
      <c r="AT176" s="395" t="s">
        <v>88</v>
      </c>
      <c r="AU176" s="395" t="s">
        <v>45</v>
      </c>
      <c r="AV176" s="387" t="s">
        <v>91</v>
      </c>
      <c r="AW176" s="387" t="s">
        <v>24</v>
      </c>
      <c r="AX176" s="387" t="s">
        <v>12</v>
      </c>
      <c r="AY176" s="395" t="s">
        <v>79</v>
      </c>
    </row>
    <row r="177" spans="2:65" s="285" customFormat="1" ht="22.5" customHeight="1">
      <c r="B177" s="286"/>
      <c r="C177" s="366" t="s">
        <v>202</v>
      </c>
      <c r="D177" s="366" t="s">
        <v>82</v>
      </c>
      <c r="E177" s="367" t="s">
        <v>1856</v>
      </c>
      <c r="F177" s="368" t="s">
        <v>1855</v>
      </c>
      <c r="G177" s="369" t="s">
        <v>1830</v>
      </c>
      <c r="H177" s="370">
        <v>234.72399999999999</v>
      </c>
      <c r="I177" s="261"/>
      <c r="J177" s="371">
        <f>ROUND(I177*H177,1)</f>
        <v>0</v>
      </c>
      <c r="K177" s="368"/>
      <c r="L177" s="286"/>
      <c r="M177" s="372" t="s">
        <v>1</v>
      </c>
      <c r="N177" s="373" t="s">
        <v>31</v>
      </c>
      <c r="O177" s="374">
        <v>8.9999999999999993E-3</v>
      </c>
      <c r="P177" s="374">
        <f>O177*H177</f>
        <v>2.1125159999999998</v>
      </c>
      <c r="Q177" s="374">
        <v>0</v>
      </c>
      <c r="R177" s="374">
        <f>Q177*H177</f>
        <v>0</v>
      </c>
      <c r="S177" s="374">
        <v>0</v>
      </c>
      <c r="T177" s="375">
        <f>S177*H177</f>
        <v>0</v>
      </c>
      <c r="AR177" s="275" t="s">
        <v>91</v>
      </c>
      <c r="AT177" s="275" t="s">
        <v>82</v>
      </c>
      <c r="AU177" s="275" t="s">
        <v>45</v>
      </c>
      <c r="AY177" s="275" t="s">
        <v>79</v>
      </c>
      <c r="BE177" s="376">
        <f>IF(N177="základní",J177,0)</f>
        <v>0</v>
      </c>
      <c r="BF177" s="376">
        <f>IF(N177="snížená",J177,0)</f>
        <v>0</v>
      </c>
      <c r="BG177" s="376">
        <f>IF(N177="zákl. přenesená",J177,0)</f>
        <v>0</v>
      </c>
      <c r="BH177" s="376">
        <f>IF(N177="sníž. přenesená",J177,0)</f>
        <v>0</v>
      </c>
      <c r="BI177" s="376">
        <f>IF(N177="nulová",J177,0)</f>
        <v>0</v>
      </c>
      <c r="BJ177" s="275" t="s">
        <v>12</v>
      </c>
      <c r="BK177" s="376">
        <f>ROUND(I177*H177,1)</f>
        <v>0</v>
      </c>
      <c r="BL177" s="275" t="s">
        <v>91</v>
      </c>
      <c r="BM177" s="275" t="s">
        <v>4204</v>
      </c>
    </row>
    <row r="178" spans="2:65" s="285" customFormat="1" ht="22.5" customHeight="1">
      <c r="B178" s="286"/>
      <c r="C178" s="366" t="s">
        <v>207</v>
      </c>
      <c r="D178" s="366" t="s">
        <v>82</v>
      </c>
      <c r="E178" s="367" t="s">
        <v>1838</v>
      </c>
      <c r="F178" s="368" t="s">
        <v>1837</v>
      </c>
      <c r="G178" s="369" t="s">
        <v>953</v>
      </c>
      <c r="H178" s="370">
        <v>422.50299999999999</v>
      </c>
      <c r="I178" s="261"/>
      <c r="J178" s="371">
        <f>ROUND(I178*H178,1)</f>
        <v>0</v>
      </c>
      <c r="K178" s="368"/>
      <c r="L178" s="286"/>
      <c r="M178" s="372" t="s">
        <v>1</v>
      </c>
      <c r="N178" s="373" t="s">
        <v>31</v>
      </c>
      <c r="O178" s="374">
        <v>0</v>
      </c>
      <c r="P178" s="374">
        <f>O178*H178</f>
        <v>0</v>
      </c>
      <c r="Q178" s="374">
        <v>0</v>
      </c>
      <c r="R178" s="374">
        <f>Q178*H178</f>
        <v>0</v>
      </c>
      <c r="S178" s="374">
        <v>0</v>
      </c>
      <c r="T178" s="375">
        <f>S178*H178</f>
        <v>0</v>
      </c>
      <c r="AR178" s="275" t="s">
        <v>91</v>
      </c>
      <c r="AT178" s="275" t="s">
        <v>82</v>
      </c>
      <c r="AU178" s="275" t="s">
        <v>45</v>
      </c>
      <c r="AY178" s="275" t="s">
        <v>79</v>
      </c>
      <c r="BE178" s="376">
        <f>IF(N178="základní",J178,0)</f>
        <v>0</v>
      </c>
      <c r="BF178" s="376">
        <f>IF(N178="snížená",J178,0)</f>
        <v>0</v>
      </c>
      <c r="BG178" s="376">
        <f>IF(N178="zákl. přenesená",J178,0)</f>
        <v>0</v>
      </c>
      <c r="BH178" s="376">
        <f>IF(N178="sníž. přenesená",J178,0)</f>
        <v>0</v>
      </c>
      <c r="BI178" s="376">
        <f>IF(N178="nulová",J178,0)</f>
        <v>0</v>
      </c>
      <c r="BJ178" s="275" t="s">
        <v>12</v>
      </c>
      <c r="BK178" s="376">
        <f>ROUND(I178*H178,1)</f>
        <v>0</v>
      </c>
      <c r="BL178" s="275" t="s">
        <v>91</v>
      </c>
      <c r="BM178" s="275" t="s">
        <v>4203</v>
      </c>
    </row>
    <row r="179" spans="2:65" s="378" customFormat="1">
      <c r="B179" s="377"/>
      <c r="D179" s="388" t="s">
        <v>88</v>
      </c>
      <c r="F179" s="403" t="s">
        <v>4896</v>
      </c>
      <c r="H179" s="404">
        <v>422.50299999999999</v>
      </c>
      <c r="I179" s="434"/>
      <c r="L179" s="377"/>
      <c r="M179" s="383"/>
      <c r="N179" s="384"/>
      <c r="O179" s="384"/>
      <c r="P179" s="384"/>
      <c r="Q179" s="384"/>
      <c r="R179" s="384"/>
      <c r="S179" s="384"/>
      <c r="T179" s="385"/>
      <c r="AT179" s="380" t="s">
        <v>88</v>
      </c>
      <c r="AU179" s="380" t="s">
        <v>45</v>
      </c>
      <c r="AV179" s="378" t="s">
        <v>45</v>
      </c>
      <c r="AW179" s="378" t="s">
        <v>2</v>
      </c>
      <c r="AX179" s="378" t="s">
        <v>12</v>
      </c>
      <c r="AY179" s="380" t="s">
        <v>79</v>
      </c>
    </row>
    <row r="180" spans="2:65" s="285" customFormat="1" ht="31.5" customHeight="1">
      <c r="B180" s="286"/>
      <c r="C180" s="366" t="s">
        <v>212</v>
      </c>
      <c r="D180" s="366" t="s">
        <v>82</v>
      </c>
      <c r="E180" s="367" t="s">
        <v>1852</v>
      </c>
      <c r="F180" s="368" t="s">
        <v>4895</v>
      </c>
      <c r="G180" s="369" t="s">
        <v>1830</v>
      </c>
      <c r="H180" s="370">
        <v>234.94800000000001</v>
      </c>
      <c r="I180" s="261"/>
      <c r="J180" s="371">
        <f>ROUND(I180*H180,1)</f>
        <v>0</v>
      </c>
      <c r="K180" s="368"/>
      <c r="L180" s="286"/>
      <c r="M180" s="372" t="s">
        <v>1</v>
      </c>
      <c r="N180" s="373" t="s">
        <v>31</v>
      </c>
      <c r="O180" s="374">
        <v>0.29899999999999999</v>
      </c>
      <c r="P180" s="374">
        <f>O180*H180</f>
        <v>70.249452000000005</v>
      </c>
      <c r="Q180" s="374">
        <v>0</v>
      </c>
      <c r="R180" s="374">
        <f>Q180*H180</f>
        <v>0</v>
      </c>
      <c r="S180" s="374">
        <v>0</v>
      </c>
      <c r="T180" s="375">
        <f>S180*H180</f>
        <v>0</v>
      </c>
      <c r="AR180" s="275" t="s">
        <v>91</v>
      </c>
      <c r="AT180" s="275" t="s">
        <v>82</v>
      </c>
      <c r="AU180" s="275" t="s">
        <v>45</v>
      </c>
      <c r="AY180" s="275" t="s">
        <v>79</v>
      </c>
      <c r="BE180" s="376">
        <f>IF(N180="základní",J180,0)</f>
        <v>0</v>
      </c>
      <c r="BF180" s="376">
        <f>IF(N180="snížená",J180,0)</f>
        <v>0</v>
      </c>
      <c r="BG180" s="376">
        <f>IF(N180="zákl. přenesená",J180,0)</f>
        <v>0</v>
      </c>
      <c r="BH180" s="376">
        <f>IF(N180="sníž. přenesená",J180,0)</f>
        <v>0</v>
      </c>
      <c r="BI180" s="376">
        <f>IF(N180="nulová",J180,0)</f>
        <v>0</v>
      </c>
      <c r="BJ180" s="275" t="s">
        <v>12</v>
      </c>
      <c r="BK180" s="376">
        <f>ROUND(I180*H180,1)</f>
        <v>0</v>
      </c>
      <c r="BL180" s="275" t="s">
        <v>91</v>
      </c>
      <c r="BM180" s="275" t="s">
        <v>4894</v>
      </c>
    </row>
    <row r="181" spans="2:65" s="397" customFormat="1">
      <c r="B181" s="396"/>
      <c r="D181" s="379" t="s">
        <v>88</v>
      </c>
      <c r="E181" s="398" t="s">
        <v>1</v>
      </c>
      <c r="F181" s="399" t="s">
        <v>4208</v>
      </c>
      <c r="H181" s="398" t="s">
        <v>1</v>
      </c>
      <c r="I181" s="436"/>
      <c r="L181" s="396"/>
      <c r="M181" s="400"/>
      <c r="N181" s="401"/>
      <c r="O181" s="401"/>
      <c r="P181" s="401"/>
      <c r="Q181" s="401"/>
      <c r="R181" s="401"/>
      <c r="S181" s="401"/>
      <c r="T181" s="402"/>
      <c r="AT181" s="398" t="s">
        <v>88</v>
      </c>
      <c r="AU181" s="398" t="s">
        <v>45</v>
      </c>
      <c r="AV181" s="397" t="s">
        <v>12</v>
      </c>
      <c r="AW181" s="397" t="s">
        <v>24</v>
      </c>
      <c r="AX181" s="397" t="s">
        <v>42</v>
      </c>
      <c r="AY181" s="398" t="s">
        <v>79</v>
      </c>
    </row>
    <row r="182" spans="2:65" s="378" customFormat="1">
      <c r="B182" s="377"/>
      <c r="D182" s="379" t="s">
        <v>88</v>
      </c>
      <c r="E182" s="380" t="s">
        <v>1</v>
      </c>
      <c r="F182" s="381" t="s">
        <v>4207</v>
      </c>
      <c r="H182" s="382">
        <v>234.94800000000001</v>
      </c>
      <c r="I182" s="434"/>
      <c r="L182" s="377"/>
      <c r="M182" s="383"/>
      <c r="N182" s="384"/>
      <c r="O182" s="384"/>
      <c r="P182" s="384"/>
      <c r="Q182" s="384"/>
      <c r="R182" s="384"/>
      <c r="S182" s="384"/>
      <c r="T182" s="385"/>
      <c r="AT182" s="380" t="s">
        <v>88</v>
      </c>
      <c r="AU182" s="380" t="s">
        <v>45</v>
      </c>
      <c r="AV182" s="378" t="s">
        <v>45</v>
      </c>
      <c r="AW182" s="378" t="s">
        <v>24</v>
      </c>
      <c r="AX182" s="378" t="s">
        <v>42</v>
      </c>
      <c r="AY182" s="380" t="s">
        <v>79</v>
      </c>
    </row>
    <row r="183" spans="2:65" s="387" customFormat="1">
      <c r="B183" s="386"/>
      <c r="D183" s="388" t="s">
        <v>88</v>
      </c>
      <c r="E183" s="389" t="s">
        <v>1</v>
      </c>
      <c r="F183" s="390" t="s">
        <v>90</v>
      </c>
      <c r="H183" s="391">
        <v>234.94800000000001</v>
      </c>
      <c r="I183" s="435"/>
      <c r="L183" s="386"/>
      <c r="M183" s="392"/>
      <c r="N183" s="393"/>
      <c r="O183" s="393"/>
      <c r="P183" s="393"/>
      <c r="Q183" s="393"/>
      <c r="R183" s="393"/>
      <c r="S183" s="393"/>
      <c r="T183" s="394"/>
      <c r="AT183" s="395" t="s">
        <v>88</v>
      </c>
      <c r="AU183" s="395" t="s">
        <v>45</v>
      </c>
      <c r="AV183" s="387" t="s">
        <v>91</v>
      </c>
      <c r="AW183" s="387" t="s">
        <v>24</v>
      </c>
      <c r="AX183" s="387" t="s">
        <v>12</v>
      </c>
      <c r="AY183" s="395" t="s">
        <v>79</v>
      </c>
    </row>
    <row r="184" spans="2:65" s="285" customFormat="1" ht="22.5" customHeight="1">
      <c r="B184" s="286"/>
      <c r="C184" s="366" t="s">
        <v>216</v>
      </c>
      <c r="D184" s="366" t="s">
        <v>82</v>
      </c>
      <c r="E184" s="367" t="s">
        <v>4202</v>
      </c>
      <c r="F184" s="368" t="s">
        <v>4201</v>
      </c>
      <c r="G184" s="369" t="s">
        <v>959</v>
      </c>
      <c r="H184" s="370">
        <v>994.06299999999999</v>
      </c>
      <c r="I184" s="261"/>
      <c r="J184" s="371">
        <f>ROUND(I184*H184,1)</f>
        <v>0</v>
      </c>
      <c r="K184" s="368"/>
      <c r="L184" s="286"/>
      <c r="M184" s="372" t="s">
        <v>1</v>
      </c>
      <c r="N184" s="373" t="s">
        <v>31</v>
      </c>
      <c r="O184" s="374">
        <v>2.8000000000000001E-2</v>
      </c>
      <c r="P184" s="374">
        <f>O184*H184</f>
        <v>27.833763999999999</v>
      </c>
      <c r="Q184" s="374">
        <v>0</v>
      </c>
      <c r="R184" s="374">
        <f>Q184*H184</f>
        <v>0</v>
      </c>
      <c r="S184" s="374">
        <v>0</v>
      </c>
      <c r="T184" s="375">
        <f>S184*H184</f>
        <v>0</v>
      </c>
      <c r="AR184" s="275" t="s">
        <v>91</v>
      </c>
      <c r="AT184" s="275" t="s">
        <v>82</v>
      </c>
      <c r="AU184" s="275" t="s">
        <v>45</v>
      </c>
      <c r="AY184" s="275" t="s">
        <v>79</v>
      </c>
      <c r="BE184" s="376">
        <f>IF(N184="základní",J184,0)</f>
        <v>0</v>
      </c>
      <c r="BF184" s="376">
        <f>IF(N184="snížená",J184,0)</f>
        <v>0</v>
      </c>
      <c r="BG184" s="376">
        <f>IF(N184="zákl. přenesená",J184,0)</f>
        <v>0</v>
      </c>
      <c r="BH184" s="376">
        <f>IF(N184="sníž. přenesená",J184,0)</f>
        <v>0</v>
      </c>
      <c r="BI184" s="376">
        <f>IF(N184="nulová",J184,0)</f>
        <v>0</v>
      </c>
      <c r="BJ184" s="275" t="s">
        <v>12</v>
      </c>
      <c r="BK184" s="376">
        <f>ROUND(I184*H184,1)</f>
        <v>0</v>
      </c>
      <c r="BL184" s="275" t="s">
        <v>91</v>
      </c>
      <c r="BM184" s="275" t="s">
        <v>4200</v>
      </c>
    </row>
    <row r="185" spans="2:65" s="397" customFormat="1">
      <c r="B185" s="396"/>
      <c r="D185" s="379" t="s">
        <v>88</v>
      </c>
      <c r="E185" s="398" t="s">
        <v>1</v>
      </c>
      <c r="F185" s="399" t="s">
        <v>4174</v>
      </c>
      <c r="H185" s="398" t="s">
        <v>1</v>
      </c>
      <c r="I185" s="436"/>
      <c r="L185" s="396"/>
      <c r="M185" s="400"/>
      <c r="N185" s="401"/>
      <c r="O185" s="401"/>
      <c r="P185" s="401"/>
      <c r="Q185" s="401"/>
      <c r="R185" s="401"/>
      <c r="S185" s="401"/>
      <c r="T185" s="402"/>
      <c r="AT185" s="398" t="s">
        <v>88</v>
      </c>
      <c r="AU185" s="398" t="s">
        <v>45</v>
      </c>
      <c r="AV185" s="397" t="s">
        <v>12</v>
      </c>
      <c r="AW185" s="397" t="s">
        <v>24</v>
      </c>
      <c r="AX185" s="397" t="s">
        <v>42</v>
      </c>
      <c r="AY185" s="398" t="s">
        <v>79</v>
      </c>
    </row>
    <row r="186" spans="2:65" s="378" customFormat="1">
      <c r="B186" s="377"/>
      <c r="D186" s="379" t="s">
        <v>88</v>
      </c>
      <c r="E186" s="380" t="s">
        <v>1</v>
      </c>
      <c r="F186" s="381" t="s">
        <v>4173</v>
      </c>
      <c r="H186" s="382">
        <v>1559.8330000000001</v>
      </c>
      <c r="I186" s="434"/>
      <c r="L186" s="377"/>
      <c r="M186" s="383"/>
      <c r="N186" s="384"/>
      <c r="O186" s="384"/>
      <c r="P186" s="384"/>
      <c r="Q186" s="384"/>
      <c r="R186" s="384"/>
      <c r="S186" s="384"/>
      <c r="T186" s="385"/>
      <c r="AT186" s="380" t="s">
        <v>88</v>
      </c>
      <c r="AU186" s="380" t="s">
        <v>45</v>
      </c>
      <c r="AV186" s="378" t="s">
        <v>45</v>
      </c>
      <c r="AW186" s="378" t="s">
        <v>24</v>
      </c>
      <c r="AX186" s="378" t="s">
        <v>42</v>
      </c>
      <c r="AY186" s="380" t="s">
        <v>79</v>
      </c>
    </row>
    <row r="187" spans="2:65" s="397" customFormat="1">
      <c r="B187" s="396"/>
      <c r="D187" s="379" t="s">
        <v>88</v>
      </c>
      <c r="E187" s="398" t="s">
        <v>1</v>
      </c>
      <c r="F187" s="399" t="s">
        <v>4176</v>
      </c>
      <c r="H187" s="398" t="s">
        <v>1</v>
      </c>
      <c r="I187" s="436"/>
      <c r="L187" s="396"/>
      <c r="M187" s="400"/>
      <c r="N187" s="401"/>
      <c r="O187" s="401"/>
      <c r="P187" s="401"/>
      <c r="Q187" s="401"/>
      <c r="R187" s="401"/>
      <c r="S187" s="401"/>
      <c r="T187" s="402"/>
      <c r="AT187" s="398" t="s">
        <v>88</v>
      </c>
      <c r="AU187" s="398" t="s">
        <v>45</v>
      </c>
      <c r="AV187" s="397" t="s">
        <v>12</v>
      </c>
      <c r="AW187" s="397" t="s">
        <v>24</v>
      </c>
      <c r="AX187" s="397" t="s">
        <v>42</v>
      </c>
      <c r="AY187" s="398" t="s">
        <v>79</v>
      </c>
    </row>
    <row r="188" spans="2:65" s="378" customFormat="1">
      <c r="B188" s="377"/>
      <c r="D188" s="379" t="s">
        <v>88</v>
      </c>
      <c r="E188" s="380" t="s">
        <v>1</v>
      </c>
      <c r="F188" s="381" t="s">
        <v>4172</v>
      </c>
      <c r="H188" s="382">
        <v>-393.75</v>
      </c>
      <c r="I188" s="434"/>
      <c r="L188" s="377"/>
      <c r="M188" s="383"/>
      <c r="N188" s="384"/>
      <c r="O188" s="384"/>
      <c r="P188" s="384"/>
      <c r="Q188" s="384"/>
      <c r="R188" s="384"/>
      <c r="S188" s="384"/>
      <c r="T188" s="385"/>
      <c r="AT188" s="380" t="s">
        <v>88</v>
      </c>
      <c r="AU188" s="380" t="s">
        <v>45</v>
      </c>
      <c r="AV188" s="378" t="s">
        <v>45</v>
      </c>
      <c r="AW188" s="378" t="s">
        <v>24</v>
      </c>
      <c r="AX188" s="378" t="s">
        <v>42</v>
      </c>
      <c r="AY188" s="380" t="s">
        <v>79</v>
      </c>
    </row>
    <row r="189" spans="2:65" s="397" customFormat="1">
      <c r="B189" s="396"/>
      <c r="D189" s="379" t="s">
        <v>88</v>
      </c>
      <c r="E189" s="398" t="s">
        <v>1</v>
      </c>
      <c r="F189" s="399" t="s">
        <v>3992</v>
      </c>
      <c r="H189" s="398" t="s">
        <v>1</v>
      </c>
      <c r="I189" s="436"/>
      <c r="L189" s="396"/>
      <c r="M189" s="400"/>
      <c r="N189" s="401"/>
      <c r="O189" s="401"/>
      <c r="P189" s="401"/>
      <c r="Q189" s="401"/>
      <c r="R189" s="401"/>
      <c r="S189" s="401"/>
      <c r="T189" s="402"/>
      <c r="AT189" s="398" t="s">
        <v>88</v>
      </c>
      <c r="AU189" s="398" t="s">
        <v>45</v>
      </c>
      <c r="AV189" s="397" t="s">
        <v>12</v>
      </c>
      <c r="AW189" s="397" t="s">
        <v>24</v>
      </c>
      <c r="AX189" s="397" t="s">
        <v>42</v>
      </c>
      <c r="AY189" s="398" t="s">
        <v>79</v>
      </c>
    </row>
    <row r="190" spans="2:65" s="378" customFormat="1">
      <c r="B190" s="377"/>
      <c r="D190" s="379" t="s">
        <v>88</v>
      </c>
      <c r="E190" s="380" t="s">
        <v>1</v>
      </c>
      <c r="F190" s="381" t="s">
        <v>4184</v>
      </c>
      <c r="H190" s="382">
        <v>-33.813000000000002</v>
      </c>
      <c r="I190" s="434"/>
      <c r="L190" s="377"/>
      <c r="M190" s="383"/>
      <c r="N190" s="384"/>
      <c r="O190" s="384"/>
      <c r="P190" s="384"/>
      <c r="Q190" s="384"/>
      <c r="R190" s="384"/>
      <c r="S190" s="384"/>
      <c r="T190" s="385"/>
      <c r="AT190" s="380" t="s">
        <v>88</v>
      </c>
      <c r="AU190" s="380" t="s">
        <v>45</v>
      </c>
      <c r="AV190" s="378" t="s">
        <v>45</v>
      </c>
      <c r="AW190" s="378" t="s">
        <v>24</v>
      </c>
      <c r="AX190" s="378" t="s">
        <v>42</v>
      </c>
      <c r="AY190" s="380" t="s">
        <v>79</v>
      </c>
    </row>
    <row r="191" spans="2:65" s="397" customFormat="1">
      <c r="B191" s="396"/>
      <c r="D191" s="379" t="s">
        <v>88</v>
      </c>
      <c r="E191" s="398" t="s">
        <v>1</v>
      </c>
      <c r="F191" s="399" t="s">
        <v>3986</v>
      </c>
      <c r="H191" s="398" t="s">
        <v>1</v>
      </c>
      <c r="I191" s="436"/>
      <c r="L191" s="396"/>
      <c r="M191" s="400"/>
      <c r="N191" s="401"/>
      <c r="O191" s="401"/>
      <c r="P191" s="401"/>
      <c r="Q191" s="401"/>
      <c r="R191" s="401"/>
      <c r="S191" s="401"/>
      <c r="T191" s="402"/>
      <c r="AT191" s="398" t="s">
        <v>88</v>
      </c>
      <c r="AU191" s="398" t="s">
        <v>45</v>
      </c>
      <c r="AV191" s="397" t="s">
        <v>12</v>
      </c>
      <c r="AW191" s="397" t="s">
        <v>24</v>
      </c>
      <c r="AX191" s="397" t="s">
        <v>42</v>
      </c>
      <c r="AY191" s="398" t="s">
        <v>79</v>
      </c>
    </row>
    <row r="192" spans="2:65" s="378" customFormat="1">
      <c r="B192" s="377"/>
      <c r="D192" s="379" t="s">
        <v>88</v>
      </c>
      <c r="E192" s="380" t="s">
        <v>1</v>
      </c>
      <c r="F192" s="381" t="s">
        <v>4183</v>
      </c>
      <c r="H192" s="382">
        <v>-42.487000000000002</v>
      </c>
      <c r="I192" s="434"/>
      <c r="L192" s="377"/>
      <c r="M192" s="383"/>
      <c r="N192" s="384"/>
      <c r="O192" s="384"/>
      <c r="P192" s="384"/>
      <c r="Q192" s="384"/>
      <c r="R192" s="384"/>
      <c r="S192" s="384"/>
      <c r="T192" s="385"/>
      <c r="AT192" s="380" t="s">
        <v>88</v>
      </c>
      <c r="AU192" s="380" t="s">
        <v>45</v>
      </c>
      <c r="AV192" s="378" t="s">
        <v>45</v>
      </c>
      <c r="AW192" s="378" t="s">
        <v>24</v>
      </c>
      <c r="AX192" s="378" t="s">
        <v>42</v>
      </c>
      <c r="AY192" s="380" t="s">
        <v>79</v>
      </c>
    </row>
    <row r="193" spans="2:65" s="378" customFormat="1">
      <c r="B193" s="377"/>
      <c r="D193" s="379" t="s">
        <v>88</v>
      </c>
      <c r="E193" s="380" t="s">
        <v>1</v>
      </c>
      <c r="F193" s="381" t="s">
        <v>4182</v>
      </c>
      <c r="H193" s="382">
        <v>-40.6</v>
      </c>
      <c r="I193" s="434"/>
      <c r="L193" s="377"/>
      <c r="M193" s="383"/>
      <c r="N193" s="384"/>
      <c r="O193" s="384"/>
      <c r="P193" s="384"/>
      <c r="Q193" s="384"/>
      <c r="R193" s="384"/>
      <c r="S193" s="384"/>
      <c r="T193" s="385"/>
      <c r="AT193" s="380" t="s">
        <v>88</v>
      </c>
      <c r="AU193" s="380" t="s">
        <v>45</v>
      </c>
      <c r="AV193" s="378" t="s">
        <v>45</v>
      </c>
      <c r="AW193" s="378" t="s">
        <v>24</v>
      </c>
      <c r="AX193" s="378" t="s">
        <v>42</v>
      </c>
      <c r="AY193" s="380" t="s">
        <v>79</v>
      </c>
    </row>
    <row r="194" spans="2:65" s="378" customFormat="1">
      <c r="B194" s="377"/>
      <c r="D194" s="379" t="s">
        <v>88</v>
      </c>
      <c r="E194" s="380" t="s">
        <v>1</v>
      </c>
      <c r="F194" s="381" t="s">
        <v>4181</v>
      </c>
      <c r="H194" s="382">
        <v>-55.12</v>
      </c>
      <c r="I194" s="434"/>
      <c r="L194" s="377"/>
      <c r="M194" s="383"/>
      <c r="N194" s="384"/>
      <c r="O194" s="384"/>
      <c r="P194" s="384"/>
      <c r="Q194" s="384"/>
      <c r="R194" s="384"/>
      <c r="S194" s="384"/>
      <c r="T194" s="385"/>
      <c r="AT194" s="380" t="s">
        <v>88</v>
      </c>
      <c r="AU194" s="380" t="s">
        <v>45</v>
      </c>
      <c r="AV194" s="378" t="s">
        <v>45</v>
      </c>
      <c r="AW194" s="378" t="s">
        <v>24</v>
      </c>
      <c r="AX194" s="378" t="s">
        <v>42</v>
      </c>
      <c r="AY194" s="380" t="s">
        <v>79</v>
      </c>
    </row>
    <row r="195" spans="2:65" s="387" customFormat="1">
      <c r="B195" s="386"/>
      <c r="D195" s="388" t="s">
        <v>88</v>
      </c>
      <c r="E195" s="389" t="s">
        <v>1</v>
      </c>
      <c r="F195" s="390" t="s">
        <v>90</v>
      </c>
      <c r="H195" s="391">
        <v>994.06299999999999</v>
      </c>
      <c r="I195" s="435"/>
      <c r="L195" s="386"/>
      <c r="M195" s="392"/>
      <c r="N195" s="393"/>
      <c r="O195" s="393"/>
      <c r="P195" s="393"/>
      <c r="Q195" s="393"/>
      <c r="R195" s="393"/>
      <c r="S195" s="393"/>
      <c r="T195" s="394"/>
      <c r="AT195" s="395" t="s">
        <v>88</v>
      </c>
      <c r="AU195" s="395" t="s">
        <v>45</v>
      </c>
      <c r="AV195" s="387" t="s">
        <v>91</v>
      </c>
      <c r="AW195" s="387" t="s">
        <v>24</v>
      </c>
      <c r="AX195" s="387" t="s">
        <v>12</v>
      </c>
      <c r="AY195" s="395" t="s">
        <v>79</v>
      </c>
    </row>
    <row r="196" spans="2:65" s="285" customFormat="1" ht="22.5" customHeight="1">
      <c r="B196" s="286"/>
      <c r="C196" s="366" t="s">
        <v>221</v>
      </c>
      <c r="D196" s="366" t="s">
        <v>82</v>
      </c>
      <c r="E196" s="367" t="s">
        <v>4199</v>
      </c>
      <c r="F196" s="368" t="s">
        <v>4198</v>
      </c>
      <c r="G196" s="369" t="s">
        <v>959</v>
      </c>
      <c r="H196" s="370">
        <v>994.06299999999999</v>
      </c>
      <c r="I196" s="261"/>
      <c r="J196" s="371">
        <f>ROUND(I196*H196,1)</f>
        <v>0</v>
      </c>
      <c r="K196" s="368"/>
      <c r="L196" s="286"/>
      <c r="M196" s="372" t="s">
        <v>1</v>
      </c>
      <c r="N196" s="373" t="s">
        <v>31</v>
      </c>
      <c r="O196" s="374">
        <v>5.8000000000000003E-2</v>
      </c>
      <c r="P196" s="374">
        <f>O196*H196</f>
        <v>57.655654000000006</v>
      </c>
      <c r="Q196" s="374">
        <v>0</v>
      </c>
      <c r="R196" s="374">
        <f>Q196*H196</f>
        <v>0</v>
      </c>
      <c r="S196" s="374">
        <v>0</v>
      </c>
      <c r="T196" s="375">
        <f>S196*H196</f>
        <v>0</v>
      </c>
      <c r="AR196" s="275" t="s">
        <v>91</v>
      </c>
      <c r="AT196" s="275" t="s">
        <v>82</v>
      </c>
      <c r="AU196" s="275" t="s">
        <v>45</v>
      </c>
      <c r="AY196" s="275" t="s">
        <v>79</v>
      </c>
      <c r="BE196" s="376">
        <f>IF(N196="základní",J196,0)</f>
        <v>0</v>
      </c>
      <c r="BF196" s="376">
        <f>IF(N196="snížená",J196,0)</f>
        <v>0</v>
      </c>
      <c r="BG196" s="376">
        <f>IF(N196="zákl. přenesená",J196,0)</f>
        <v>0</v>
      </c>
      <c r="BH196" s="376">
        <f>IF(N196="sníž. přenesená",J196,0)</f>
        <v>0</v>
      </c>
      <c r="BI196" s="376">
        <f>IF(N196="nulová",J196,0)</f>
        <v>0</v>
      </c>
      <c r="BJ196" s="275" t="s">
        <v>12</v>
      </c>
      <c r="BK196" s="376">
        <f>ROUND(I196*H196,1)</f>
        <v>0</v>
      </c>
      <c r="BL196" s="275" t="s">
        <v>91</v>
      </c>
      <c r="BM196" s="275" t="s">
        <v>4197</v>
      </c>
    </row>
    <row r="197" spans="2:65" s="397" customFormat="1">
      <c r="B197" s="396"/>
      <c r="D197" s="379" t="s">
        <v>88</v>
      </c>
      <c r="E197" s="398" t="s">
        <v>1</v>
      </c>
      <c r="F197" s="399" t="s">
        <v>4174</v>
      </c>
      <c r="H197" s="398" t="s">
        <v>1</v>
      </c>
      <c r="I197" s="436"/>
      <c r="L197" s="396"/>
      <c r="M197" s="400"/>
      <c r="N197" s="401"/>
      <c r="O197" s="401"/>
      <c r="P197" s="401"/>
      <c r="Q197" s="401"/>
      <c r="R197" s="401"/>
      <c r="S197" s="401"/>
      <c r="T197" s="402"/>
      <c r="AT197" s="398" t="s">
        <v>88</v>
      </c>
      <c r="AU197" s="398" t="s">
        <v>45</v>
      </c>
      <c r="AV197" s="397" t="s">
        <v>12</v>
      </c>
      <c r="AW197" s="397" t="s">
        <v>24</v>
      </c>
      <c r="AX197" s="397" t="s">
        <v>42</v>
      </c>
      <c r="AY197" s="398" t="s">
        <v>79</v>
      </c>
    </row>
    <row r="198" spans="2:65" s="378" customFormat="1">
      <c r="B198" s="377"/>
      <c r="D198" s="379" t="s">
        <v>88</v>
      </c>
      <c r="E198" s="380" t="s">
        <v>1</v>
      </c>
      <c r="F198" s="381" t="s">
        <v>4173</v>
      </c>
      <c r="H198" s="382">
        <v>1559.8330000000001</v>
      </c>
      <c r="I198" s="434"/>
      <c r="L198" s="377"/>
      <c r="M198" s="383"/>
      <c r="N198" s="384"/>
      <c r="O198" s="384"/>
      <c r="P198" s="384"/>
      <c r="Q198" s="384"/>
      <c r="R198" s="384"/>
      <c r="S198" s="384"/>
      <c r="T198" s="385"/>
      <c r="AT198" s="380" t="s">
        <v>88</v>
      </c>
      <c r="AU198" s="380" t="s">
        <v>45</v>
      </c>
      <c r="AV198" s="378" t="s">
        <v>45</v>
      </c>
      <c r="AW198" s="378" t="s">
        <v>24</v>
      </c>
      <c r="AX198" s="378" t="s">
        <v>42</v>
      </c>
      <c r="AY198" s="380" t="s">
        <v>79</v>
      </c>
    </row>
    <row r="199" spans="2:65" s="397" customFormat="1">
      <c r="B199" s="396"/>
      <c r="D199" s="379" t="s">
        <v>88</v>
      </c>
      <c r="E199" s="398" t="s">
        <v>1</v>
      </c>
      <c r="F199" s="399" t="s">
        <v>4176</v>
      </c>
      <c r="H199" s="398" t="s">
        <v>1</v>
      </c>
      <c r="I199" s="436"/>
      <c r="L199" s="396"/>
      <c r="M199" s="400"/>
      <c r="N199" s="401"/>
      <c r="O199" s="401"/>
      <c r="P199" s="401"/>
      <c r="Q199" s="401"/>
      <c r="R199" s="401"/>
      <c r="S199" s="401"/>
      <c r="T199" s="402"/>
      <c r="AT199" s="398" t="s">
        <v>88</v>
      </c>
      <c r="AU199" s="398" t="s">
        <v>45</v>
      </c>
      <c r="AV199" s="397" t="s">
        <v>12</v>
      </c>
      <c r="AW199" s="397" t="s">
        <v>24</v>
      </c>
      <c r="AX199" s="397" t="s">
        <v>42</v>
      </c>
      <c r="AY199" s="398" t="s">
        <v>79</v>
      </c>
    </row>
    <row r="200" spans="2:65" s="378" customFormat="1">
      <c r="B200" s="377"/>
      <c r="D200" s="379" t="s">
        <v>88</v>
      </c>
      <c r="E200" s="380" t="s">
        <v>1</v>
      </c>
      <c r="F200" s="381" t="s">
        <v>4172</v>
      </c>
      <c r="H200" s="382">
        <v>-393.75</v>
      </c>
      <c r="I200" s="434"/>
      <c r="L200" s="377"/>
      <c r="M200" s="383"/>
      <c r="N200" s="384"/>
      <c r="O200" s="384"/>
      <c r="P200" s="384"/>
      <c r="Q200" s="384"/>
      <c r="R200" s="384"/>
      <c r="S200" s="384"/>
      <c r="T200" s="385"/>
      <c r="AT200" s="380" t="s">
        <v>88</v>
      </c>
      <c r="AU200" s="380" t="s">
        <v>45</v>
      </c>
      <c r="AV200" s="378" t="s">
        <v>45</v>
      </c>
      <c r="AW200" s="378" t="s">
        <v>24</v>
      </c>
      <c r="AX200" s="378" t="s">
        <v>42</v>
      </c>
      <c r="AY200" s="380" t="s">
        <v>79</v>
      </c>
    </row>
    <row r="201" spans="2:65" s="397" customFormat="1">
      <c r="B201" s="396"/>
      <c r="D201" s="379" t="s">
        <v>88</v>
      </c>
      <c r="E201" s="398" t="s">
        <v>1</v>
      </c>
      <c r="F201" s="399" t="s">
        <v>3992</v>
      </c>
      <c r="H201" s="398" t="s">
        <v>1</v>
      </c>
      <c r="I201" s="436"/>
      <c r="L201" s="396"/>
      <c r="M201" s="400"/>
      <c r="N201" s="401"/>
      <c r="O201" s="401"/>
      <c r="P201" s="401"/>
      <c r="Q201" s="401"/>
      <c r="R201" s="401"/>
      <c r="S201" s="401"/>
      <c r="T201" s="402"/>
      <c r="AT201" s="398" t="s">
        <v>88</v>
      </c>
      <c r="AU201" s="398" t="s">
        <v>45</v>
      </c>
      <c r="AV201" s="397" t="s">
        <v>12</v>
      </c>
      <c r="AW201" s="397" t="s">
        <v>24</v>
      </c>
      <c r="AX201" s="397" t="s">
        <v>42</v>
      </c>
      <c r="AY201" s="398" t="s">
        <v>79</v>
      </c>
    </row>
    <row r="202" spans="2:65" s="378" customFormat="1">
      <c r="B202" s="377"/>
      <c r="D202" s="379" t="s">
        <v>88</v>
      </c>
      <c r="E202" s="380" t="s">
        <v>1</v>
      </c>
      <c r="F202" s="381" t="s">
        <v>4184</v>
      </c>
      <c r="H202" s="382">
        <v>-33.813000000000002</v>
      </c>
      <c r="I202" s="434"/>
      <c r="L202" s="377"/>
      <c r="M202" s="383"/>
      <c r="N202" s="384"/>
      <c r="O202" s="384"/>
      <c r="P202" s="384"/>
      <c r="Q202" s="384"/>
      <c r="R202" s="384"/>
      <c r="S202" s="384"/>
      <c r="T202" s="385"/>
      <c r="AT202" s="380" t="s">
        <v>88</v>
      </c>
      <c r="AU202" s="380" t="s">
        <v>45</v>
      </c>
      <c r="AV202" s="378" t="s">
        <v>45</v>
      </c>
      <c r="AW202" s="378" t="s">
        <v>24</v>
      </c>
      <c r="AX202" s="378" t="s">
        <v>42</v>
      </c>
      <c r="AY202" s="380" t="s">
        <v>79</v>
      </c>
    </row>
    <row r="203" spans="2:65" s="397" customFormat="1">
      <c r="B203" s="396"/>
      <c r="D203" s="379" t="s">
        <v>88</v>
      </c>
      <c r="E203" s="398" t="s">
        <v>1</v>
      </c>
      <c r="F203" s="399" t="s">
        <v>3986</v>
      </c>
      <c r="H203" s="398" t="s">
        <v>1</v>
      </c>
      <c r="I203" s="436"/>
      <c r="L203" s="396"/>
      <c r="M203" s="400"/>
      <c r="N203" s="401"/>
      <c r="O203" s="401"/>
      <c r="P203" s="401"/>
      <c r="Q203" s="401"/>
      <c r="R203" s="401"/>
      <c r="S203" s="401"/>
      <c r="T203" s="402"/>
      <c r="AT203" s="398" t="s">
        <v>88</v>
      </c>
      <c r="AU203" s="398" t="s">
        <v>45</v>
      </c>
      <c r="AV203" s="397" t="s">
        <v>12</v>
      </c>
      <c r="AW203" s="397" t="s">
        <v>24</v>
      </c>
      <c r="AX203" s="397" t="s">
        <v>42</v>
      </c>
      <c r="AY203" s="398" t="s">
        <v>79</v>
      </c>
    </row>
    <row r="204" spans="2:65" s="378" customFormat="1">
      <c r="B204" s="377"/>
      <c r="D204" s="379" t="s">
        <v>88</v>
      </c>
      <c r="E204" s="380" t="s">
        <v>1</v>
      </c>
      <c r="F204" s="381" t="s">
        <v>4183</v>
      </c>
      <c r="H204" s="382">
        <v>-42.487000000000002</v>
      </c>
      <c r="I204" s="434"/>
      <c r="L204" s="377"/>
      <c r="M204" s="383"/>
      <c r="N204" s="384"/>
      <c r="O204" s="384"/>
      <c r="P204" s="384"/>
      <c r="Q204" s="384"/>
      <c r="R204" s="384"/>
      <c r="S204" s="384"/>
      <c r="T204" s="385"/>
      <c r="AT204" s="380" t="s">
        <v>88</v>
      </c>
      <c r="AU204" s="380" t="s">
        <v>45</v>
      </c>
      <c r="AV204" s="378" t="s">
        <v>45</v>
      </c>
      <c r="AW204" s="378" t="s">
        <v>24</v>
      </c>
      <c r="AX204" s="378" t="s">
        <v>42</v>
      </c>
      <c r="AY204" s="380" t="s">
        <v>79</v>
      </c>
    </row>
    <row r="205" spans="2:65" s="378" customFormat="1">
      <c r="B205" s="377"/>
      <c r="D205" s="379" t="s">
        <v>88</v>
      </c>
      <c r="E205" s="380" t="s">
        <v>1</v>
      </c>
      <c r="F205" s="381" t="s">
        <v>4182</v>
      </c>
      <c r="H205" s="382">
        <v>-40.6</v>
      </c>
      <c r="I205" s="434"/>
      <c r="L205" s="377"/>
      <c r="M205" s="383"/>
      <c r="N205" s="384"/>
      <c r="O205" s="384"/>
      <c r="P205" s="384"/>
      <c r="Q205" s="384"/>
      <c r="R205" s="384"/>
      <c r="S205" s="384"/>
      <c r="T205" s="385"/>
      <c r="AT205" s="380" t="s">
        <v>88</v>
      </c>
      <c r="AU205" s="380" t="s">
        <v>45</v>
      </c>
      <c r="AV205" s="378" t="s">
        <v>45</v>
      </c>
      <c r="AW205" s="378" t="s">
        <v>24</v>
      </c>
      <c r="AX205" s="378" t="s">
        <v>42</v>
      </c>
      <c r="AY205" s="380" t="s">
        <v>79</v>
      </c>
    </row>
    <row r="206" spans="2:65" s="378" customFormat="1">
      <c r="B206" s="377"/>
      <c r="D206" s="379" t="s">
        <v>88</v>
      </c>
      <c r="E206" s="380" t="s">
        <v>1</v>
      </c>
      <c r="F206" s="381" t="s">
        <v>4181</v>
      </c>
      <c r="H206" s="382">
        <v>-55.12</v>
      </c>
      <c r="I206" s="434"/>
      <c r="L206" s="377"/>
      <c r="M206" s="383"/>
      <c r="N206" s="384"/>
      <c r="O206" s="384"/>
      <c r="P206" s="384"/>
      <c r="Q206" s="384"/>
      <c r="R206" s="384"/>
      <c r="S206" s="384"/>
      <c r="T206" s="385"/>
      <c r="AT206" s="380" t="s">
        <v>88</v>
      </c>
      <c r="AU206" s="380" t="s">
        <v>45</v>
      </c>
      <c r="AV206" s="378" t="s">
        <v>45</v>
      </c>
      <c r="AW206" s="378" t="s">
        <v>24</v>
      </c>
      <c r="AX206" s="378" t="s">
        <v>42</v>
      </c>
      <c r="AY206" s="380" t="s">
        <v>79</v>
      </c>
    </row>
    <row r="207" spans="2:65" s="387" customFormat="1">
      <c r="B207" s="386"/>
      <c r="D207" s="388" t="s">
        <v>88</v>
      </c>
      <c r="E207" s="389" t="s">
        <v>1</v>
      </c>
      <c r="F207" s="390" t="s">
        <v>90</v>
      </c>
      <c r="H207" s="391">
        <v>994.06299999999999</v>
      </c>
      <c r="I207" s="435"/>
      <c r="L207" s="386"/>
      <c r="M207" s="392"/>
      <c r="N207" s="393"/>
      <c r="O207" s="393"/>
      <c r="P207" s="393"/>
      <c r="Q207" s="393"/>
      <c r="R207" s="393"/>
      <c r="S207" s="393"/>
      <c r="T207" s="394"/>
      <c r="AT207" s="395" t="s">
        <v>88</v>
      </c>
      <c r="AU207" s="395" t="s">
        <v>45</v>
      </c>
      <c r="AV207" s="387" t="s">
        <v>91</v>
      </c>
      <c r="AW207" s="387" t="s">
        <v>24</v>
      </c>
      <c r="AX207" s="387" t="s">
        <v>12</v>
      </c>
      <c r="AY207" s="395" t="s">
        <v>79</v>
      </c>
    </row>
    <row r="208" spans="2:65" s="285" customFormat="1" ht="22.5" customHeight="1">
      <c r="B208" s="286"/>
      <c r="C208" s="405" t="s">
        <v>226</v>
      </c>
      <c r="D208" s="405" t="s">
        <v>92</v>
      </c>
      <c r="E208" s="406" t="s">
        <v>4196</v>
      </c>
      <c r="F208" s="407" t="s">
        <v>4195</v>
      </c>
      <c r="G208" s="408" t="s">
        <v>1068</v>
      </c>
      <c r="H208" s="409">
        <v>14.911</v>
      </c>
      <c r="I208" s="262"/>
      <c r="J208" s="410">
        <f>ROUND(I208*H208,1)</f>
        <v>0</v>
      </c>
      <c r="K208" s="407"/>
      <c r="L208" s="411"/>
      <c r="M208" s="412" t="s">
        <v>1</v>
      </c>
      <c r="N208" s="413" t="s">
        <v>31</v>
      </c>
      <c r="O208" s="374">
        <v>0</v>
      </c>
      <c r="P208" s="374">
        <f>O208*H208</f>
        <v>0</v>
      </c>
      <c r="Q208" s="374">
        <v>1E-3</v>
      </c>
      <c r="R208" s="374">
        <f>Q208*H208</f>
        <v>1.4911000000000001E-2</v>
      </c>
      <c r="S208" s="374">
        <v>0</v>
      </c>
      <c r="T208" s="375">
        <f>S208*H208</f>
        <v>0</v>
      </c>
      <c r="AR208" s="275" t="s">
        <v>122</v>
      </c>
      <c r="AT208" s="275" t="s">
        <v>92</v>
      </c>
      <c r="AU208" s="275" t="s">
        <v>45</v>
      </c>
      <c r="AY208" s="275" t="s">
        <v>79</v>
      </c>
      <c r="BE208" s="376">
        <f>IF(N208="základní",J208,0)</f>
        <v>0</v>
      </c>
      <c r="BF208" s="376">
        <f>IF(N208="snížená",J208,0)</f>
        <v>0</v>
      </c>
      <c r="BG208" s="376">
        <f>IF(N208="zákl. přenesená",J208,0)</f>
        <v>0</v>
      </c>
      <c r="BH208" s="376">
        <f>IF(N208="sníž. přenesená",J208,0)</f>
        <v>0</v>
      </c>
      <c r="BI208" s="376">
        <f>IF(N208="nulová",J208,0)</f>
        <v>0</v>
      </c>
      <c r="BJ208" s="275" t="s">
        <v>12</v>
      </c>
      <c r="BK208" s="376">
        <f>ROUND(I208*H208,1)</f>
        <v>0</v>
      </c>
      <c r="BL208" s="275" t="s">
        <v>91</v>
      </c>
      <c r="BM208" s="275" t="s">
        <v>4194</v>
      </c>
    </row>
    <row r="209" spans="2:65" s="378" customFormat="1">
      <c r="B209" s="377"/>
      <c r="D209" s="388" t="s">
        <v>88</v>
      </c>
      <c r="F209" s="403" t="s">
        <v>4843</v>
      </c>
      <c r="H209" s="404">
        <v>14.911</v>
      </c>
      <c r="I209" s="434"/>
      <c r="L209" s="377"/>
      <c r="M209" s="383"/>
      <c r="N209" s="384"/>
      <c r="O209" s="384"/>
      <c r="P209" s="384"/>
      <c r="Q209" s="384"/>
      <c r="R209" s="384"/>
      <c r="S209" s="384"/>
      <c r="T209" s="385"/>
      <c r="AT209" s="380" t="s">
        <v>88</v>
      </c>
      <c r="AU209" s="380" t="s">
        <v>45</v>
      </c>
      <c r="AV209" s="378" t="s">
        <v>45</v>
      </c>
      <c r="AW209" s="378" t="s">
        <v>2</v>
      </c>
      <c r="AX209" s="378" t="s">
        <v>12</v>
      </c>
      <c r="AY209" s="380" t="s">
        <v>79</v>
      </c>
    </row>
    <row r="210" spans="2:65" s="285" customFormat="1" ht="22.5" customHeight="1">
      <c r="B210" s="286"/>
      <c r="C210" s="366" t="s">
        <v>231</v>
      </c>
      <c r="D210" s="366" t="s">
        <v>82</v>
      </c>
      <c r="E210" s="367" t="s">
        <v>4193</v>
      </c>
      <c r="F210" s="368" t="s">
        <v>4192</v>
      </c>
      <c r="G210" s="369" t="s">
        <v>959</v>
      </c>
      <c r="H210" s="370">
        <v>994.06299999999999</v>
      </c>
      <c r="I210" s="261"/>
      <c r="J210" s="371">
        <f>ROUND(I210*H210,1)</f>
        <v>0</v>
      </c>
      <c r="K210" s="368"/>
      <c r="L210" s="286"/>
      <c r="M210" s="372" t="s">
        <v>1</v>
      </c>
      <c r="N210" s="373" t="s">
        <v>31</v>
      </c>
      <c r="O210" s="374">
        <v>1.7999999999999999E-2</v>
      </c>
      <c r="P210" s="374">
        <f>O210*H210</f>
        <v>17.893134</v>
      </c>
      <c r="Q210" s="374">
        <v>0</v>
      </c>
      <c r="R210" s="374">
        <f>Q210*H210</f>
        <v>0</v>
      </c>
      <c r="S210" s="374">
        <v>0</v>
      </c>
      <c r="T210" s="375">
        <f>S210*H210</f>
        <v>0</v>
      </c>
      <c r="AR210" s="275" t="s">
        <v>91</v>
      </c>
      <c r="AT210" s="275" t="s">
        <v>82</v>
      </c>
      <c r="AU210" s="275" t="s">
        <v>45</v>
      </c>
      <c r="AY210" s="275" t="s">
        <v>79</v>
      </c>
      <c r="BE210" s="376">
        <f>IF(N210="základní",J210,0)</f>
        <v>0</v>
      </c>
      <c r="BF210" s="376">
        <f>IF(N210="snížená",J210,0)</f>
        <v>0</v>
      </c>
      <c r="BG210" s="376">
        <f>IF(N210="zákl. přenesená",J210,0)</f>
        <v>0</v>
      </c>
      <c r="BH210" s="376">
        <f>IF(N210="sníž. přenesená",J210,0)</f>
        <v>0</v>
      </c>
      <c r="BI210" s="376">
        <f>IF(N210="nulová",J210,0)</f>
        <v>0</v>
      </c>
      <c r="BJ210" s="275" t="s">
        <v>12</v>
      </c>
      <c r="BK210" s="376">
        <f>ROUND(I210*H210,1)</f>
        <v>0</v>
      </c>
      <c r="BL210" s="275" t="s">
        <v>91</v>
      </c>
      <c r="BM210" s="275" t="s">
        <v>4191</v>
      </c>
    </row>
    <row r="211" spans="2:65" s="397" customFormat="1">
      <c r="B211" s="396"/>
      <c r="D211" s="379" t="s">
        <v>88</v>
      </c>
      <c r="E211" s="398" t="s">
        <v>1</v>
      </c>
      <c r="F211" s="399" t="s">
        <v>4174</v>
      </c>
      <c r="H211" s="398" t="s">
        <v>1</v>
      </c>
      <c r="I211" s="436"/>
      <c r="L211" s="396"/>
      <c r="M211" s="400"/>
      <c r="N211" s="401"/>
      <c r="O211" s="401"/>
      <c r="P211" s="401"/>
      <c r="Q211" s="401"/>
      <c r="R211" s="401"/>
      <c r="S211" s="401"/>
      <c r="T211" s="402"/>
      <c r="AT211" s="398" t="s">
        <v>88</v>
      </c>
      <c r="AU211" s="398" t="s">
        <v>45</v>
      </c>
      <c r="AV211" s="397" t="s">
        <v>12</v>
      </c>
      <c r="AW211" s="397" t="s">
        <v>24</v>
      </c>
      <c r="AX211" s="397" t="s">
        <v>42</v>
      </c>
      <c r="AY211" s="398" t="s">
        <v>79</v>
      </c>
    </row>
    <row r="212" spans="2:65" s="378" customFormat="1">
      <c r="B212" s="377"/>
      <c r="D212" s="379" t="s">
        <v>88</v>
      </c>
      <c r="E212" s="380" t="s">
        <v>1</v>
      </c>
      <c r="F212" s="381" t="s">
        <v>4173</v>
      </c>
      <c r="H212" s="382">
        <v>1559.8330000000001</v>
      </c>
      <c r="I212" s="434"/>
      <c r="L212" s="377"/>
      <c r="M212" s="383"/>
      <c r="N212" s="384"/>
      <c r="O212" s="384"/>
      <c r="P212" s="384"/>
      <c r="Q212" s="384"/>
      <c r="R212" s="384"/>
      <c r="S212" s="384"/>
      <c r="T212" s="385"/>
      <c r="AT212" s="380" t="s">
        <v>88</v>
      </c>
      <c r="AU212" s="380" t="s">
        <v>45</v>
      </c>
      <c r="AV212" s="378" t="s">
        <v>45</v>
      </c>
      <c r="AW212" s="378" t="s">
        <v>24</v>
      </c>
      <c r="AX212" s="378" t="s">
        <v>42</v>
      </c>
      <c r="AY212" s="380" t="s">
        <v>79</v>
      </c>
    </row>
    <row r="213" spans="2:65" s="397" customFormat="1">
      <c r="B213" s="396"/>
      <c r="D213" s="379" t="s">
        <v>88</v>
      </c>
      <c r="E213" s="398" t="s">
        <v>1</v>
      </c>
      <c r="F213" s="399" t="s">
        <v>4176</v>
      </c>
      <c r="H213" s="398" t="s">
        <v>1</v>
      </c>
      <c r="I213" s="436"/>
      <c r="L213" s="396"/>
      <c r="M213" s="400"/>
      <c r="N213" s="401"/>
      <c r="O213" s="401"/>
      <c r="P213" s="401"/>
      <c r="Q213" s="401"/>
      <c r="R213" s="401"/>
      <c r="S213" s="401"/>
      <c r="T213" s="402"/>
      <c r="AT213" s="398" t="s">
        <v>88</v>
      </c>
      <c r="AU213" s="398" t="s">
        <v>45</v>
      </c>
      <c r="AV213" s="397" t="s">
        <v>12</v>
      </c>
      <c r="AW213" s="397" t="s">
        <v>24</v>
      </c>
      <c r="AX213" s="397" t="s">
        <v>42</v>
      </c>
      <c r="AY213" s="398" t="s">
        <v>79</v>
      </c>
    </row>
    <row r="214" spans="2:65" s="378" customFormat="1">
      <c r="B214" s="377"/>
      <c r="D214" s="379" t="s">
        <v>88</v>
      </c>
      <c r="E214" s="380" t="s">
        <v>1</v>
      </c>
      <c r="F214" s="381" t="s">
        <v>4172</v>
      </c>
      <c r="H214" s="382">
        <v>-393.75</v>
      </c>
      <c r="I214" s="434"/>
      <c r="L214" s="377"/>
      <c r="M214" s="383"/>
      <c r="N214" s="384"/>
      <c r="O214" s="384"/>
      <c r="P214" s="384"/>
      <c r="Q214" s="384"/>
      <c r="R214" s="384"/>
      <c r="S214" s="384"/>
      <c r="T214" s="385"/>
      <c r="AT214" s="380" t="s">
        <v>88</v>
      </c>
      <c r="AU214" s="380" t="s">
        <v>45</v>
      </c>
      <c r="AV214" s="378" t="s">
        <v>45</v>
      </c>
      <c r="AW214" s="378" t="s">
        <v>24</v>
      </c>
      <c r="AX214" s="378" t="s">
        <v>42</v>
      </c>
      <c r="AY214" s="380" t="s">
        <v>79</v>
      </c>
    </row>
    <row r="215" spans="2:65" s="397" customFormat="1">
      <c r="B215" s="396"/>
      <c r="D215" s="379" t="s">
        <v>88</v>
      </c>
      <c r="E215" s="398" t="s">
        <v>1</v>
      </c>
      <c r="F215" s="399" t="s">
        <v>3992</v>
      </c>
      <c r="H215" s="398" t="s">
        <v>1</v>
      </c>
      <c r="I215" s="436"/>
      <c r="L215" s="396"/>
      <c r="M215" s="400"/>
      <c r="N215" s="401"/>
      <c r="O215" s="401"/>
      <c r="P215" s="401"/>
      <c r="Q215" s="401"/>
      <c r="R215" s="401"/>
      <c r="S215" s="401"/>
      <c r="T215" s="402"/>
      <c r="AT215" s="398" t="s">
        <v>88</v>
      </c>
      <c r="AU215" s="398" t="s">
        <v>45</v>
      </c>
      <c r="AV215" s="397" t="s">
        <v>12</v>
      </c>
      <c r="AW215" s="397" t="s">
        <v>24</v>
      </c>
      <c r="AX215" s="397" t="s">
        <v>42</v>
      </c>
      <c r="AY215" s="398" t="s">
        <v>79</v>
      </c>
    </row>
    <row r="216" spans="2:65" s="378" customFormat="1">
      <c r="B216" s="377"/>
      <c r="D216" s="379" t="s">
        <v>88</v>
      </c>
      <c r="E216" s="380" t="s">
        <v>1</v>
      </c>
      <c r="F216" s="381" t="s">
        <v>4184</v>
      </c>
      <c r="H216" s="382">
        <v>-33.813000000000002</v>
      </c>
      <c r="I216" s="434"/>
      <c r="L216" s="377"/>
      <c r="M216" s="383"/>
      <c r="N216" s="384"/>
      <c r="O216" s="384"/>
      <c r="P216" s="384"/>
      <c r="Q216" s="384"/>
      <c r="R216" s="384"/>
      <c r="S216" s="384"/>
      <c r="T216" s="385"/>
      <c r="AT216" s="380" t="s">
        <v>88</v>
      </c>
      <c r="AU216" s="380" t="s">
        <v>45</v>
      </c>
      <c r="AV216" s="378" t="s">
        <v>45</v>
      </c>
      <c r="AW216" s="378" t="s">
        <v>24</v>
      </c>
      <c r="AX216" s="378" t="s">
        <v>42</v>
      </c>
      <c r="AY216" s="380" t="s">
        <v>79</v>
      </c>
    </row>
    <row r="217" spans="2:65" s="397" customFormat="1">
      <c r="B217" s="396"/>
      <c r="D217" s="379" t="s">
        <v>88</v>
      </c>
      <c r="E217" s="398" t="s">
        <v>1</v>
      </c>
      <c r="F217" s="399" t="s">
        <v>3986</v>
      </c>
      <c r="H217" s="398" t="s">
        <v>1</v>
      </c>
      <c r="I217" s="436"/>
      <c r="L217" s="396"/>
      <c r="M217" s="400"/>
      <c r="N217" s="401"/>
      <c r="O217" s="401"/>
      <c r="P217" s="401"/>
      <c r="Q217" s="401"/>
      <c r="R217" s="401"/>
      <c r="S217" s="401"/>
      <c r="T217" s="402"/>
      <c r="AT217" s="398" t="s">
        <v>88</v>
      </c>
      <c r="AU217" s="398" t="s">
        <v>45</v>
      </c>
      <c r="AV217" s="397" t="s">
        <v>12</v>
      </c>
      <c r="AW217" s="397" t="s">
        <v>24</v>
      </c>
      <c r="AX217" s="397" t="s">
        <v>42</v>
      </c>
      <c r="AY217" s="398" t="s">
        <v>79</v>
      </c>
    </row>
    <row r="218" spans="2:65" s="378" customFormat="1">
      <c r="B218" s="377"/>
      <c r="D218" s="379" t="s">
        <v>88</v>
      </c>
      <c r="E218" s="380" t="s">
        <v>1</v>
      </c>
      <c r="F218" s="381" t="s">
        <v>4183</v>
      </c>
      <c r="H218" s="382">
        <v>-42.487000000000002</v>
      </c>
      <c r="I218" s="434"/>
      <c r="L218" s="377"/>
      <c r="M218" s="383"/>
      <c r="N218" s="384"/>
      <c r="O218" s="384"/>
      <c r="P218" s="384"/>
      <c r="Q218" s="384"/>
      <c r="R218" s="384"/>
      <c r="S218" s="384"/>
      <c r="T218" s="385"/>
      <c r="AT218" s="380" t="s">
        <v>88</v>
      </c>
      <c r="AU218" s="380" t="s">
        <v>45</v>
      </c>
      <c r="AV218" s="378" t="s">
        <v>45</v>
      </c>
      <c r="AW218" s="378" t="s">
        <v>24</v>
      </c>
      <c r="AX218" s="378" t="s">
        <v>42</v>
      </c>
      <c r="AY218" s="380" t="s">
        <v>79</v>
      </c>
    </row>
    <row r="219" spans="2:65" s="378" customFormat="1">
      <c r="B219" s="377"/>
      <c r="D219" s="379" t="s">
        <v>88</v>
      </c>
      <c r="E219" s="380" t="s">
        <v>1</v>
      </c>
      <c r="F219" s="381" t="s">
        <v>4182</v>
      </c>
      <c r="H219" s="382">
        <v>-40.6</v>
      </c>
      <c r="I219" s="434"/>
      <c r="L219" s="377"/>
      <c r="M219" s="383"/>
      <c r="N219" s="384"/>
      <c r="O219" s="384"/>
      <c r="P219" s="384"/>
      <c r="Q219" s="384"/>
      <c r="R219" s="384"/>
      <c r="S219" s="384"/>
      <c r="T219" s="385"/>
      <c r="AT219" s="380" t="s">
        <v>88</v>
      </c>
      <c r="AU219" s="380" t="s">
        <v>45</v>
      </c>
      <c r="AV219" s="378" t="s">
        <v>45</v>
      </c>
      <c r="AW219" s="378" t="s">
        <v>24</v>
      </c>
      <c r="AX219" s="378" t="s">
        <v>42</v>
      </c>
      <c r="AY219" s="380" t="s">
        <v>79</v>
      </c>
    </row>
    <row r="220" spans="2:65" s="378" customFormat="1">
      <c r="B220" s="377"/>
      <c r="D220" s="379" t="s">
        <v>88</v>
      </c>
      <c r="E220" s="380" t="s">
        <v>1</v>
      </c>
      <c r="F220" s="381" t="s">
        <v>4181</v>
      </c>
      <c r="H220" s="382">
        <v>-55.12</v>
      </c>
      <c r="I220" s="434"/>
      <c r="L220" s="377"/>
      <c r="M220" s="383"/>
      <c r="N220" s="384"/>
      <c r="O220" s="384"/>
      <c r="P220" s="384"/>
      <c r="Q220" s="384"/>
      <c r="R220" s="384"/>
      <c r="S220" s="384"/>
      <c r="T220" s="385"/>
      <c r="AT220" s="380" t="s">
        <v>88</v>
      </c>
      <c r="AU220" s="380" t="s">
        <v>45</v>
      </c>
      <c r="AV220" s="378" t="s">
        <v>45</v>
      </c>
      <c r="AW220" s="378" t="s">
        <v>24</v>
      </c>
      <c r="AX220" s="378" t="s">
        <v>42</v>
      </c>
      <c r="AY220" s="380" t="s">
        <v>79</v>
      </c>
    </row>
    <row r="221" spans="2:65" s="387" customFormat="1">
      <c r="B221" s="386"/>
      <c r="D221" s="388" t="s">
        <v>88</v>
      </c>
      <c r="E221" s="389" t="s">
        <v>1</v>
      </c>
      <c r="F221" s="390" t="s">
        <v>90</v>
      </c>
      <c r="H221" s="391">
        <v>994.06299999999999</v>
      </c>
      <c r="I221" s="435"/>
      <c r="L221" s="386"/>
      <c r="M221" s="392"/>
      <c r="N221" s="393"/>
      <c r="O221" s="393"/>
      <c r="P221" s="393"/>
      <c r="Q221" s="393"/>
      <c r="R221" s="393"/>
      <c r="S221" s="393"/>
      <c r="T221" s="394"/>
      <c r="AT221" s="395" t="s">
        <v>88</v>
      </c>
      <c r="AU221" s="395" t="s">
        <v>45</v>
      </c>
      <c r="AV221" s="387" t="s">
        <v>91</v>
      </c>
      <c r="AW221" s="387" t="s">
        <v>24</v>
      </c>
      <c r="AX221" s="387" t="s">
        <v>12</v>
      </c>
      <c r="AY221" s="395" t="s">
        <v>79</v>
      </c>
    </row>
    <row r="222" spans="2:65" s="285" customFormat="1" ht="31.5" customHeight="1">
      <c r="B222" s="286"/>
      <c r="C222" s="366" t="s">
        <v>236</v>
      </c>
      <c r="D222" s="366" t="s">
        <v>82</v>
      </c>
      <c r="E222" s="367" t="s">
        <v>4842</v>
      </c>
      <c r="F222" s="368" t="s">
        <v>4841</v>
      </c>
      <c r="G222" s="369" t="s">
        <v>185</v>
      </c>
      <c r="H222" s="370">
        <v>12</v>
      </c>
      <c r="I222" s="261"/>
      <c r="J222" s="371">
        <f>ROUND(I222*H222,1)</f>
        <v>0</v>
      </c>
      <c r="K222" s="368"/>
      <c r="L222" s="286"/>
      <c r="M222" s="372" t="s">
        <v>1</v>
      </c>
      <c r="N222" s="373" t="s">
        <v>31</v>
      </c>
      <c r="O222" s="374">
        <v>0.191</v>
      </c>
      <c r="P222" s="374">
        <f>O222*H222</f>
        <v>2.2919999999999998</v>
      </c>
      <c r="Q222" s="374">
        <v>0</v>
      </c>
      <c r="R222" s="374">
        <f>Q222*H222</f>
        <v>0</v>
      </c>
      <c r="S222" s="374">
        <v>0</v>
      </c>
      <c r="T222" s="375">
        <f>S222*H222</f>
        <v>0</v>
      </c>
      <c r="AR222" s="275" t="s">
        <v>91</v>
      </c>
      <c r="AT222" s="275" t="s">
        <v>82</v>
      </c>
      <c r="AU222" s="275" t="s">
        <v>45</v>
      </c>
      <c r="AY222" s="275" t="s">
        <v>79</v>
      </c>
      <c r="BE222" s="376">
        <f>IF(N222="základní",J222,0)</f>
        <v>0</v>
      </c>
      <c r="BF222" s="376">
        <f>IF(N222="snížená",J222,0)</f>
        <v>0</v>
      </c>
      <c r="BG222" s="376">
        <f>IF(N222="zákl. přenesená",J222,0)</f>
        <v>0</v>
      </c>
      <c r="BH222" s="376">
        <f>IF(N222="sníž. přenesená",J222,0)</f>
        <v>0</v>
      </c>
      <c r="BI222" s="376">
        <f>IF(N222="nulová",J222,0)</f>
        <v>0</v>
      </c>
      <c r="BJ222" s="275" t="s">
        <v>12</v>
      </c>
      <c r="BK222" s="376">
        <f>ROUND(I222*H222,1)</f>
        <v>0</v>
      </c>
      <c r="BL222" s="275" t="s">
        <v>91</v>
      </c>
      <c r="BM222" s="275" t="s">
        <v>4840</v>
      </c>
    </row>
    <row r="223" spans="2:65" s="285" customFormat="1" ht="22.5" customHeight="1">
      <c r="B223" s="286"/>
      <c r="C223" s="366" t="s">
        <v>242</v>
      </c>
      <c r="D223" s="366" t="s">
        <v>82</v>
      </c>
      <c r="E223" s="367" t="s">
        <v>4839</v>
      </c>
      <c r="F223" s="368" t="s">
        <v>4838</v>
      </c>
      <c r="G223" s="369" t="s">
        <v>185</v>
      </c>
      <c r="H223" s="370">
        <v>12</v>
      </c>
      <c r="I223" s="261"/>
      <c r="J223" s="371">
        <f>ROUND(I223*H223,1)</f>
        <v>0</v>
      </c>
      <c r="K223" s="368"/>
      <c r="L223" s="286"/>
      <c r="M223" s="372" t="s">
        <v>1</v>
      </c>
      <c r="N223" s="373" t="s">
        <v>31</v>
      </c>
      <c r="O223" s="374">
        <v>0.34300000000000003</v>
      </c>
      <c r="P223" s="374">
        <f>O223*H223</f>
        <v>4.1160000000000005</v>
      </c>
      <c r="Q223" s="374">
        <v>0</v>
      </c>
      <c r="R223" s="374">
        <f>Q223*H223</f>
        <v>0</v>
      </c>
      <c r="S223" s="374">
        <v>0</v>
      </c>
      <c r="T223" s="375">
        <f>S223*H223</f>
        <v>0</v>
      </c>
      <c r="AR223" s="275" t="s">
        <v>91</v>
      </c>
      <c r="AT223" s="275" t="s">
        <v>82</v>
      </c>
      <c r="AU223" s="275" t="s">
        <v>45</v>
      </c>
      <c r="AY223" s="275" t="s">
        <v>79</v>
      </c>
      <c r="BE223" s="376">
        <f>IF(N223="základní",J223,0)</f>
        <v>0</v>
      </c>
      <c r="BF223" s="376">
        <f>IF(N223="snížená",J223,0)</f>
        <v>0</v>
      </c>
      <c r="BG223" s="376">
        <f>IF(N223="zákl. přenesená",J223,0)</f>
        <v>0</v>
      </c>
      <c r="BH223" s="376">
        <f>IF(N223="sníž. přenesená",J223,0)</f>
        <v>0</v>
      </c>
      <c r="BI223" s="376">
        <f>IF(N223="nulová",J223,0)</f>
        <v>0</v>
      </c>
      <c r="BJ223" s="275" t="s">
        <v>12</v>
      </c>
      <c r="BK223" s="376">
        <f>ROUND(I223*H223,1)</f>
        <v>0</v>
      </c>
      <c r="BL223" s="275" t="s">
        <v>91</v>
      </c>
      <c r="BM223" s="275" t="s">
        <v>4837</v>
      </c>
    </row>
    <row r="224" spans="2:65" s="378" customFormat="1">
      <c r="B224" s="377"/>
      <c r="D224" s="379" t="s">
        <v>88</v>
      </c>
      <c r="E224" s="380" t="s">
        <v>1</v>
      </c>
      <c r="F224" s="381" t="s">
        <v>149</v>
      </c>
      <c r="H224" s="382">
        <v>12</v>
      </c>
      <c r="I224" s="434"/>
      <c r="L224" s="377"/>
      <c r="M224" s="383"/>
      <c r="N224" s="384"/>
      <c r="O224" s="384"/>
      <c r="P224" s="384"/>
      <c r="Q224" s="384"/>
      <c r="R224" s="384"/>
      <c r="S224" s="384"/>
      <c r="T224" s="385"/>
      <c r="AT224" s="380" t="s">
        <v>88</v>
      </c>
      <c r="AU224" s="380" t="s">
        <v>45</v>
      </c>
      <c r="AV224" s="378" t="s">
        <v>45</v>
      </c>
      <c r="AW224" s="378" t="s">
        <v>24</v>
      </c>
      <c r="AX224" s="378" t="s">
        <v>42</v>
      </c>
      <c r="AY224" s="380" t="s">
        <v>79</v>
      </c>
    </row>
    <row r="225" spans="2:65" s="387" customFormat="1">
      <c r="B225" s="386"/>
      <c r="D225" s="388" t="s">
        <v>88</v>
      </c>
      <c r="E225" s="389" t="s">
        <v>1</v>
      </c>
      <c r="F225" s="390" t="s">
        <v>90</v>
      </c>
      <c r="H225" s="391">
        <v>12</v>
      </c>
      <c r="I225" s="435"/>
      <c r="L225" s="386"/>
      <c r="M225" s="392"/>
      <c r="N225" s="393"/>
      <c r="O225" s="393"/>
      <c r="P225" s="393"/>
      <c r="Q225" s="393"/>
      <c r="R225" s="393"/>
      <c r="S225" s="393"/>
      <c r="T225" s="394"/>
      <c r="AT225" s="395" t="s">
        <v>88</v>
      </c>
      <c r="AU225" s="395" t="s">
        <v>45</v>
      </c>
      <c r="AV225" s="387" t="s">
        <v>91</v>
      </c>
      <c r="AW225" s="387" t="s">
        <v>24</v>
      </c>
      <c r="AX225" s="387" t="s">
        <v>12</v>
      </c>
      <c r="AY225" s="395" t="s">
        <v>79</v>
      </c>
    </row>
    <row r="226" spans="2:65" s="285" customFormat="1" ht="22.5" customHeight="1">
      <c r="B226" s="286"/>
      <c r="C226" s="405" t="s">
        <v>247</v>
      </c>
      <c r="D226" s="405" t="s">
        <v>92</v>
      </c>
      <c r="E226" s="406" t="s">
        <v>4836</v>
      </c>
      <c r="F226" s="407" t="s">
        <v>4835</v>
      </c>
      <c r="G226" s="408" t="s">
        <v>185</v>
      </c>
      <c r="H226" s="409">
        <v>3</v>
      </c>
      <c r="I226" s="262"/>
      <c r="J226" s="410">
        <f t="shared" ref="J226:J231" si="10">ROUND(I226*H226,1)</f>
        <v>0</v>
      </c>
      <c r="K226" s="407"/>
      <c r="L226" s="411"/>
      <c r="M226" s="412" t="s">
        <v>1</v>
      </c>
      <c r="N226" s="413" t="s">
        <v>31</v>
      </c>
      <c r="O226" s="374">
        <v>0</v>
      </c>
      <c r="P226" s="374">
        <f t="shared" ref="P226:P231" si="11">O226*H226</f>
        <v>0</v>
      </c>
      <c r="Q226" s="374">
        <v>2.5000000000000001E-3</v>
      </c>
      <c r="R226" s="374">
        <f t="shared" ref="R226:R231" si="12">Q226*H226</f>
        <v>7.4999999999999997E-3</v>
      </c>
      <c r="S226" s="374">
        <v>0</v>
      </c>
      <c r="T226" s="375">
        <f t="shared" ref="T226:T231" si="13">S226*H226</f>
        <v>0</v>
      </c>
      <c r="AR226" s="275" t="s">
        <v>122</v>
      </c>
      <c r="AT226" s="275" t="s">
        <v>92</v>
      </c>
      <c r="AU226" s="275" t="s">
        <v>45</v>
      </c>
      <c r="AY226" s="275" t="s">
        <v>79</v>
      </c>
      <c r="BE226" s="376">
        <f t="shared" ref="BE226:BE231" si="14">IF(N226="základní",J226,0)</f>
        <v>0</v>
      </c>
      <c r="BF226" s="376">
        <f t="shared" ref="BF226:BF231" si="15">IF(N226="snížená",J226,0)</f>
        <v>0</v>
      </c>
      <c r="BG226" s="376">
        <f t="shared" ref="BG226:BG231" si="16">IF(N226="zákl. přenesená",J226,0)</f>
        <v>0</v>
      </c>
      <c r="BH226" s="376">
        <f t="shared" ref="BH226:BH231" si="17">IF(N226="sníž. přenesená",J226,0)</f>
        <v>0</v>
      </c>
      <c r="BI226" s="376">
        <f t="shared" ref="BI226:BI231" si="18">IF(N226="nulová",J226,0)</f>
        <v>0</v>
      </c>
      <c r="BJ226" s="275" t="s">
        <v>12</v>
      </c>
      <c r="BK226" s="376">
        <f t="shared" ref="BK226:BK231" si="19">ROUND(I226*H226,1)</f>
        <v>0</v>
      </c>
      <c r="BL226" s="275" t="s">
        <v>91</v>
      </c>
      <c r="BM226" s="275" t="s">
        <v>4834</v>
      </c>
    </row>
    <row r="227" spans="2:65" s="285" customFormat="1" ht="22.5" customHeight="1">
      <c r="B227" s="286"/>
      <c r="C227" s="405" t="s">
        <v>95</v>
      </c>
      <c r="D227" s="405" t="s">
        <v>92</v>
      </c>
      <c r="E227" s="406" t="s">
        <v>4833</v>
      </c>
      <c r="F227" s="407" t="s">
        <v>4832</v>
      </c>
      <c r="G227" s="408" t="s">
        <v>185</v>
      </c>
      <c r="H227" s="409">
        <v>3</v>
      </c>
      <c r="I227" s="262"/>
      <c r="J227" s="410">
        <f t="shared" si="10"/>
        <v>0</v>
      </c>
      <c r="K227" s="407"/>
      <c r="L227" s="411"/>
      <c r="M227" s="412" t="s">
        <v>1</v>
      </c>
      <c r="N227" s="413" t="s">
        <v>31</v>
      </c>
      <c r="O227" s="374">
        <v>0</v>
      </c>
      <c r="P227" s="374">
        <f t="shared" si="11"/>
        <v>0</v>
      </c>
      <c r="Q227" s="374">
        <v>2.5000000000000001E-3</v>
      </c>
      <c r="R227" s="374">
        <f t="shared" si="12"/>
        <v>7.4999999999999997E-3</v>
      </c>
      <c r="S227" s="374">
        <v>0</v>
      </c>
      <c r="T227" s="375">
        <f t="shared" si="13"/>
        <v>0</v>
      </c>
      <c r="AR227" s="275" t="s">
        <v>122</v>
      </c>
      <c r="AT227" s="275" t="s">
        <v>92</v>
      </c>
      <c r="AU227" s="275" t="s">
        <v>45</v>
      </c>
      <c r="AY227" s="275" t="s">
        <v>79</v>
      </c>
      <c r="BE227" s="376">
        <f t="shared" si="14"/>
        <v>0</v>
      </c>
      <c r="BF227" s="376">
        <f t="shared" si="15"/>
        <v>0</v>
      </c>
      <c r="BG227" s="376">
        <f t="shared" si="16"/>
        <v>0</v>
      </c>
      <c r="BH227" s="376">
        <f t="shared" si="17"/>
        <v>0</v>
      </c>
      <c r="BI227" s="376">
        <f t="shared" si="18"/>
        <v>0</v>
      </c>
      <c r="BJ227" s="275" t="s">
        <v>12</v>
      </c>
      <c r="BK227" s="376">
        <f t="shared" si="19"/>
        <v>0</v>
      </c>
      <c r="BL227" s="275" t="s">
        <v>91</v>
      </c>
      <c r="BM227" s="275" t="s">
        <v>4831</v>
      </c>
    </row>
    <row r="228" spans="2:65" s="285" customFormat="1" ht="22.5" customHeight="1">
      <c r="B228" s="286"/>
      <c r="C228" s="405" t="s">
        <v>256</v>
      </c>
      <c r="D228" s="405" t="s">
        <v>92</v>
      </c>
      <c r="E228" s="406" t="s">
        <v>4830</v>
      </c>
      <c r="F228" s="407" t="s">
        <v>4829</v>
      </c>
      <c r="G228" s="408" t="s">
        <v>185</v>
      </c>
      <c r="H228" s="409">
        <v>3</v>
      </c>
      <c r="I228" s="262"/>
      <c r="J228" s="410">
        <f t="shared" si="10"/>
        <v>0</v>
      </c>
      <c r="K228" s="407"/>
      <c r="L228" s="411"/>
      <c r="M228" s="412" t="s">
        <v>1</v>
      </c>
      <c r="N228" s="413" t="s">
        <v>31</v>
      </c>
      <c r="O228" s="374">
        <v>0</v>
      </c>
      <c r="P228" s="374">
        <f t="shared" si="11"/>
        <v>0</v>
      </c>
      <c r="Q228" s="374">
        <v>3.8000000000000002E-5</v>
      </c>
      <c r="R228" s="374">
        <f t="shared" si="12"/>
        <v>1.1400000000000001E-4</v>
      </c>
      <c r="S228" s="374">
        <v>0</v>
      </c>
      <c r="T228" s="375">
        <f t="shared" si="13"/>
        <v>0</v>
      </c>
      <c r="AR228" s="275" t="s">
        <v>122</v>
      </c>
      <c r="AT228" s="275" t="s">
        <v>92</v>
      </c>
      <c r="AU228" s="275" t="s">
        <v>45</v>
      </c>
      <c r="AY228" s="275" t="s">
        <v>79</v>
      </c>
      <c r="BE228" s="376">
        <f t="shared" si="14"/>
        <v>0</v>
      </c>
      <c r="BF228" s="376">
        <f t="shared" si="15"/>
        <v>0</v>
      </c>
      <c r="BG228" s="376">
        <f t="shared" si="16"/>
        <v>0</v>
      </c>
      <c r="BH228" s="376">
        <f t="shared" si="17"/>
        <v>0</v>
      </c>
      <c r="BI228" s="376">
        <f t="shared" si="18"/>
        <v>0</v>
      </c>
      <c r="BJ228" s="275" t="s">
        <v>12</v>
      </c>
      <c r="BK228" s="376">
        <f t="shared" si="19"/>
        <v>0</v>
      </c>
      <c r="BL228" s="275" t="s">
        <v>91</v>
      </c>
      <c r="BM228" s="275" t="s">
        <v>4828</v>
      </c>
    </row>
    <row r="229" spans="2:65" s="285" customFormat="1" ht="22.5" customHeight="1">
      <c r="B229" s="286"/>
      <c r="C229" s="405" t="s">
        <v>261</v>
      </c>
      <c r="D229" s="405" t="s">
        <v>92</v>
      </c>
      <c r="E229" s="406" t="s">
        <v>4827</v>
      </c>
      <c r="F229" s="407" t="s">
        <v>4826</v>
      </c>
      <c r="G229" s="408" t="s">
        <v>185</v>
      </c>
      <c r="H229" s="409">
        <v>3</v>
      </c>
      <c r="I229" s="262"/>
      <c r="J229" s="410">
        <f t="shared" si="10"/>
        <v>0</v>
      </c>
      <c r="K229" s="407"/>
      <c r="L229" s="411"/>
      <c r="M229" s="412" t="s">
        <v>1</v>
      </c>
      <c r="N229" s="413" t="s">
        <v>31</v>
      </c>
      <c r="O229" s="374">
        <v>0</v>
      </c>
      <c r="P229" s="374">
        <f t="shared" si="11"/>
        <v>0</v>
      </c>
      <c r="Q229" s="374">
        <v>3.8000000000000002E-5</v>
      </c>
      <c r="R229" s="374">
        <f t="shared" si="12"/>
        <v>1.1400000000000001E-4</v>
      </c>
      <c r="S229" s="374">
        <v>0</v>
      </c>
      <c r="T229" s="375">
        <f t="shared" si="13"/>
        <v>0</v>
      </c>
      <c r="AR229" s="275" t="s">
        <v>122</v>
      </c>
      <c r="AT229" s="275" t="s">
        <v>92</v>
      </c>
      <c r="AU229" s="275" t="s">
        <v>45</v>
      </c>
      <c r="AY229" s="275" t="s">
        <v>79</v>
      </c>
      <c r="BE229" s="376">
        <f t="shared" si="14"/>
        <v>0</v>
      </c>
      <c r="BF229" s="376">
        <f t="shared" si="15"/>
        <v>0</v>
      </c>
      <c r="BG229" s="376">
        <f t="shared" si="16"/>
        <v>0</v>
      </c>
      <c r="BH229" s="376">
        <f t="shared" si="17"/>
        <v>0</v>
      </c>
      <c r="BI229" s="376">
        <f t="shared" si="18"/>
        <v>0</v>
      </c>
      <c r="BJ229" s="275" t="s">
        <v>12</v>
      </c>
      <c r="BK229" s="376">
        <f t="shared" si="19"/>
        <v>0</v>
      </c>
      <c r="BL229" s="275" t="s">
        <v>91</v>
      </c>
      <c r="BM229" s="275" t="s">
        <v>4825</v>
      </c>
    </row>
    <row r="230" spans="2:65" s="285" customFormat="1" ht="22.5" customHeight="1">
      <c r="B230" s="286"/>
      <c r="C230" s="366" t="s">
        <v>266</v>
      </c>
      <c r="D230" s="366" t="s">
        <v>82</v>
      </c>
      <c r="E230" s="367" t="s">
        <v>4824</v>
      </c>
      <c r="F230" s="368" t="s">
        <v>4823</v>
      </c>
      <c r="G230" s="369" t="s">
        <v>185</v>
      </c>
      <c r="H230" s="370">
        <v>12</v>
      </c>
      <c r="I230" s="261"/>
      <c r="J230" s="371">
        <f t="shared" si="10"/>
        <v>0</v>
      </c>
      <c r="K230" s="368"/>
      <c r="L230" s="286"/>
      <c r="M230" s="372" t="s">
        <v>1</v>
      </c>
      <c r="N230" s="373" t="s">
        <v>31</v>
      </c>
      <c r="O230" s="374">
        <v>0.14099999999999999</v>
      </c>
      <c r="P230" s="374">
        <f t="shared" si="11"/>
        <v>1.6919999999999997</v>
      </c>
      <c r="Q230" s="374">
        <v>5.0000000000000002E-5</v>
      </c>
      <c r="R230" s="374">
        <f t="shared" si="12"/>
        <v>6.0000000000000006E-4</v>
      </c>
      <c r="S230" s="374">
        <v>0</v>
      </c>
      <c r="T230" s="375">
        <f t="shared" si="13"/>
        <v>0</v>
      </c>
      <c r="AR230" s="275" t="s">
        <v>91</v>
      </c>
      <c r="AT230" s="275" t="s">
        <v>82</v>
      </c>
      <c r="AU230" s="275" t="s">
        <v>45</v>
      </c>
      <c r="AY230" s="275" t="s">
        <v>79</v>
      </c>
      <c r="BE230" s="376">
        <f t="shared" si="14"/>
        <v>0</v>
      </c>
      <c r="BF230" s="376">
        <f t="shared" si="15"/>
        <v>0</v>
      </c>
      <c r="BG230" s="376">
        <f t="shared" si="16"/>
        <v>0</v>
      </c>
      <c r="BH230" s="376">
        <f t="shared" si="17"/>
        <v>0</v>
      </c>
      <c r="BI230" s="376">
        <f t="shared" si="18"/>
        <v>0</v>
      </c>
      <c r="BJ230" s="275" t="s">
        <v>12</v>
      </c>
      <c r="BK230" s="376">
        <f t="shared" si="19"/>
        <v>0</v>
      </c>
      <c r="BL230" s="275" t="s">
        <v>91</v>
      </c>
      <c r="BM230" s="275" t="s">
        <v>4822</v>
      </c>
    </row>
    <row r="231" spans="2:65" s="285" customFormat="1" ht="22.5" customHeight="1">
      <c r="B231" s="286"/>
      <c r="C231" s="405" t="s">
        <v>271</v>
      </c>
      <c r="D231" s="405" t="s">
        <v>92</v>
      </c>
      <c r="E231" s="406" t="s">
        <v>4821</v>
      </c>
      <c r="F231" s="407" t="s">
        <v>4820</v>
      </c>
      <c r="G231" s="408" t="s">
        <v>1830</v>
      </c>
      <c r="H231" s="409">
        <v>0.154</v>
      </c>
      <c r="I231" s="262"/>
      <c r="J231" s="410">
        <f t="shared" si="10"/>
        <v>0</v>
      </c>
      <c r="K231" s="407"/>
      <c r="L231" s="411"/>
      <c r="M231" s="412" t="s">
        <v>1</v>
      </c>
      <c r="N231" s="413" t="s">
        <v>31</v>
      </c>
      <c r="O231" s="374">
        <v>0</v>
      </c>
      <c r="P231" s="374">
        <f t="shared" si="11"/>
        <v>0</v>
      </c>
      <c r="Q231" s="374">
        <v>0.65</v>
      </c>
      <c r="R231" s="374">
        <f t="shared" si="12"/>
        <v>0.10010000000000001</v>
      </c>
      <c r="S231" s="374">
        <v>0</v>
      </c>
      <c r="T231" s="375">
        <f t="shared" si="13"/>
        <v>0</v>
      </c>
      <c r="AR231" s="275" t="s">
        <v>122</v>
      </c>
      <c r="AT231" s="275" t="s">
        <v>92</v>
      </c>
      <c r="AU231" s="275" t="s">
        <v>45</v>
      </c>
      <c r="AY231" s="275" t="s">
        <v>79</v>
      </c>
      <c r="BE231" s="376">
        <f t="shared" si="14"/>
        <v>0</v>
      </c>
      <c r="BF231" s="376">
        <f t="shared" si="15"/>
        <v>0</v>
      </c>
      <c r="BG231" s="376">
        <f t="shared" si="16"/>
        <v>0</v>
      </c>
      <c r="BH231" s="376">
        <f t="shared" si="17"/>
        <v>0</v>
      </c>
      <c r="BI231" s="376">
        <f t="shared" si="18"/>
        <v>0</v>
      </c>
      <c r="BJ231" s="275" t="s">
        <v>12</v>
      </c>
      <c r="BK231" s="376">
        <f t="shared" si="19"/>
        <v>0</v>
      </c>
      <c r="BL231" s="275" t="s">
        <v>91</v>
      </c>
      <c r="BM231" s="275" t="s">
        <v>4819</v>
      </c>
    </row>
    <row r="232" spans="2:65" s="378" customFormat="1">
      <c r="B232" s="377"/>
      <c r="D232" s="379" t="s">
        <v>88</v>
      </c>
      <c r="E232" s="380" t="s">
        <v>1</v>
      </c>
      <c r="F232" s="381" t="s">
        <v>4818</v>
      </c>
      <c r="H232" s="382">
        <v>0.154</v>
      </c>
      <c r="I232" s="434"/>
      <c r="L232" s="377"/>
      <c r="M232" s="383"/>
      <c r="N232" s="384"/>
      <c r="O232" s="384"/>
      <c r="P232" s="384"/>
      <c r="Q232" s="384"/>
      <c r="R232" s="384"/>
      <c r="S232" s="384"/>
      <c r="T232" s="385"/>
      <c r="AT232" s="380" t="s">
        <v>88</v>
      </c>
      <c r="AU232" s="380" t="s">
        <v>45</v>
      </c>
      <c r="AV232" s="378" t="s">
        <v>45</v>
      </c>
      <c r="AW232" s="378" t="s">
        <v>24</v>
      </c>
      <c r="AX232" s="378" t="s">
        <v>42</v>
      </c>
      <c r="AY232" s="380" t="s">
        <v>79</v>
      </c>
    </row>
    <row r="233" spans="2:65" s="387" customFormat="1">
      <c r="B233" s="386"/>
      <c r="D233" s="388" t="s">
        <v>88</v>
      </c>
      <c r="E233" s="389" t="s">
        <v>1</v>
      </c>
      <c r="F233" s="390" t="s">
        <v>90</v>
      </c>
      <c r="H233" s="391">
        <v>0.154</v>
      </c>
      <c r="I233" s="435"/>
      <c r="L233" s="386"/>
      <c r="M233" s="392"/>
      <c r="N233" s="393"/>
      <c r="O233" s="393"/>
      <c r="P233" s="393"/>
      <c r="Q233" s="393"/>
      <c r="R233" s="393"/>
      <c r="S233" s="393"/>
      <c r="T233" s="394"/>
      <c r="AT233" s="395" t="s">
        <v>88</v>
      </c>
      <c r="AU233" s="395" t="s">
        <v>45</v>
      </c>
      <c r="AV233" s="387" t="s">
        <v>91</v>
      </c>
      <c r="AW233" s="387" t="s">
        <v>24</v>
      </c>
      <c r="AX233" s="387" t="s">
        <v>12</v>
      </c>
      <c r="AY233" s="395" t="s">
        <v>79</v>
      </c>
    </row>
    <row r="234" spans="2:65" s="285" customFormat="1" ht="22.5" customHeight="1">
      <c r="B234" s="286"/>
      <c r="C234" s="366" t="s">
        <v>276</v>
      </c>
      <c r="D234" s="366" t="s">
        <v>82</v>
      </c>
      <c r="E234" s="367" t="s">
        <v>4817</v>
      </c>
      <c r="F234" s="368" t="s">
        <v>4816</v>
      </c>
      <c r="G234" s="369" t="s">
        <v>185</v>
      </c>
      <c r="H234" s="370">
        <v>12</v>
      </c>
      <c r="I234" s="261"/>
      <c r="J234" s="371">
        <f>ROUND(I234*H234,1)</f>
        <v>0</v>
      </c>
      <c r="K234" s="368"/>
      <c r="L234" s="286"/>
      <c r="M234" s="372" t="s">
        <v>1</v>
      </c>
      <c r="N234" s="373" t="s">
        <v>31</v>
      </c>
      <c r="O234" s="374">
        <v>0.24199999999999999</v>
      </c>
      <c r="P234" s="374">
        <f>O234*H234</f>
        <v>2.9039999999999999</v>
      </c>
      <c r="Q234" s="374">
        <v>0</v>
      </c>
      <c r="R234" s="374">
        <f>Q234*H234</f>
        <v>0</v>
      </c>
      <c r="S234" s="374">
        <v>0</v>
      </c>
      <c r="T234" s="375">
        <f>S234*H234</f>
        <v>0</v>
      </c>
      <c r="AR234" s="275" t="s">
        <v>91</v>
      </c>
      <c r="AT234" s="275" t="s">
        <v>82</v>
      </c>
      <c r="AU234" s="275" t="s">
        <v>45</v>
      </c>
      <c r="AY234" s="275" t="s">
        <v>79</v>
      </c>
      <c r="BE234" s="376">
        <f>IF(N234="základní",J234,0)</f>
        <v>0</v>
      </c>
      <c r="BF234" s="376">
        <f>IF(N234="snížená",J234,0)</f>
        <v>0</v>
      </c>
      <c r="BG234" s="376">
        <f>IF(N234="zákl. přenesená",J234,0)</f>
        <v>0</v>
      </c>
      <c r="BH234" s="376">
        <f>IF(N234="sníž. přenesená",J234,0)</f>
        <v>0</v>
      </c>
      <c r="BI234" s="376">
        <f>IF(N234="nulová",J234,0)</f>
        <v>0</v>
      </c>
      <c r="BJ234" s="275" t="s">
        <v>12</v>
      </c>
      <c r="BK234" s="376">
        <f>ROUND(I234*H234,1)</f>
        <v>0</v>
      </c>
      <c r="BL234" s="275" t="s">
        <v>91</v>
      </c>
      <c r="BM234" s="275" t="s">
        <v>4815</v>
      </c>
    </row>
    <row r="235" spans="2:65" s="285" customFormat="1" ht="31.5" customHeight="1">
      <c r="B235" s="286"/>
      <c r="C235" s="366" t="s">
        <v>281</v>
      </c>
      <c r="D235" s="366" t="s">
        <v>82</v>
      </c>
      <c r="E235" s="367" t="s">
        <v>4190</v>
      </c>
      <c r="F235" s="368" t="s">
        <v>4189</v>
      </c>
      <c r="G235" s="369" t="s">
        <v>959</v>
      </c>
      <c r="H235" s="370">
        <v>994.06299999999999</v>
      </c>
      <c r="I235" s="261"/>
      <c r="J235" s="371">
        <f>ROUND(I235*H235,1)</f>
        <v>0</v>
      </c>
      <c r="K235" s="368"/>
      <c r="L235" s="286"/>
      <c r="M235" s="372" t="s">
        <v>1</v>
      </c>
      <c r="N235" s="373" t="s">
        <v>31</v>
      </c>
      <c r="O235" s="374">
        <v>4.0000000000000001E-3</v>
      </c>
      <c r="P235" s="374">
        <f>O235*H235</f>
        <v>3.9762520000000001</v>
      </c>
      <c r="Q235" s="374">
        <v>0</v>
      </c>
      <c r="R235" s="374">
        <f>Q235*H235</f>
        <v>0</v>
      </c>
      <c r="S235" s="374">
        <v>0</v>
      </c>
      <c r="T235" s="375">
        <f>S235*H235</f>
        <v>0</v>
      </c>
      <c r="AR235" s="275" t="s">
        <v>91</v>
      </c>
      <c r="AT235" s="275" t="s">
        <v>82</v>
      </c>
      <c r="AU235" s="275" t="s">
        <v>45</v>
      </c>
      <c r="AY235" s="275" t="s">
        <v>79</v>
      </c>
      <c r="BE235" s="376">
        <f>IF(N235="základní",J235,0)</f>
        <v>0</v>
      </c>
      <c r="BF235" s="376">
        <f>IF(N235="snížená",J235,0)</f>
        <v>0</v>
      </c>
      <c r="BG235" s="376">
        <f>IF(N235="zákl. přenesená",J235,0)</f>
        <v>0</v>
      </c>
      <c r="BH235" s="376">
        <f>IF(N235="sníž. přenesená",J235,0)</f>
        <v>0</v>
      </c>
      <c r="BI235" s="376">
        <f>IF(N235="nulová",J235,0)</f>
        <v>0</v>
      </c>
      <c r="BJ235" s="275" t="s">
        <v>12</v>
      </c>
      <c r="BK235" s="376">
        <f>ROUND(I235*H235,1)</f>
        <v>0</v>
      </c>
      <c r="BL235" s="275" t="s">
        <v>91</v>
      </c>
      <c r="BM235" s="275" t="s">
        <v>4188</v>
      </c>
    </row>
    <row r="236" spans="2:65" s="397" customFormat="1">
      <c r="B236" s="396"/>
      <c r="D236" s="379" t="s">
        <v>88</v>
      </c>
      <c r="E236" s="398" t="s">
        <v>1</v>
      </c>
      <c r="F236" s="399" t="s">
        <v>4174</v>
      </c>
      <c r="H236" s="398" t="s">
        <v>1</v>
      </c>
      <c r="I236" s="436"/>
      <c r="L236" s="396"/>
      <c r="M236" s="400"/>
      <c r="N236" s="401"/>
      <c r="O236" s="401"/>
      <c r="P236" s="401"/>
      <c r="Q236" s="401"/>
      <c r="R236" s="401"/>
      <c r="S236" s="401"/>
      <c r="T236" s="402"/>
      <c r="AT236" s="398" t="s">
        <v>88</v>
      </c>
      <c r="AU236" s="398" t="s">
        <v>45</v>
      </c>
      <c r="AV236" s="397" t="s">
        <v>12</v>
      </c>
      <c r="AW236" s="397" t="s">
        <v>24</v>
      </c>
      <c r="AX236" s="397" t="s">
        <v>42</v>
      </c>
      <c r="AY236" s="398" t="s">
        <v>79</v>
      </c>
    </row>
    <row r="237" spans="2:65" s="378" customFormat="1">
      <c r="B237" s="377"/>
      <c r="D237" s="379" t="s">
        <v>88</v>
      </c>
      <c r="E237" s="380" t="s">
        <v>1</v>
      </c>
      <c r="F237" s="381" t="s">
        <v>4173</v>
      </c>
      <c r="H237" s="382">
        <v>1559.8330000000001</v>
      </c>
      <c r="I237" s="434"/>
      <c r="L237" s="377"/>
      <c r="M237" s="383"/>
      <c r="N237" s="384"/>
      <c r="O237" s="384"/>
      <c r="P237" s="384"/>
      <c r="Q237" s="384"/>
      <c r="R237" s="384"/>
      <c r="S237" s="384"/>
      <c r="T237" s="385"/>
      <c r="AT237" s="380" t="s">
        <v>88</v>
      </c>
      <c r="AU237" s="380" t="s">
        <v>45</v>
      </c>
      <c r="AV237" s="378" t="s">
        <v>45</v>
      </c>
      <c r="AW237" s="378" t="s">
        <v>24</v>
      </c>
      <c r="AX237" s="378" t="s">
        <v>42</v>
      </c>
      <c r="AY237" s="380" t="s">
        <v>79</v>
      </c>
    </row>
    <row r="238" spans="2:65" s="397" customFormat="1">
      <c r="B238" s="396"/>
      <c r="D238" s="379" t="s">
        <v>88</v>
      </c>
      <c r="E238" s="398" t="s">
        <v>1</v>
      </c>
      <c r="F238" s="399" t="s">
        <v>4176</v>
      </c>
      <c r="H238" s="398" t="s">
        <v>1</v>
      </c>
      <c r="I238" s="436"/>
      <c r="L238" s="396"/>
      <c r="M238" s="400"/>
      <c r="N238" s="401"/>
      <c r="O238" s="401"/>
      <c r="P238" s="401"/>
      <c r="Q238" s="401"/>
      <c r="R238" s="401"/>
      <c r="S238" s="401"/>
      <c r="T238" s="402"/>
      <c r="AT238" s="398" t="s">
        <v>88</v>
      </c>
      <c r="AU238" s="398" t="s">
        <v>45</v>
      </c>
      <c r="AV238" s="397" t="s">
        <v>12</v>
      </c>
      <c r="AW238" s="397" t="s">
        <v>24</v>
      </c>
      <c r="AX238" s="397" t="s">
        <v>42</v>
      </c>
      <c r="AY238" s="398" t="s">
        <v>79</v>
      </c>
    </row>
    <row r="239" spans="2:65" s="378" customFormat="1">
      <c r="B239" s="377"/>
      <c r="D239" s="379" t="s">
        <v>88</v>
      </c>
      <c r="E239" s="380" t="s">
        <v>1</v>
      </c>
      <c r="F239" s="381" t="s">
        <v>4172</v>
      </c>
      <c r="H239" s="382">
        <v>-393.75</v>
      </c>
      <c r="I239" s="434"/>
      <c r="L239" s="377"/>
      <c r="M239" s="383"/>
      <c r="N239" s="384"/>
      <c r="O239" s="384"/>
      <c r="P239" s="384"/>
      <c r="Q239" s="384"/>
      <c r="R239" s="384"/>
      <c r="S239" s="384"/>
      <c r="T239" s="385"/>
      <c r="AT239" s="380" t="s">
        <v>88</v>
      </c>
      <c r="AU239" s="380" t="s">
        <v>45</v>
      </c>
      <c r="AV239" s="378" t="s">
        <v>45</v>
      </c>
      <c r="AW239" s="378" t="s">
        <v>24</v>
      </c>
      <c r="AX239" s="378" t="s">
        <v>42</v>
      </c>
      <c r="AY239" s="380" t="s">
        <v>79</v>
      </c>
    </row>
    <row r="240" spans="2:65" s="397" customFormat="1">
      <c r="B240" s="396"/>
      <c r="D240" s="379" t="s">
        <v>88</v>
      </c>
      <c r="E240" s="398" t="s">
        <v>1</v>
      </c>
      <c r="F240" s="399" t="s">
        <v>3992</v>
      </c>
      <c r="H240" s="398" t="s">
        <v>1</v>
      </c>
      <c r="I240" s="436"/>
      <c r="L240" s="396"/>
      <c r="M240" s="400"/>
      <c r="N240" s="401"/>
      <c r="O240" s="401"/>
      <c r="P240" s="401"/>
      <c r="Q240" s="401"/>
      <c r="R240" s="401"/>
      <c r="S240" s="401"/>
      <c r="T240" s="402"/>
      <c r="AT240" s="398" t="s">
        <v>88</v>
      </c>
      <c r="AU240" s="398" t="s">
        <v>45</v>
      </c>
      <c r="AV240" s="397" t="s">
        <v>12</v>
      </c>
      <c r="AW240" s="397" t="s">
        <v>24</v>
      </c>
      <c r="AX240" s="397" t="s">
        <v>42</v>
      </c>
      <c r="AY240" s="398" t="s">
        <v>79</v>
      </c>
    </row>
    <row r="241" spans="2:65" s="378" customFormat="1">
      <c r="B241" s="377"/>
      <c r="D241" s="379" t="s">
        <v>88</v>
      </c>
      <c r="E241" s="380" t="s">
        <v>1</v>
      </c>
      <c r="F241" s="381" t="s">
        <v>4184</v>
      </c>
      <c r="H241" s="382">
        <v>-33.813000000000002</v>
      </c>
      <c r="I241" s="434"/>
      <c r="L241" s="377"/>
      <c r="M241" s="383"/>
      <c r="N241" s="384"/>
      <c r="O241" s="384"/>
      <c r="P241" s="384"/>
      <c r="Q241" s="384"/>
      <c r="R241" s="384"/>
      <c r="S241" s="384"/>
      <c r="T241" s="385"/>
      <c r="AT241" s="380" t="s">
        <v>88</v>
      </c>
      <c r="AU241" s="380" t="s">
        <v>45</v>
      </c>
      <c r="AV241" s="378" t="s">
        <v>45</v>
      </c>
      <c r="AW241" s="378" t="s">
        <v>24</v>
      </c>
      <c r="AX241" s="378" t="s">
        <v>42</v>
      </c>
      <c r="AY241" s="380" t="s">
        <v>79</v>
      </c>
    </row>
    <row r="242" spans="2:65" s="397" customFormat="1">
      <c r="B242" s="396"/>
      <c r="D242" s="379" t="s">
        <v>88</v>
      </c>
      <c r="E242" s="398" t="s">
        <v>1</v>
      </c>
      <c r="F242" s="399" t="s">
        <v>3986</v>
      </c>
      <c r="H242" s="398" t="s">
        <v>1</v>
      </c>
      <c r="I242" s="436"/>
      <c r="L242" s="396"/>
      <c r="M242" s="400"/>
      <c r="N242" s="401"/>
      <c r="O242" s="401"/>
      <c r="P242" s="401"/>
      <c r="Q242" s="401"/>
      <c r="R242" s="401"/>
      <c r="S242" s="401"/>
      <c r="T242" s="402"/>
      <c r="AT242" s="398" t="s">
        <v>88</v>
      </c>
      <c r="AU242" s="398" t="s">
        <v>45</v>
      </c>
      <c r="AV242" s="397" t="s">
        <v>12</v>
      </c>
      <c r="AW242" s="397" t="s">
        <v>24</v>
      </c>
      <c r="AX242" s="397" t="s">
        <v>42</v>
      </c>
      <c r="AY242" s="398" t="s">
        <v>79</v>
      </c>
    </row>
    <row r="243" spans="2:65" s="378" customFormat="1">
      <c r="B243" s="377"/>
      <c r="D243" s="379" t="s">
        <v>88</v>
      </c>
      <c r="E243" s="380" t="s">
        <v>1</v>
      </c>
      <c r="F243" s="381" t="s">
        <v>4183</v>
      </c>
      <c r="H243" s="382">
        <v>-42.487000000000002</v>
      </c>
      <c r="I243" s="434"/>
      <c r="L243" s="377"/>
      <c r="M243" s="383"/>
      <c r="N243" s="384"/>
      <c r="O243" s="384"/>
      <c r="P243" s="384"/>
      <c r="Q243" s="384"/>
      <c r="R243" s="384"/>
      <c r="S243" s="384"/>
      <c r="T243" s="385"/>
      <c r="AT243" s="380" t="s">
        <v>88</v>
      </c>
      <c r="AU243" s="380" t="s">
        <v>45</v>
      </c>
      <c r="AV243" s="378" t="s">
        <v>45</v>
      </c>
      <c r="AW243" s="378" t="s">
        <v>24</v>
      </c>
      <c r="AX243" s="378" t="s">
        <v>42</v>
      </c>
      <c r="AY243" s="380" t="s">
        <v>79</v>
      </c>
    </row>
    <row r="244" spans="2:65" s="378" customFormat="1">
      <c r="B244" s="377"/>
      <c r="D244" s="379" t="s">
        <v>88</v>
      </c>
      <c r="E244" s="380" t="s">
        <v>1</v>
      </c>
      <c r="F244" s="381" t="s">
        <v>4182</v>
      </c>
      <c r="H244" s="382">
        <v>-40.6</v>
      </c>
      <c r="I244" s="434"/>
      <c r="L244" s="377"/>
      <c r="M244" s="383"/>
      <c r="N244" s="384"/>
      <c r="O244" s="384"/>
      <c r="P244" s="384"/>
      <c r="Q244" s="384"/>
      <c r="R244" s="384"/>
      <c r="S244" s="384"/>
      <c r="T244" s="385"/>
      <c r="AT244" s="380" t="s">
        <v>88</v>
      </c>
      <c r="AU244" s="380" t="s">
        <v>45</v>
      </c>
      <c r="AV244" s="378" t="s">
        <v>45</v>
      </c>
      <c r="AW244" s="378" t="s">
        <v>24</v>
      </c>
      <c r="AX244" s="378" t="s">
        <v>42</v>
      </c>
      <c r="AY244" s="380" t="s">
        <v>79</v>
      </c>
    </row>
    <row r="245" spans="2:65" s="378" customFormat="1">
      <c r="B245" s="377"/>
      <c r="D245" s="379" t="s">
        <v>88</v>
      </c>
      <c r="E245" s="380" t="s">
        <v>1</v>
      </c>
      <c r="F245" s="381" t="s">
        <v>4181</v>
      </c>
      <c r="H245" s="382">
        <v>-55.12</v>
      </c>
      <c r="I245" s="434"/>
      <c r="L245" s="377"/>
      <c r="M245" s="383"/>
      <c r="N245" s="384"/>
      <c r="O245" s="384"/>
      <c r="P245" s="384"/>
      <c r="Q245" s="384"/>
      <c r="R245" s="384"/>
      <c r="S245" s="384"/>
      <c r="T245" s="385"/>
      <c r="AT245" s="380" t="s">
        <v>88</v>
      </c>
      <c r="AU245" s="380" t="s">
        <v>45</v>
      </c>
      <c r="AV245" s="378" t="s">
        <v>45</v>
      </c>
      <c r="AW245" s="378" t="s">
        <v>24</v>
      </c>
      <c r="AX245" s="378" t="s">
        <v>42</v>
      </c>
      <c r="AY245" s="380" t="s">
        <v>79</v>
      </c>
    </row>
    <row r="246" spans="2:65" s="387" customFormat="1">
      <c r="B246" s="386"/>
      <c r="D246" s="388" t="s">
        <v>88</v>
      </c>
      <c r="E246" s="389" t="s">
        <v>1</v>
      </c>
      <c r="F246" s="390" t="s">
        <v>90</v>
      </c>
      <c r="H246" s="391">
        <v>994.06299999999999</v>
      </c>
      <c r="I246" s="435"/>
      <c r="L246" s="386"/>
      <c r="M246" s="392"/>
      <c r="N246" s="393"/>
      <c r="O246" s="393"/>
      <c r="P246" s="393"/>
      <c r="Q246" s="393"/>
      <c r="R246" s="393"/>
      <c r="S246" s="393"/>
      <c r="T246" s="394"/>
      <c r="AT246" s="395" t="s">
        <v>88</v>
      </c>
      <c r="AU246" s="395" t="s">
        <v>45</v>
      </c>
      <c r="AV246" s="387" t="s">
        <v>91</v>
      </c>
      <c r="AW246" s="387" t="s">
        <v>24</v>
      </c>
      <c r="AX246" s="387" t="s">
        <v>12</v>
      </c>
      <c r="AY246" s="395" t="s">
        <v>79</v>
      </c>
    </row>
    <row r="247" spans="2:65" s="285" customFormat="1" ht="22.5" customHeight="1">
      <c r="B247" s="286"/>
      <c r="C247" s="366" t="s">
        <v>286</v>
      </c>
      <c r="D247" s="366" t="s">
        <v>82</v>
      </c>
      <c r="E247" s="367" t="s">
        <v>4187</v>
      </c>
      <c r="F247" s="368" t="s">
        <v>4186</v>
      </c>
      <c r="G247" s="369" t="s">
        <v>959</v>
      </c>
      <c r="H247" s="370">
        <v>994.06299999999999</v>
      </c>
      <c r="I247" s="261"/>
      <c r="J247" s="371">
        <f>ROUND(I247*H247,1)</f>
        <v>0</v>
      </c>
      <c r="K247" s="368"/>
      <c r="L247" s="286"/>
      <c r="M247" s="372" t="s">
        <v>1</v>
      </c>
      <c r="N247" s="373" t="s">
        <v>31</v>
      </c>
      <c r="O247" s="374">
        <v>1.0999999999999999E-2</v>
      </c>
      <c r="P247" s="374">
        <f>O247*H247</f>
        <v>10.934692999999999</v>
      </c>
      <c r="Q247" s="374">
        <v>0</v>
      </c>
      <c r="R247" s="374">
        <f>Q247*H247</f>
        <v>0</v>
      </c>
      <c r="S247" s="374">
        <v>0</v>
      </c>
      <c r="T247" s="375">
        <f>S247*H247</f>
        <v>0</v>
      </c>
      <c r="AR247" s="275" t="s">
        <v>91</v>
      </c>
      <c r="AT247" s="275" t="s">
        <v>82</v>
      </c>
      <c r="AU247" s="275" t="s">
        <v>45</v>
      </c>
      <c r="AY247" s="275" t="s">
        <v>79</v>
      </c>
      <c r="BE247" s="376">
        <f>IF(N247="základní",J247,0)</f>
        <v>0</v>
      </c>
      <c r="BF247" s="376">
        <f>IF(N247="snížená",J247,0)</f>
        <v>0</v>
      </c>
      <c r="BG247" s="376">
        <f>IF(N247="zákl. přenesená",J247,0)</f>
        <v>0</v>
      </c>
      <c r="BH247" s="376">
        <f>IF(N247="sníž. přenesená",J247,0)</f>
        <v>0</v>
      </c>
      <c r="BI247" s="376">
        <f>IF(N247="nulová",J247,0)</f>
        <v>0</v>
      </c>
      <c r="BJ247" s="275" t="s">
        <v>12</v>
      </c>
      <c r="BK247" s="376">
        <f>ROUND(I247*H247,1)</f>
        <v>0</v>
      </c>
      <c r="BL247" s="275" t="s">
        <v>91</v>
      </c>
      <c r="BM247" s="275" t="s">
        <v>4185</v>
      </c>
    </row>
    <row r="248" spans="2:65" s="397" customFormat="1">
      <c r="B248" s="396"/>
      <c r="D248" s="379" t="s">
        <v>88</v>
      </c>
      <c r="E248" s="398" t="s">
        <v>1</v>
      </c>
      <c r="F248" s="399" t="s">
        <v>4174</v>
      </c>
      <c r="H248" s="398" t="s">
        <v>1</v>
      </c>
      <c r="I248" s="436"/>
      <c r="L248" s="396"/>
      <c r="M248" s="400"/>
      <c r="N248" s="401"/>
      <c r="O248" s="401"/>
      <c r="P248" s="401"/>
      <c r="Q248" s="401"/>
      <c r="R248" s="401"/>
      <c r="S248" s="401"/>
      <c r="T248" s="402"/>
      <c r="AT248" s="398" t="s">
        <v>88</v>
      </c>
      <c r="AU248" s="398" t="s">
        <v>45</v>
      </c>
      <c r="AV248" s="397" t="s">
        <v>12</v>
      </c>
      <c r="AW248" s="397" t="s">
        <v>24</v>
      </c>
      <c r="AX248" s="397" t="s">
        <v>42</v>
      </c>
      <c r="AY248" s="398" t="s">
        <v>79</v>
      </c>
    </row>
    <row r="249" spans="2:65" s="378" customFormat="1">
      <c r="B249" s="377"/>
      <c r="D249" s="379" t="s">
        <v>88</v>
      </c>
      <c r="E249" s="380" t="s">
        <v>1</v>
      </c>
      <c r="F249" s="381" t="s">
        <v>4173</v>
      </c>
      <c r="H249" s="382">
        <v>1559.8330000000001</v>
      </c>
      <c r="I249" s="434"/>
      <c r="L249" s="377"/>
      <c r="M249" s="383"/>
      <c r="N249" s="384"/>
      <c r="O249" s="384"/>
      <c r="P249" s="384"/>
      <c r="Q249" s="384"/>
      <c r="R249" s="384"/>
      <c r="S249" s="384"/>
      <c r="T249" s="385"/>
      <c r="AT249" s="380" t="s">
        <v>88</v>
      </c>
      <c r="AU249" s="380" t="s">
        <v>45</v>
      </c>
      <c r="AV249" s="378" t="s">
        <v>45</v>
      </c>
      <c r="AW249" s="378" t="s">
        <v>24</v>
      </c>
      <c r="AX249" s="378" t="s">
        <v>42</v>
      </c>
      <c r="AY249" s="380" t="s">
        <v>79</v>
      </c>
    </row>
    <row r="250" spans="2:65" s="397" customFormat="1">
      <c r="B250" s="396"/>
      <c r="D250" s="379" t="s">
        <v>88</v>
      </c>
      <c r="E250" s="398" t="s">
        <v>1</v>
      </c>
      <c r="F250" s="399" t="s">
        <v>4176</v>
      </c>
      <c r="H250" s="398" t="s">
        <v>1</v>
      </c>
      <c r="I250" s="436"/>
      <c r="L250" s="396"/>
      <c r="M250" s="400"/>
      <c r="N250" s="401"/>
      <c r="O250" s="401"/>
      <c r="P250" s="401"/>
      <c r="Q250" s="401"/>
      <c r="R250" s="401"/>
      <c r="S250" s="401"/>
      <c r="T250" s="402"/>
      <c r="AT250" s="398" t="s">
        <v>88</v>
      </c>
      <c r="AU250" s="398" t="s">
        <v>45</v>
      </c>
      <c r="AV250" s="397" t="s">
        <v>12</v>
      </c>
      <c r="AW250" s="397" t="s">
        <v>24</v>
      </c>
      <c r="AX250" s="397" t="s">
        <v>42</v>
      </c>
      <c r="AY250" s="398" t="s">
        <v>79</v>
      </c>
    </row>
    <row r="251" spans="2:65" s="378" customFormat="1">
      <c r="B251" s="377"/>
      <c r="D251" s="379" t="s">
        <v>88</v>
      </c>
      <c r="E251" s="380" t="s">
        <v>1</v>
      </c>
      <c r="F251" s="381" t="s">
        <v>4172</v>
      </c>
      <c r="H251" s="382">
        <v>-393.75</v>
      </c>
      <c r="I251" s="434"/>
      <c r="L251" s="377"/>
      <c r="M251" s="383"/>
      <c r="N251" s="384"/>
      <c r="O251" s="384"/>
      <c r="P251" s="384"/>
      <c r="Q251" s="384"/>
      <c r="R251" s="384"/>
      <c r="S251" s="384"/>
      <c r="T251" s="385"/>
      <c r="AT251" s="380" t="s">
        <v>88</v>
      </c>
      <c r="AU251" s="380" t="s">
        <v>45</v>
      </c>
      <c r="AV251" s="378" t="s">
        <v>45</v>
      </c>
      <c r="AW251" s="378" t="s">
        <v>24</v>
      </c>
      <c r="AX251" s="378" t="s">
        <v>42</v>
      </c>
      <c r="AY251" s="380" t="s">
        <v>79</v>
      </c>
    </row>
    <row r="252" spans="2:65" s="397" customFormat="1">
      <c r="B252" s="396"/>
      <c r="D252" s="379" t="s">
        <v>88</v>
      </c>
      <c r="E252" s="398" t="s">
        <v>1</v>
      </c>
      <c r="F252" s="399" t="s">
        <v>3992</v>
      </c>
      <c r="H252" s="398" t="s">
        <v>1</v>
      </c>
      <c r="I252" s="436"/>
      <c r="L252" s="396"/>
      <c r="M252" s="400"/>
      <c r="N252" s="401"/>
      <c r="O252" s="401"/>
      <c r="P252" s="401"/>
      <c r="Q252" s="401"/>
      <c r="R252" s="401"/>
      <c r="S252" s="401"/>
      <c r="T252" s="402"/>
      <c r="AT252" s="398" t="s">
        <v>88</v>
      </c>
      <c r="AU252" s="398" t="s">
        <v>45</v>
      </c>
      <c r="AV252" s="397" t="s">
        <v>12</v>
      </c>
      <c r="AW252" s="397" t="s">
        <v>24</v>
      </c>
      <c r="AX252" s="397" t="s">
        <v>42</v>
      </c>
      <c r="AY252" s="398" t="s">
        <v>79</v>
      </c>
    </row>
    <row r="253" spans="2:65" s="378" customFormat="1">
      <c r="B253" s="377"/>
      <c r="D253" s="379" t="s">
        <v>88</v>
      </c>
      <c r="E253" s="380" t="s">
        <v>1</v>
      </c>
      <c r="F253" s="381" t="s">
        <v>4184</v>
      </c>
      <c r="H253" s="382">
        <v>-33.813000000000002</v>
      </c>
      <c r="I253" s="434"/>
      <c r="L253" s="377"/>
      <c r="M253" s="383"/>
      <c r="N253" s="384"/>
      <c r="O253" s="384"/>
      <c r="P253" s="384"/>
      <c r="Q253" s="384"/>
      <c r="R253" s="384"/>
      <c r="S253" s="384"/>
      <c r="T253" s="385"/>
      <c r="AT253" s="380" t="s">
        <v>88</v>
      </c>
      <c r="AU253" s="380" t="s">
        <v>45</v>
      </c>
      <c r="AV253" s="378" t="s">
        <v>45</v>
      </c>
      <c r="AW253" s="378" t="s">
        <v>24</v>
      </c>
      <c r="AX253" s="378" t="s">
        <v>42</v>
      </c>
      <c r="AY253" s="380" t="s">
        <v>79</v>
      </c>
    </row>
    <row r="254" spans="2:65" s="397" customFormat="1">
      <c r="B254" s="396"/>
      <c r="D254" s="379" t="s">
        <v>88</v>
      </c>
      <c r="E254" s="398" t="s">
        <v>1</v>
      </c>
      <c r="F254" s="399" t="s">
        <v>3986</v>
      </c>
      <c r="H254" s="398" t="s">
        <v>1</v>
      </c>
      <c r="I254" s="436"/>
      <c r="L254" s="396"/>
      <c r="M254" s="400"/>
      <c r="N254" s="401"/>
      <c r="O254" s="401"/>
      <c r="P254" s="401"/>
      <c r="Q254" s="401"/>
      <c r="R254" s="401"/>
      <c r="S254" s="401"/>
      <c r="T254" s="402"/>
      <c r="AT254" s="398" t="s">
        <v>88</v>
      </c>
      <c r="AU254" s="398" t="s">
        <v>45</v>
      </c>
      <c r="AV254" s="397" t="s">
        <v>12</v>
      </c>
      <c r="AW254" s="397" t="s">
        <v>24</v>
      </c>
      <c r="AX254" s="397" t="s">
        <v>42</v>
      </c>
      <c r="AY254" s="398" t="s">
        <v>79</v>
      </c>
    </row>
    <row r="255" spans="2:65" s="378" customFormat="1">
      <c r="B255" s="377"/>
      <c r="D255" s="379" t="s">
        <v>88</v>
      </c>
      <c r="E255" s="380" t="s">
        <v>1</v>
      </c>
      <c r="F255" s="381" t="s">
        <v>4183</v>
      </c>
      <c r="H255" s="382">
        <v>-42.487000000000002</v>
      </c>
      <c r="I255" s="434"/>
      <c r="L255" s="377"/>
      <c r="M255" s="383"/>
      <c r="N255" s="384"/>
      <c r="O255" s="384"/>
      <c r="P255" s="384"/>
      <c r="Q255" s="384"/>
      <c r="R255" s="384"/>
      <c r="S255" s="384"/>
      <c r="T255" s="385"/>
      <c r="AT255" s="380" t="s">
        <v>88</v>
      </c>
      <c r="AU255" s="380" t="s">
        <v>45</v>
      </c>
      <c r="AV255" s="378" t="s">
        <v>45</v>
      </c>
      <c r="AW255" s="378" t="s">
        <v>24</v>
      </c>
      <c r="AX255" s="378" t="s">
        <v>42</v>
      </c>
      <c r="AY255" s="380" t="s">
        <v>79</v>
      </c>
    </row>
    <row r="256" spans="2:65" s="378" customFormat="1">
      <c r="B256" s="377"/>
      <c r="D256" s="379" t="s">
        <v>88</v>
      </c>
      <c r="E256" s="380" t="s">
        <v>1</v>
      </c>
      <c r="F256" s="381" t="s">
        <v>4182</v>
      </c>
      <c r="H256" s="382">
        <v>-40.6</v>
      </c>
      <c r="I256" s="434"/>
      <c r="L256" s="377"/>
      <c r="M256" s="383"/>
      <c r="N256" s="384"/>
      <c r="O256" s="384"/>
      <c r="P256" s="384"/>
      <c r="Q256" s="384"/>
      <c r="R256" s="384"/>
      <c r="S256" s="384"/>
      <c r="T256" s="385"/>
      <c r="AT256" s="380" t="s">
        <v>88</v>
      </c>
      <c r="AU256" s="380" t="s">
        <v>45</v>
      </c>
      <c r="AV256" s="378" t="s">
        <v>45</v>
      </c>
      <c r="AW256" s="378" t="s">
        <v>24</v>
      </c>
      <c r="AX256" s="378" t="s">
        <v>42</v>
      </c>
      <c r="AY256" s="380" t="s">
        <v>79</v>
      </c>
    </row>
    <row r="257" spans="2:65" s="378" customFormat="1">
      <c r="B257" s="377"/>
      <c r="D257" s="379" t="s">
        <v>88</v>
      </c>
      <c r="E257" s="380" t="s">
        <v>1</v>
      </c>
      <c r="F257" s="381" t="s">
        <v>4181</v>
      </c>
      <c r="H257" s="382">
        <v>-55.12</v>
      </c>
      <c r="I257" s="434"/>
      <c r="L257" s="377"/>
      <c r="M257" s="383"/>
      <c r="N257" s="384"/>
      <c r="O257" s="384"/>
      <c r="P257" s="384"/>
      <c r="Q257" s="384"/>
      <c r="R257" s="384"/>
      <c r="S257" s="384"/>
      <c r="T257" s="385"/>
      <c r="AT257" s="380" t="s">
        <v>88</v>
      </c>
      <c r="AU257" s="380" t="s">
        <v>45</v>
      </c>
      <c r="AV257" s="378" t="s">
        <v>45</v>
      </c>
      <c r="AW257" s="378" t="s">
        <v>24</v>
      </c>
      <c r="AX257" s="378" t="s">
        <v>42</v>
      </c>
      <c r="AY257" s="380" t="s">
        <v>79</v>
      </c>
    </row>
    <row r="258" spans="2:65" s="387" customFormat="1">
      <c r="B258" s="386"/>
      <c r="D258" s="379" t="s">
        <v>88</v>
      </c>
      <c r="E258" s="395" t="s">
        <v>1</v>
      </c>
      <c r="F258" s="414" t="s">
        <v>90</v>
      </c>
      <c r="H258" s="415">
        <v>994.06299999999999</v>
      </c>
      <c r="I258" s="435"/>
      <c r="L258" s="386"/>
      <c r="M258" s="392"/>
      <c r="N258" s="393"/>
      <c r="O258" s="393"/>
      <c r="P258" s="393"/>
      <c r="Q258" s="393"/>
      <c r="R258" s="393"/>
      <c r="S258" s="393"/>
      <c r="T258" s="394"/>
      <c r="AT258" s="395" t="s">
        <v>88</v>
      </c>
      <c r="AU258" s="395" t="s">
        <v>45</v>
      </c>
      <c r="AV258" s="387" t="s">
        <v>91</v>
      </c>
      <c r="AW258" s="387" t="s">
        <v>24</v>
      </c>
      <c r="AX258" s="387" t="s">
        <v>12</v>
      </c>
      <c r="AY258" s="395" t="s">
        <v>79</v>
      </c>
    </row>
    <row r="259" spans="2:65" s="353" customFormat="1" ht="29.85" customHeight="1">
      <c r="B259" s="352"/>
      <c r="D259" s="363" t="s">
        <v>41</v>
      </c>
      <c r="E259" s="364" t="s">
        <v>45</v>
      </c>
      <c r="F259" s="364" t="s">
        <v>4814</v>
      </c>
      <c r="I259" s="437"/>
      <c r="J259" s="365">
        <f>BK259</f>
        <v>0</v>
      </c>
      <c r="L259" s="352"/>
      <c r="M259" s="357"/>
      <c r="N259" s="358"/>
      <c r="O259" s="358"/>
      <c r="P259" s="359">
        <f>SUM(P260:P331)</f>
        <v>639.86353199999985</v>
      </c>
      <c r="Q259" s="358"/>
      <c r="R259" s="359">
        <f>SUM(R260:R331)</f>
        <v>711.11148934000016</v>
      </c>
      <c r="S259" s="358"/>
      <c r="T259" s="360">
        <f>SUM(T260:T331)</f>
        <v>0</v>
      </c>
      <c r="AR259" s="354" t="s">
        <v>12</v>
      </c>
      <c r="AT259" s="361" t="s">
        <v>41</v>
      </c>
      <c r="AU259" s="361" t="s">
        <v>12</v>
      </c>
      <c r="AY259" s="354" t="s">
        <v>79</v>
      </c>
      <c r="BK259" s="362">
        <f>SUM(BK260:BK331)</f>
        <v>0</v>
      </c>
    </row>
    <row r="260" spans="2:65" s="285" customFormat="1" ht="22.5" customHeight="1">
      <c r="B260" s="286"/>
      <c r="C260" s="366" t="s">
        <v>291</v>
      </c>
      <c r="D260" s="366" t="s">
        <v>82</v>
      </c>
      <c r="E260" s="367" t="s">
        <v>4179</v>
      </c>
      <c r="F260" s="368" t="s">
        <v>4178</v>
      </c>
      <c r="G260" s="369" t="s">
        <v>959</v>
      </c>
      <c r="H260" s="370">
        <v>1559.8330000000001</v>
      </c>
      <c r="I260" s="261"/>
      <c r="J260" s="371">
        <f>ROUND(I260*H260,1)</f>
        <v>0</v>
      </c>
      <c r="K260" s="368"/>
      <c r="L260" s="286"/>
      <c r="M260" s="372" t="s">
        <v>1</v>
      </c>
      <c r="N260" s="373" t="s">
        <v>31</v>
      </c>
      <c r="O260" s="374">
        <v>5.0000000000000001E-3</v>
      </c>
      <c r="P260" s="374">
        <f>O260*H260</f>
        <v>7.7991650000000003</v>
      </c>
      <c r="Q260" s="374">
        <v>0</v>
      </c>
      <c r="R260" s="374">
        <f>Q260*H260</f>
        <v>0</v>
      </c>
      <c r="S260" s="374">
        <v>0</v>
      </c>
      <c r="T260" s="375">
        <f>S260*H260</f>
        <v>0</v>
      </c>
      <c r="AR260" s="275" t="s">
        <v>91</v>
      </c>
      <c r="AT260" s="275" t="s">
        <v>82</v>
      </c>
      <c r="AU260" s="275" t="s">
        <v>45</v>
      </c>
      <c r="AY260" s="275" t="s">
        <v>79</v>
      </c>
      <c r="BE260" s="376">
        <f>IF(N260="základní",J260,0)</f>
        <v>0</v>
      </c>
      <c r="BF260" s="376">
        <f>IF(N260="snížená",J260,0)</f>
        <v>0</v>
      </c>
      <c r="BG260" s="376">
        <f>IF(N260="zákl. přenesená",J260,0)</f>
        <v>0</v>
      </c>
      <c r="BH260" s="376">
        <f>IF(N260="sníž. přenesená",J260,0)</f>
        <v>0</v>
      </c>
      <c r="BI260" s="376">
        <f>IF(N260="nulová",J260,0)</f>
        <v>0</v>
      </c>
      <c r="BJ260" s="275" t="s">
        <v>12</v>
      </c>
      <c r="BK260" s="376">
        <f>ROUND(I260*H260,1)</f>
        <v>0</v>
      </c>
      <c r="BL260" s="275" t="s">
        <v>91</v>
      </c>
      <c r="BM260" s="275" t="s">
        <v>4177</v>
      </c>
    </row>
    <row r="261" spans="2:65" s="397" customFormat="1">
      <c r="B261" s="396"/>
      <c r="D261" s="379" t="s">
        <v>88</v>
      </c>
      <c r="E261" s="398" t="s">
        <v>1</v>
      </c>
      <c r="F261" s="399" t="s">
        <v>4176</v>
      </c>
      <c r="H261" s="398" t="s">
        <v>1</v>
      </c>
      <c r="I261" s="436"/>
      <c r="L261" s="396"/>
      <c r="M261" s="400"/>
      <c r="N261" s="401"/>
      <c r="O261" s="401"/>
      <c r="P261" s="401"/>
      <c r="Q261" s="401"/>
      <c r="R261" s="401"/>
      <c r="S261" s="401"/>
      <c r="T261" s="402"/>
      <c r="AT261" s="398" t="s">
        <v>88</v>
      </c>
      <c r="AU261" s="398" t="s">
        <v>45</v>
      </c>
      <c r="AV261" s="397" t="s">
        <v>12</v>
      </c>
      <c r="AW261" s="397" t="s">
        <v>24</v>
      </c>
      <c r="AX261" s="397" t="s">
        <v>42</v>
      </c>
      <c r="AY261" s="398" t="s">
        <v>79</v>
      </c>
    </row>
    <row r="262" spans="2:65" s="378" customFormat="1">
      <c r="B262" s="377"/>
      <c r="D262" s="379" t="s">
        <v>88</v>
      </c>
      <c r="E262" s="380" t="s">
        <v>1</v>
      </c>
      <c r="F262" s="381" t="s">
        <v>4175</v>
      </c>
      <c r="H262" s="382">
        <v>393.75</v>
      </c>
      <c r="I262" s="434"/>
      <c r="L262" s="377"/>
      <c r="M262" s="383"/>
      <c r="N262" s="384"/>
      <c r="O262" s="384"/>
      <c r="P262" s="384"/>
      <c r="Q262" s="384"/>
      <c r="R262" s="384"/>
      <c r="S262" s="384"/>
      <c r="T262" s="385"/>
      <c r="AT262" s="380" t="s">
        <v>88</v>
      </c>
      <c r="AU262" s="380" t="s">
        <v>45</v>
      </c>
      <c r="AV262" s="378" t="s">
        <v>45</v>
      </c>
      <c r="AW262" s="378" t="s">
        <v>24</v>
      </c>
      <c r="AX262" s="378" t="s">
        <v>42</v>
      </c>
      <c r="AY262" s="380" t="s">
        <v>79</v>
      </c>
    </row>
    <row r="263" spans="2:65" s="397" customFormat="1">
      <c r="B263" s="396"/>
      <c r="D263" s="379" t="s">
        <v>88</v>
      </c>
      <c r="E263" s="398" t="s">
        <v>1</v>
      </c>
      <c r="F263" s="399" t="s">
        <v>4174</v>
      </c>
      <c r="H263" s="398" t="s">
        <v>1</v>
      </c>
      <c r="I263" s="436"/>
      <c r="L263" s="396"/>
      <c r="M263" s="400"/>
      <c r="N263" s="401"/>
      <c r="O263" s="401"/>
      <c r="P263" s="401"/>
      <c r="Q263" s="401"/>
      <c r="R263" s="401"/>
      <c r="S263" s="401"/>
      <c r="T263" s="402"/>
      <c r="AT263" s="398" t="s">
        <v>88</v>
      </c>
      <c r="AU263" s="398" t="s">
        <v>45</v>
      </c>
      <c r="AV263" s="397" t="s">
        <v>12</v>
      </c>
      <c r="AW263" s="397" t="s">
        <v>24</v>
      </c>
      <c r="AX263" s="397" t="s">
        <v>42</v>
      </c>
      <c r="AY263" s="398" t="s">
        <v>79</v>
      </c>
    </row>
    <row r="264" spans="2:65" s="378" customFormat="1">
      <c r="B264" s="377"/>
      <c r="D264" s="379" t="s">
        <v>88</v>
      </c>
      <c r="E264" s="380" t="s">
        <v>1</v>
      </c>
      <c r="F264" s="381" t="s">
        <v>4173</v>
      </c>
      <c r="H264" s="382">
        <v>1559.8330000000001</v>
      </c>
      <c r="I264" s="434"/>
      <c r="L264" s="377"/>
      <c r="M264" s="383"/>
      <c r="N264" s="384"/>
      <c r="O264" s="384"/>
      <c r="P264" s="384"/>
      <c r="Q264" s="384"/>
      <c r="R264" s="384"/>
      <c r="S264" s="384"/>
      <c r="T264" s="385"/>
      <c r="AT264" s="380" t="s">
        <v>88</v>
      </c>
      <c r="AU264" s="380" t="s">
        <v>45</v>
      </c>
      <c r="AV264" s="378" t="s">
        <v>45</v>
      </c>
      <c r="AW264" s="378" t="s">
        <v>24</v>
      </c>
      <c r="AX264" s="378" t="s">
        <v>42</v>
      </c>
      <c r="AY264" s="380" t="s">
        <v>79</v>
      </c>
    </row>
    <row r="265" spans="2:65" s="378" customFormat="1">
      <c r="B265" s="377"/>
      <c r="D265" s="379" t="s">
        <v>88</v>
      </c>
      <c r="E265" s="380" t="s">
        <v>1</v>
      </c>
      <c r="F265" s="381" t="s">
        <v>4172</v>
      </c>
      <c r="H265" s="382">
        <v>-393.75</v>
      </c>
      <c r="I265" s="434"/>
      <c r="L265" s="377"/>
      <c r="M265" s="383"/>
      <c r="N265" s="384"/>
      <c r="O265" s="384"/>
      <c r="P265" s="384"/>
      <c r="Q265" s="384"/>
      <c r="R265" s="384"/>
      <c r="S265" s="384"/>
      <c r="T265" s="385"/>
      <c r="AT265" s="380" t="s">
        <v>88</v>
      </c>
      <c r="AU265" s="380" t="s">
        <v>45</v>
      </c>
      <c r="AV265" s="378" t="s">
        <v>45</v>
      </c>
      <c r="AW265" s="378" t="s">
        <v>24</v>
      </c>
      <c r="AX265" s="378" t="s">
        <v>42</v>
      </c>
      <c r="AY265" s="380" t="s">
        <v>79</v>
      </c>
    </row>
    <row r="266" spans="2:65" s="387" customFormat="1">
      <c r="B266" s="386"/>
      <c r="D266" s="388" t="s">
        <v>88</v>
      </c>
      <c r="E266" s="389" t="s">
        <v>1</v>
      </c>
      <c r="F266" s="390" t="s">
        <v>90</v>
      </c>
      <c r="H266" s="391">
        <v>1559.8330000000001</v>
      </c>
      <c r="I266" s="435"/>
      <c r="L266" s="386"/>
      <c r="M266" s="392"/>
      <c r="N266" s="393"/>
      <c r="O266" s="393"/>
      <c r="P266" s="393"/>
      <c r="Q266" s="393"/>
      <c r="R266" s="393"/>
      <c r="S266" s="393"/>
      <c r="T266" s="394"/>
      <c r="AT266" s="395" t="s">
        <v>88</v>
      </c>
      <c r="AU266" s="395" t="s">
        <v>45</v>
      </c>
      <c r="AV266" s="387" t="s">
        <v>91</v>
      </c>
      <c r="AW266" s="387" t="s">
        <v>24</v>
      </c>
      <c r="AX266" s="387" t="s">
        <v>12</v>
      </c>
      <c r="AY266" s="395" t="s">
        <v>79</v>
      </c>
    </row>
    <row r="267" spans="2:65" s="285" customFormat="1" ht="22.5" customHeight="1">
      <c r="B267" s="286"/>
      <c r="C267" s="366" t="s">
        <v>296</v>
      </c>
      <c r="D267" s="366" t="s">
        <v>82</v>
      </c>
      <c r="E267" s="367" t="s">
        <v>4171</v>
      </c>
      <c r="F267" s="368" t="s">
        <v>4170</v>
      </c>
      <c r="G267" s="369" t="s">
        <v>1830</v>
      </c>
      <c r="H267" s="370">
        <v>191.43700000000001</v>
      </c>
      <c r="I267" s="261"/>
      <c r="J267" s="371">
        <f>ROUND(I267*H267,1)</f>
        <v>0</v>
      </c>
      <c r="K267" s="368"/>
      <c r="L267" s="286"/>
      <c r="M267" s="372" t="s">
        <v>1</v>
      </c>
      <c r="N267" s="373" t="s">
        <v>31</v>
      </c>
      <c r="O267" s="374">
        <v>0.98499999999999999</v>
      </c>
      <c r="P267" s="374">
        <f>O267*H267</f>
        <v>188.56544500000001</v>
      </c>
      <c r="Q267" s="374">
        <v>1.98</v>
      </c>
      <c r="R267" s="374">
        <f>Q267*H267</f>
        <v>379.04526000000004</v>
      </c>
      <c r="S267" s="374">
        <v>0</v>
      </c>
      <c r="T267" s="375">
        <f>S267*H267</f>
        <v>0</v>
      </c>
      <c r="AR267" s="275" t="s">
        <v>91</v>
      </c>
      <c r="AT267" s="275" t="s">
        <v>82</v>
      </c>
      <c r="AU267" s="275" t="s">
        <v>45</v>
      </c>
      <c r="AY267" s="275" t="s">
        <v>79</v>
      </c>
      <c r="BE267" s="376">
        <f>IF(N267="základní",J267,0)</f>
        <v>0</v>
      </c>
      <c r="BF267" s="376">
        <f>IF(N267="snížená",J267,0)</f>
        <v>0</v>
      </c>
      <c r="BG267" s="376">
        <f>IF(N267="zákl. přenesená",J267,0)</f>
        <v>0</v>
      </c>
      <c r="BH267" s="376">
        <f>IF(N267="sníž. přenesená",J267,0)</f>
        <v>0</v>
      </c>
      <c r="BI267" s="376">
        <f>IF(N267="nulová",J267,0)</f>
        <v>0</v>
      </c>
      <c r="BJ267" s="275" t="s">
        <v>12</v>
      </c>
      <c r="BK267" s="376">
        <f>ROUND(I267*H267,1)</f>
        <v>0</v>
      </c>
      <c r="BL267" s="275" t="s">
        <v>91</v>
      </c>
      <c r="BM267" s="275" t="s">
        <v>4169</v>
      </c>
    </row>
    <row r="268" spans="2:65" s="397" customFormat="1">
      <c r="B268" s="396"/>
      <c r="D268" s="379" t="s">
        <v>88</v>
      </c>
      <c r="E268" s="398" t="s">
        <v>1</v>
      </c>
      <c r="F268" s="399" t="s">
        <v>4168</v>
      </c>
      <c r="H268" s="398" t="s">
        <v>1</v>
      </c>
      <c r="I268" s="436"/>
      <c r="L268" s="396"/>
      <c r="M268" s="400"/>
      <c r="N268" s="401"/>
      <c r="O268" s="401"/>
      <c r="P268" s="401"/>
      <c r="Q268" s="401"/>
      <c r="R268" s="401"/>
      <c r="S268" s="401"/>
      <c r="T268" s="402"/>
      <c r="AT268" s="398" t="s">
        <v>88</v>
      </c>
      <c r="AU268" s="398" t="s">
        <v>45</v>
      </c>
      <c r="AV268" s="397" t="s">
        <v>12</v>
      </c>
      <c r="AW268" s="397" t="s">
        <v>24</v>
      </c>
      <c r="AX268" s="397" t="s">
        <v>42</v>
      </c>
      <c r="AY268" s="398" t="s">
        <v>79</v>
      </c>
    </row>
    <row r="269" spans="2:65" s="378" customFormat="1">
      <c r="B269" s="377"/>
      <c r="D269" s="379" t="s">
        <v>88</v>
      </c>
      <c r="E269" s="380" t="s">
        <v>1</v>
      </c>
      <c r="F269" s="381" t="s">
        <v>4167</v>
      </c>
      <c r="H269" s="382">
        <v>26.626000000000001</v>
      </c>
      <c r="I269" s="434"/>
      <c r="L269" s="377"/>
      <c r="M269" s="383"/>
      <c r="N269" s="384"/>
      <c r="O269" s="384"/>
      <c r="P269" s="384"/>
      <c r="Q269" s="384"/>
      <c r="R269" s="384"/>
      <c r="S269" s="384"/>
      <c r="T269" s="385"/>
      <c r="AT269" s="380" t="s">
        <v>88</v>
      </c>
      <c r="AU269" s="380" t="s">
        <v>45</v>
      </c>
      <c r="AV269" s="378" t="s">
        <v>45</v>
      </c>
      <c r="AW269" s="378" t="s">
        <v>24</v>
      </c>
      <c r="AX269" s="378" t="s">
        <v>42</v>
      </c>
      <c r="AY269" s="380" t="s">
        <v>79</v>
      </c>
    </row>
    <row r="270" spans="2:65" s="378" customFormat="1">
      <c r="B270" s="377"/>
      <c r="D270" s="379" t="s">
        <v>88</v>
      </c>
      <c r="E270" s="380" t="s">
        <v>1</v>
      </c>
      <c r="F270" s="381" t="s">
        <v>4166</v>
      </c>
      <c r="H270" s="382">
        <v>9.7560000000000002</v>
      </c>
      <c r="I270" s="434"/>
      <c r="L270" s="377"/>
      <c r="M270" s="383"/>
      <c r="N270" s="384"/>
      <c r="O270" s="384"/>
      <c r="P270" s="384"/>
      <c r="Q270" s="384"/>
      <c r="R270" s="384"/>
      <c r="S270" s="384"/>
      <c r="T270" s="385"/>
      <c r="AT270" s="380" t="s">
        <v>88</v>
      </c>
      <c r="AU270" s="380" t="s">
        <v>45</v>
      </c>
      <c r="AV270" s="378" t="s">
        <v>45</v>
      </c>
      <c r="AW270" s="378" t="s">
        <v>24</v>
      </c>
      <c r="AX270" s="378" t="s">
        <v>42</v>
      </c>
      <c r="AY270" s="380" t="s">
        <v>79</v>
      </c>
    </row>
    <row r="271" spans="2:65" s="378" customFormat="1">
      <c r="B271" s="377"/>
      <c r="D271" s="379" t="s">
        <v>88</v>
      </c>
      <c r="E271" s="380" t="s">
        <v>1</v>
      </c>
      <c r="F271" s="381" t="s">
        <v>4165</v>
      </c>
      <c r="H271" s="382">
        <v>1.2</v>
      </c>
      <c r="I271" s="434"/>
      <c r="L271" s="377"/>
      <c r="M271" s="383"/>
      <c r="N271" s="384"/>
      <c r="O271" s="384"/>
      <c r="P271" s="384"/>
      <c r="Q271" s="384"/>
      <c r="R271" s="384"/>
      <c r="S271" s="384"/>
      <c r="T271" s="385"/>
      <c r="AT271" s="380" t="s">
        <v>88</v>
      </c>
      <c r="AU271" s="380" t="s">
        <v>45</v>
      </c>
      <c r="AV271" s="378" t="s">
        <v>45</v>
      </c>
      <c r="AW271" s="378" t="s">
        <v>24</v>
      </c>
      <c r="AX271" s="378" t="s">
        <v>42</v>
      </c>
      <c r="AY271" s="380" t="s">
        <v>79</v>
      </c>
    </row>
    <row r="272" spans="2:65" s="397" customFormat="1">
      <c r="B272" s="396"/>
      <c r="D272" s="379" t="s">
        <v>88</v>
      </c>
      <c r="E272" s="398" t="s">
        <v>1</v>
      </c>
      <c r="F272" s="399" t="s">
        <v>4164</v>
      </c>
      <c r="H272" s="398" t="s">
        <v>1</v>
      </c>
      <c r="I272" s="436"/>
      <c r="L272" s="396"/>
      <c r="M272" s="400"/>
      <c r="N272" s="401"/>
      <c r="O272" s="401"/>
      <c r="P272" s="401"/>
      <c r="Q272" s="401"/>
      <c r="R272" s="401"/>
      <c r="S272" s="401"/>
      <c r="T272" s="402"/>
      <c r="AT272" s="398" t="s">
        <v>88</v>
      </c>
      <c r="AU272" s="398" t="s">
        <v>45</v>
      </c>
      <c r="AV272" s="397" t="s">
        <v>12</v>
      </c>
      <c r="AW272" s="397" t="s">
        <v>24</v>
      </c>
      <c r="AX272" s="397" t="s">
        <v>42</v>
      </c>
      <c r="AY272" s="398" t="s">
        <v>79</v>
      </c>
    </row>
    <row r="273" spans="2:65" s="378" customFormat="1">
      <c r="B273" s="377"/>
      <c r="D273" s="379" t="s">
        <v>88</v>
      </c>
      <c r="E273" s="380" t="s">
        <v>1</v>
      </c>
      <c r="F273" s="381" t="s">
        <v>4163</v>
      </c>
      <c r="H273" s="382">
        <v>151.815</v>
      </c>
      <c r="I273" s="434"/>
      <c r="L273" s="377"/>
      <c r="M273" s="383"/>
      <c r="N273" s="384"/>
      <c r="O273" s="384"/>
      <c r="P273" s="384"/>
      <c r="Q273" s="384"/>
      <c r="R273" s="384"/>
      <c r="S273" s="384"/>
      <c r="T273" s="385"/>
      <c r="AT273" s="380" t="s">
        <v>88</v>
      </c>
      <c r="AU273" s="380" t="s">
        <v>45</v>
      </c>
      <c r="AV273" s="378" t="s">
        <v>45</v>
      </c>
      <c r="AW273" s="378" t="s">
        <v>24</v>
      </c>
      <c r="AX273" s="378" t="s">
        <v>42</v>
      </c>
      <c r="AY273" s="380" t="s">
        <v>79</v>
      </c>
    </row>
    <row r="274" spans="2:65" s="397" customFormat="1">
      <c r="B274" s="396"/>
      <c r="D274" s="379" t="s">
        <v>88</v>
      </c>
      <c r="E274" s="398" t="s">
        <v>1</v>
      </c>
      <c r="F274" s="399" t="s">
        <v>4162</v>
      </c>
      <c r="H274" s="398" t="s">
        <v>1</v>
      </c>
      <c r="I274" s="436"/>
      <c r="L274" s="396"/>
      <c r="M274" s="400"/>
      <c r="N274" s="401"/>
      <c r="O274" s="401"/>
      <c r="P274" s="401"/>
      <c r="Q274" s="401"/>
      <c r="R274" s="401"/>
      <c r="S274" s="401"/>
      <c r="T274" s="402"/>
      <c r="AT274" s="398" t="s">
        <v>88</v>
      </c>
      <c r="AU274" s="398" t="s">
        <v>45</v>
      </c>
      <c r="AV274" s="397" t="s">
        <v>12</v>
      </c>
      <c r="AW274" s="397" t="s">
        <v>24</v>
      </c>
      <c r="AX274" s="397" t="s">
        <v>42</v>
      </c>
      <c r="AY274" s="398" t="s">
        <v>79</v>
      </c>
    </row>
    <row r="275" spans="2:65" s="378" customFormat="1">
      <c r="B275" s="377"/>
      <c r="D275" s="379" t="s">
        <v>88</v>
      </c>
      <c r="E275" s="380" t="s">
        <v>1</v>
      </c>
      <c r="F275" s="381" t="s">
        <v>4161</v>
      </c>
      <c r="H275" s="382">
        <v>2.04</v>
      </c>
      <c r="I275" s="434"/>
      <c r="L275" s="377"/>
      <c r="M275" s="383"/>
      <c r="N275" s="384"/>
      <c r="O275" s="384"/>
      <c r="P275" s="384"/>
      <c r="Q275" s="384"/>
      <c r="R275" s="384"/>
      <c r="S275" s="384"/>
      <c r="T275" s="385"/>
      <c r="AT275" s="380" t="s">
        <v>88</v>
      </c>
      <c r="AU275" s="380" t="s">
        <v>45</v>
      </c>
      <c r="AV275" s="378" t="s">
        <v>45</v>
      </c>
      <c r="AW275" s="378" t="s">
        <v>24</v>
      </c>
      <c r="AX275" s="378" t="s">
        <v>42</v>
      </c>
      <c r="AY275" s="380" t="s">
        <v>79</v>
      </c>
    </row>
    <row r="276" spans="2:65" s="387" customFormat="1">
      <c r="B276" s="386"/>
      <c r="D276" s="388" t="s">
        <v>88</v>
      </c>
      <c r="E276" s="389" t="s">
        <v>1</v>
      </c>
      <c r="F276" s="390" t="s">
        <v>90</v>
      </c>
      <c r="H276" s="391">
        <v>191.43700000000001</v>
      </c>
      <c r="I276" s="435"/>
      <c r="L276" s="386"/>
      <c r="M276" s="392"/>
      <c r="N276" s="393"/>
      <c r="O276" s="393"/>
      <c r="P276" s="393"/>
      <c r="Q276" s="393"/>
      <c r="R276" s="393"/>
      <c r="S276" s="393"/>
      <c r="T276" s="394"/>
      <c r="AT276" s="395" t="s">
        <v>88</v>
      </c>
      <c r="AU276" s="395" t="s">
        <v>45</v>
      </c>
      <c r="AV276" s="387" t="s">
        <v>91</v>
      </c>
      <c r="AW276" s="387" t="s">
        <v>24</v>
      </c>
      <c r="AX276" s="387" t="s">
        <v>12</v>
      </c>
      <c r="AY276" s="395" t="s">
        <v>79</v>
      </c>
    </row>
    <row r="277" spans="2:65" s="285" customFormat="1" ht="31.5" customHeight="1">
      <c r="B277" s="286"/>
      <c r="C277" s="366" t="s">
        <v>301</v>
      </c>
      <c r="D277" s="366" t="s">
        <v>82</v>
      </c>
      <c r="E277" s="367" t="s">
        <v>4160</v>
      </c>
      <c r="F277" s="368" t="s">
        <v>4159</v>
      </c>
      <c r="G277" s="369" t="s">
        <v>1830</v>
      </c>
      <c r="H277" s="370">
        <v>53.113</v>
      </c>
      <c r="I277" s="261"/>
      <c r="J277" s="371">
        <f>ROUND(I277*H277,1)</f>
        <v>0</v>
      </c>
      <c r="K277" s="368"/>
      <c r="L277" s="286"/>
      <c r="M277" s="372" t="s">
        <v>1</v>
      </c>
      <c r="N277" s="373" t="s">
        <v>31</v>
      </c>
      <c r="O277" s="374">
        <v>0.629</v>
      </c>
      <c r="P277" s="374">
        <f>O277*H277</f>
        <v>33.408076999999999</v>
      </c>
      <c r="Q277" s="374">
        <v>2.45329</v>
      </c>
      <c r="R277" s="374">
        <f>Q277*H277</f>
        <v>130.30159176999999</v>
      </c>
      <c r="S277" s="374">
        <v>0</v>
      </c>
      <c r="T277" s="375">
        <f>S277*H277</f>
        <v>0</v>
      </c>
      <c r="AR277" s="275" t="s">
        <v>91</v>
      </c>
      <c r="AT277" s="275" t="s">
        <v>82</v>
      </c>
      <c r="AU277" s="275" t="s">
        <v>45</v>
      </c>
      <c r="AY277" s="275" t="s">
        <v>79</v>
      </c>
      <c r="BE277" s="376">
        <f>IF(N277="základní",J277,0)</f>
        <v>0</v>
      </c>
      <c r="BF277" s="376">
        <f>IF(N277="snížená",J277,0)</f>
        <v>0</v>
      </c>
      <c r="BG277" s="376">
        <f>IF(N277="zákl. přenesená",J277,0)</f>
        <v>0</v>
      </c>
      <c r="BH277" s="376">
        <f>IF(N277="sníž. přenesená",J277,0)</f>
        <v>0</v>
      </c>
      <c r="BI277" s="376">
        <f>IF(N277="nulová",J277,0)</f>
        <v>0</v>
      </c>
      <c r="BJ277" s="275" t="s">
        <v>12</v>
      </c>
      <c r="BK277" s="376">
        <f>ROUND(I277*H277,1)</f>
        <v>0</v>
      </c>
      <c r="BL277" s="275" t="s">
        <v>91</v>
      </c>
      <c r="BM277" s="275" t="s">
        <v>4158</v>
      </c>
    </row>
    <row r="278" spans="2:65" s="378" customFormat="1">
      <c r="B278" s="377"/>
      <c r="D278" s="379" t="s">
        <v>88</v>
      </c>
      <c r="E278" s="380" t="s">
        <v>1</v>
      </c>
      <c r="F278" s="381" t="s">
        <v>4157</v>
      </c>
      <c r="H278" s="382">
        <v>52.152999999999999</v>
      </c>
      <c r="I278" s="434"/>
      <c r="L278" s="377"/>
      <c r="M278" s="383"/>
      <c r="N278" s="384"/>
      <c r="O278" s="384"/>
      <c r="P278" s="384"/>
      <c r="Q278" s="384"/>
      <c r="R278" s="384"/>
      <c r="S278" s="384"/>
      <c r="T278" s="385"/>
      <c r="AT278" s="380" t="s">
        <v>88</v>
      </c>
      <c r="AU278" s="380" t="s">
        <v>45</v>
      </c>
      <c r="AV278" s="378" t="s">
        <v>45</v>
      </c>
      <c r="AW278" s="378" t="s">
        <v>24</v>
      </c>
      <c r="AX278" s="378" t="s">
        <v>42</v>
      </c>
      <c r="AY278" s="380" t="s">
        <v>79</v>
      </c>
    </row>
    <row r="279" spans="2:65" s="378" customFormat="1">
      <c r="B279" s="377"/>
      <c r="D279" s="379" t="s">
        <v>88</v>
      </c>
      <c r="E279" s="380" t="s">
        <v>1</v>
      </c>
      <c r="F279" s="381" t="s">
        <v>4156</v>
      </c>
      <c r="H279" s="382">
        <v>0.96</v>
      </c>
      <c r="I279" s="434"/>
      <c r="L279" s="377"/>
      <c r="M279" s="383"/>
      <c r="N279" s="384"/>
      <c r="O279" s="384"/>
      <c r="P279" s="384"/>
      <c r="Q279" s="384"/>
      <c r="R279" s="384"/>
      <c r="S279" s="384"/>
      <c r="T279" s="385"/>
      <c r="AT279" s="380" t="s">
        <v>88</v>
      </c>
      <c r="AU279" s="380" t="s">
        <v>45</v>
      </c>
      <c r="AV279" s="378" t="s">
        <v>45</v>
      </c>
      <c r="AW279" s="378" t="s">
        <v>24</v>
      </c>
      <c r="AX279" s="378" t="s">
        <v>42</v>
      </c>
      <c r="AY279" s="380" t="s">
        <v>79</v>
      </c>
    </row>
    <row r="280" spans="2:65" s="387" customFormat="1">
      <c r="B280" s="386"/>
      <c r="D280" s="388" t="s">
        <v>88</v>
      </c>
      <c r="E280" s="389" t="s">
        <v>1</v>
      </c>
      <c r="F280" s="390" t="s">
        <v>90</v>
      </c>
      <c r="H280" s="391">
        <v>53.113</v>
      </c>
      <c r="I280" s="435"/>
      <c r="L280" s="386"/>
      <c r="M280" s="392"/>
      <c r="N280" s="393"/>
      <c r="O280" s="393"/>
      <c r="P280" s="393"/>
      <c r="Q280" s="393"/>
      <c r="R280" s="393"/>
      <c r="S280" s="393"/>
      <c r="T280" s="394"/>
      <c r="AT280" s="395" t="s">
        <v>88</v>
      </c>
      <c r="AU280" s="395" t="s">
        <v>45</v>
      </c>
      <c r="AV280" s="387" t="s">
        <v>91</v>
      </c>
      <c r="AW280" s="387" t="s">
        <v>24</v>
      </c>
      <c r="AX280" s="387" t="s">
        <v>12</v>
      </c>
      <c r="AY280" s="395" t="s">
        <v>79</v>
      </c>
    </row>
    <row r="281" spans="2:65" s="285" customFormat="1" ht="22.5" customHeight="1">
      <c r="B281" s="286"/>
      <c r="C281" s="366" t="s">
        <v>306</v>
      </c>
      <c r="D281" s="366" t="s">
        <v>82</v>
      </c>
      <c r="E281" s="367" t="s">
        <v>4155</v>
      </c>
      <c r="F281" s="368" t="s">
        <v>4154</v>
      </c>
      <c r="G281" s="369" t="s">
        <v>959</v>
      </c>
      <c r="H281" s="370">
        <v>16.940999999999999</v>
      </c>
      <c r="I281" s="261"/>
      <c r="J281" s="371">
        <f>ROUND(I281*H281,1)</f>
        <v>0</v>
      </c>
      <c r="K281" s="368"/>
      <c r="L281" s="286"/>
      <c r="M281" s="372" t="s">
        <v>1</v>
      </c>
      <c r="N281" s="373" t="s">
        <v>31</v>
      </c>
      <c r="O281" s="374">
        <v>0.36399999999999999</v>
      </c>
      <c r="P281" s="374">
        <f>O281*H281</f>
        <v>6.1665239999999999</v>
      </c>
      <c r="Q281" s="374">
        <v>1.0300000000000001E-3</v>
      </c>
      <c r="R281" s="374">
        <f>Q281*H281</f>
        <v>1.744923E-2</v>
      </c>
      <c r="S281" s="374">
        <v>0</v>
      </c>
      <c r="T281" s="375">
        <f>S281*H281</f>
        <v>0</v>
      </c>
      <c r="AR281" s="275" t="s">
        <v>91</v>
      </c>
      <c r="AT281" s="275" t="s">
        <v>82</v>
      </c>
      <c r="AU281" s="275" t="s">
        <v>45</v>
      </c>
      <c r="AY281" s="275" t="s">
        <v>79</v>
      </c>
      <c r="BE281" s="376">
        <f>IF(N281="základní",J281,0)</f>
        <v>0</v>
      </c>
      <c r="BF281" s="376">
        <f>IF(N281="snížená",J281,0)</f>
        <v>0</v>
      </c>
      <c r="BG281" s="376">
        <f>IF(N281="zákl. přenesená",J281,0)</f>
        <v>0</v>
      </c>
      <c r="BH281" s="376">
        <f>IF(N281="sníž. přenesená",J281,0)</f>
        <v>0</v>
      </c>
      <c r="BI281" s="376">
        <f>IF(N281="nulová",J281,0)</f>
        <v>0</v>
      </c>
      <c r="BJ281" s="275" t="s">
        <v>12</v>
      </c>
      <c r="BK281" s="376">
        <f>ROUND(I281*H281,1)</f>
        <v>0</v>
      </c>
      <c r="BL281" s="275" t="s">
        <v>91</v>
      </c>
      <c r="BM281" s="275" t="s">
        <v>4153</v>
      </c>
    </row>
    <row r="282" spans="2:65" s="378" customFormat="1">
      <c r="B282" s="377"/>
      <c r="D282" s="379" t="s">
        <v>88</v>
      </c>
      <c r="E282" s="380" t="s">
        <v>1</v>
      </c>
      <c r="F282" s="381" t="s">
        <v>4152</v>
      </c>
      <c r="H282" s="382">
        <v>13.821</v>
      </c>
      <c r="I282" s="434"/>
      <c r="L282" s="377"/>
      <c r="M282" s="383"/>
      <c r="N282" s="384"/>
      <c r="O282" s="384"/>
      <c r="P282" s="384"/>
      <c r="Q282" s="384"/>
      <c r="R282" s="384"/>
      <c r="S282" s="384"/>
      <c r="T282" s="385"/>
      <c r="AT282" s="380" t="s">
        <v>88</v>
      </c>
      <c r="AU282" s="380" t="s">
        <v>45</v>
      </c>
      <c r="AV282" s="378" t="s">
        <v>45</v>
      </c>
      <c r="AW282" s="378" t="s">
        <v>24</v>
      </c>
      <c r="AX282" s="378" t="s">
        <v>42</v>
      </c>
      <c r="AY282" s="380" t="s">
        <v>79</v>
      </c>
    </row>
    <row r="283" spans="2:65" s="378" customFormat="1">
      <c r="B283" s="377"/>
      <c r="D283" s="379" t="s">
        <v>88</v>
      </c>
      <c r="E283" s="380" t="s">
        <v>1</v>
      </c>
      <c r="F283" s="381" t="s">
        <v>4151</v>
      </c>
      <c r="H283" s="382">
        <v>3.12</v>
      </c>
      <c r="I283" s="434"/>
      <c r="L283" s="377"/>
      <c r="M283" s="383"/>
      <c r="N283" s="384"/>
      <c r="O283" s="384"/>
      <c r="P283" s="384"/>
      <c r="Q283" s="384"/>
      <c r="R283" s="384"/>
      <c r="S283" s="384"/>
      <c r="T283" s="385"/>
      <c r="AT283" s="380" t="s">
        <v>88</v>
      </c>
      <c r="AU283" s="380" t="s">
        <v>45</v>
      </c>
      <c r="AV283" s="378" t="s">
        <v>45</v>
      </c>
      <c r="AW283" s="378" t="s">
        <v>24</v>
      </c>
      <c r="AX283" s="378" t="s">
        <v>42</v>
      </c>
      <c r="AY283" s="380" t="s">
        <v>79</v>
      </c>
    </row>
    <row r="284" spans="2:65" s="387" customFormat="1">
      <c r="B284" s="386"/>
      <c r="D284" s="388" t="s">
        <v>88</v>
      </c>
      <c r="E284" s="389" t="s">
        <v>1</v>
      </c>
      <c r="F284" s="390" t="s">
        <v>90</v>
      </c>
      <c r="H284" s="391">
        <v>16.940999999999999</v>
      </c>
      <c r="I284" s="435"/>
      <c r="L284" s="386"/>
      <c r="M284" s="392"/>
      <c r="N284" s="393"/>
      <c r="O284" s="393"/>
      <c r="P284" s="393"/>
      <c r="Q284" s="393"/>
      <c r="R284" s="393"/>
      <c r="S284" s="393"/>
      <c r="T284" s="394"/>
      <c r="AT284" s="395" t="s">
        <v>88</v>
      </c>
      <c r="AU284" s="395" t="s">
        <v>45</v>
      </c>
      <c r="AV284" s="387" t="s">
        <v>91</v>
      </c>
      <c r="AW284" s="387" t="s">
        <v>24</v>
      </c>
      <c r="AX284" s="387" t="s">
        <v>12</v>
      </c>
      <c r="AY284" s="395" t="s">
        <v>79</v>
      </c>
    </row>
    <row r="285" spans="2:65" s="285" customFormat="1" ht="22.5" customHeight="1">
      <c r="B285" s="286"/>
      <c r="C285" s="366" t="s">
        <v>310</v>
      </c>
      <c r="D285" s="366" t="s">
        <v>82</v>
      </c>
      <c r="E285" s="367" t="s">
        <v>4150</v>
      </c>
      <c r="F285" s="368" t="s">
        <v>4149</v>
      </c>
      <c r="G285" s="369" t="s">
        <v>959</v>
      </c>
      <c r="H285" s="370">
        <v>16.940999999999999</v>
      </c>
      <c r="I285" s="261"/>
      <c r="J285" s="371">
        <f>ROUND(I285*H285,1)</f>
        <v>0</v>
      </c>
      <c r="K285" s="368"/>
      <c r="L285" s="286"/>
      <c r="M285" s="372" t="s">
        <v>1</v>
      </c>
      <c r="N285" s="373" t="s">
        <v>31</v>
      </c>
      <c r="O285" s="374">
        <v>0.20100000000000001</v>
      </c>
      <c r="P285" s="374">
        <f>O285*H285</f>
        <v>3.405141</v>
      </c>
      <c r="Q285" s="374">
        <v>0</v>
      </c>
      <c r="R285" s="374">
        <f>Q285*H285</f>
        <v>0</v>
      </c>
      <c r="S285" s="374">
        <v>0</v>
      </c>
      <c r="T285" s="375">
        <f>S285*H285</f>
        <v>0</v>
      </c>
      <c r="AR285" s="275" t="s">
        <v>91</v>
      </c>
      <c r="AT285" s="275" t="s">
        <v>82</v>
      </c>
      <c r="AU285" s="275" t="s">
        <v>45</v>
      </c>
      <c r="AY285" s="275" t="s">
        <v>79</v>
      </c>
      <c r="BE285" s="376">
        <f>IF(N285="základní",J285,0)</f>
        <v>0</v>
      </c>
      <c r="BF285" s="376">
        <f>IF(N285="snížená",J285,0)</f>
        <v>0</v>
      </c>
      <c r="BG285" s="376">
        <f>IF(N285="zákl. přenesená",J285,0)</f>
        <v>0</v>
      </c>
      <c r="BH285" s="376">
        <f>IF(N285="sníž. přenesená",J285,0)</f>
        <v>0</v>
      </c>
      <c r="BI285" s="376">
        <f>IF(N285="nulová",J285,0)</f>
        <v>0</v>
      </c>
      <c r="BJ285" s="275" t="s">
        <v>12</v>
      </c>
      <c r="BK285" s="376">
        <f>ROUND(I285*H285,1)</f>
        <v>0</v>
      </c>
      <c r="BL285" s="275" t="s">
        <v>91</v>
      </c>
      <c r="BM285" s="275" t="s">
        <v>4148</v>
      </c>
    </row>
    <row r="286" spans="2:65" s="285" customFormat="1" ht="22.5" customHeight="1">
      <c r="B286" s="286"/>
      <c r="C286" s="366" t="s">
        <v>315</v>
      </c>
      <c r="D286" s="366" t="s">
        <v>82</v>
      </c>
      <c r="E286" s="367" t="s">
        <v>4147</v>
      </c>
      <c r="F286" s="368" t="s">
        <v>4146</v>
      </c>
      <c r="G286" s="369" t="s">
        <v>953</v>
      </c>
      <c r="H286" s="370">
        <v>3.41</v>
      </c>
      <c r="I286" s="261"/>
      <c r="J286" s="371">
        <f>ROUND(I286*H286,1)</f>
        <v>0</v>
      </c>
      <c r="K286" s="368"/>
      <c r="L286" s="286"/>
      <c r="M286" s="372" t="s">
        <v>1</v>
      </c>
      <c r="N286" s="373" t="s">
        <v>31</v>
      </c>
      <c r="O286" s="374">
        <v>15.231</v>
      </c>
      <c r="P286" s="374">
        <f>O286*H286</f>
        <v>51.937710000000003</v>
      </c>
      <c r="Q286" s="374">
        <v>1.0530600000000001</v>
      </c>
      <c r="R286" s="374">
        <f>Q286*H286</f>
        <v>3.5909346000000006</v>
      </c>
      <c r="S286" s="374">
        <v>0</v>
      </c>
      <c r="T286" s="375">
        <f>S286*H286</f>
        <v>0</v>
      </c>
      <c r="AR286" s="275" t="s">
        <v>91</v>
      </c>
      <c r="AT286" s="275" t="s">
        <v>82</v>
      </c>
      <c r="AU286" s="275" t="s">
        <v>45</v>
      </c>
      <c r="AY286" s="275" t="s">
        <v>79</v>
      </c>
      <c r="BE286" s="376">
        <f>IF(N286="základní",J286,0)</f>
        <v>0</v>
      </c>
      <c r="BF286" s="376">
        <f>IF(N286="snížená",J286,0)</f>
        <v>0</v>
      </c>
      <c r="BG286" s="376">
        <f>IF(N286="zákl. přenesená",J286,0)</f>
        <v>0</v>
      </c>
      <c r="BH286" s="376">
        <f>IF(N286="sníž. přenesená",J286,0)</f>
        <v>0</v>
      </c>
      <c r="BI286" s="376">
        <f>IF(N286="nulová",J286,0)</f>
        <v>0</v>
      </c>
      <c r="BJ286" s="275" t="s">
        <v>12</v>
      </c>
      <c r="BK286" s="376">
        <f>ROUND(I286*H286,1)</f>
        <v>0</v>
      </c>
      <c r="BL286" s="275" t="s">
        <v>91</v>
      </c>
      <c r="BM286" s="275" t="s">
        <v>4145</v>
      </c>
    </row>
    <row r="287" spans="2:65" s="397" customFormat="1">
      <c r="B287" s="396"/>
      <c r="D287" s="379" t="s">
        <v>88</v>
      </c>
      <c r="E287" s="398" t="s">
        <v>1</v>
      </c>
      <c r="F287" s="399" t="s">
        <v>3024</v>
      </c>
      <c r="H287" s="398" t="s">
        <v>1</v>
      </c>
      <c r="I287" s="436"/>
      <c r="L287" s="396"/>
      <c r="M287" s="400"/>
      <c r="N287" s="401"/>
      <c r="O287" s="401"/>
      <c r="P287" s="401"/>
      <c r="Q287" s="401"/>
      <c r="R287" s="401"/>
      <c r="S287" s="401"/>
      <c r="T287" s="402"/>
      <c r="AT287" s="398" t="s">
        <v>88</v>
      </c>
      <c r="AU287" s="398" t="s">
        <v>45</v>
      </c>
      <c r="AV287" s="397" t="s">
        <v>12</v>
      </c>
      <c r="AW287" s="397" t="s">
        <v>24</v>
      </c>
      <c r="AX287" s="397" t="s">
        <v>42</v>
      </c>
      <c r="AY287" s="398" t="s">
        <v>79</v>
      </c>
    </row>
    <row r="288" spans="2:65" s="378" customFormat="1">
      <c r="B288" s="377"/>
      <c r="D288" s="379" t="s">
        <v>88</v>
      </c>
      <c r="E288" s="380" t="s">
        <v>1</v>
      </c>
      <c r="F288" s="381" t="s">
        <v>4144</v>
      </c>
      <c r="H288" s="382">
        <v>3.41</v>
      </c>
      <c r="I288" s="434"/>
      <c r="L288" s="377"/>
      <c r="M288" s="383"/>
      <c r="N288" s="384"/>
      <c r="O288" s="384"/>
      <c r="P288" s="384"/>
      <c r="Q288" s="384"/>
      <c r="R288" s="384"/>
      <c r="S288" s="384"/>
      <c r="T288" s="385"/>
      <c r="AT288" s="380" t="s">
        <v>88</v>
      </c>
      <c r="AU288" s="380" t="s">
        <v>45</v>
      </c>
      <c r="AV288" s="378" t="s">
        <v>45</v>
      </c>
      <c r="AW288" s="378" t="s">
        <v>24</v>
      </c>
      <c r="AX288" s="378" t="s">
        <v>42</v>
      </c>
      <c r="AY288" s="380" t="s">
        <v>79</v>
      </c>
    </row>
    <row r="289" spans="2:65" s="387" customFormat="1">
      <c r="B289" s="386"/>
      <c r="D289" s="388" t="s">
        <v>88</v>
      </c>
      <c r="E289" s="389" t="s">
        <v>1</v>
      </c>
      <c r="F289" s="390" t="s">
        <v>90</v>
      </c>
      <c r="H289" s="391">
        <v>3.41</v>
      </c>
      <c r="I289" s="435"/>
      <c r="L289" s="386"/>
      <c r="M289" s="392"/>
      <c r="N289" s="393"/>
      <c r="O289" s="393"/>
      <c r="P289" s="393"/>
      <c r="Q289" s="393"/>
      <c r="R289" s="393"/>
      <c r="S289" s="393"/>
      <c r="T289" s="394"/>
      <c r="AT289" s="395" t="s">
        <v>88</v>
      </c>
      <c r="AU289" s="395" t="s">
        <v>45</v>
      </c>
      <c r="AV289" s="387" t="s">
        <v>91</v>
      </c>
      <c r="AW289" s="387" t="s">
        <v>24</v>
      </c>
      <c r="AX289" s="387" t="s">
        <v>12</v>
      </c>
      <c r="AY289" s="395" t="s">
        <v>79</v>
      </c>
    </row>
    <row r="290" spans="2:65" s="285" customFormat="1" ht="22.5" customHeight="1">
      <c r="B290" s="286"/>
      <c r="C290" s="366" t="s">
        <v>321</v>
      </c>
      <c r="D290" s="366" t="s">
        <v>82</v>
      </c>
      <c r="E290" s="367" t="s">
        <v>4143</v>
      </c>
      <c r="F290" s="368" t="s">
        <v>4142</v>
      </c>
      <c r="G290" s="369" t="s">
        <v>1830</v>
      </c>
      <c r="H290" s="370">
        <v>49.655000000000001</v>
      </c>
      <c r="I290" s="261"/>
      <c r="J290" s="371">
        <f>ROUND(I290*H290,1)</f>
        <v>0</v>
      </c>
      <c r="K290" s="368"/>
      <c r="L290" s="286"/>
      <c r="M290" s="372" t="s">
        <v>1</v>
      </c>
      <c r="N290" s="373" t="s">
        <v>31</v>
      </c>
      <c r="O290" s="374">
        <v>0.629</v>
      </c>
      <c r="P290" s="374">
        <f>O290*H290</f>
        <v>31.232995000000003</v>
      </c>
      <c r="Q290" s="374">
        <v>2.2563399999999998</v>
      </c>
      <c r="R290" s="374">
        <f>Q290*H290</f>
        <v>112.03856269999999</v>
      </c>
      <c r="S290" s="374">
        <v>0</v>
      </c>
      <c r="T290" s="375">
        <f>S290*H290</f>
        <v>0</v>
      </c>
      <c r="AR290" s="275" t="s">
        <v>91</v>
      </c>
      <c r="AT290" s="275" t="s">
        <v>82</v>
      </c>
      <c r="AU290" s="275" t="s">
        <v>45</v>
      </c>
      <c r="AY290" s="275" t="s">
        <v>79</v>
      </c>
      <c r="BE290" s="376">
        <f>IF(N290="základní",J290,0)</f>
        <v>0</v>
      </c>
      <c r="BF290" s="376">
        <f>IF(N290="snížená",J290,0)</f>
        <v>0</v>
      </c>
      <c r="BG290" s="376">
        <f>IF(N290="zákl. přenesená",J290,0)</f>
        <v>0</v>
      </c>
      <c r="BH290" s="376">
        <f>IF(N290="sníž. přenesená",J290,0)</f>
        <v>0</v>
      </c>
      <c r="BI290" s="376">
        <f>IF(N290="nulová",J290,0)</f>
        <v>0</v>
      </c>
      <c r="BJ290" s="275" t="s">
        <v>12</v>
      </c>
      <c r="BK290" s="376">
        <f>ROUND(I290*H290,1)</f>
        <v>0</v>
      </c>
      <c r="BL290" s="275" t="s">
        <v>91</v>
      </c>
      <c r="BM290" s="275" t="s">
        <v>4141</v>
      </c>
    </row>
    <row r="291" spans="2:65" s="378" customFormat="1">
      <c r="B291" s="377"/>
      <c r="D291" s="379" t="s">
        <v>88</v>
      </c>
      <c r="E291" s="380" t="s">
        <v>1</v>
      </c>
      <c r="F291" s="381" t="s">
        <v>4140</v>
      </c>
      <c r="H291" s="382">
        <v>36.78</v>
      </c>
      <c r="I291" s="434"/>
      <c r="L291" s="377"/>
      <c r="M291" s="383"/>
      <c r="N291" s="384"/>
      <c r="O291" s="384"/>
      <c r="P291" s="384"/>
      <c r="Q291" s="384"/>
      <c r="R291" s="384"/>
      <c r="S291" s="384"/>
      <c r="T291" s="385"/>
      <c r="AT291" s="380" t="s">
        <v>88</v>
      </c>
      <c r="AU291" s="380" t="s">
        <v>45</v>
      </c>
      <c r="AV291" s="378" t="s">
        <v>45</v>
      </c>
      <c r="AW291" s="378" t="s">
        <v>24</v>
      </c>
      <c r="AX291" s="378" t="s">
        <v>42</v>
      </c>
      <c r="AY291" s="380" t="s">
        <v>79</v>
      </c>
    </row>
    <row r="292" spans="2:65" s="378" customFormat="1">
      <c r="B292" s="377"/>
      <c r="D292" s="379" t="s">
        <v>88</v>
      </c>
      <c r="E292" s="380" t="s">
        <v>1</v>
      </c>
      <c r="F292" s="381" t="s">
        <v>4139</v>
      </c>
      <c r="H292" s="382">
        <v>12.195</v>
      </c>
      <c r="I292" s="434"/>
      <c r="L292" s="377"/>
      <c r="M292" s="383"/>
      <c r="N292" s="384"/>
      <c r="O292" s="384"/>
      <c r="P292" s="384"/>
      <c r="Q292" s="384"/>
      <c r="R292" s="384"/>
      <c r="S292" s="384"/>
      <c r="T292" s="385"/>
      <c r="AT292" s="380" t="s">
        <v>88</v>
      </c>
      <c r="AU292" s="380" t="s">
        <v>45</v>
      </c>
      <c r="AV292" s="378" t="s">
        <v>45</v>
      </c>
      <c r="AW292" s="378" t="s">
        <v>24</v>
      </c>
      <c r="AX292" s="378" t="s">
        <v>42</v>
      </c>
      <c r="AY292" s="380" t="s">
        <v>79</v>
      </c>
    </row>
    <row r="293" spans="2:65" s="378" customFormat="1">
      <c r="B293" s="377"/>
      <c r="D293" s="379" t="s">
        <v>88</v>
      </c>
      <c r="E293" s="380" t="s">
        <v>1</v>
      </c>
      <c r="F293" s="381" t="s">
        <v>4138</v>
      </c>
      <c r="H293" s="382">
        <v>0.68</v>
      </c>
      <c r="I293" s="434"/>
      <c r="L293" s="377"/>
      <c r="M293" s="383"/>
      <c r="N293" s="384"/>
      <c r="O293" s="384"/>
      <c r="P293" s="384"/>
      <c r="Q293" s="384"/>
      <c r="R293" s="384"/>
      <c r="S293" s="384"/>
      <c r="T293" s="385"/>
      <c r="AT293" s="380" t="s">
        <v>88</v>
      </c>
      <c r="AU293" s="380" t="s">
        <v>45</v>
      </c>
      <c r="AV293" s="378" t="s">
        <v>45</v>
      </c>
      <c r="AW293" s="378" t="s">
        <v>24</v>
      </c>
      <c r="AX293" s="378" t="s">
        <v>42</v>
      </c>
      <c r="AY293" s="380" t="s">
        <v>79</v>
      </c>
    </row>
    <row r="294" spans="2:65" s="387" customFormat="1">
      <c r="B294" s="386"/>
      <c r="D294" s="388" t="s">
        <v>88</v>
      </c>
      <c r="E294" s="389" t="s">
        <v>1</v>
      </c>
      <c r="F294" s="390" t="s">
        <v>90</v>
      </c>
      <c r="H294" s="391">
        <v>49.655000000000001</v>
      </c>
      <c r="I294" s="435"/>
      <c r="L294" s="386"/>
      <c r="M294" s="392"/>
      <c r="N294" s="393"/>
      <c r="O294" s="393"/>
      <c r="P294" s="393"/>
      <c r="Q294" s="393"/>
      <c r="R294" s="393"/>
      <c r="S294" s="393"/>
      <c r="T294" s="394"/>
      <c r="AT294" s="395" t="s">
        <v>88</v>
      </c>
      <c r="AU294" s="395" t="s">
        <v>45</v>
      </c>
      <c r="AV294" s="387" t="s">
        <v>91</v>
      </c>
      <c r="AW294" s="387" t="s">
        <v>24</v>
      </c>
      <c r="AX294" s="387" t="s">
        <v>12</v>
      </c>
      <c r="AY294" s="395" t="s">
        <v>79</v>
      </c>
    </row>
    <row r="295" spans="2:65" s="285" customFormat="1" ht="22.5" customHeight="1">
      <c r="B295" s="286"/>
      <c r="C295" s="366" t="s">
        <v>325</v>
      </c>
      <c r="D295" s="366" t="s">
        <v>82</v>
      </c>
      <c r="E295" s="367" t="s">
        <v>4137</v>
      </c>
      <c r="F295" s="368" t="s">
        <v>4136</v>
      </c>
      <c r="G295" s="369" t="s">
        <v>959</v>
      </c>
      <c r="H295" s="370">
        <v>113.21</v>
      </c>
      <c r="I295" s="261"/>
      <c r="J295" s="371">
        <f>ROUND(I295*H295,1)</f>
        <v>0</v>
      </c>
      <c r="K295" s="368"/>
      <c r="L295" s="286"/>
      <c r="M295" s="372" t="s">
        <v>1</v>
      </c>
      <c r="N295" s="373" t="s">
        <v>31</v>
      </c>
      <c r="O295" s="374">
        <v>0.36399999999999999</v>
      </c>
      <c r="P295" s="374">
        <f>O295*H295</f>
        <v>41.208439999999996</v>
      </c>
      <c r="Q295" s="374">
        <v>1.0300000000000001E-3</v>
      </c>
      <c r="R295" s="374">
        <f>Q295*H295</f>
        <v>0.11660630000000001</v>
      </c>
      <c r="S295" s="374">
        <v>0</v>
      </c>
      <c r="T295" s="375">
        <f>S295*H295</f>
        <v>0</v>
      </c>
      <c r="AR295" s="275" t="s">
        <v>91</v>
      </c>
      <c r="AT295" s="275" t="s">
        <v>82</v>
      </c>
      <c r="AU295" s="275" t="s">
        <v>45</v>
      </c>
      <c r="AY295" s="275" t="s">
        <v>79</v>
      </c>
      <c r="BE295" s="376">
        <f>IF(N295="základní",J295,0)</f>
        <v>0</v>
      </c>
      <c r="BF295" s="376">
        <f>IF(N295="snížená",J295,0)</f>
        <v>0</v>
      </c>
      <c r="BG295" s="376">
        <f>IF(N295="zákl. přenesená",J295,0)</f>
        <v>0</v>
      </c>
      <c r="BH295" s="376">
        <f>IF(N295="sníž. přenesená",J295,0)</f>
        <v>0</v>
      </c>
      <c r="BI295" s="376">
        <f>IF(N295="nulová",J295,0)</f>
        <v>0</v>
      </c>
      <c r="BJ295" s="275" t="s">
        <v>12</v>
      </c>
      <c r="BK295" s="376">
        <f>ROUND(I295*H295,1)</f>
        <v>0</v>
      </c>
      <c r="BL295" s="275" t="s">
        <v>91</v>
      </c>
      <c r="BM295" s="275" t="s">
        <v>4135</v>
      </c>
    </row>
    <row r="296" spans="2:65" s="378" customFormat="1">
      <c r="B296" s="377"/>
      <c r="D296" s="379" t="s">
        <v>88</v>
      </c>
      <c r="E296" s="380" t="s">
        <v>1</v>
      </c>
      <c r="F296" s="381" t="s">
        <v>4134</v>
      </c>
      <c r="H296" s="382">
        <v>46.91</v>
      </c>
      <c r="I296" s="434"/>
      <c r="L296" s="377"/>
      <c r="M296" s="383"/>
      <c r="N296" s="384"/>
      <c r="O296" s="384"/>
      <c r="P296" s="384"/>
      <c r="Q296" s="384"/>
      <c r="R296" s="384"/>
      <c r="S296" s="384"/>
      <c r="T296" s="385"/>
      <c r="AT296" s="380" t="s">
        <v>88</v>
      </c>
      <c r="AU296" s="380" t="s">
        <v>45</v>
      </c>
      <c r="AV296" s="378" t="s">
        <v>45</v>
      </c>
      <c r="AW296" s="378" t="s">
        <v>24</v>
      </c>
      <c r="AX296" s="378" t="s">
        <v>42</v>
      </c>
      <c r="AY296" s="380" t="s">
        <v>79</v>
      </c>
    </row>
    <row r="297" spans="2:65" s="378" customFormat="1">
      <c r="B297" s="377"/>
      <c r="D297" s="379" t="s">
        <v>88</v>
      </c>
      <c r="E297" s="380" t="s">
        <v>1</v>
      </c>
      <c r="F297" s="381" t="s">
        <v>4133</v>
      </c>
      <c r="H297" s="382">
        <v>32.520000000000003</v>
      </c>
      <c r="I297" s="434"/>
      <c r="L297" s="377"/>
      <c r="M297" s="383"/>
      <c r="N297" s="384"/>
      <c r="O297" s="384"/>
      <c r="P297" s="384"/>
      <c r="Q297" s="384"/>
      <c r="R297" s="384"/>
      <c r="S297" s="384"/>
      <c r="T297" s="385"/>
      <c r="AT297" s="380" t="s">
        <v>88</v>
      </c>
      <c r="AU297" s="380" t="s">
        <v>45</v>
      </c>
      <c r="AV297" s="378" t="s">
        <v>45</v>
      </c>
      <c r="AW297" s="378" t="s">
        <v>24</v>
      </c>
      <c r="AX297" s="378" t="s">
        <v>42</v>
      </c>
      <c r="AY297" s="380" t="s">
        <v>79</v>
      </c>
    </row>
    <row r="298" spans="2:65" s="378" customFormat="1">
      <c r="B298" s="377"/>
      <c r="D298" s="379" t="s">
        <v>88</v>
      </c>
      <c r="E298" s="380" t="s">
        <v>1</v>
      </c>
      <c r="F298" s="381" t="s">
        <v>4132</v>
      </c>
      <c r="H298" s="382">
        <v>33.78</v>
      </c>
      <c r="I298" s="434"/>
      <c r="L298" s="377"/>
      <c r="M298" s="383"/>
      <c r="N298" s="384"/>
      <c r="O298" s="384"/>
      <c r="P298" s="384"/>
      <c r="Q298" s="384"/>
      <c r="R298" s="384"/>
      <c r="S298" s="384"/>
      <c r="T298" s="385"/>
      <c r="AT298" s="380" t="s">
        <v>88</v>
      </c>
      <c r="AU298" s="380" t="s">
        <v>45</v>
      </c>
      <c r="AV298" s="378" t="s">
        <v>45</v>
      </c>
      <c r="AW298" s="378" t="s">
        <v>24</v>
      </c>
      <c r="AX298" s="378" t="s">
        <v>42</v>
      </c>
      <c r="AY298" s="380" t="s">
        <v>79</v>
      </c>
    </row>
    <row r="299" spans="2:65" s="387" customFormat="1">
      <c r="B299" s="386"/>
      <c r="D299" s="388" t="s">
        <v>88</v>
      </c>
      <c r="E299" s="389" t="s">
        <v>1</v>
      </c>
      <c r="F299" s="390" t="s">
        <v>90</v>
      </c>
      <c r="H299" s="391">
        <v>113.21</v>
      </c>
      <c r="I299" s="435"/>
      <c r="L299" s="386"/>
      <c r="M299" s="392"/>
      <c r="N299" s="393"/>
      <c r="O299" s="393"/>
      <c r="P299" s="393"/>
      <c r="Q299" s="393"/>
      <c r="R299" s="393"/>
      <c r="S299" s="393"/>
      <c r="T299" s="394"/>
      <c r="AT299" s="395" t="s">
        <v>88</v>
      </c>
      <c r="AU299" s="395" t="s">
        <v>45</v>
      </c>
      <c r="AV299" s="387" t="s">
        <v>91</v>
      </c>
      <c r="AW299" s="387" t="s">
        <v>24</v>
      </c>
      <c r="AX299" s="387" t="s">
        <v>12</v>
      </c>
      <c r="AY299" s="395" t="s">
        <v>79</v>
      </c>
    </row>
    <row r="300" spans="2:65" s="285" customFormat="1" ht="22.5" customHeight="1">
      <c r="B300" s="286"/>
      <c r="C300" s="366" t="s">
        <v>330</v>
      </c>
      <c r="D300" s="366" t="s">
        <v>82</v>
      </c>
      <c r="E300" s="367" t="s">
        <v>4131</v>
      </c>
      <c r="F300" s="368" t="s">
        <v>4130</v>
      </c>
      <c r="G300" s="369" t="s">
        <v>959</v>
      </c>
      <c r="H300" s="370">
        <v>113.21</v>
      </c>
      <c r="I300" s="261"/>
      <c r="J300" s="371">
        <f>ROUND(I300*H300,1)</f>
        <v>0</v>
      </c>
      <c r="K300" s="368"/>
      <c r="L300" s="286"/>
      <c r="M300" s="372" t="s">
        <v>1</v>
      </c>
      <c r="N300" s="373" t="s">
        <v>31</v>
      </c>
      <c r="O300" s="374">
        <v>0.20100000000000001</v>
      </c>
      <c r="P300" s="374">
        <f>O300*H300</f>
        <v>22.755210000000002</v>
      </c>
      <c r="Q300" s="374">
        <v>0</v>
      </c>
      <c r="R300" s="374">
        <f>Q300*H300</f>
        <v>0</v>
      </c>
      <c r="S300" s="374">
        <v>0</v>
      </c>
      <c r="T300" s="375">
        <f>S300*H300</f>
        <v>0</v>
      </c>
      <c r="AR300" s="275" t="s">
        <v>91</v>
      </c>
      <c r="AT300" s="275" t="s">
        <v>82</v>
      </c>
      <c r="AU300" s="275" t="s">
        <v>45</v>
      </c>
      <c r="AY300" s="275" t="s">
        <v>79</v>
      </c>
      <c r="BE300" s="376">
        <f>IF(N300="základní",J300,0)</f>
        <v>0</v>
      </c>
      <c r="BF300" s="376">
        <f>IF(N300="snížená",J300,0)</f>
        <v>0</v>
      </c>
      <c r="BG300" s="376">
        <f>IF(N300="zákl. přenesená",J300,0)</f>
        <v>0</v>
      </c>
      <c r="BH300" s="376">
        <f>IF(N300="sníž. přenesená",J300,0)</f>
        <v>0</v>
      </c>
      <c r="BI300" s="376">
        <f>IF(N300="nulová",J300,0)</f>
        <v>0</v>
      </c>
      <c r="BJ300" s="275" t="s">
        <v>12</v>
      </c>
      <c r="BK300" s="376">
        <f>ROUND(I300*H300,1)</f>
        <v>0</v>
      </c>
      <c r="BL300" s="275" t="s">
        <v>91</v>
      </c>
      <c r="BM300" s="275" t="s">
        <v>4129</v>
      </c>
    </row>
    <row r="301" spans="2:65" s="285" customFormat="1" ht="22.5" customHeight="1">
      <c r="B301" s="286"/>
      <c r="C301" s="366" t="s">
        <v>335</v>
      </c>
      <c r="D301" s="366" t="s">
        <v>82</v>
      </c>
      <c r="E301" s="367" t="s">
        <v>4128</v>
      </c>
      <c r="F301" s="368" t="s">
        <v>4127</v>
      </c>
      <c r="G301" s="369" t="s">
        <v>953</v>
      </c>
      <c r="H301" s="370">
        <v>4.569</v>
      </c>
      <c r="I301" s="261"/>
      <c r="J301" s="371">
        <f>ROUND(I301*H301,1)</f>
        <v>0</v>
      </c>
      <c r="K301" s="368"/>
      <c r="L301" s="286"/>
      <c r="M301" s="372" t="s">
        <v>1</v>
      </c>
      <c r="N301" s="373" t="s">
        <v>31</v>
      </c>
      <c r="O301" s="374">
        <v>32.820999999999998</v>
      </c>
      <c r="P301" s="374">
        <f>O301*H301</f>
        <v>149.959149</v>
      </c>
      <c r="Q301" s="374">
        <v>1.0601700000000001</v>
      </c>
      <c r="R301" s="374">
        <f>Q301*H301</f>
        <v>4.8439167300000001</v>
      </c>
      <c r="S301" s="374">
        <v>0</v>
      </c>
      <c r="T301" s="375">
        <f>S301*H301</f>
        <v>0</v>
      </c>
      <c r="AR301" s="275" t="s">
        <v>91</v>
      </c>
      <c r="AT301" s="275" t="s">
        <v>82</v>
      </c>
      <c r="AU301" s="275" t="s">
        <v>45</v>
      </c>
      <c r="AY301" s="275" t="s">
        <v>79</v>
      </c>
      <c r="BE301" s="376">
        <f>IF(N301="základní",J301,0)</f>
        <v>0</v>
      </c>
      <c r="BF301" s="376">
        <f>IF(N301="snížená",J301,0)</f>
        <v>0</v>
      </c>
      <c r="BG301" s="376">
        <f>IF(N301="zákl. přenesená",J301,0)</f>
        <v>0</v>
      </c>
      <c r="BH301" s="376">
        <f>IF(N301="sníž. přenesená",J301,0)</f>
        <v>0</v>
      </c>
      <c r="BI301" s="376">
        <f>IF(N301="nulová",J301,0)</f>
        <v>0</v>
      </c>
      <c r="BJ301" s="275" t="s">
        <v>12</v>
      </c>
      <c r="BK301" s="376">
        <f>ROUND(I301*H301,1)</f>
        <v>0</v>
      </c>
      <c r="BL301" s="275" t="s">
        <v>91</v>
      </c>
      <c r="BM301" s="275" t="s">
        <v>4126</v>
      </c>
    </row>
    <row r="302" spans="2:65" s="397" customFormat="1">
      <c r="B302" s="396"/>
      <c r="D302" s="379" t="s">
        <v>88</v>
      </c>
      <c r="E302" s="398" t="s">
        <v>1</v>
      </c>
      <c r="F302" s="399" t="s">
        <v>3024</v>
      </c>
      <c r="H302" s="398" t="s">
        <v>1</v>
      </c>
      <c r="I302" s="436"/>
      <c r="L302" s="396"/>
      <c r="M302" s="400"/>
      <c r="N302" s="401"/>
      <c r="O302" s="401"/>
      <c r="P302" s="401"/>
      <c r="Q302" s="401"/>
      <c r="R302" s="401"/>
      <c r="S302" s="401"/>
      <c r="T302" s="402"/>
      <c r="AT302" s="398" t="s">
        <v>88</v>
      </c>
      <c r="AU302" s="398" t="s">
        <v>45</v>
      </c>
      <c r="AV302" s="397" t="s">
        <v>12</v>
      </c>
      <c r="AW302" s="397" t="s">
        <v>24</v>
      </c>
      <c r="AX302" s="397" t="s">
        <v>42</v>
      </c>
      <c r="AY302" s="398" t="s">
        <v>79</v>
      </c>
    </row>
    <row r="303" spans="2:65" s="378" customFormat="1">
      <c r="B303" s="377"/>
      <c r="D303" s="379" t="s">
        <v>88</v>
      </c>
      <c r="E303" s="380" t="s">
        <v>1</v>
      </c>
      <c r="F303" s="381" t="s">
        <v>4125</v>
      </c>
      <c r="H303" s="382">
        <v>4.569</v>
      </c>
      <c r="I303" s="434"/>
      <c r="L303" s="377"/>
      <c r="M303" s="383"/>
      <c r="N303" s="384"/>
      <c r="O303" s="384"/>
      <c r="P303" s="384"/>
      <c r="Q303" s="384"/>
      <c r="R303" s="384"/>
      <c r="S303" s="384"/>
      <c r="T303" s="385"/>
      <c r="AT303" s="380" t="s">
        <v>88</v>
      </c>
      <c r="AU303" s="380" t="s">
        <v>45</v>
      </c>
      <c r="AV303" s="378" t="s">
        <v>45</v>
      </c>
      <c r="AW303" s="378" t="s">
        <v>24</v>
      </c>
      <c r="AX303" s="378" t="s">
        <v>42</v>
      </c>
      <c r="AY303" s="380" t="s">
        <v>79</v>
      </c>
    </row>
    <row r="304" spans="2:65" s="387" customFormat="1">
      <c r="B304" s="386"/>
      <c r="D304" s="388" t="s">
        <v>88</v>
      </c>
      <c r="E304" s="389" t="s">
        <v>1</v>
      </c>
      <c r="F304" s="390" t="s">
        <v>90</v>
      </c>
      <c r="H304" s="391">
        <v>4.569</v>
      </c>
      <c r="I304" s="435"/>
      <c r="L304" s="386"/>
      <c r="M304" s="392"/>
      <c r="N304" s="393"/>
      <c r="O304" s="393"/>
      <c r="P304" s="393"/>
      <c r="Q304" s="393"/>
      <c r="R304" s="393"/>
      <c r="S304" s="393"/>
      <c r="T304" s="394"/>
      <c r="AT304" s="395" t="s">
        <v>88</v>
      </c>
      <c r="AU304" s="395" t="s">
        <v>45</v>
      </c>
      <c r="AV304" s="387" t="s">
        <v>91</v>
      </c>
      <c r="AW304" s="387" t="s">
        <v>24</v>
      </c>
      <c r="AX304" s="387" t="s">
        <v>12</v>
      </c>
      <c r="AY304" s="395" t="s">
        <v>79</v>
      </c>
    </row>
    <row r="305" spans="2:65" s="285" customFormat="1" ht="22.5" customHeight="1">
      <c r="B305" s="286"/>
      <c r="C305" s="366" t="s">
        <v>340</v>
      </c>
      <c r="D305" s="366" t="s">
        <v>82</v>
      </c>
      <c r="E305" s="367" t="s">
        <v>4124</v>
      </c>
      <c r="F305" s="368" t="s">
        <v>4123</v>
      </c>
      <c r="G305" s="369" t="s">
        <v>1830</v>
      </c>
      <c r="H305" s="370">
        <v>2.944</v>
      </c>
      <c r="I305" s="261"/>
      <c r="J305" s="371">
        <f>ROUND(I305*H305,1)</f>
        <v>0</v>
      </c>
      <c r="K305" s="368"/>
      <c r="L305" s="286"/>
      <c r="M305" s="372" t="s">
        <v>1</v>
      </c>
      <c r="N305" s="373" t="s">
        <v>31</v>
      </c>
      <c r="O305" s="374">
        <v>0.629</v>
      </c>
      <c r="P305" s="374">
        <f>O305*H305</f>
        <v>1.8517760000000001</v>
      </c>
      <c r="Q305" s="374">
        <v>2.2563399999999998</v>
      </c>
      <c r="R305" s="374">
        <f>Q305*H305</f>
        <v>6.6426649599999994</v>
      </c>
      <c r="S305" s="374">
        <v>0</v>
      </c>
      <c r="T305" s="375">
        <f>S305*H305</f>
        <v>0</v>
      </c>
      <c r="AR305" s="275" t="s">
        <v>91</v>
      </c>
      <c r="AT305" s="275" t="s">
        <v>82</v>
      </c>
      <c r="AU305" s="275" t="s">
        <v>45</v>
      </c>
      <c r="AY305" s="275" t="s">
        <v>79</v>
      </c>
      <c r="BE305" s="376">
        <f>IF(N305="základní",J305,0)</f>
        <v>0</v>
      </c>
      <c r="BF305" s="376">
        <f>IF(N305="snížená",J305,0)</f>
        <v>0</v>
      </c>
      <c r="BG305" s="376">
        <f>IF(N305="zákl. přenesená",J305,0)</f>
        <v>0</v>
      </c>
      <c r="BH305" s="376">
        <f>IF(N305="sníž. přenesená",J305,0)</f>
        <v>0</v>
      </c>
      <c r="BI305" s="376">
        <f>IF(N305="nulová",J305,0)</f>
        <v>0</v>
      </c>
      <c r="BJ305" s="275" t="s">
        <v>12</v>
      </c>
      <c r="BK305" s="376">
        <f>ROUND(I305*H305,1)</f>
        <v>0</v>
      </c>
      <c r="BL305" s="275" t="s">
        <v>91</v>
      </c>
      <c r="BM305" s="275" t="s">
        <v>4122</v>
      </c>
    </row>
    <row r="306" spans="2:65" s="378" customFormat="1">
      <c r="B306" s="377"/>
      <c r="D306" s="379" t="s">
        <v>88</v>
      </c>
      <c r="E306" s="380" t="s">
        <v>1</v>
      </c>
      <c r="F306" s="381" t="s">
        <v>4121</v>
      </c>
      <c r="H306" s="382">
        <v>2.944</v>
      </c>
      <c r="I306" s="434"/>
      <c r="L306" s="377"/>
      <c r="M306" s="383"/>
      <c r="N306" s="384"/>
      <c r="O306" s="384"/>
      <c r="P306" s="384"/>
      <c r="Q306" s="384"/>
      <c r="R306" s="384"/>
      <c r="S306" s="384"/>
      <c r="T306" s="385"/>
      <c r="AT306" s="380" t="s">
        <v>88</v>
      </c>
      <c r="AU306" s="380" t="s">
        <v>45</v>
      </c>
      <c r="AV306" s="378" t="s">
        <v>45</v>
      </c>
      <c r="AW306" s="378" t="s">
        <v>24</v>
      </c>
      <c r="AX306" s="378" t="s">
        <v>42</v>
      </c>
      <c r="AY306" s="380" t="s">
        <v>79</v>
      </c>
    </row>
    <row r="307" spans="2:65" s="387" customFormat="1">
      <c r="B307" s="386"/>
      <c r="D307" s="388" t="s">
        <v>88</v>
      </c>
      <c r="E307" s="389" t="s">
        <v>1</v>
      </c>
      <c r="F307" s="390" t="s">
        <v>90</v>
      </c>
      <c r="H307" s="391">
        <v>2.944</v>
      </c>
      <c r="I307" s="435"/>
      <c r="L307" s="386"/>
      <c r="M307" s="392"/>
      <c r="N307" s="393"/>
      <c r="O307" s="393"/>
      <c r="P307" s="393"/>
      <c r="Q307" s="393"/>
      <c r="R307" s="393"/>
      <c r="S307" s="393"/>
      <c r="T307" s="394"/>
      <c r="AT307" s="395" t="s">
        <v>88</v>
      </c>
      <c r="AU307" s="395" t="s">
        <v>45</v>
      </c>
      <c r="AV307" s="387" t="s">
        <v>91</v>
      </c>
      <c r="AW307" s="387" t="s">
        <v>24</v>
      </c>
      <c r="AX307" s="387" t="s">
        <v>12</v>
      </c>
      <c r="AY307" s="395" t="s">
        <v>79</v>
      </c>
    </row>
    <row r="308" spans="2:65" s="285" customFormat="1" ht="22.5" customHeight="1">
      <c r="B308" s="286"/>
      <c r="C308" s="366" t="s">
        <v>345</v>
      </c>
      <c r="D308" s="366" t="s">
        <v>82</v>
      </c>
      <c r="E308" s="367" t="s">
        <v>4120</v>
      </c>
      <c r="F308" s="368" t="s">
        <v>4119</v>
      </c>
      <c r="G308" s="369" t="s">
        <v>959</v>
      </c>
      <c r="H308" s="370">
        <v>14.72</v>
      </c>
      <c r="I308" s="261"/>
      <c r="J308" s="371">
        <f>ROUND(I308*H308,1)</f>
        <v>0</v>
      </c>
      <c r="K308" s="368"/>
      <c r="L308" s="286"/>
      <c r="M308" s="372" t="s">
        <v>1</v>
      </c>
      <c r="N308" s="373" t="s">
        <v>31</v>
      </c>
      <c r="O308" s="374">
        <v>0.36399999999999999</v>
      </c>
      <c r="P308" s="374">
        <f>O308*H308</f>
        <v>5.3580800000000002</v>
      </c>
      <c r="Q308" s="374">
        <v>1.0300000000000001E-3</v>
      </c>
      <c r="R308" s="374">
        <f>Q308*H308</f>
        <v>1.5161600000000003E-2</v>
      </c>
      <c r="S308" s="374">
        <v>0</v>
      </c>
      <c r="T308" s="375">
        <f>S308*H308</f>
        <v>0</v>
      </c>
      <c r="AR308" s="275" t="s">
        <v>91</v>
      </c>
      <c r="AT308" s="275" t="s">
        <v>82</v>
      </c>
      <c r="AU308" s="275" t="s">
        <v>45</v>
      </c>
      <c r="AY308" s="275" t="s">
        <v>79</v>
      </c>
      <c r="BE308" s="376">
        <f>IF(N308="základní",J308,0)</f>
        <v>0</v>
      </c>
      <c r="BF308" s="376">
        <f>IF(N308="snížená",J308,0)</f>
        <v>0</v>
      </c>
      <c r="BG308" s="376">
        <f>IF(N308="zákl. přenesená",J308,0)</f>
        <v>0</v>
      </c>
      <c r="BH308" s="376">
        <f>IF(N308="sníž. přenesená",J308,0)</f>
        <v>0</v>
      </c>
      <c r="BI308" s="376">
        <f>IF(N308="nulová",J308,0)</f>
        <v>0</v>
      </c>
      <c r="BJ308" s="275" t="s">
        <v>12</v>
      </c>
      <c r="BK308" s="376">
        <f>ROUND(I308*H308,1)</f>
        <v>0</v>
      </c>
      <c r="BL308" s="275" t="s">
        <v>91</v>
      </c>
      <c r="BM308" s="275" t="s">
        <v>4118</v>
      </c>
    </row>
    <row r="309" spans="2:65" s="378" customFormat="1">
      <c r="B309" s="377"/>
      <c r="D309" s="379" t="s">
        <v>88</v>
      </c>
      <c r="E309" s="380" t="s">
        <v>1</v>
      </c>
      <c r="F309" s="381" t="s">
        <v>4117</v>
      </c>
      <c r="H309" s="382">
        <v>14.72</v>
      </c>
      <c r="I309" s="434"/>
      <c r="L309" s="377"/>
      <c r="M309" s="383"/>
      <c r="N309" s="384"/>
      <c r="O309" s="384"/>
      <c r="P309" s="384"/>
      <c r="Q309" s="384"/>
      <c r="R309" s="384"/>
      <c r="S309" s="384"/>
      <c r="T309" s="385"/>
      <c r="AT309" s="380" t="s">
        <v>88</v>
      </c>
      <c r="AU309" s="380" t="s">
        <v>45</v>
      </c>
      <c r="AV309" s="378" t="s">
        <v>45</v>
      </c>
      <c r="AW309" s="378" t="s">
        <v>24</v>
      </c>
      <c r="AX309" s="378" t="s">
        <v>42</v>
      </c>
      <c r="AY309" s="380" t="s">
        <v>79</v>
      </c>
    </row>
    <row r="310" spans="2:65" s="387" customFormat="1">
      <c r="B310" s="386"/>
      <c r="D310" s="388" t="s">
        <v>88</v>
      </c>
      <c r="E310" s="389" t="s">
        <v>1</v>
      </c>
      <c r="F310" s="390" t="s">
        <v>90</v>
      </c>
      <c r="H310" s="391">
        <v>14.72</v>
      </c>
      <c r="I310" s="435"/>
      <c r="L310" s="386"/>
      <c r="M310" s="392"/>
      <c r="N310" s="393"/>
      <c r="O310" s="393"/>
      <c r="P310" s="393"/>
      <c r="Q310" s="393"/>
      <c r="R310" s="393"/>
      <c r="S310" s="393"/>
      <c r="T310" s="394"/>
      <c r="AT310" s="395" t="s">
        <v>88</v>
      </c>
      <c r="AU310" s="395" t="s">
        <v>45</v>
      </c>
      <c r="AV310" s="387" t="s">
        <v>91</v>
      </c>
      <c r="AW310" s="387" t="s">
        <v>24</v>
      </c>
      <c r="AX310" s="387" t="s">
        <v>12</v>
      </c>
      <c r="AY310" s="395" t="s">
        <v>79</v>
      </c>
    </row>
    <row r="311" spans="2:65" s="285" customFormat="1" ht="22.5" customHeight="1">
      <c r="B311" s="286"/>
      <c r="C311" s="366" t="s">
        <v>165</v>
      </c>
      <c r="D311" s="366" t="s">
        <v>82</v>
      </c>
      <c r="E311" s="367" t="s">
        <v>4116</v>
      </c>
      <c r="F311" s="368" t="s">
        <v>4115</v>
      </c>
      <c r="G311" s="369" t="s">
        <v>959</v>
      </c>
      <c r="H311" s="370">
        <v>14.72</v>
      </c>
      <c r="I311" s="261"/>
      <c r="J311" s="371">
        <f>ROUND(I311*H311,1)</f>
        <v>0</v>
      </c>
      <c r="K311" s="368"/>
      <c r="L311" s="286"/>
      <c r="M311" s="372" t="s">
        <v>1</v>
      </c>
      <c r="N311" s="373" t="s">
        <v>31</v>
      </c>
      <c r="O311" s="374">
        <v>0.20100000000000001</v>
      </c>
      <c r="P311" s="374">
        <f>O311*H311</f>
        <v>2.9587200000000005</v>
      </c>
      <c r="Q311" s="374">
        <v>0</v>
      </c>
      <c r="R311" s="374">
        <f>Q311*H311</f>
        <v>0</v>
      </c>
      <c r="S311" s="374">
        <v>0</v>
      </c>
      <c r="T311" s="375">
        <f>S311*H311</f>
        <v>0</v>
      </c>
      <c r="AR311" s="275" t="s">
        <v>91</v>
      </c>
      <c r="AT311" s="275" t="s">
        <v>82</v>
      </c>
      <c r="AU311" s="275" t="s">
        <v>45</v>
      </c>
      <c r="AY311" s="275" t="s">
        <v>79</v>
      </c>
      <c r="BE311" s="376">
        <f>IF(N311="základní",J311,0)</f>
        <v>0</v>
      </c>
      <c r="BF311" s="376">
        <f>IF(N311="snížená",J311,0)</f>
        <v>0</v>
      </c>
      <c r="BG311" s="376">
        <f>IF(N311="zákl. přenesená",J311,0)</f>
        <v>0</v>
      </c>
      <c r="BH311" s="376">
        <f>IF(N311="sníž. přenesená",J311,0)</f>
        <v>0</v>
      </c>
      <c r="BI311" s="376">
        <f>IF(N311="nulová",J311,0)</f>
        <v>0</v>
      </c>
      <c r="BJ311" s="275" t="s">
        <v>12</v>
      </c>
      <c r="BK311" s="376">
        <f>ROUND(I311*H311,1)</f>
        <v>0</v>
      </c>
      <c r="BL311" s="275" t="s">
        <v>91</v>
      </c>
      <c r="BM311" s="275" t="s">
        <v>4114</v>
      </c>
    </row>
    <row r="312" spans="2:65" s="285" customFormat="1" ht="31.5" customHeight="1">
      <c r="B312" s="286"/>
      <c r="C312" s="366" t="s">
        <v>354</v>
      </c>
      <c r="D312" s="366" t="s">
        <v>82</v>
      </c>
      <c r="E312" s="367" t="s">
        <v>4113</v>
      </c>
      <c r="F312" s="368" t="s">
        <v>4112</v>
      </c>
      <c r="G312" s="369" t="s">
        <v>959</v>
      </c>
      <c r="H312" s="370">
        <v>22.265000000000001</v>
      </c>
      <c r="I312" s="261"/>
      <c r="J312" s="371">
        <f>ROUND(I312*H312,1)</f>
        <v>0</v>
      </c>
      <c r="K312" s="368"/>
      <c r="L312" s="286"/>
      <c r="M312" s="372" t="s">
        <v>1</v>
      </c>
      <c r="N312" s="373" t="s">
        <v>31</v>
      </c>
      <c r="O312" s="374">
        <v>0.94</v>
      </c>
      <c r="P312" s="374">
        <f>O312*H312</f>
        <v>20.929099999999998</v>
      </c>
      <c r="Q312" s="374">
        <v>0.67488999999999999</v>
      </c>
      <c r="R312" s="374">
        <f>Q312*H312</f>
        <v>15.026425850000001</v>
      </c>
      <c r="S312" s="374">
        <v>0</v>
      </c>
      <c r="T312" s="375">
        <f>S312*H312</f>
        <v>0</v>
      </c>
      <c r="AR312" s="275" t="s">
        <v>91</v>
      </c>
      <c r="AT312" s="275" t="s">
        <v>82</v>
      </c>
      <c r="AU312" s="275" t="s">
        <v>45</v>
      </c>
      <c r="AY312" s="275" t="s">
        <v>79</v>
      </c>
      <c r="BE312" s="376">
        <f>IF(N312="základní",J312,0)</f>
        <v>0</v>
      </c>
      <c r="BF312" s="376">
        <f>IF(N312="snížená",J312,0)</f>
        <v>0</v>
      </c>
      <c r="BG312" s="376">
        <f>IF(N312="zákl. přenesená",J312,0)</f>
        <v>0</v>
      </c>
      <c r="BH312" s="376">
        <f>IF(N312="sníž. přenesená",J312,0)</f>
        <v>0</v>
      </c>
      <c r="BI312" s="376">
        <f>IF(N312="nulová",J312,0)</f>
        <v>0</v>
      </c>
      <c r="BJ312" s="275" t="s">
        <v>12</v>
      </c>
      <c r="BK312" s="376">
        <f>ROUND(I312*H312,1)</f>
        <v>0</v>
      </c>
      <c r="BL312" s="275" t="s">
        <v>91</v>
      </c>
      <c r="BM312" s="275" t="s">
        <v>4111</v>
      </c>
    </row>
    <row r="313" spans="2:65" s="378" customFormat="1">
      <c r="B313" s="377"/>
      <c r="D313" s="379" t="s">
        <v>88</v>
      </c>
      <c r="E313" s="380" t="s">
        <v>1</v>
      </c>
      <c r="F313" s="381" t="s">
        <v>4110</v>
      </c>
      <c r="H313" s="382">
        <v>13.065</v>
      </c>
      <c r="I313" s="434"/>
      <c r="L313" s="377"/>
      <c r="M313" s="383"/>
      <c r="N313" s="384"/>
      <c r="O313" s="384"/>
      <c r="P313" s="384"/>
      <c r="Q313" s="384"/>
      <c r="R313" s="384"/>
      <c r="S313" s="384"/>
      <c r="T313" s="385"/>
      <c r="AT313" s="380" t="s">
        <v>88</v>
      </c>
      <c r="AU313" s="380" t="s">
        <v>45</v>
      </c>
      <c r="AV313" s="378" t="s">
        <v>45</v>
      </c>
      <c r="AW313" s="378" t="s">
        <v>24</v>
      </c>
      <c r="AX313" s="378" t="s">
        <v>42</v>
      </c>
      <c r="AY313" s="380" t="s">
        <v>79</v>
      </c>
    </row>
    <row r="314" spans="2:65" s="378" customFormat="1">
      <c r="B314" s="377"/>
      <c r="D314" s="379" t="s">
        <v>88</v>
      </c>
      <c r="E314" s="380" t="s">
        <v>1</v>
      </c>
      <c r="F314" s="381" t="s">
        <v>4109</v>
      </c>
      <c r="H314" s="382">
        <v>9.1999999999999993</v>
      </c>
      <c r="I314" s="434"/>
      <c r="L314" s="377"/>
      <c r="M314" s="383"/>
      <c r="N314" s="384"/>
      <c r="O314" s="384"/>
      <c r="P314" s="384"/>
      <c r="Q314" s="384"/>
      <c r="R314" s="384"/>
      <c r="S314" s="384"/>
      <c r="T314" s="385"/>
      <c r="AT314" s="380" t="s">
        <v>88</v>
      </c>
      <c r="AU314" s="380" t="s">
        <v>45</v>
      </c>
      <c r="AV314" s="378" t="s">
        <v>45</v>
      </c>
      <c r="AW314" s="378" t="s">
        <v>24</v>
      </c>
      <c r="AX314" s="378" t="s">
        <v>42</v>
      </c>
      <c r="AY314" s="380" t="s">
        <v>79</v>
      </c>
    </row>
    <row r="315" spans="2:65" s="387" customFormat="1">
      <c r="B315" s="386"/>
      <c r="D315" s="388" t="s">
        <v>88</v>
      </c>
      <c r="E315" s="389" t="s">
        <v>1</v>
      </c>
      <c r="F315" s="390" t="s">
        <v>90</v>
      </c>
      <c r="H315" s="391">
        <v>22.265000000000001</v>
      </c>
      <c r="I315" s="435"/>
      <c r="L315" s="386"/>
      <c r="M315" s="392"/>
      <c r="N315" s="393"/>
      <c r="O315" s="393"/>
      <c r="P315" s="393"/>
      <c r="Q315" s="393"/>
      <c r="R315" s="393"/>
      <c r="S315" s="393"/>
      <c r="T315" s="394"/>
      <c r="AT315" s="395" t="s">
        <v>88</v>
      </c>
      <c r="AU315" s="395" t="s">
        <v>45</v>
      </c>
      <c r="AV315" s="387" t="s">
        <v>91</v>
      </c>
      <c r="AW315" s="387" t="s">
        <v>24</v>
      </c>
      <c r="AX315" s="387" t="s">
        <v>12</v>
      </c>
      <c r="AY315" s="395" t="s">
        <v>79</v>
      </c>
    </row>
    <row r="316" spans="2:65" s="285" customFormat="1" ht="31.5" customHeight="1">
      <c r="B316" s="286"/>
      <c r="C316" s="366" t="s">
        <v>358</v>
      </c>
      <c r="D316" s="366" t="s">
        <v>82</v>
      </c>
      <c r="E316" s="367" t="s">
        <v>4108</v>
      </c>
      <c r="F316" s="368" t="s">
        <v>4107</v>
      </c>
      <c r="G316" s="369" t="s">
        <v>959</v>
      </c>
      <c r="H316" s="370">
        <v>45.27</v>
      </c>
      <c r="I316" s="261"/>
      <c r="J316" s="371">
        <f>ROUND(I316*H316,1)</f>
        <v>0</v>
      </c>
      <c r="K316" s="368"/>
      <c r="L316" s="286"/>
      <c r="M316" s="372" t="s">
        <v>1</v>
      </c>
      <c r="N316" s="373" t="s">
        <v>31</v>
      </c>
      <c r="O316" s="374">
        <v>1.21</v>
      </c>
      <c r="P316" s="374">
        <f>O316*H316</f>
        <v>54.776700000000005</v>
      </c>
      <c r="Q316" s="374">
        <v>0.90802000000000005</v>
      </c>
      <c r="R316" s="374">
        <f>Q316*H316</f>
        <v>41.106065400000006</v>
      </c>
      <c r="S316" s="374">
        <v>0</v>
      </c>
      <c r="T316" s="375">
        <f>S316*H316</f>
        <v>0</v>
      </c>
      <c r="AR316" s="275" t="s">
        <v>91</v>
      </c>
      <c r="AT316" s="275" t="s">
        <v>82</v>
      </c>
      <c r="AU316" s="275" t="s">
        <v>45</v>
      </c>
      <c r="AY316" s="275" t="s">
        <v>79</v>
      </c>
      <c r="BE316" s="376">
        <f>IF(N316="základní",J316,0)</f>
        <v>0</v>
      </c>
      <c r="BF316" s="376">
        <f>IF(N316="snížená",J316,0)</f>
        <v>0</v>
      </c>
      <c r="BG316" s="376">
        <f>IF(N316="zákl. přenesená",J316,0)</f>
        <v>0</v>
      </c>
      <c r="BH316" s="376">
        <f>IF(N316="sníž. přenesená",J316,0)</f>
        <v>0</v>
      </c>
      <c r="BI316" s="376">
        <f>IF(N316="nulová",J316,0)</f>
        <v>0</v>
      </c>
      <c r="BJ316" s="275" t="s">
        <v>12</v>
      </c>
      <c r="BK316" s="376">
        <f>ROUND(I316*H316,1)</f>
        <v>0</v>
      </c>
      <c r="BL316" s="275" t="s">
        <v>91</v>
      </c>
      <c r="BM316" s="275" t="s">
        <v>4106</v>
      </c>
    </row>
    <row r="317" spans="2:65" s="378" customFormat="1">
      <c r="B317" s="377"/>
      <c r="D317" s="379" t="s">
        <v>88</v>
      </c>
      <c r="E317" s="380" t="s">
        <v>1</v>
      </c>
      <c r="F317" s="381" t="s">
        <v>4105</v>
      </c>
      <c r="H317" s="382">
        <v>36.56</v>
      </c>
      <c r="I317" s="434"/>
      <c r="L317" s="377"/>
      <c r="M317" s="383"/>
      <c r="N317" s="384"/>
      <c r="O317" s="384"/>
      <c r="P317" s="384"/>
      <c r="Q317" s="384"/>
      <c r="R317" s="384"/>
      <c r="S317" s="384"/>
      <c r="T317" s="385"/>
      <c r="AT317" s="380" t="s">
        <v>88</v>
      </c>
      <c r="AU317" s="380" t="s">
        <v>45</v>
      </c>
      <c r="AV317" s="378" t="s">
        <v>45</v>
      </c>
      <c r="AW317" s="378" t="s">
        <v>24</v>
      </c>
      <c r="AX317" s="378" t="s">
        <v>42</v>
      </c>
      <c r="AY317" s="380" t="s">
        <v>79</v>
      </c>
    </row>
    <row r="318" spans="2:65" s="378" customFormat="1">
      <c r="B318" s="377"/>
      <c r="D318" s="379" t="s">
        <v>88</v>
      </c>
      <c r="E318" s="380" t="s">
        <v>1</v>
      </c>
      <c r="F318" s="381" t="s">
        <v>4104</v>
      </c>
      <c r="H318" s="382">
        <v>8.7100000000000009</v>
      </c>
      <c r="I318" s="434"/>
      <c r="L318" s="377"/>
      <c r="M318" s="383"/>
      <c r="N318" s="384"/>
      <c r="O318" s="384"/>
      <c r="P318" s="384"/>
      <c r="Q318" s="384"/>
      <c r="R318" s="384"/>
      <c r="S318" s="384"/>
      <c r="T318" s="385"/>
      <c r="AT318" s="380" t="s">
        <v>88</v>
      </c>
      <c r="AU318" s="380" t="s">
        <v>45</v>
      </c>
      <c r="AV318" s="378" t="s">
        <v>45</v>
      </c>
      <c r="AW318" s="378" t="s">
        <v>24</v>
      </c>
      <c r="AX318" s="378" t="s">
        <v>42</v>
      </c>
      <c r="AY318" s="380" t="s">
        <v>79</v>
      </c>
    </row>
    <row r="319" spans="2:65" s="387" customFormat="1">
      <c r="B319" s="386"/>
      <c r="D319" s="388" t="s">
        <v>88</v>
      </c>
      <c r="E319" s="389" t="s">
        <v>1</v>
      </c>
      <c r="F319" s="390" t="s">
        <v>90</v>
      </c>
      <c r="H319" s="391">
        <v>45.27</v>
      </c>
      <c r="I319" s="435"/>
      <c r="L319" s="386"/>
      <c r="M319" s="392"/>
      <c r="N319" s="393"/>
      <c r="O319" s="393"/>
      <c r="P319" s="393"/>
      <c r="Q319" s="393"/>
      <c r="R319" s="393"/>
      <c r="S319" s="393"/>
      <c r="T319" s="394"/>
      <c r="AT319" s="395" t="s">
        <v>88</v>
      </c>
      <c r="AU319" s="395" t="s">
        <v>45</v>
      </c>
      <c r="AV319" s="387" t="s">
        <v>91</v>
      </c>
      <c r="AW319" s="387" t="s">
        <v>24</v>
      </c>
      <c r="AX319" s="387" t="s">
        <v>12</v>
      </c>
      <c r="AY319" s="395" t="s">
        <v>79</v>
      </c>
    </row>
    <row r="320" spans="2:65" s="285" customFormat="1" ht="22.5" customHeight="1">
      <c r="B320" s="286"/>
      <c r="C320" s="366" t="s">
        <v>362</v>
      </c>
      <c r="D320" s="366" t="s">
        <v>82</v>
      </c>
      <c r="E320" s="367" t="s">
        <v>4103</v>
      </c>
      <c r="F320" s="368" t="s">
        <v>4102</v>
      </c>
      <c r="G320" s="369" t="s">
        <v>1830</v>
      </c>
      <c r="H320" s="370">
        <v>7.48</v>
      </c>
      <c r="I320" s="261"/>
      <c r="J320" s="371">
        <f>ROUND(I320*H320,1)</f>
        <v>0</v>
      </c>
      <c r="K320" s="368"/>
      <c r="L320" s="286"/>
      <c r="M320" s="372" t="s">
        <v>1</v>
      </c>
      <c r="N320" s="373" t="s">
        <v>31</v>
      </c>
      <c r="O320" s="374">
        <v>0.71499999999999997</v>
      </c>
      <c r="P320" s="374">
        <f>O320*H320</f>
        <v>5.3482000000000003</v>
      </c>
      <c r="Q320" s="374">
        <v>2.45329</v>
      </c>
      <c r="R320" s="374">
        <f>Q320*H320</f>
        <v>18.350609200000001</v>
      </c>
      <c r="S320" s="374">
        <v>0</v>
      </c>
      <c r="T320" s="375">
        <f>S320*H320</f>
        <v>0</v>
      </c>
      <c r="AR320" s="275" t="s">
        <v>91</v>
      </c>
      <c r="AT320" s="275" t="s">
        <v>82</v>
      </c>
      <c r="AU320" s="275" t="s">
        <v>45</v>
      </c>
      <c r="AY320" s="275" t="s">
        <v>79</v>
      </c>
      <c r="BE320" s="376">
        <f>IF(N320="základní",J320,0)</f>
        <v>0</v>
      </c>
      <c r="BF320" s="376">
        <f>IF(N320="snížená",J320,0)</f>
        <v>0</v>
      </c>
      <c r="BG320" s="376">
        <f>IF(N320="zákl. přenesená",J320,0)</f>
        <v>0</v>
      </c>
      <c r="BH320" s="376">
        <f>IF(N320="sníž. přenesená",J320,0)</f>
        <v>0</v>
      </c>
      <c r="BI320" s="376">
        <f>IF(N320="nulová",J320,0)</f>
        <v>0</v>
      </c>
      <c r="BJ320" s="275" t="s">
        <v>12</v>
      </c>
      <c r="BK320" s="376">
        <f>ROUND(I320*H320,1)</f>
        <v>0</v>
      </c>
      <c r="BL320" s="275" t="s">
        <v>91</v>
      </c>
      <c r="BM320" s="275" t="s">
        <v>4101</v>
      </c>
    </row>
    <row r="321" spans="2:65" s="397" customFormat="1">
      <c r="B321" s="396"/>
      <c r="D321" s="379" t="s">
        <v>88</v>
      </c>
      <c r="E321" s="398" t="s">
        <v>1</v>
      </c>
      <c r="F321" s="399" t="s">
        <v>4100</v>
      </c>
      <c r="H321" s="398" t="s">
        <v>1</v>
      </c>
      <c r="I321" s="436"/>
      <c r="L321" s="396"/>
      <c r="M321" s="400"/>
      <c r="N321" s="401"/>
      <c r="O321" s="401"/>
      <c r="P321" s="401"/>
      <c r="Q321" s="401"/>
      <c r="R321" s="401"/>
      <c r="S321" s="401"/>
      <c r="T321" s="402"/>
      <c r="AT321" s="398" t="s">
        <v>88</v>
      </c>
      <c r="AU321" s="398" t="s">
        <v>45</v>
      </c>
      <c r="AV321" s="397" t="s">
        <v>12</v>
      </c>
      <c r="AW321" s="397" t="s">
        <v>24</v>
      </c>
      <c r="AX321" s="397" t="s">
        <v>42</v>
      </c>
      <c r="AY321" s="398" t="s">
        <v>79</v>
      </c>
    </row>
    <row r="322" spans="2:65" s="378" customFormat="1">
      <c r="B322" s="377"/>
      <c r="D322" s="379" t="s">
        <v>88</v>
      </c>
      <c r="E322" s="380" t="s">
        <v>1</v>
      </c>
      <c r="F322" s="381" t="s">
        <v>4099</v>
      </c>
      <c r="H322" s="382">
        <v>1.44</v>
      </c>
      <c r="I322" s="434"/>
      <c r="L322" s="377"/>
      <c r="M322" s="383"/>
      <c r="N322" s="384"/>
      <c r="O322" s="384"/>
      <c r="P322" s="384"/>
      <c r="Q322" s="384"/>
      <c r="R322" s="384"/>
      <c r="S322" s="384"/>
      <c r="T322" s="385"/>
      <c r="AT322" s="380" t="s">
        <v>88</v>
      </c>
      <c r="AU322" s="380" t="s">
        <v>45</v>
      </c>
      <c r="AV322" s="378" t="s">
        <v>45</v>
      </c>
      <c r="AW322" s="378" t="s">
        <v>24</v>
      </c>
      <c r="AX322" s="378" t="s">
        <v>42</v>
      </c>
      <c r="AY322" s="380" t="s">
        <v>79</v>
      </c>
    </row>
    <row r="323" spans="2:65" s="378" customFormat="1">
      <c r="B323" s="377"/>
      <c r="D323" s="379" t="s">
        <v>88</v>
      </c>
      <c r="E323" s="380" t="s">
        <v>1</v>
      </c>
      <c r="F323" s="381" t="s">
        <v>4098</v>
      </c>
      <c r="H323" s="382">
        <v>1.28</v>
      </c>
      <c r="I323" s="434"/>
      <c r="L323" s="377"/>
      <c r="M323" s="383"/>
      <c r="N323" s="384"/>
      <c r="O323" s="384"/>
      <c r="P323" s="384"/>
      <c r="Q323" s="384"/>
      <c r="R323" s="384"/>
      <c r="S323" s="384"/>
      <c r="T323" s="385"/>
      <c r="AT323" s="380" t="s">
        <v>88</v>
      </c>
      <c r="AU323" s="380" t="s">
        <v>45</v>
      </c>
      <c r="AV323" s="378" t="s">
        <v>45</v>
      </c>
      <c r="AW323" s="378" t="s">
        <v>24</v>
      </c>
      <c r="AX323" s="378" t="s">
        <v>42</v>
      </c>
      <c r="AY323" s="380" t="s">
        <v>79</v>
      </c>
    </row>
    <row r="324" spans="2:65" s="378" customFormat="1">
      <c r="B324" s="377"/>
      <c r="D324" s="379" t="s">
        <v>88</v>
      </c>
      <c r="E324" s="380" t="s">
        <v>1</v>
      </c>
      <c r="F324" s="381" t="s">
        <v>4097</v>
      </c>
      <c r="H324" s="382">
        <v>2.4649999999999999</v>
      </c>
      <c r="I324" s="434"/>
      <c r="L324" s="377"/>
      <c r="M324" s="383"/>
      <c r="N324" s="384"/>
      <c r="O324" s="384"/>
      <c r="P324" s="384"/>
      <c r="Q324" s="384"/>
      <c r="R324" s="384"/>
      <c r="S324" s="384"/>
      <c r="T324" s="385"/>
      <c r="AT324" s="380" t="s">
        <v>88</v>
      </c>
      <c r="AU324" s="380" t="s">
        <v>45</v>
      </c>
      <c r="AV324" s="378" t="s">
        <v>45</v>
      </c>
      <c r="AW324" s="378" t="s">
        <v>24</v>
      </c>
      <c r="AX324" s="378" t="s">
        <v>42</v>
      </c>
      <c r="AY324" s="380" t="s">
        <v>79</v>
      </c>
    </row>
    <row r="325" spans="2:65" s="378" customFormat="1">
      <c r="B325" s="377"/>
      <c r="D325" s="379" t="s">
        <v>88</v>
      </c>
      <c r="E325" s="380" t="s">
        <v>1</v>
      </c>
      <c r="F325" s="381" t="s">
        <v>4096</v>
      </c>
      <c r="H325" s="382">
        <v>2.2949999999999999</v>
      </c>
      <c r="I325" s="434"/>
      <c r="L325" s="377"/>
      <c r="M325" s="383"/>
      <c r="N325" s="384"/>
      <c r="O325" s="384"/>
      <c r="P325" s="384"/>
      <c r="Q325" s="384"/>
      <c r="R325" s="384"/>
      <c r="S325" s="384"/>
      <c r="T325" s="385"/>
      <c r="AT325" s="380" t="s">
        <v>88</v>
      </c>
      <c r="AU325" s="380" t="s">
        <v>45</v>
      </c>
      <c r="AV325" s="378" t="s">
        <v>45</v>
      </c>
      <c r="AW325" s="378" t="s">
        <v>24</v>
      </c>
      <c r="AX325" s="378" t="s">
        <v>42</v>
      </c>
      <c r="AY325" s="380" t="s">
        <v>79</v>
      </c>
    </row>
    <row r="326" spans="2:65" s="387" customFormat="1">
      <c r="B326" s="386"/>
      <c r="D326" s="388" t="s">
        <v>88</v>
      </c>
      <c r="E326" s="389" t="s">
        <v>1</v>
      </c>
      <c r="F326" s="390" t="s">
        <v>90</v>
      </c>
      <c r="H326" s="391">
        <v>7.48</v>
      </c>
      <c r="I326" s="435"/>
      <c r="L326" s="386"/>
      <c r="M326" s="392"/>
      <c r="N326" s="393"/>
      <c r="O326" s="393"/>
      <c r="P326" s="393"/>
      <c r="Q326" s="393"/>
      <c r="R326" s="393"/>
      <c r="S326" s="393"/>
      <c r="T326" s="394"/>
      <c r="AT326" s="395" t="s">
        <v>88</v>
      </c>
      <c r="AU326" s="395" t="s">
        <v>45</v>
      </c>
      <c r="AV326" s="387" t="s">
        <v>91</v>
      </c>
      <c r="AW326" s="387" t="s">
        <v>24</v>
      </c>
      <c r="AX326" s="387" t="s">
        <v>12</v>
      </c>
      <c r="AY326" s="395" t="s">
        <v>79</v>
      </c>
    </row>
    <row r="327" spans="2:65" s="285" customFormat="1" ht="22.5" customHeight="1">
      <c r="B327" s="286"/>
      <c r="C327" s="366" t="s">
        <v>367</v>
      </c>
      <c r="D327" s="366" t="s">
        <v>82</v>
      </c>
      <c r="E327" s="367" t="s">
        <v>4095</v>
      </c>
      <c r="F327" s="368" t="s">
        <v>4094</v>
      </c>
      <c r="G327" s="369" t="s">
        <v>959</v>
      </c>
      <c r="H327" s="370">
        <v>14.9</v>
      </c>
      <c r="I327" s="261"/>
      <c r="J327" s="371">
        <f>ROUND(I327*H327,1)</f>
        <v>0</v>
      </c>
      <c r="K327" s="368"/>
      <c r="L327" s="286"/>
      <c r="M327" s="372" t="s">
        <v>1</v>
      </c>
      <c r="N327" s="373" t="s">
        <v>31</v>
      </c>
      <c r="O327" s="374">
        <v>0.53600000000000003</v>
      </c>
      <c r="P327" s="374">
        <f>O327*H327</f>
        <v>7.9864000000000006</v>
      </c>
      <c r="Q327" s="374">
        <v>1.09E-3</v>
      </c>
      <c r="R327" s="374">
        <f>Q327*H327</f>
        <v>1.6241000000000002E-2</v>
      </c>
      <c r="S327" s="374">
        <v>0</v>
      </c>
      <c r="T327" s="375">
        <f>S327*H327</f>
        <v>0</v>
      </c>
      <c r="AR327" s="275" t="s">
        <v>91</v>
      </c>
      <c r="AT327" s="275" t="s">
        <v>82</v>
      </c>
      <c r="AU327" s="275" t="s">
        <v>45</v>
      </c>
      <c r="AY327" s="275" t="s">
        <v>79</v>
      </c>
      <c r="BE327" s="376">
        <f>IF(N327="základní",J327,0)</f>
        <v>0</v>
      </c>
      <c r="BF327" s="376">
        <f>IF(N327="snížená",J327,0)</f>
        <v>0</v>
      </c>
      <c r="BG327" s="376">
        <f>IF(N327="zákl. přenesená",J327,0)</f>
        <v>0</v>
      </c>
      <c r="BH327" s="376">
        <f>IF(N327="sníž. přenesená",J327,0)</f>
        <v>0</v>
      </c>
      <c r="BI327" s="376">
        <f>IF(N327="nulová",J327,0)</f>
        <v>0</v>
      </c>
      <c r="BJ327" s="275" t="s">
        <v>12</v>
      </c>
      <c r="BK327" s="376">
        <f>ROUND(I327*H327,1)</f>
        <v>0</v>
      </c>
      <c r="BL327" s="275" t="s">
        <v>91</v>
      </c>
      <c r="BM327" s="275" t="s">
        <v>4093</v>
      </c>
    </row>
    <row r="328" spans="2:65" s="378" customFormat="1">
      <c r="B328" s="377"/>
      <c r="D328" s="379" t="s">
        <v>88</v>
      </c>
      <c r="E328" s="380" t="s">
        <v>1</v>
      </c>
      <c r="F328" s="381" t="s">
        <v>4092</v>
      </c>
      <c r="H328" s="382">
        <v>8.5</v>
      </c>
      <c r="I328" s="434"/>
      <c r="L328" s="377"/>
      <c r="M328" s="383"/>
      <c r="N328" s="384"/>
      <c r="O328" s="384"/>
      <c r="P328" s="384"/>
      <c r="Q328" s="384"/>
      <c r="R328" s="384"/>
      <c r="S328" s="384"/>
      <c r="T328" s="385"/>
      <c r="AT328" s="380" t="s">
        <v>88</v>
      </c>
      <c r="AU328" s="380" t="s">
        <v>45</v>
      </c>
      <c r="AV328" s="378" t="s">
        <v>45</v>
      </c>
      <c r="AW328" s="378" t="s">
        <v>24</v>
      </c>
      <c r="AX328" s="378" t="s">
        <v>42</v>
      </c>
      <c r="AY328" s="380" t="s">
        <v>79</v>
      </c>
    </row>
    <row r="329" spans="2:65" s="378" customFormat="1">
      <c r="B329" s="377"/>
      <c r="D329" s="379" t="s">
        <v>88</v>
      </c>
      <c r="E329" s="380" t="s">
        <v>1</v>
      </c>
      <c r="F329" s="381" t="s">
        <v>4091</v>
      </c>
      <c r="H329" s="382">
        <v>6.4</v>
      </c>
      <c r="I329" s="434"/>
      <c r="L329" s="377"/>
      <c r="M329" s="383"/>
      <c r="N329" s="384"/>
      <c r="O329" s="384"/>
      <c r="P329" s="384"/>
      <c r="Q329" s="384"/>
      <c r="R329" s="384"/>
      <c r="S329" s="384"/>
      <c r="T329" s="385"/>
      <c r="AT329" s="380" t="s">
        <v>88</v>
      </c>
      <c r="AU329" s="380" t="s">
        <v>45</v>
      </c>
      <c r="AV329" s="378" t="s">
        <v>45</v>
      </c>
      <c r="AW329" s="378" t="s">
        <v>24</v>
      </c>
      <c r="AX329" s="378" t="s">
        <v>42</v>
      </c>
      <c r="AY329" s="380" t="s">
        <v>79</v>
      </c>
    </row>
    <row r="330" spans="2:65" s="387" customFormat="1">
      <c r="B330" s="386"/>
      <c r="D330" s="388" t="s">
        <v>88</v>
      </c>
      <c r="E330" s="389" t="s">
        <v>1</v>
      </c>
      <c r="F330" s="390" t="s">
        <v>90</v>
      </c>
      <c r="H330" s="391">
        <v>14.9</v>
      </c>
      <c r="I330" s="435"/>
      <c r="L330" s="386"/>
      <c r="M330" s="392"/>
      <c r="N330" s="393"/>
      <c r="O330" s="393"/>
      <c r="P330" s="393"/>
      <c r="Q330" s="393"/>
      <c r="R330" s="393"/>
      <c r="S330" s="393"/>
      <c r="T330" s="394"/>
      <c r="AT330" s="395" t="s">
        <v>88</v>
      </c>
      <c r="AU330" s="395" t="s">
        <v>45</v>
      </c>
      <c r="AV330" s="387" t="s">
        <v>91</v>
      </c>
      <c r="AW330" s="387" t="s">
        <v>24</v>
      </c>
      <c r="AX330" s="387" t="s">
        <v>12</v>
      </c>
      <c r="AY330" s="395" t="s">
        <v>79</v>
      </c>
    </row>
    <row r="331" spans="2:65" s="285" customFormat="1" ht="22.5" customHeight="1">
      <c r="B331" s="286"/>
      <c r="C331" s="366" t="s">
        <v>371</v>
      </c>
      <c r="D331" s="366" t="s">
        <v>82</v>
      </c>
      <c r="E331" s="367" t="s">
        <v>4090</v>
      </c>
      <c r="F331" s="368" t="s">
        <v>4089</v>
      </c>
      <c r="G331" s="369" t="s">
        <v>959</v>
      </c>
      <c r="H331" s="370">
        <v>14.9</v>
      </c>
      <c r="I331" s="261"/>
      <c r="J331" s="371">
        <f>ROUND(I331*H331,1)</f>
        <v>0</v>
      </c>
      <c r="K331" s="368"/>
      <c r="L331" s="286"/>
      <c r="M331" s="372" t="s">
        <v>1</v>
      </c>
      <c r="N331" s="373" t="s">
        <v>31</v>
      </c>
      <c r="O331" s="374">
        <v>0.28299999999999997</v>
      </c>
      <c r="P331" s="374">
        <f>O331*H331</f>
        <v>4.2166999999999994</v>
      </c>
      <c r="Q331" s="374">
        <v>0</v>
      </c>
      <c r="R331" s="374">
        <f>Q331*H331</f>
        <v>0</v>
      </c>
      <c r="S331" s="374">
        <v>0</v>
      </c>
      <c r="T331" s="375">
        <f>S331*H331</f>
        <v>0</v>
      </c>
      <c r="AR331" s="275" t="s">
        <v>91</v>
      </c>
      <c r="AT331" s="275" t="s">
        <v>82</v>
      </c>
      <c r="AU331" s="275" t="s">
        <v>45</v>
      </c>
      <c r="AY331" s="275" t="s">
        <v>79</v>
      </c>
      <c r="BE331" s="376">
        <f>IF(N331="základní",J331,0)</f>
        <v>0</v>
      </c>
      <c r="BF331" s="376">
        <f>IF(N331="snížená",J331,0)</f>
        <v>0</v>
      </c>
      <c r="BG331" s="376">
        <f>IF(N331="zákl. přenesená",J331,0)</f>
        <v>0</v>
      </c>
      <c r="BH331" s="376">
        <f>IF(N331="sníž. přenesená",J331,0)</f>
        <v>0</v>
      </c>
      <c r="BI331" s="376">
        <f>IF(N331="nulová",J331,0)</f>
        <v>0</v>
      </c>
      <c r="BJ331" s="275" t="s">
        <v>12</v>
      </c>
      <c r="BK331" s="376">
        <f>ROUND(I331*H331,1)</f>
        <v>0</v>
      </c>
      <c r="BL331" s="275" t="s">
        <v>91</v>
      </c>
      <c r="BM331" s="275" t="s">
        <v>4088</v>
      </c>
    </row>
    <row r="332" spans="2:65" s="353" customFormat="1" ht="29.85" customHeight="1">
      <c r="B332" s="352"/>
      <c r="D332" s="363" t="s">
        <v>41</v>
      </c>
      <c r="E332" s="364" t="s">
        <v>98</v>
      </c>
      <c r="F332" s="364" t="s">
        <v>4813</v>
      </c>
      <c r="I332" s="437"/>
      <c r="J332" s="365">
        <f>BK332</f>
        <v>0</v>
      </c>
      <c r="L332" s="352"/>
      <c r="M332" s="357"/>
      <c r="N332" s="358"/>
      <c r="O332" s="358"/>
      <c r="P332" s="359">
        <f>SUM(P333:P416)</f>
        <v>870.65445</v>
      </c>
      <c r="Q332" s="358"/>
      <c r="R332" s="359">
        <f>SUM(R333:R416)</f>
        <v>186.70844190999998</v>
      </c>
      <c r="S332" s="358"/>
      <c r="T332" s="360">
        <f>SUM(T333:T416)</f>
        <v>0</v>
      </c>
      <c r="AR332" s="354" t="s">
        <v>12</v>
      </c>
      <c r="AT332" s="361" t="s">
        <v>41</v>
      </c>
      <c r="AU332" s="361" t="s">
        <v>12</v>
      </c>
      <c r="AY332" s="354" t="s">
        <v>79</v>
      </c>
      <c r="BK332" s="362">
        <f>SUM(BK333:BK416)</f>
        <v>0</v>
      </c>
    </row>
    <row r="333" spans="2:65" s="285" customFormat="1" ht="22.5" customHeight="1">
      <c r="B333" s="286"/>
      <c r="C333" s="366" t="s">
        <v>375</v>
      </c>
      <c r="D333" s="366" t="s">
        <v>82</v>
      </c>
      <c r="E333" s="367" t="s">
        <v>4086</v>
      </c>
      <c r="F333" s="368" t="s">
        <v>4812</v>
      </c>
      <c r="G333" s="369" t="s">
        <v>959</v>
      </c>
      <c r="H333" s="370">
        <v>61.991</v>
      </c>
      <c r="I333" s="261"/>
      <c r="J333" s="371">
        <f>ROUND(I333*H333,1)</f>
        <v>0</v>
      </c>
      <c r="K333" s="368"/>
      <c r="L333" s="286"/>
      <c r="M333" s="372" t="s">
        <v>1</v>
      </c>
      <c r="N333" s="373" t="s">
        <v>31</v>
      </c>
      <c r="O333" s="374">
        <v>0.95</v>
      </c>
      <c r="P333" s="374">
        <f>O333*H333</f>
        <v>58.891449999999999</v>
      </c>
      <c r="Q333" s="374">
        <v>0.27123000000000003</v>
      </c>
      <c r="R333" s="374">
        <f>Q333*H333</f>
        <v>16.81381893</v>
      </c>
      <c r="S333" s="374">
        <v>0</v>
      </c>
      <c r="T333" s="375">
        <f>S333*H333</f>
        <v>0</v>
      </c>
      <c r="AR333" s="275" t="s">
        <v>91</v>
      </c>
      <c r="AT333" s="275" t="s">
        <v>82</v>
      </c>
      <c r="AU333" s="275" t="s">
        <v>45</v>
      </c>
      <c r="AY333" s="275" t="s">
        <v>79</v>
      </c>
      <c r="BE333" s="376">
        <f>IF(N333="základní",J333,0)</f>
        <v>0</v>
      </c>
      <c r="BF333" s="376">
        <f>IF(N333="snížená",J333,0)</f>
        <v>0</v>
      </c>
      <c r="BG333" s="376">
        <f>IF(N333="zákl. přenesená",J333,0)</f>
        <v>0</v>
      </c>
      <c r="BH333" s="376">
        <f>IF(N333="sníž. přenesená",J333,0)</f>
        <v>0</v>
      </c>
      <c r="BI333" s="376">
        <f>IF(N333="nulová",J333,0)</f>
        <v>0</v>
      </c>
      <c r="BJ333" s="275" t="s">
        <v>12</v>
      </c>
      <c r="BK333" s="376">
        <f>ROUND(I333*H333,1)</f>
        <v>0</v>
      </c>
      <c r="BL333" s="275" t="s">
        <v>91</v>
      </c>
      <c r="BM333" s="275" t="s">
        <v>4085</v>
      </c>
    </row>
    <row r="334" spans="2:65" s="397" customFormat="1">
      <c r="B334" s="396"/>
      <c r="D334" s="379" t="s">
        <v>88</v>
      </c>
      <c r="E334" s="398" t="s">
        <v>1</v>
      </c>
      <c r="F334" s="399" t="s">
        <v>2793</v>
      </c>
      <c r="H334" s="398" t="s">
        <v>1</v>
      </c>
      <c r="I334" s="436"/>
      <c r="L334" s="396"/>
      <c r="M334" s="400"/>
      <c r="N334" s="401"/>
      <c r="O334" s="401"/>
      <c r="P334" s="401"/>
      <c r="Q334" s="401"/>
      <c r="R334" s="401"/>
      <c r="S334" s="401"/>
      <c r="T334" s="402"/>
      <c r="AT334" s="398" t="s">
        <v>88</v>
      </c>
      <c r="AU334" s="398" t="s">
        <v>45</v>
      </c>
      <c r="AV334" s="397" t="s">
        <v>12</v>
      </c>
      <c r="AW334" s="397" t="s">
        <v>24</v>
      </c>
      <c r="AX334" s="397" t="s">
        <v>42</v>
      </c>
      <c r="AY334" s="398" t="s">
        <v>79</v>
      </c>
    </row>
    <row r="335" spans="2:65" s="378" customFormat="1">
      <c r="B335" s="377"/>
      <c r="D335" s="379" t="s">
        <v>88</v>
      </c>
      <c r="E335" s="380" t="s">
        <v>1</v>
      </c>
      <c r="F335" s="381" t="s">
        <v>4084</v>
      </c>
      <c r="H335" s="382">
        <v>70.281000000000006</v>
      </c>
      <c r="I335" s="434"/>
      <c r="L335" s="377"/>
      <c r="M335" s="383"/>
      <c r="N335" s="384"/>
      <c r="O335" s="384"/>
      <c r="P335" s="384"/>
      <c r="Q335" s="384"/>
      <c r="R335" s="384"/>
      <c r="S335" s="384"/>
      <c r="T335" s="385"/>
      <c r="AT335" s="380" t="s">
        <v>88</v>
      </c>
      <c r="AU335" s="380" t="s">
        <v>45</v>
      </c>
      <c r="AV335" s="378" t="s">
        <v>45</v>
      </c>
      <c r="AW335" s="378" t="s">
        <v>24</v>
      </c>
      <c r="AX335" s="378" t="s">
        <v>42</v>
      </c>
      <c r="AY335" s="380" t="s">
        <v>79</v>
      </c>
    </row>
    <row r="336" spans="2:65" s="378" customFormat="1">
      <c r="B336" s="377"/>
      <c r="D336" s="379" t="s">
        <v>88</v>
      </c>
      <c r="E336" s="380" t="s">
        <v>1</v>
      </c>
      <c r="F336" s="381" t="s">
        <v>4083</v>
      </c>
      <c r="H336" s="382">
        <v>-4.8</v>
      </c>
      <c r="I336" s="434"/>
      <c r="L336" s="377"/>
      <c r="M336" s="383"/>
      <c r="N336" s="384"/>
      <c r="O336" s="384"/>
      <c r="P336" s="384"/>
      <c r="Q336" s="384"/>
      <c r="R336" s="384"/>
      <c r="S336" s="384"/>
      <c r="T336" s="385"/>
      <c r="AT336" s="380" t="s">
        <v>88</v>
      </c>
      <c r="AU336" s="380" t="s">
        <v>45</v>
      </c>
      <c r="AV336" s="378" t="s">
        <v>45</v>
      </c>
      <c r="AW336" s="378" t="s">
        <v>24</v>
      </c>
      <c r="AX336" s="378" t="s">
        <v>42</v>
      </c>
      <c r="AY336" s="380" t="s">
        <v>79</v>
      </c>
    </row>
    <row r="337" spans="2:65" s="378" customFormat="1">
      <c r="B337" s="377"/>
      <c r="D337" s="379" t="s">
        <v>88</v>
      </c>
      <c r="E337" s="380" t="s">
        <v>1</v>
      </c>
      <c r="F337" s="381" t="s">
        <v>4082</v>
      </c>
      <c r="H337" s="382">
        <v>-1.6</v>
      </c>
      <c r="I337" s="434"/>
      <c r="L337" s="377"/>
      <c r="M337" s="383"/>
      <c r="N337" s="384"/>
      <c r="O337" s="384"/>
      <c r="P337" s="384"/>
      <c r="Q337" s="384"/>
      <c r="R337" s="384"/>
      <c r="S337" s="384"/>
      <c r="T337" s="385"/>
      <c r="AT337" s="380" t="s">
        <v>88</v>
      </c>
      <c r="AU337" s="380" t="s">
        <v>45</v>
      </c>
      <c r="AV337" s="378" t="s">
        <v>45</v>
      </c>
      <c r="AW337" s="378" t="s">
        <v>24</v>
      </c>
      <c r="AX337" s="378" t="s">
        <v>42</v>
      </c>
      <c r="AY337" s="380" t="s">
        <v>79</v>
      </c>
    </row>
    <row r="338" spans="2:65" s="378" customFormat="1">
      <c r="B338" s="377"/>
      <c r="D338" s="379" t="s">
        <v>88</v>
      </c>
      <c r="E338" s="380" t="s">
        <v>1</v>
      </c>
      <c r="F338" s="381" t="s">
        <v>3526</v>
      </c>
      <c r="H338" s="382">
        <v>-1.89</v>
      </c>
      <c r="I338" s="434"/>
      <c r="L338" s="377"/>
      <c r="M338" s="383"/>
      <c r="N338" s="384"/>
      <c r="O338" s="384"/>
      <c r="P338" s="384"/>
      <c r="Q338" s="384"/>
      <c r="R338" s="384"/>
      <c r="S338" s="384"/>
      <c r="T338" s="385"/>
      <c r="AT338" s="380" t="s">
        <v>88</v>
      </c>
      <c r="AU338" s="380" t="s">
        <v>45</v>
      </c>
      <c r="AV338" s="378" t="s">
        <v>45</v>
      </c>
      <c r="AW338" s="378" t="s">
        <v>24</v>
      </c>
      <c r="AX338" s="378" t="s">
        <v>42</v>
      </c>
      <c r="AY338" s="380" t="s">
        <v>79</v>
      </c>
    </row>
    <row r="339" spans="2:65" s="387" customFormat="1">
      <c r="B339" s="386"/>
      <c r="D339" s="388" t="s">
        <v>88</v>
      </c>
      <c r="E339" s="389" t="s">
        <v>1</v>
      </c>
      <c r="F339" s="390" t="s">
        <v>90</v>
      </c>
      <c r="H339" s="391">
        <v>61.991</v>
      </c>
      <c r="I339" s="435"/>
      <c r="L339" s="386"/>
      <c r="M339" s="392"/>
      <c r="N339" s="393"/>
      <c r="O339" s="393"/>
      <c r="P339" s="393"/>
      <c r="Q339" s="393"/>
      <c r="R339" s="393"/>
      <c r="S339" s="393"/>
      <c r="T339" s="394"/>
      <c r="AT339" s="395" t="s">
        <v>88</v>
      </c>
      <c r="AU339" s="395" t="s">
        <v>45</v>
      </c>
      <c r="AV339" s="387" t="s">
        <v>91</v>
      </c>
      <c r="AW339" s="387" t="s">
        <v>24</v>
      </c>
      <c r="AX339" s="387" t="s">
        <v>12</v>
      </c>
      <c r="AY339" s="395" t="s">
        <v>79</v>
      </c>
    </row>
    <row r="340" spans="2:65" s="285" customFormat="1" ht="22.5" customHeight="1">
      <c r="B340" s="286"/>
      <c r="C340" s="366" t="s">
        <v>380</v>
      </c>
      <c r="D340" s="366" t="s">
        <v>82</v>
      </c>
      <c r="E340" s="367" t="s">
        <v>4081</v>
      </c>
      <c r="F340" s="368" t="s">
        <v>4811</v>
      </c>
      <c r="G340" s="369" t="s">
        <v>959</v>
      </c>
      <c r="H340" s="370">
        <v>45.45</v>
      </c>
      <c r="I340" s="261"/>
      <c r="J340" s="371">
        <f>ROUND(I340*H340,1)</f>
        <v>0</v>
      </c>
      <c r="K340" s="368"/>
      <c r="L340" s="286"/>
      <c r="M340" s="372" t="s">
        <v>1</v>
      </c>
      <c r="N340" s="373" t="s">
        <v>31</v>
      </c>
      <c r="O340" s="374">
        <v>1.008</v>
      </c>
      <c r="P340" s="374">
        <f>O340*H340</f>
        <v>45.813600000000001</v>
      </c>
      <c r="Q340" s="374">
        <v>0.26068000000000002</v>
      </c>
      <c r="R340" s="374">
        <f>Q340*H340</f>
        <v>11.847906000000002</v>
      </c>
      <c r="S340" s="374">
        <v>0</v>
      </c>
      <c r="T340" s="375">
        <f>S340*H340</f>
        <v>0</v>
      </c>
      <c r="AR340" s="275" t="s">
        <v>91</v>
      </c>
      <c r="AT340" s="275" t="s">
        <v>82</v>
      </c>
      <c r="AU340" s="275" t="s">
        <v>45</v>
      </c>
      <c r="AY340" s="275" t="s">
        <v>79</v>
      </c>
      <c r="BE340" s="376">
        <f>IF(N340="základní",J340,0)</f>
        <v>0</v>
      </c>
      <c r="BF340" s="376">
        <f>IF(N340="snížená",J340,0)</f>
        <v>0</v>
      </c>
      <c r="BG340" s="376">
        <f>IF(N340="zákl. přenesená",J340,0)</f>
        <v>0</v>
      </c>
      <c r="BH340" s="376">
        <f>IF(N340="sníž. přenesená",J340,0)</f>
        <v>0</v>
      </c>
      <c r="BI340" s="376">
        <f>IF(N340="nulová",J340,0)</f>
        <v>0</v>
      </c>
      <c r="BJ340" s="275" t="s">
        <v>12</v>
      </c>
      <c r="BK340" s="376">
        <f>ROUND(I340*H340,1)</f>
        <v>0</v>
      </c>
      <c r="BL340" s="275" t="s">
        <v>91</v>
      </c>
      <c r="BM340" s="275" t="s">
        <v>4080</v>
      </c>
    </row>
    <row r="341" spans="2:65" s="397" customFormat="1">
      <c r="B341" s="396"/>
      <c r="D341" s="379" t="s">
        <v>88</v>
      </c>
      <c r="E341" s="398" t="s">
        <v>1</v>
      </c>
      <c r="F341" s="399" t="s">
        <v>2793</v>
      </c>
      <c r="H341" s="398" t="s">
        <v>1</v>
      </c>
      <c r="I341" s="436"/>
      <c r="L341" s="396"/>
      <c r="M341" s="400"/>
      <c r="N341" s="401"/>
      <c r="O341" s="401"/>
      <c r="P341" s="401"/>
      <c r="Q341" s="401"/>
      <c r="R341" s="401"/>
      <c r="S341" s="401"/>
      <c r="T341" s="402"/>
      <c r="AT341" s="398" t="s">
        <v>88</v>
      </c>
      <c r="AU341" s="398" t="s">
        <v>45</v>
      </c>
      <c r="AV341" s="397" t="s">
        <v>12</v>
      </c>
      <c r="AW341" s="397" t="s">
        <v>24</v>
      </c>
      <c r="AX341" s="397" t="s">
        <v>42</v>
      </c>
      <c r="AY341" s="398" t="s">
        <v>79</v>
      </c>
    </row>
    <row r="342" spans="2:65" s="378" customFormat="1">
      <c r="B342" s="377"/>
      <c r="D342" s="379" t="s">
        <v>88</v>
      </c>
      <c r="E342" s="380" t="s">
        <v>1</v>
      </c>
      <c r="F342" s="381" t="s">
        <v>4079</v>
      </c>
      <c r="H342" s="382">
        <v>36.700000000000003</v>
      </c>
      <c r="I342" s="434"/>
      <c r="L342" s="377"/>
      <c r="M342" s="383"/>
      <c r="N342" s="384"/>
      <c r="O342" s="384"/>
      <c r="P342" s="384"/>
      <c r="Q342" s="384"/>
      <c r="R342" s="384"/>
      <c r="S342" s="384"/>
      <c r="T342" s="385"/>
      <c r="AT342" s="380" t="s">
        <v>88</v>
      </c>
      <c r="AU342" s="380" t="s">
        <v>45</v>
      </c>
      <c r="AV342" s="378" t="s">
        <v>45</v>
      </c>
      <c r="AW342" s="378" t="s">
        <v>24</v>
      </c>
      <c r="AX342" s="378" t="s">
        <v>42</v>
      </c>
      <c r="AY342" s="380" t="s">
        <v>79</v>
      </c>
    </row>
    <row r="343" spans="2:65" s="378" customFormat="1">
      <c r="B343" s="377"/>
      <c r="D343" s="379" t="s">
        <v>88</v>
      </c>
      <c r="E343" s="380" t="s">
        <v>1</v>
      </c>
      <c r="F343" s="381" t="s">
        <v>4078</v>
      </c>
      <c r="H343" s="382">
        <v>8.75</v>
      </c>
      <c r="I343" s="434"/>
      <c r="L343" s="377"/>
      <c r="M343" s="383"/>
      <c r="N343" s="384"/>
      <c r="O343" s="384"/>
      <c r="P343" s="384"/>
      <c r="Q343" s="384"/>
      <c r="R343" s="384"/>
      <c r="S343" s="384"/>
      <c r="T343" s="385"/>
      <c r="AT343" s="380" t="s">
        <v>88</v>
      </c>
      <c r="AU343" s="380" t="s">
        <v>45</v>
      </c>
      <c r="AV343" s="378" t="s">
        <v>45</v>
      </c>
      <c r="AW343" s="378" t="s">
        <v>24</v>
      </c>
      <c r="AX343" s="378" t="s">
        <v>42</v>
      </c>
      <c r="AY343" s="380" t="s">
        <v>79</v>
      </c>
    </row>
    <row r="344" spans="2:65" s="387" customFormat="1">
      <c r="B344" s="386"/>
      <c r="D344" s="388" t="s">
        <v>88</v>
      </c>
      <c r="E344" s="389" t="s">
        <v>1</v>
      </c>
      <c r="F344" s="390" t="s">
        <v>90</v>
      </c>
      <c r="H344" s="391">
        <v>45.45</v>
      </c>
      <c r="I344" s="435"/>
      <c r="L344" s="386"/>
      <c r="M344" s="392"/>
      <c r="N344" s="393"/>
      <c r="O344" s="393"/>
      <c r="P344" s="393"/>
      <c r="Q344" s="393"/>
      <c r="R344" s="393"/>
      <c r="S344" s="393"/>
      <c r="T344" s="394"/>
      <c r="AT344" s="395" t="s">
        <v>88</v>
      </c>
      <c r="AU344" s="395" t="s">
        <v>45</v>
      </c>
      <c r="AV344" s="387" t="s">
        <v>91</v>
      </c>
      <c r="AW344" s="387" t="s">
        <v>24</v>
      </c>
      <c r="AX344" s="387" t="s">
        <v>12</v>
      </c>
      <c r="AY344" s="395" t="s">
        <v>79</v>
      </c>
    </row>
    <row r="345" spans="2:65" s="285" customFormat="1" ht="22.5" customHeight="1">
      <c r="B345" s="286"/>
      <c r="C345" s="366" t="s">
        <v>384</v>
      </c>
      <c r="D345" s="366" t="s">
        <v>82</v>
      </c>
      <c r="E345" s="367" t="s">
        <v>4077</v>
      </c>
      <c r="F345" s="368" t="s">
        <v>4810</v>
      </c>
      <c r="G345" s="369" t="s">
        <v>959</v>
      </c>
      <c r="H345" s="370">
        <v>333.267</v>
      </c>
      <c r="I345" s="261"/>
      <c r="J345" s="371">
        <f>ROUND(I345*H345,1)</f>
        <v>0</v>
      </c>
      <c r="K345" s="368"/>
      <c r="L345" s="286"/>
      <c r="M345" s="372" t="s">
        <v>1</v>
      </c>
      <c r="N345" s="373" t="s">
        <v>31</v>
      </c>
      <c r="O345" s="374">
        <v>1.0900000000000001</v>
      </c>
      <c r="P345" s="374">
        <f>O345*H345</f>
        <v>363.26103000000001</v>
      </c>
      <c r="Q345" s="374">
        <v>0.30962000000000001</v>
      </c>
      <c r="R345" s="374">
        <f>Q345*H345</f>
        <v>103.18612854</v>
      </c>
      <c r="S345" s="374">
        <v>0</v>
      </c>
      <c r="T345" s="375">
        <f>S345*H345</f>
        <v>0</v>
      </c>
      <c r="AR345" s="275" t="s">
        <v>91</v>
      </c>
      <c r="AT345" s="275" t="s">
        <v>82</v>
      </c>
      <c r="AU345" s="275" t="s">
        <v>45</v>
      </c>
      <c r="AY345" s="275" t="s">
        <v>79</v>
      </c>
      <c r="BE345" s="376">
        <f>IF(N345="základní",J345,0)</f>
        <v>0</v>
      </c>
      <c r="BF345" s="376">
        <f>IF(N345="snížená",J345,0)</f>
        <v>0</v>
      </c>
      <c r="BG345" s="376">
        <f>IF(N345="zákl. přenesená",J345,0)</f>
        <v>0</v>
      </c>
      <c r="BH345" s="376">
        <f>IF(N345="sníž. přenesená",J345,0)</f>
        <v>0</v>
      </c>
      <c r="BI345" s="376">
        <f>IF(N345="nulová",J345,0)</f>
        <v>0</v>
      </c>
      <c r="BJ345" s="275" t="s">
        <v>12</v>
      </c>
      <c r="BK345" s="376">
        <f>ROUND(I345*H345,1)</f>
        <v>0</v>
      </c>
      <c r="BL345" s="275" t="s">
        <v>91</v>
      </c>
      <c r="BM345" s="275" t="s">
        <v>4076</v>
      </c>
    </row>
    <row r="346" spans="2:65" s="397" customFormat="1">
      <c r="B346" s="396"/>
      <c r="D346" s="379" t="s">
        <v>88</v>
      </c>
      <c r="E346" s="398" t="s">
        <v>1</v>
      </c>
      <c r="F346" s="399" t="s">
        <v>2793</v>
      </c>
      <c r="H346" s="398" t="s">
        <v>1</v>
      </c>
      <c r="I346" s="436"/>
      <c r="L346" s="396"/>
      <c r="M346" s="400"/>
      <c r="N346" s="401"/>
      <c r="O346" s="401"/>
      <c r="P346" s="401"/>
      <c r="Q346" s="401"/>
      <c r="R346" s="401"/>
      <c r="S346" s="401"/>
      <c r="T346" s="402"/>
      <c r="AT346" s="398" t="s">
        <v>88</v>
      </c>
      <c r="AU346" s="398" t="s">
        <v>45</v>
      </c>
      <c r="AV346" s="397" t="s">
        <v>12</v>
      </c>
      <c r="AW346" s="397" t="s">
        <v>24</v>
      </c>
      <c r="AX346" s="397" t="s">
        <v>42</v>
      </c>
      <c r="AY346" s="398" t="s">
        <v>79</v>
      </c>
    </row>
    <row r="347" spans="2:65" s="378" customFormat="1">
      <c r="B347" s="377"/>
      <c r="D347" s="379" t="s">
        <v>88</v>
      </c>
      <c r="E347" s="380" t="s">
        <v>1</v>
      </c>
      <c r="F347" s="381" t="s">
        <v>4075</v>
      </c>
      <c r="H347" s="382">
        <v>201.85</v>
      </c>
      <c r="I347" s="434"/>
      <c r="L347" s="377"/>
      <c r="M347" s="383"/>
      <c r="N347" s="384"/>
      <c r="O347" s="384"/>
      <c r="P347" s="384"/>
      <c r="Q347" s="384"/>
      <c r="R347" s="384"/>
      <c r="S347" s="384"/>
      <c r="T347" s="385"/>
      <c r="AT347" s="380" t="s">
        <v>88</v>
      </c>
      <c r="AU347" s="380" t="s">
        <v>45</v>
      </c>
      <c r="AV347" s="378" t="s">
        <v>45</v>
      </c>
      <c r="AW347" s="378" t="s">
        <v>24</v>
      </c>
      <c r="AX347" s="378" t="s">
        <v>42</v>
      </c>
      <c r="AY347" s="380" t="s">
        <v>79</v>
      </c>
    </row>
    <row r="348" spans="2:65" s="378" customFormat="1">
      <c r="B348" s="377"/>
      <c r="D348" s="379" t="s">
        <v>88</v>
      </c>
      <c r="E348" s="380" t="s">
        <v>1</v>
      </c>
      <c r="F348" s="381" t="s">
        <v>4074</v>
      </c>
      <c r="H348" s="382">
        <v>52.5</v>
      </c>
      <c r="I348" s="434"/>
      <c r="L348" s="377"/>
      <c r="M348" s="383"/>
      <c r="N348" s="384"/>
      <c r="O348" s="384"/>
      <c r="P348" s="384"/>
      <c r="Q348" s="384"/>
      <c r="R348" s="384"/>
      <c r="S348" s="384"/>
      <c r="T348" s="385"/>
      <c r="AT348" s="380" t="s">
        <v>88</v>
      </c>
      <c r="AU348" s="380" t="s">
        <v>45</v>
      </c>
      <c r="AV348" s="378" t="s">
        <v>45</v>
      </c>
      <c r="AW348" s="378" t="s">
        <v>24</v>
      </c>
      <c r="AX348" s="378" t="s">
        <v>42</v>
      </c>
      <c r="AY348" s="380" t="s">
        <v>79</v>
      </c>
    </row>
    <row r="349" spans="2:65" s="378" customFormat="1">
      <c r="B349" s="377"/>
      <c r="D349" s="379" t="s">
        <v>88</v>
      </c>
      <c r="E349" s="380" t="s">
        <v>1</v>
      </c>
      <c r="F349" s="381" t="s">
        <v>4073</v>
      </c>
      <c r="H349" s="382">
        <v>-45.45</v>
      </c>
      <c r="I349" s="434"/>
      <c r="L349" s="377"/>
      <c r="M349" s="383"/>
      <c r="N349" s="384"/>
      <c r="O349" s="384"/>
      <c r="P349" s="384"/>
      <c r="Q349" s="384"/>
      <c r="R349" s="384"/>
      <c r="S349" s="384"/>
      <c r="T349" s="385"/>
      <c r="AT349" s="380" t="s">
        <v>88</v>
      </c>
      <c r="AU349" s="380" t="s">
        <v>45</v>
      </c>
      <c r="AV349" s="378" t="s">
        <v>45</v>
      </c>
      <c r="AW349" s="378" t="s">
        <v>24</v>
      </c>
      <c r="AX349" s="378" t="s">
        <v>42</v>
      </c>
      <c r="AY349" s="380" t="s">
        <v>79</v>
      </c>
    </row>
    <row r="350" spans="2:65" s="417" customFormat="1">
      <c r="B350" s="416"/>
      <c r="D350" s="379" t="s">
        <v>88</v>
      </c>
      <c r="E350" s="418" t="s">
        <v>1</v>
      </c>
      <c r="F350" s="419" t="s">
        <v>1840</v>
      </c>
      <c r="H350" s="420">
        <v>208.9</v>
      </c>
      <c r="I350" s="438"/>
      <c r="L350" s="416"/>
      <c r="M350" s="421"/>
      <c r="N350" s="422"/>
      <c r="O350" s="422"/>
      <c r="P350" s="422"/>
      <c r="Q350" s="422"/>
      <c r="R350" s="422"/>
      <c r="S350" s="422"/>
      <c r="T350" s="423"/>
      <c r="AT350" s="418" t="s">
        <v>88</v>
      </c>
      <c r="AU350" s="418" t="s">
        <v>45</v>
      </c>
      <c r="AV350" s="417" t="s">
        <v>98</v>
      </c>
      <c r="AW350" s="417" t="s">
        <v>24</v>
      </c>
      <c r="AX350" s="417" t="s">
        <v>42</v>
      </c>
      <c r="AY350" s="418" t="s">
        <v>79</v>
      </c>
    </row>
    <row r="351" spans="2:65" s="397" customFormat="1">
      <c r="B351" s="396"/>
      <c r="D351" s="379" t="s">
        <v>88</v>
      </c>
      <c r="E351" s="398" t="s">
        <v>1</v>
      </c>
      <c r="F351" s="399" t="s">
        <v>2791</v>
      </c>
      <c r="H351" s="398" t="s">
        <v>1</v>
      </c>
      <c r="I351" s="436"/>
      <c r="L351" s="396"/>
      <c r="M351" s="400"/>
      <c r="N351" s="401"/>
      <c r="O351" s="401"/>
      <c r="P351" s="401"/>
      <c r="Q351" s="401"/>
      <c r="R351" s="401"/>
      <c r="S351" s="401"/>
      <c r="T351" s="402"/>
      <c r="AT351" s="398" t="s">
        <v>88</v>
      </c>
      <c r="AU351" s="398" t="s">
        <v>45</v>
      </c>
      <c r="AV351" s="397" t="s">
        <v>12</v>
      </c>
      <c r="AW351" s="397" t="s">
        <v>24</v>
      </c>
      <c r="AX351" s="397" t="s">
        <v>42</v>
      </c>
      <c r="AY351" s="398" t="s">
        <v>79</v>
      </c>
    </row>
    <row r="352" spans="2:65" s="378" customFormat="1">
      <c r="B352" s="377"/>
      <c r="D352" s="379" t="s">
        <v>88</v>
      </c>
      <c r="E352" s="380" t="s">
        <v>1</v>
      </c>
      <c r="F352" s="381" t="s">
        <v>4072</v>
      </c>
      <c r="H352" s="382">
        <v>66.742000000000004</v>
      </c>
      <c r="I352" s="434"/>
      <c r="L352" s="377"/>
      <c r="M352" s="383"/>
      <c r="N352" s="384"/>
      <c r="O352" s="384"/>
      <c r="P352" s="384"/>
      <c r="Q352" s="384"/>
      <c r="R352" s="384"/>
      <c r="S352" s="384"/>
      <c r="T352" s="385"/>
      <c r="AT352" s="380" t="s">
        <v>88</v>
      </c>
      <c r="AU352" s="380" t="s">
        <v>45</v>
      </c>
      <c r="AV352" s="378" t="s">
        <v>45</v>
      </c>
      <c r="AW352" s="378" t="s">
        <v>24</v>
      </c>
      <c r="AX352" s="378" t="s">
        <v>42</v>
      </c>
      <c r="AY352" s="380" t="s">
        <v>79</v>
      </c>
    </row>
    <row r="353" spans="2:51" s="378" customFormat="1">
      <c r="B353" s="377"/>
      <c r="D353" s="379" t="s">
        <v>88</v>
      </c>
      <c r="E353" s="380" t="s">
        <v>1</v>
      </c>
      <c r="F353" s="381" t="s">
        <v>4071</v>
      </c>
      <c r="H353" s="382">
        <v>24.324999999999999</v>
      </c>
      <c r="I353" s="434"/>
      <c r="L353" s="377"/>
      <c r="M353" s="383"/>
      <c r="N353" s="384"/>
      <c r="O353" s="384"/>
      <c r="P353" s="384"/>
      <c r="Q353" s="384"/>
      <c r="R353" s="384"/>
      <c r="S353" s="384"/>
      <c r="T353" s="385"/>
      <c r="AT353" s="380" t="s">
        <v>88</v>
      </c>
      <c r="AU353" s="380" t="s">
        <v>45</v>
      </c>
      <c r="AV353" s="378" t="s">
        <v>45</v>
      </c>
      <c r="AW353" s="378" t="s">
        <v>24</v>
      </c>
      <c r="AX353" s="378" t="s">
        <v>42</v>
      </c>
      <c r="AY353" s="380" t="s">
        <v>79</v>
      </c>
    </row>
    <row r="354" spans="2:51" s="378" customFormat="1">
      <c r="B354" s="377"/>
      <c r="D354" s="379" t="s">
        <v>88</v>
      </c>
      <c r="E354" s="380" t="s">
        <v>1</v>
      </c>
      <c r="F354" s="381" t="s">
        <v>4070</v>
      </c>
      <c r="H354" s="382">
        <v>144.25</v>
      </c>
      <c r="I354" s="434"/>
      <c r="L354" s="377"/>
      <c r="M354" s="383"/>
      <c r="N354" s="384"/>
      <c r="O354" s="384"/>
      <c r="P354" s="384"/>
      <c r="Q354" s="384"/>
      <c r="R354" s="384"/>
      <c r="S354" s="384"/>
      <c r="T354" s="385"/>
      <c r="AT354" s="380" t="s">
        <v>88</v>
      </c>
      <c r="AU354" s="380" t="s">
        <v>45</v>
      </c>
      <c r="AV354" s="378" t="s">
        <v>45</v>
      </c>
      <c r="AW354" s="378" t="s">
        <v>24</v>
      </c>
      <c r="AX354" s="378" t="s">
        <v>42</v>
      </c>
      <c r="AY354" s="380" t="s">
        <v>79</v>
      </c>
    </row>
    <row r="355" spans="2:51" s="417" customFormat="1">
      <c r="B355" s="416"/>
      <c r="D355" s="379" t="s">
        <v>88</v>
      </c>
      <c r="E355" s="418" t="s">
        <v>1</v>
      </c>
      <c r="F355" s="419" t="s">
        <v>1840</v>
      </c>
      <c r="H355" s="420">
        <v>235.31700000000001</v>
      </c>
      <c r="I355" s="438"/>
      <c r="L355" s="416"/>
      <c r="M355" s="421"/>
      <c r="N355" s="422"/>
      <c r="O355" s="422"/>
      <c r="P355" s="422"/>
      <c r="Q355" s="422"/>
      <c r="R355" s="422"/>
      <c r="S355" s="422"/>
      <c r="T355" s="423"/>
      <c r="AT355" s="418" t="s">
        <v>88</v>
      </c>
      <c r="AU355" s="418" t="s">
        <v>45</v>
      </c>
      <c r="AV355" s="417" t="s">
        <v>98</v>
      </c>
      <c r="AW355" s="417" t="s">
        <v>24</v>
      </c>
      <c r="AX355" s="417" t="s">
        <v>42</v>
      </c>
      <c r="AY355" s="418" t="s">
        <v>79</v>
      </c>
    </row>
    <row r="356" spans="2:51" s="397" customFormat="1">
      <c r="B356" s="396"/>
      <c r="D356" s="379" t="s">
        <v>88</v>
      </c>
      <c r="E356" s="398" t="s">
        <v>1</v>
      </c>
      <c r="F356" s="399" t="s">
        <v>2787</v>
      </c>
      <c r="H356" s="398" t="s">
        <v>1</v>
      </c>
      <c r="I356" s="436"/>
      <c r="L356" s="396"/>
      <c r="M356" s="400"/>
      <c r="N356" s="401"/>
      <c r="O356" s="401"/>
      <c r="P356" s="401"/>
      <c r="Q356" s="401"/>
      <c r="R356" s="401"/>
      <c r="S356" s="401"/>
      <c r="T356" s="402"/>
      <c r="AT356" s="398" t="s">
        <v>88</v>
      </c>
      <c r="AU356" s="398" t="s">
        <v>45</v>
      </c>
      <c r="AV356" s="397" t="s">
        <v>12</v>
      </c>
      <c r="AW356" s="397" t="s">
        <v>24</v>
      </c>
      <c r="AX356" s="397" t="s">
        <v>42</v>
      </c>
      <c r="AY356" s="398" t="s">
        <v>79</v>
      </c>
    </row>
    <row r="357" spans="2:51" s="378" customFormat="1">
      <c r="B357" s="377"/>
      <c r="D357" s="379" t="s">
        <v>88</v>
      </c>
      <c r="E357" s="380" t="s">
        <v>1</v>
      </c>
      <c r="F357" s="381" t="s">
        <v>2786</v>
      </c>
      <c r="H357" s="382">
        <v>-21</v>
      </c>
      <c r="I357" s="434"/>
      <c r="L357" s="377"/>
      <c r="M357" s="383"/>
      <c r="N357" s="384"/>
      <c r="O357" s="384"/>
      <c r="P357" s="384"/>
      <c r="Q357" s="384"/>
      <c r="R357" s="384"/>
      <c r="S357" s="384"/>
      <c r="T357" s="385"/>
      <c r="AT357" s="380" t="s">
        <v>88</v>
      </c>
      <c r="AU357" s="380" t="s">
        <v>45</v>
      </c>
      <c r="AV357" s="378" t="s">
        <v>45</v>
      </c>
      <c r="AW357" s="378" t="s">
        <v>24</v>
      </c>
      <c r="AX357" s="378" t="s">
        <v>42</v>
      </c>
      <c r="AY357" s="380" t="s">
        <v>79</v>
      </c>
    </row>
    <row r="358" spans="2:51" s="378" customFormat="1">
      <c r="B358" s="377"/>
      <c r="D358" s="379" t="s">
        <v>88</v>
      </c>
      <c r="E358" s="380" t="s">
        <v>1</v>
      </c>
      <c r="F358" s="381" t="s">
        <v>2785</v>
      </c>
      <c r="H358" s="382">
        <v>-6</v>
      </c>
      <c r="I358" s="434"/>
      <c r="L358" s="377"/>
      <c r="M358" s="383"/>
      <c r="N358" s="384"/>
      <c r="O358" s="384"/>
      <c r="P358" s="384"/>
      <c r="Q358" s="384"/>
      <c r="R358" s="384"/>
      <c r="S358" s="384"/>
      <c r="T358" s="385"/>
      <c r="AT358" s="380" t="s">
        <v>88</v>
      </c>
      <c r="AU358" s="380" t="s">
        <v>45</v>
      </c>
      <c r="AV358" s="378" t="s">
        <v>45</v>
      </c>
      <c r="AW358" s="378" t="s">
        <v>24</v>
      </c>
      <c r="AX358" s="378" t="s">
        <v>42</v>
      </c>
      <c r="AY358" s="380" t="s">
        <v>79</v>
      </c>
    </row>
    <row r="359" spans="2:51" s="378" customFormat="1">
      <c r="B359" s="377"/>
      <c r="D359" s="379" t="s">
        <v>88</v>
      </c>
      <c r="E359" s="380" t="s">
        <v>1</v>
      </c>
      <c r="F359" s="381" t="s">
        <v>2784</v>
      </c>
      <c r="H359" s="382">
        <v>-3.375</v>
      </c>
      <c r="I359" s="434"/>
      <c r="L359" s="377"/>
      <c r="M359" s="383"/>
      <c r="N359" s="384"/>
      <c r="O359" s="384"/>
      <c r="P359" s="384"/>
      <c r="Q359" s="384"/>
      <c r="R359" s="384"/>
      <c r="S359" s="384"/>
      <c r="T359" s="385"/>
      <c r="AT359" s="380" t="s">
        <v>88</v>
      </c>
      <c r="AU359" s="380" t="s">
        <v>45</v>
      </c>
      <c r="AV359" s="378" t="s">
        <v>45</v>
      </c>
      <c r="AW359" s="378" t="s">
        <v>24</v>
      </c>
      <c r="AX359" s="378" t="s">
        <v>42</v>
      </c>
      <c r="AY359" s="380" t="s">
        <v>79</v>
      </c>
    </row>
    <row r="360" spans="2:51" s="378" customFormat="1">
      <c r="B360" s="377"/>
      <c r="D360" s="379" t="s">
        <v>88</v>
      </c>
      <c r="E360" s="380" t="s">
        <v>1</v>
      </c>
      <c r="F360" s="381" t="s">
        <v>2783</v>
      </c>
      <c r="H360" s="382">
        <v>-3.375</v>
      </c>
      <c r="I360" s="434"/>
      <c r="L360" s="377"/>
      <c r="M360" s="383"/>
      <c r="N360" s="384"/>
      <c r="O360" s="384"/>
      <c r="P360" s="384"/>
      <c r="Q360" s="384"/>
      <c r="R360" s="384"/>
      <c r="S360" s="384"/>
      <c r="T360" s="385"/>
      <c r="AT360" s="380" t="s">
        <v>88</v>
      </c>
      <c r="AU360" s="380" t="s">
        <v>45</v>
      </c>
      <c r="AV360" s="378" t="s">
        <v>45</v>
      </c>
      <c r="AW360" s="378" t="s">
        <v>24</v>
      </c>
      <c r="AX360" s="378" t="s">
        <v>42</v>
      </c>
      <c r="AY360" s="380" t="s">
        <v>79</v>
      </c>
    </row>
    <row r="361" spans="2:51" s="378" customFormat="1">
      <c r="B361" s="377"/>
      <c r="D361" s="379" t="s">
        <v>88</v>
      </c>
      <c r="E361" s="380" t="s">
        <v>1</v>
      </c>
      <c r="F361" s="381" t="s">
        <v>2782</v>
      </c>
      <c r="H361" s="382">
        <v>-24.75</v>
      </c>
      <c r="I361" s="434"/>
      <c r="L361" s="377"/>
      <c r="M361" s="383"/>
      <c r="N361" s="384"/>
      <c r="O361" s="384"/>
      <c r="P361" s="384"/>
      <c r="Q361" s="384"/>
      <c r="R361" s="384"/>
      <c r="S361" s="384"/>
      <c r="T361" s="385"/>
      <c r="AT361" s="380" t="s">
        <v>88</v>
      </c>
      <c r="AU361" s="380" t="s">
        <v>45</v>
      </c>
      <c r="AV361" s="378" t="s">
        <v>45</v>
      </c>
      <c r="AW361" s="378" t="s">
        <v>24</v>
      </c>
      <c r="AX361" s="378" t="s">
        <v>42</v>
      </c>
      <c r="AY361" s="380" t="s">
        <v>79</v>
      </c>
    </row>
    <row r="362" spans="2:51" s="378" customFormat="1">
      <c r="B362" s="377"/>
      <c r="D362" s="379" t="s">
        <v>88</v>
      </c>
      <c r="E362" s="380" t="s">
        <v>1</v>
      </c>
      <c r="F362" s="381" t="s">
        <v>2781</v>
      </c>
      <c r="H362" s="382">
        <v>-13.5</v>
      </c>
      <c r="I362" s="434"/>
      <c r="L362" s="377"/>
      <c r="M362" s="383"/>
      <c r="N362" s="384"/>
      <c r="O362" s="384"/>
      <c r="P362" s="384"/>
      <c r="Q362" s="384"/>
      <c r="R362" s="384"/>
      <c r="S362" s="384"/>
      <c r="T362" s="385"/>
      <c r="AT362" s="380" t="s">
        <v>88</v>
      </c>
      <c r="AU362" s="380" t="s">
        <v>45</v>
      </c>
      <c r="AV362" s="378" t="s">
        <v>45</v>
      </c>
      <c r="AW362" s="378" t="s">
        <v>24</v>
      </c>
      <c r="AX362" s="378" t="s">
        <v>42</v>
      </c>
      <c r="AY362" s="380" t="s">
        <v>79</v>
      </c>
    </row>
    <row r="363" spans="2:51" s="378" customFormat="1">
      <c r="B363" s="377"/>
      <c r="D363" s="379" t="s">
        <v>88</v>
      </c>
      <c r="E363" s="380" t="s">
        <v>1</v>
      </c>
      <c r="F363" s="381" t="s">
        <v>2780</v>
      </c>
      <c r="H363" s="382">
        <v>-5</v>
      </c>
      <c r="I363" s="434"/>
      <c r="L363" s="377"/>
      <c r="M363" s="383"/>
      <c r="N363" s="384"/>
      <c r="O363" s="384"/>
      <c r="P363" s="384"/>
      <c r="Q363" s="384"/>
      <c r="R363" s="384"/>
      <c r="S363" s="384"/>
      <c r="T363" s="385"/>
      <c r="AT363" s="380" t="s">
        <v>88</v>
      </c>
      <c r="AU363" s="380" t="s">
        <v>45</v>
      </c>
      <c r="AV363" s="378" t="s">
        <v>45</v>
      </c>
      <c r="AW363" s="378" t="s">
        <v>24</v>
      </c>
      <c r="AX363" s="378" t="s">
        <v>42</v>
      </c>
      <c r="AY363" s="380" t="s">
        <v>79</v>
      </c>
    </row>
    <row r="364" spans="2:51" s="378" customFormat="1">
      <c r="B364" s="377"/>
      <c r="D364" s="379" t="s">
        <v>88</v>
      </c>
      <c r="E364" s="380" t="s">
        <v>1</v>
      </c>
      <c r="F364" s="381" t="s">
        <v>2779</v>
      </c>
      <c r="H364" s="382">
        <v>-5</v>
      </c>
      <c r="I364" s="434"/>
      <c r="L364" s="377"/>
      <c r="M364" s="383"/>
      <c r="N364" s="384"/>
      <c r="O364" s="384"/>
      <c r="P364" s="384"/>
      <c r="Q364" s="384"/>
      <c r="R364" s="384"/>
      <c r="S364" s="384"/>
      <c r="T364" s="385"/>
      <c r="AT364" s="380" t="s">
        <v>88</v>
      </c>
      <c r="AU364" s="380" t="s">
        <v>45</v>
      </c>
      <c r="AV364" s="378" t="s">
        <v>45</v>
      </c>
      <c r="AW364" s="378" t="s">
        <v>24</v>
      </c>
      <c r="AX364" s="378" t="s">
        <v>42</v>
      </c>
      <c r="AY364" s="380" t="s">
        <v>79</v>
      </c>
    </row>
    <row r="365" spans="2:51" s="378" customFormat="1">
      <c r="B365" s="377"/>
      <c r="D365" s="379" t="s">
        <v>88</v>
      </c>
      <c r="E365" s="380" t="s">
        <v>1</v>
      </c>
      <c r="F365" s="381" t="s">
        <v>2778</v>
      </c>
      <c r="H365" s="382">
        <v>-3.75</v>
      </c>
      <c r="I365" s="434"/>
      <c r="L365" s="377"/>
      <c r="M365" s="383"/>
      <c r="N365" s="384"/>
      <c r="O365" s="384"/>
      <c r="P365" s="384"/>
      <c r="Q365" s="384"/>
      <c r="R365" s="384"/>
      <c r="S365" s="384"/>
      <c r="T365" s="385"/>
      <c r="AT365" s="380" t="s">
        <v>88</v>
      </c>
      <c r="AU365" s="380" t="s">
        <v>45</v>
      </c>
      <c r="AV365" s="378" t="s">
        <v>45</v>
      </c>
      <c r="AW365" s="378" t="s">
        <v>24</v>
      </c>
      <c r="AX365" s="378" t="s">
        <v>42</v>
      </c>
      <c r="AY365" s="380" t="s">
        <v>79</v>
      </c>
    </row>
    <row r="366" spans="2:51" s="378" customFormat="1">
      <c r="B366" s="377"/>
      <c r="D366" s="379" t="s">
        <v>88</v>
      </c>
      <c r="E366" s="380" t="s">
        <v>1</v>
      </c>
      <c r="F366" s="381" t="s">
        <v>2777</v>
      </c>
      <c r="H366" s="382">
        <v>-3.6</v>
      </c>
      <c r="I366" s="434"/>
      <c r="L366" s="377"/>
      <c r="M366" s="383"/>
      <c r="N366" s="384"/>
      <c r="O366" s="384"/>
      <c r="P366" s="384"/>
      <c r="Q366" s="384"/>
      <c r="R366" s="384"/>
      <c r="S366" s="384"/>
      <c r="T366" s="385"/>
      <c r="AT366" s="380" t="s">
        <v>88</v>
      </c>
      <c r="AU366" s="380" t="s">
        <v>45</v>
      </c>
      <c r="AV366" s="378" t="s">
        <v>45</v>
      </c>
      <c r="AW366" s="378" t="s">
        <v>24</v>
      </c>
      <c r="AX366" s="378" t="s">
        <v>42</v>
      </c>
      <c r="AY366" s="380" t="s">
        <v>79</v>
      </c>
    </row>
    <row r="367" spans="2:51" s="378" customFormat="1">
      <c r="B367" s="377"/>
      <c r="D367" s="379" t="s">
        <v>88</v>
      </c>
      <c r="E367" s="380" t="s">
        <v>1</v>
      </c>
      <c r="F367" s="381" t="s">
        <v>2776</v>
      </c>
      <c r="H367" s="382">
        <v>-21.6</v>
      </c>
      <c r="I367" s="434"/>
      <c r="L367" s="377"/>
      <c r="M367" s="383"/>
      <c r="N367" s="384"/>
      <c r="O367" s="384"/>
      <c r="P367" s="384"/>
      <c r="Q367" s="384"/>
      <c r="R367" s="384"/>
      <c r="S367" s="384"/>
      <c r="T367" s="385"/>
      <c r="AT367" s="380" t="s">
        <v>88</v>
      </c>
      <c r="AU367" s="380" t="s">
        <v>45</v>
      </c>
      <c r="AV367" s="378" t="s">
        <v>45</v>
      </c>
      <c r="AW367" s="378" t="s">
        <v>24</v>
      </c>
      <c r="AX367" s="378" t="s">
        <v>42</v>
      </c>
      <c r="AY367" s="380" t="s">
        <v>79</v>
      </c>
    </row>
    <row r="368" spans="2:51" s="417" customFormat="1">
      <c r="B368" s="416"/>
      <c r="D368" s="379" t="s">
        <v>88</v>
      </c>
      <c r="E368" s="418" t="s">
        <v>1</v>
      </c>
      <c r="F368" s="419" t="s">
        <v>1840</v>
      </c>
      <c r="H368" s="420">
        <v>-110.95</v>
      </c>
      <c r="I368" s="438"/>
      <c r="L368" s="416"/>
      <c r="M368" s="421"/>
      <c r="N368" s="422"/>
      <c r="O368" s="422"/>
      <c r="P368" s="422"/>
      <c r="Q368" s="422"/>
      <c r="R368" s="422"/>
      <c r="S368" s="422"/>
      <c r="T368" s="423"/>
      <c r="AT368" s="418" t="s">
        <v>88</v>
      </c>
      <c r="AU368" s="418" t="s">
        <v>45</v>
      </c>
      <c r="AV368" s="417" t="s">
        <v>98</v>
      </c>
      <c r="AW368" s="417" t="s">
        <v>24</v>
      </c>
      <c r="AX368" s="417" t="s">
        <v>42</v>
      </c>
      <c r="AY368" s="418" t="s">
        <v>79</v>
      </c>
    </row>
    <row r="369" spans="2:65" s="387" customFormat="1">
      <c r="B369" s="386"/>
      <c r="D369" s="388" t="s">
        <v>88</v>
      </c>
      <c r="E369" s="389" t="s">
        <v>1</v>
      </c>
      <c r="F369" s="390" t="s">
        <v>90</v>
      </c>
      <c r="H369" s="391">
        <v>333.267</v>
      </c>
      <c r="I369" s="435"/>
      <c r="L369" s="386"/>
      <c r="M369" s="392"/>
      <c r="N369" s="393"/>
      <c r="O369" s="393"/>
      <c r="P369" s="393"/>
      <c r="Q369" s="393"/>
      <c r="R369" s="393"/>
      <c r="S369" s="393"/>
      <c r="T369" s="394"/>
      <c r="AT369" s="395" t="s">
        <v>88</v>
      </c>
      <c r="AU369" s="395" t="s">
        <v>45</v>
      </c>
      <c r="AV369" s="387" t="s">
        <v>91</v>
      </c>
      <c r="AW369" s="387" t="s">
        <v>24</v>
      </c>
      <c r="AX369" s="387" t="s">
        <v>12</v>
      </c>
      <c r="AY369" s="395" t="s">
        <v>79</v>
      </c>
    </row>
    <row r="370" spans="2:65" s="285" customFormat="1" ht="22.5" customHeight="1">
      <c r="B370" s="286"/>
      <c r="C370" s="366" t="s">
        <v>389</v>
      </c>
      <c r="D370" s="366" t="s">
        <v>82</v>
      </c>
      <c r="E370" s="367" t="s">
        <v>4069</v>
      </c>
      <c r="F370" s="368" t="s">
        <v>4068</v>
      </c>
      <c r="G370" s="369" t="s">
        <v>185</v>
      </c>
      <c r="H370" s="370">
        <v>9</v>
      </c>
      <c r="I370" s="261"/>
      <c r="J370" s="371">
        <f>ROUND(I370*H370,1)</f>
        <v>0</v>
      </c>
      <c r="K370" s="368"/>
      <c r="L370" s="286"/>
      <c r="M370" s="372" t="s">
        <v>1</v>
      </c>
      <c r="N370" s="373" t="s">
        <v>31</v>
      </c>
      <c r="O370" s="374">
        <v>0.253</v>
      </c>
      <c r="P370" s="374">
        <f>O370*H370</f>
        <v>2.2770000000000001</v>
      </c>
      <c r="Q370" s="374">
        <v>4.6449999999999998E-2</v>
      </c>
      <c r="R370" s="374">
        <f>Q370*H370</f>
        <v>0.41804999999999998</v>
      </c>
      <c r="S370" s="374">
        <v>0</v>
      </c>
      <c r="T370" s="375">
        <f>S370*H370</f>
        <v>0</v>
      </c>
      <c r="AR370" s="275" t="s">
        <v>91</v>
      </c>
      <c r="AT370" s="275" t="s">
        <v>82</v>
      </c>
      <c r="AU370" s="275" t="s">
        <v>45</v>
      </c>
      <c r="AY370" s="275" t="s">
        <v>79</v>
      </c>
      <c r="BE370" s="376">
        <f>IF(N370="základní",J370,0)</f>
        <v>0</v>
      </c>
      <c r="BF370" s="376">
        <f>IF(N370="snížená",J370,0)</f>
        <v>0</v>
      </c>
      <c r="BG370" s="376">
        <f>IF(N370="zákl. přenesená",J370,0)</f>
        <v>0</v>
      </c>
      <c r="BH370" s="376">
        <f>IF(N370="sníž. přenesená",J370,0)</f>
        <v>0</v>
      </c>
      <c r="BI370" s="376">
        <f>IF(N370="nulová",J370,0)</f>
        <v>0</v>
      </c>
      <c r="BJ370" s="275" t="s">
        <v>12</v>
      </c>
      <c r="BK370" s="376">
        <f>ROUND(I370*H370,1)</f>
        <v>0</v>
      </c>
      <c r="BL370" s="275" t="s">
        <v>91</v>
      </c>
      <c r="BM370" s="275" t="s">
        <v>4067</v>
      </c>
    </row>
    <row r="371" spans="2:65" s="397" customFormat="1">
      <c r="B371" s="396"/>
      <c r="D371" s="379" t="s">
        <v>88</v>
      </c>
      <c r="E371" s="398" t="s">
        <v>1</v>
      </c>
      <c r="F371" s="399" t="s">
        <v>2793</v>
      </c>
      <c r="H371" s="398" t="s">
        <v>1</v>
      </c>
      <c r="I371" s="436"/>
      <c r="L371" s="396"/>
      <c r="M371" s="400"/>
      <c r="N371" s="401"/>
      <c r="O371" s="401"/>
      <c r="P371" s="401"/>
      <c r="Q371" s="401"/>
      <c r="R371" s="401"/>
      <c r="S371" s="401"/>
      <c r="T371" s="402"/>
      <c r="AT371" s="398" t="s">
        <v>88</v>
      </c>
      <c r="AU371" s="398" t="s">
        <v>45</v>
      </c>
      <c r="AV371" s="397" t="s">
        <v>12</v>
      </c>
      <c r="AW371" s="397" t="s">
        <v>24</v>
      </c>
      <c r="AX371" s="397" t="s">
        <v>42</v>
      </c>
      <c r="AY371" s="398" t="s">
        <v>79</v>
      </c>
    </row>
    <row r="372" spans="2:65" s="378" customFormat="1">
      <c r="B372" s="377"/>
      <c r="D372" s="379" t="s">
        <v>88</v>
      </c>
      <c r="E372" s="380" t="s">
        <v>1</v>
      </c>
      <c r="F372" s="381" t="s">
        <v>4066</v>
      </c>
      <c r="H372" s="382">
        <v>9</v>
      </c>
      <c r="I372" s="434"/>
      <c r="L372" s="377"/>
      <c r="M372" s="383"/>
      <c r="N372" s="384"/>
      <c r="O372" s="384"/>
      <c r="P372" s="384"/>
      <c r="Q372" s="384"/>
      <c r="R372" s="384"/>
      <c r="S372" s="384"/>
      <c r="T372" s="385"/>
      <c r="AT372" s="380" t="s">
        <v>88</v>
      </c>
      <c r="AU372" s="380" t="s">
        <v>45</v>
      </c>
      <c r="AV372" s="378" t="s">
        <v>45</v>
      </c>
      <c r="AW372" s="378" t="s">
        <v>24</v>
      </c>
      <c r="AX372" s="378" t="s">
        <v>42</v>
      </c>
      <c r="AY372" s="380" t="s">
        <v>79</v>
      </c>
    </row>
    <row r="373" spans="2:65" s="387" customFormat="1">
      <c r="B373" s="386"/>
      <c r="D373" s="388" t="s">
        <v>88</v>
      </c>
      <c r="E373" s="389" t="s">
        <v>1</v>
      </c>
      <c r="F373" s="390" t="s">
        <v>90</v>
      </c>
      <c r="H373" s="391">
        <v>9</v>
      </c>
      <c r="I373" s="435"/>
      <c r="L373" s="386"/>
      <c r="M373" s="392"/>
      <c r="N373" s="393"/>
      <c r="O373" s="393"/>
      <c r="P373" s="393"/>
      <c r="Q373" s="393"/>
      <c r="R373" s="393"/>
      <c r="S373" s="393"/>
      <c r="T373" s="394"/>
      <c r="AT373" s="395" t="s">
        <v>88</v>
      </c>
      <c r="AU373" s="395" t="s">
        <v>45</v>
      </c>
      <c r="AV373" s="387" t="s">
        <v>91</v>
      </c>
      <c r="AW373" s="387" t="s">
        <v>24</v>
      </c>
      <c r="AX373" s="387" t="s">
        <v>12</v>
      </c>
      <c r="AY373" s="395" t="s">
        <v>79</v>
      </c>
    </row>
    <row r="374" spans="2:65" s="285" customFormat="1" ht="22.5" customHeight="1">
      <c r="B374" s="286"/>
      <c r="C374" s="366" t="s">
        <v>393</v>
      </c>
      <c r="D374" s="366" t="s">
        <v>82</v>
      </c>
      <c r="E374" s="367" t="s">
        <v>4065</v>
      </c>
      <c r="F374" s="368" t="s">
        <v>4064</v>
      </c>
      <c r="G374" s="369" t="s">
        <v>185</v>
      </c>
      <c r="H374" s="370">
        <v>45</v>
      </c>
      <c r="I374" s="261"/>
      <c r="J374" s="371">
        <f>ROUND(I374*H374,1)</f>
        <v>0</v>
      </c>
      <c r="K374" s="368"/>
      <c r="L374" s="286"/>
      <c r="M374" s="372" t="s">
        <v>1</v>
      </c>
      <c r="N374" s="373" t="s">
        <v>31</v>
      </c>
      <c r="O374" s="374">
        <v>0.26800000000000002</v>
      </c>
      <c r="P374" s="374">
        <f>O374*H374</f>
        <v>12.06</v>
      </c>
      <c r="Q374" s="374">
        <v>6.4810000000000006E-2</v>
      </c>
      <c r="R374" s="374">
        <f>Q374*H374</f>
        <v>2.9164500000000002</v>
      </c>
      <c r="S374" s="374">
        <v>0</v>
      </c>
      <c r="T374" s="375">
        <f>S374*H374</f>
        <v>0</v>
      </c>
      <c r="AR374" s="275" t="s">
        <v>91</v>
      </c>
      <c r="AT374" s="275" t="s">
        <v>82</v>
      </c>
      <c r="AU374" s="275" t="s">
        <v>45</v>
      </c>
      <c r="AY374" s="275" t="s">
        <v>79</v>
      </c>
      <c r="BE374" s="376">
        <f>IF(N374="základní",J374,0)</f>
        <v>0</v>
      </c>
      <c r="BF374" s="376">
        <f>IF(N374="snížená",J374,0)</f>
        <v>0</v>
      </c>
      <c r="BG374" s="376">
        <f>IF(N374="zákl. přenesená",J374,0)</f>
        <v>0</v>
      </c>
      <c r="BH374" s="376">
        <f>IF(N374="sníž. přenesená",J374,0)</f>
        <v>0</v>
      </c>
      <c r="BI374" s="376">
        <f>IF(N374="nulová",J374,0)</f>
        <v>0</v>
      </c>
      <c r="BJ374" s="275" t="s">
        <v>12</v>
      </c>
      <c r="BK374" s="376">
        <f>ROUND(I374*H374,1)</f>
        <v>0</v>
      </c>
      <c r="BL374" s="275" t="s">
        <v>91</v>
      </c>
      <c r="BM374" s="275" t="s">
        <v>4063</v>
      </c>
    </row>
    <row r="375" spans="2:65" s="397" customFormat="1">
      <c r="B375" s="396"/>
      <c r="D375" s="379" t="s">
        <v>88</v>
      </c>
      <c r="E375" s="398" t="s">
        <v>1</v>
      </c>
      <c r="F375" s="399" t="s">
        <v>2793</v>
      </c>
      <c r="H375" s="398" t="s">
        <v>1</v>
      </c>
      <c r="I375" s="436"/>
      <c r="L375" s="396"/>
      <c r="M375" s="400"/>
      <c r="N375" s="401"/>
      <c r="O375" s="401"/>
      <c r="P375" s="401"/>
      <c r="Q375" s="401"/>
      <c r="R375" s="401"/>
      <c r="S375" s="401"/>
      <c r="T375" s="402"/>
      <c r="AT375" s="398" t="s">
        <v>88</v>
      </c>
      <c r="AU375" s="398" t="s">
        <v>45</v>
      </c>
      <c r="AV375" s="397" t="s">
        <v>12</v>
      </c>
      <c r="AW375" s="397" t="s">
        <v>24</v>
      </c>
      <c r="AX375" s="397" t="s">
        <v>42</v>
      </c>
      <c r="AY375" s="398" t="s">
        <v>79</v>
      </c>
    </row>
    <row r="376" spans="2:65" s="378" customFormat="1">
      <c r="B376" s="377"/>
      <c r="D376" s="379" t="s">
        <v>88</v>
      </c>
      <c r="E376" s="380" t="s">
        <v>1</v>
      </c>
      <c r="F376" s="381" t="s">
        <v>4062</v>
      </c>
      <c r="H376" s="382">
        <v>15</v>
      </c>
      <c r="I376" s="434"/>
      <c r="L376" s="377"/>
      <c r="M376" s="383"/>
      <c r="N376" s="384"/>
      <c r="O376" s="384"/>
      <c r="P376" s="384"/>
      <c r="Q376" s="384"/>
      <c r="R376" s="384"/>
      <c r="S376" s="384"/>
      <c r="T376" s="385"/>
      <c r="AT376" s="380" t="s">
        <v>88</v>
      </c>
      <c r="AU376" s="380" t="s">
        <v>45</v>
      </c>
      <c r="AV376" s="378" t="s">
        <v>45</v>
      </c>
      <c r="AW376" s="378" t="s">
        <v>24</v>
      </c>
      <c r="AX376" s="378" t="s">
        <v>42</v>
      </c>
      <c r="AY376" s="380" t="s">
        <v>79</v>
      </c>
    </row>
    <row r="377" spans="2:65" s="397" customFormat="1">
      <c r="B377" s="396"/>
      <c r="D377" s="379" t="s">
        <v>88</v>
      </c>
      <c r="E377" s="398" t="s">
        <v>1</v>
      </c>
      <c r="F377" s="399" t="s">
        <v>2791</v>
      </c>
      <c r="H377" s="398" t="s">
        <v>1</v>
      </c>
      <c r="I377" s="436"/>
      <c r="L377" s="396"/>
      <c r="M377" s="400"/>
      <c r="N377" s="401"/>
      <c r="O377" s="401"/>
      <c r="P377" s="401"/>
      <c r="Q377" s="401"/>
      <c r="R377" s="401"/>
      <c r="S377" s="401"/>
      <c r="T377" s="402"/>
      <c r="AT377" s="398" t="s">
        <v>88</v>
      </c>
      <c r="AU377" s="398" t="s">
        <v>45</v>
      </c>
      <c r="AV377" s="397" t="s">
        <v>12</v>
      </c>
      <c r="AW377" s="397" t="s">
        <v>24</v>
      </c>
      <c r="AX377" s="397" t="s">
        <v>42</v>
      </c>
      <c r="AY377" s="398" t="s">
        <v>79</v>
      </c>
    </row>
    <row r="378" spans="2:65" s="378" customFormat="1">
      <c r="B378" s="377"/>
      <c r="D378" s="379" t="s">
        <v>88</v>
      </c>
      <c r="E378" s="380" t="s">
        <v>1</v>
      </c>
      <c r="F378" s="381" t="s">
        <v>4061</v>
      </c>
      <c r="H378" s="382">
        <v>30</v>
      </c>
      <c r="I378" s="434"/>
      <c r="L378" s="377"/>
      <c r="M378" s="383"/>
      <c r="N378" s="384"/>
      <c r="O378" s="384"/>
      <c r="P378" s="384"/>
      <c r="Q378" s="384"/>
      <c r="R378" s="384"/>
      <c r="S378" s="384"/>
      <c r="T378" s="385"/>
      <c r="AT378" s="380" t="s">
        <v>88</v>
      </c>
      <c r="AU378" s="380" t="s">
        <v>45</v>
      </c>
      <c r="AV378" s="378" t="s">
        <v>45</v>
      </c>
      <c r="AW378" s="378" t="s">
        <v>24</v>
      </c>
      <c r="AX378" s="378" t="s">
        <v>42</v>
      </c>
      <c r="AY378" s="380" t="s">
        <v>79</v>
      </c>
    </row>
    <row r="379" spans="2:65" s="387" customFormat="1">
      <c r="B379" s="386"/>
      <c r="D379" s="388" t="s">
        <v>88</v>
      </c>
      <c r="E379" s="389" t="s">
        <v>1</v>
      </c>
      <c r="F379" s="390" t="s">
        <v>90</v>
      </c>
      <c r="H379" s="391">
        <v>45</v>
      </c>
      <c r="I379" s="435"/>
      <c r="L379" s="386"/>
      <c r="M379" s="392"/>
      <c r="N379" s="393"/>
      <c r="O379" s="393"/>
      <c r="P379" s="393"/>
      <c r="Q379" s="393"/>
      <c r="R379" s="393"/>
      <c r="S379" s="393"/>
      <c r="T379" s="394"/>
      <c r="AT379" s="395" t="s">
        <v>88</v>
      </c>
      <c r="AU379" s="395" t="s">
        <v>45</v>
      </c>
      <c r="AV379" s="387" t="s">
        <v>91</v>
      </c>
      <c r="AW379" s="387" t="s">
        <v>24</v>
      </c>
      <c r="AX379" s="387" t="s">
        <v>12</v>
      </c>
      <c r="AY379" s="395" t="s">
        <v>79</v>
      </c>
    </row>
    <row r="380" spans="2:65" s="285" customFormat="1" ht="22.5" customHeight="1">
      <c r="B380" s="286"/>
      <c r="C380" s="366" t="s">
        <v>397</v>
      </c>
      <c r="D380" s="366" t="s">
        <v>82</v>
      </c>
      <c r="E380" s="367" t="s">
        <v>4060</v>
      </c>
      <c r="F380" s="368" t="s">
        <v>4059</v>
      </c>
      <c r="G380" s="369" t="s">
        <v>185</v>
      </c>
      <c r="H380" s="370">
        <v>10</v>
      </c>
      <c r="I380" s="261"/>
      <c r="J380" s="371">
        <f>ROUND(I380*H380,1)</f>
        <v>0</v>
      </c>
      <c r="K380" s="368"/>
      <c r="L380" s="286"/>
      <c r="M380" s="372" t="s">
        <v>1</v>
      </c>
      <c r="N380" s="373" t="s">
        <v>31</v>
      </c>
      <c r="O380" s="374">
        <v>0.44</v>
      </c>
      <c r="P380" s="374">
        <f>O380*H380</f>
        <v>4.4000000000000004</v>
      </c>
      <c r="Q380" s="374">
        <v>0.10203</v>
      </c>
      <c r="R380" s="374">
        <f>Q380*H380</f>
        <v>1.0203</v>
      </c>
      <c r="S380" s="374">
        <v>0</v>
      </c>
      <c r="T380" s="375">
        <f>S380*H380</f>
        <v>0</v>
      </c>
      <c r="AR380" s="275" t="s">
        <v>91</v>
      </c>
      <c r="AT380" s="275" t="s">
        <v>82</v>
      </c>
      <c r="AU380" s="275" t="s">
        <v>45</v>
      </c>
      <c r="AY380" s="275" t="s">
        <v>79</v>
      </c>
      <c r="BE380" s="376">
        <f>IF(N380="základní",J380,0)</f>
        <v>0</v>
      </c>
      <c r="BF380" s="376">
        <f>IF(N380="snížená",J380,0)</f>
        <v>0</v>
      </c>
      <c r="BG380" s="376">
        <f>IF(N380="zákl. přenesená",J380,0)</f>
        <v>0</v>
      </c>
      <c r="BH380" s="376">
        <f>IF(N380="sníž. přenesená",J380,0)</f>
        <v>0</v>
      </c>
      <c r="BI380" s="376">
        <f>IF(N380="nulová",J380,0)</f>
        <v>0</v>
      </c>
      <c r="BJ380" s="275" t="s">
        <v>12</v>
      </c>
      <c r="BK380" s="376">
        <f>ROUND(I380*H380,1)</f>
        <v>0</v>
      </c>
      <c r="BL380" s="275" t="s">
        <v>91</v>
      </c>
      <c r="BM380" s="275" t="s">
        <v>4058</v>
      </c>
    </row>
    <row r="381" spans="2:65" s="397" customFormat="1">
      <c r="B381" s="396"/>
      <c r="D381" s="379" t="s">
        <v>88</v>
      </c>
      <c r="E381" s="398" t="s">
        <v>1</v>
      </c>
      <c r="F381" s="399" t="s">
        <v>2793</v>
      </c>
      <c r="H381" s="398" t="s">
        <v>1</v>
      </c>
      <c r="I381" s="436"/>
      <c r="L381" s="396"/>
      <c r="M381" s="400"/>
      <c r="N381" s="401"/>
      <c r="O381" s="401"/>
      <c r="P381" s="401"/>
      <c r="Q381" s="401"/>
      <c r="R381" s="401"/>
      <c r="S381" s="401"/>
      <c r="T381" s="402"/>
      <c r="AT381" s="398" t="s">
        <v>88</v>
      </c>
      <c r="AU381" s="398" t="s">
        <v>45</v>
      </c>
      <c r="AV381" s="397" t="s">
        <v>12</v>
      </c>
      <c r="AW381" s="397" t="s">
        <v>24</v>
      </c>
      <c r="AX381" s="397" t="s">
        <v>42</v>
      </c>
      <c r="AY381" s="398" t="s">
        <v>79</v>
      </c>
    </row>
    <row r="382" spans="2:65" s="378" customFormat="1">
      <c r="B382" s="377"/>
      <c r="D382" s="379" t="s">
        <v>88</v>
      </c>
      <c r="E382" s="380" t="s">
        <v>1</v>
      </c>
      <c r="F382" s="381" t="s">
        <v>4057</v>
      </c>
      <c r="H382" s="382">
        <v>10</v>
      </c>
      <c r="I382" s="434"/>
      <c r="L382" s="377"/>
      <c r="M382" s="383"/>
      <c r="N382" s="384"/>
      <c r="O382" s="384"/>
      <c r="P382" s="384"/>
      <c r="Q382" s="384"/>
      <c r="R382" s="384"/>
      <c r="S382" s="384"/>
      <c r="T382" s="385"/>
      <c r="AT382" s="380" t="s">
        <v>88</v>
      </c>
      <c r="AU382" s="380" t="s">
        <v>45</v>
      </c>
      <c r="AV382" s="378" t="s">
        <v>45</v>
      </c>
      <c r="AW382" s="378" t="s">
        <v>24</v>
      </c>
      <c r="AX382" s="378" t="s">
        <v>42</v>
      </c>
      <c r="AY382" s="380" t="s">
        <v>79</v>
      </c>
    </row>
    <row r="383" spans="2:65" s="387" customFormat="1">
      <c r="B383" s="386"/>
      <c r="D383" s="388" t="s">
        <v>88</v>
      </c>
      <c r="E383" s="389" t="s">
        <v>1</v>
      </c>
      <c r="F383" s="390" t="s">
        <v>90</v>
      </c>
      <c r="H383" s="391">
        <v>10</v>
      </c>
      <c r="I383" s="435"/>
      <c r="L383" s="386"/>
      <c r="M383" s="392"/>
      <c r="N383" s="393"/>
      <c r="O383" s="393"/>
      <c r="P383" s="393"/>
      <c r="Q383" s="393"/>
      <c r="R383" s="393"/>
      <c r="S383" s="393"/>
      <c r="T383" s="394"/>
      <c r="AT383" s="395" t="s">
        <v>88</v>
      </c>
      <c r="AU383" s="395" t="s">
        <v>45</v>
      </c>
      <c r="AV383" s="387" t="s">
        <v>91</v>
      </c>
      <c r="AW383" s="387" t="s">
        <v>24</v>
      </c>
      <c r="AX383" s="387" t="s">
        <v>12</v>
      </c>
      <c r="AY383" s="395" t="s">
        <v>79</v>
      </c>
    </row>
    <row r="384" spans="2:65" s="285" customFormat="1" ht="22.5" customHeight="1">
      <c r="B384" s="286"/>
      <c r="C384" s="366" t="s">
        <v>402</v>
      </c>
      <c r="D384" s="366" t="s">
        <v>82</v>
      </c>
      <c r="E384" s="367" t="s">
        <v>4056</v>
      </c>
      <c r="F384" s="368" t="s">
        <v>4055</v>
      </c>
      <c r="G384" s="369" t="s">
        <v>185</v>
      </c>
      <c r="H384" s="370">
        <v>3</v>
      </c>
      <c r="I384" s="261"/>
      <c r="J384" s="371">
        <f>ROUND(I384*H384,1)</f>
        <v>0</v>
      </c>
      <c r="K384" s="368"/>
      <c r="L384" s="286"/>
      <c r="M384" s="372" t="s">
        <v>1</v>
      </c>
      <c r="N384" s="373" t="s">
        <v>31</v>
      </c>
      <c r="O384" s="374">
        <v>0.55000000000000004</v>
      </c>
      <c r="P384" s="374">
        <f>O384*H384</f>
        <v>1.6500000000000001</v>
      </c>
      <c r="Q384" s="374">
        <v>0.12956999999999999</v>
      </c>
      <c r="R384" s="374">
        <f>Q384*H384</f>
        <v>0.38871</v>
      </c>
      <c r="S384" s="374">
        <v>0</v>
      </c>
      <c r="T384" s="375">
        <f>S384*H384</f>
        <v>0</v>
      </c>
      <c r="AR384" s="275" t="s">
        <v>91</v>
      </c>
      <c r="AT384" s="275" t="s">
        <v>82</v>
      </c>
      <c r="AU384" s="275" t="s">
        <v>45</v>
      </c>
      <c r="AY384" s="275" t="s">
        <v>79</v>
      </c>
      <c r="BE384" s="376">
        <f>IF(N384="základní",J384,0)</f>
        <v>0</v>
      </c>
      <c r="BF384" s="376">
        <f>IF(N384="snížená",J384,0)</f>
        <v>0</v>
      </c>
      <c r="BG384" s="376">
        <f>IF(N384="zákl. přenesená",J384,0)</f>
        <v>0</v>
      </c>
      <c r="BH384" s="376">
        <f>IF(N384="sníž. přenesená",J384,0)</f>
        <v>0</v>
      </c>
      <c r="BI384" s="376">
        <f>IF(N384="nulová",J384,0)</f>
        <v>0</v>
      </c>
      <c r="BJ384" s="275" t="s">
        <v>12</v>
      </c>
      <c r="BK384" s="376">
        <f>ROUND(I384*H384,1)</f>
        <v>0</v>
      </c>
      <c r="BL384" s="275" t="s">
        <v>91</v>
      </c>
      <c r="BM384" s="275" t="s">
        <v>4054</v>
      </c>
    </row>
    <row r="385" spans="2:65" s="397" customFormat="1">
      <c r="B385" s="396"/>
      <c r="D385" s="379" t="s">
        <v>88</v>
      </c>
      <c r="E385" s="398" t="s">
        <v>1</v>
      </c>
      <c r="F385" s="399" t="s">
        <v>2793</v>
      </c>
      <c r="H385" s="398" t="s">
        <v>1</v>
      </c>
      <c r="I385" s="436"/>
      <c r="L385" s="396"/>
      <c r="M385" s="400"/>
      <c r="N385" s="401"/>
      <c r="O385" s="401"/>
      <c r="P385" s="401"/>
      <c r="Q385" s="401"/>
      <c r="R385" s="401"/>
      <c r="S385" s="401"/>
      <c r="T385" s="402"/>
      <c r="AT385" s="398" t="s">
        <v>88</v>
      </c>
      <c r="AU385" s="398" t="s">
        <v>45</v>
      </c>
      <c r="AV385" s="397" t="s">
        <v>12</v>
      </c>
      <c r="AW385" s="397" t="s">
        <v>24</v>
      </c>
      <c r="AX385" s="397" t="s">
        <v>42</v>
      </c>
      <c r="AY385" s="398" t="s">
        <v>79</v>
      </c>
    </row>
    <row r="386" spans="2:65" s="378" customFormat="1">
      <c r="B386" s="377"/>
      <c r="D386" s="379" t="s">
        <v>88</v>
      </c>
      <c r="E386" s="380" t="s">
        <v>1</v>
      </c>
      <c r="F386" s="381" t="s">
        <v>98</v>
      </c>
      <c r="H386" s="382">
        <v>3</v>
      </c>
      <c r="I386" s="434"/>
      <c r="L386" s="377"/>
      <c r="M386" s="383"/>
      <c r="N386" s="384"/>
      <c r="O386" s="384"/>
      <c r="P386" s="384"/>
      <c r="Q386" s="384"/>
      <c r="R386" s="384"/>
      <c r="S386" s="384"/>
      <c r="T386" s="385"/>
      <c r="AT386" s="380" t="s">
        <v>88</v>
      </c>
      <c r="AU386" s="380" t="s">
        <v>45</v>
      </c>
      <c r="AV386" s="378" t="s">
        <v>45</v>
      </c>
      <c r="AW386" s="378" t="s">
        <v>24</v>
      </c>
      <c r="AX386" s="378" t="s">
        <v>42</v>
      </c>
      <c r="AY386" s="380" t="s">
        <v>79</v>
      </c>
    </row>
    <row r="387" spans="2:65" s="387" customFormat="1">
      <c r="B387" s="386"/>
      <c r="D387" s="388" t="s">
        <v>88</v>
      </c>
      <c r="E387" s="389" t="s">
        <v>1</v>
      </c>
      <c r="F387" s="390" t="s">
        <v>90</v>
      </c>
      <c r="H387" s="391">
        <v>3</v>
      </c>
      <c r="I387" s="435"/>
      <c r="L387" s="386"/>
      <c r="M387" s="392"/>
      <c r="N387" s="393"/>
      <c r="O387" s="393"/>
      <c r="P387" s="393"/>
      <c r="Q387" s="393"/>
      <c r="R387" s="393"/>
      <c r="S387" s="393"/>
      <c r="T387" s="394"/>
      <c r="AT387" s="395" t="s">
        <v>88</v>
      </c>
      <c r="AU387" s="395" t="s">
        <v>45</v>
      </c>
      <c r="AV387" s="387" t="s">
        <v>91</v>
      </c>
      <c r="AW387" s="387" t="s">
        <v>24</v>
      </c>
      <c r="AX387" s="387" t="s">
        <v>12</v>
      </c>
      <c r="AY387" s="395" t="s">
        <v>79</v>
      </c>
    </row>
    <row r="388" spans="2:65" s="285" customFormat="1" ht="22.5" customHeight="1">
      <c r="B388" s="286"/>
      <c r="C388" s="366" t="s">
        <v>406</v>
      </c>
      <c r="D388" s="366" t="s">
        <v>82</v>
      </c>
      <c r="E388" s="367" t="s">
        <v>4053</v>
      </c>
      <c r="F388" s="368" t="s">
        <v>4052</v>
      </c>
      <c r="G388" s="369" t="s">
        <v>1830</v>
      </c>
      <c r="H388" s="370">
        <v>17.065999999999999</v>
      </c>
      <c r="I388" s="261"/>
      <c r="J388" s="371">
        <f>ROUND(I388*H388,1)</f>
        <v>0</v>
      </c>
      <c r="K388" s="368"/>
      <c r="L388" s="286"/>
      <c r="M388" s="372" t="s">
        <v>1</v>
      </c>
      <c r="N388" s="373" t="s">
        <v>31</v>
      </c>
      <c r="O388" s="374">
        <v>1.708</v>
      </c>
      <c r="P388" s="374">
        <f>O388*H388</f>
        <v>29.148727999999998</v>
      </c>
      <c r="Q388" s="374">
        <v>2.4533</v>
      </c>
      <c r="R388" s="374">
        <f>Q388*H388</f>
        <v>41.868017799999997</v>
      </c>
      <c r="S388" s="374">
        <v>0</v>
      </c>
      <c r="T388" s="375">
        <f>S388*H388</f>
        <v>0</v>
      </c>
      <c r="AR388" s="275" t="s">
        <v>91</v>
      </c>
      <c r="AT388" s="275" t="s">
        <v>82</v>
      </c>
      <c r="AU388" s="275" t="s">
        <v>45</v>
      </c>
      <c r="AY388" s="275" t="s">
        <v>79</v>
      </c>
      <c r="BE388" s="376">
        <f>IF(N388="základní",J388,0)</f>
        <v>0</v>
      </c>
      <c r="BF388" s="376">
        <f>IF(N388="snížená",J388,0)</f>
        <v>0</v>
      </c>
      <c r="BG388" s="376">
        <f>IF(N388="zákl. přenesená",J388,0)</f>
        <v>0</v>
      </c>
      <c r="BH388" s="376">
        <f>IF(N388="sníž. přenesená",J388,0)</f>
        <v>0</v>
      </c>
      <c r="BI388" s="376">
        <f>IF(N388="nulová",J388,0)</f>
        <v>0</v>
      </c>
      <c r="BJ388" s="275" t="s">
        <v>12</v>
      </c>
      <c r="BK388" s="376">
        <f>ROUND(I388*H388,1)</f>
        <v>0</v>
      </c>
      <c r="BL388" s="275" t="s">
        <v>91</v>
      </c>
      <c r="BM388" s="275" t="s">
        <v>4051</v>
      </c>
    </row>
    <row r="389" spans="2:65" s="397" customFormat="1">
      <c r="B389" s="396"/>
      <c r="D389" s="379" t="s">
        <v>88</v>
      </c>
      <c r="E389" s="398" t="s">
        <v>1</v>
      </c>
      <c r="F389" s="399" t="s">
        <v>2793</v>
      </c>
      <c r="H389" s="398" t="s">
        <v>1</v>
      </c>
      <c r="I389" s="436"/>
      <c r="L389" s="396"/>
      <c r="M389" s="400"/>
      <c r="N389" s="401"/>
      <c r="O389" s="401"/>
      <c r="P389" s="401"/>
      <c r="Q389" s="401"/>
      <c r="R389" s="401"/>
      <c r="S389" s="401"/>
      <c r="T389" s="402"/>
      <c r="AT389" s="398" t="s">
        <v>88</v>
      </c>
      <c r="AU389" s="398" t="s">
        <v>45</v>
      </c>
      <c r="AV389" s="397" t="s">
        <v>12</v>
      </c>
      <c r="AW389" s="397" t="s">
        <v>24</v>
      </c>
      <c r="AX389" s="397" t="s">
        <v>42</v>
      </c>
      <c r="AY389" s="398" t="s">
        <v>79</v>
      </c>
    </row>
    <row r="390" spans="2:65" s="378" customFormat="1">
      <c r="B390" s="377"/>
      <c r="D390" s="379" t="s">
        <v>88</v>
      </c>
      <c r="E390" s="380" t="s">
        <v>1</v>
      </c>
      <c r="F390" s="381" t="s">
        <v>4050</v>
      </c>
      <c r="H390" s="382">
        <v>11.377000000000001</v>
      </c>
      <c r="I390" s="434"/>
      <c r="L390" s="377"/>
      <c r="M390" s="383"/>
      <c r="N390" s="384"/>
      <c r="O390" s="384"/>
      <c r="P390" s="384"/>
      <c r="Q390" s="384"/>
      <c r="R390" s="384"/>
      <c r="S390" s="384"/>
      <c r="T390" s="385"/>
      <c r="AT390" s="380" t="s">
        <v>88</v>
      </c>
      <c r="AU390" s="380" t="s">
        <v>45</v>
      </c>
      <c r="AV390" s="378" t="s">
        <v>45</v>
      </c>
      <c r="AW390" s="378" t="s">
        <v>24</v>
      </c>
      <c r="AX390" s="378" t="s">
        <v>42</v>
      </c>
      <c r="AY390" s="380" t="s">
        <v>79</v>
      </c>
    </row>
    <row r="391" spans="2:65" s="397" customFormat="1">
      <c r="B391" s="396"/>
      <c r="D391" s="379" t="s">
        <v>88</v>
      </c>
      <c r="E391" s="398" t="s">
        <v>1</v>
      </c>
      <c r="F391" s="399" t="s">
        <v>2791</v>
      </c>
      <c r="H391" s="398" t="s">
        <v>1</v>
      </c>
      <c r="I391" s="436"/>
      <c r="L391" s="396"/>
      <c r="M391" s="400"/>
      <c r="N391" s="401"/>
      <c r="O391" s="401"/>
      <c r="P391" s="401"/>
      <c r="Q391" s="401"/>
      <c r="R391" s="401"/>
      <c r="S391" s="401"/>
      <c r="T391" s="402"/>
      <c r="AT391" s="398" t="s">
        <v>88</v>
      </c>
      <c r="AU391" s="398" t="s">
        <v>45</v>
      </c>
      <c r="AV391" s="397" t="s">
        <v>12</v>
      </c>
      <c r="AW391" s="397" t="s">
        <v>24</v>
      </c>
      <c r="AX391" s="397" t="s">
        <v>42</v>
      </c>
      <c r="AY391" s="398" t="s">
        <v>79</v>
      </c>
    </row>
    <row r="392" spans="2:65" s="378" customFormat="1">
      <c r="B392" s="377"/>
      <c r="D392" s="379" t="s">
        <v>88</v>
      </c>
      <c r="E392" s="380" t="s">
        <v>1</v>
      </c>
      <c r="F392" s="381" t="s">
        <v>4049</v>
      </c>
      <c r="H392" s="382">
        <v>5.6890000000000001</v>
      </c>
      <c r="I392" s="434"/>
      <c r="L392" s="377"/>
      <c r="M392" s="383"/>
      <c r="N392" s="384"/>
      <c r="O392" s="384"/>
      <c r="P392" s="384"/>
      <c r="Q392" s="384"/>
      <c r="R392" s="384"/>
      <c r="S392" s="384"/>
      <c r="T392" s="385"/>
      <c r="AT392" s="380" t="s">
        <v>88</v>
      </c>
      <c r="AU392" s="380" t="s">
        <v>45</v>
      </c>
      <c r="AV392" s="378" t="s">
        <v>45</v>
      </c>
      <c r="AW392" s="378" t="s">
        <v>24</v>
      </c>
      <c r="AX392" s="378" t="s">
        <v>42</v>
      </c>
      <c r="AY392" s="380" t="s">
        <v>79</v>
      </c>
    </row>
    <row r="393" spans="2:65" s="387" customFormat="1">
      <c r="B393" s="386"/>
      <c r="D393" s="388" t="s">
        <v>88</v>
      </c>
      <c r="E393" s="389" t="s">
        <v>1</v>
      </c>
      <c r="F393" s="390" t="s">
        <v>90</v>
      </c>
      <c r="H393" s="391">
        <v>17.065999999999999</v>
      </c>
      <c r="I393" s="435"/>
      <c r="L393" s="386"/>
      <c r="M393" s="392"/>
      <c r="N393" s="393"/>
      <c r="O393" s="393"/>
      <c r="P393" s="393"/>
      <c r="Q393" s="393"/>
      <c r="R393" s="393"/>
      <c r="S393" s="393"/>
      <c r="T393" s="394"/>
      <c r="AT393" s="395" t="s">
        <v>88</v>
      </c>
      <c r="AU393" s="395" t="s">
        <v>45</v>
      </c>
      <c r="AV393" s="387" t="s">
        <v>91</v>
      </c>
      <c r="AW393" s="387" t="s">
        <v>24</v>
      </c>
      <c r="AX393" s="387" t="s">
        <v>12</v>
      </c>
      <c r="AY393" s="395" t="s">
        <v>79</v>
      </c>
    </row>
    <row r="394" spans="2:65" s="285" customFormat="1" ht="22.5" customHeight="1">
      <c r="B394" s="286"/>
      <c r="C394" s="366" t="s">
        <v>410</v>
      </c>
      <c r="D394" s="366" t="s">
        <v>82</v>
      </c>
      <c r="E394" s="367" t="s">
        <v>4048</v>
      </c>
      <c r="F394" s="368" t="s">
        <v>4047</v>
      </c>
      <c r="G394" s="369" t="s">
        <v>959</v>
      </c>
      <c r="H394" s="370">
        <v>110.1</v>
      </c>
      <c r="I394" s="261"/>
      <c r="J394" s="371">
        <f>ROUND(I394*H394,1)</f>
        <v>0</v>
      </c>
      <c r="K394" s="368"/>
      <c r="L394" s="286"/>
      <c r="M394" s="372" t="s">
        <v>1</v>
      </c>
      <c r="N394" s="373" t="s">
        <v>31</v>
      </c>
      <c r="O394" s="374">
        <v>1.5209999999999999</v>
      </c>
      <c r="P394" s="374">
        <f>O394*H394</f>
        <v>167.46209999999999</v>
      </c>
      <c r="Q394" s="374">
        <v>9.5499999999999995E-3</v>
      </c>
      <c r="R394" s="374">
        <f>Q394*H394</f>
        <v>1.0514549999999998</v>
      </c>
      <c r="S394" s="374">
        <v>0</v>
      </c>
      <c r="T394" s="375">
        <f>S394*H394</f>
        <v>0</v>
      </c>
      <c r="AR394" s="275" t="s">
        <v>91</v>
      </c>
      <c r="AT394" s="275" t="s">
        <v>82</v>
      </c>
      <c r="AU394" s="275" t="s">
        <v>45</v>
      </c>
      <c r="AY394" s="275" t="s">
        <v>79</v>
      </c>
      <c r="BE394" s="376">
        <f>IF(N394="základní",J394,0)</f>
        <v>0</v>
      </c>
      <c r="BF394" s="376">
        <f>IF(N394="snížená",J394,0)</f>
        <v>0</v>
      </c>
      <c r="BG394" s="376">
        <f>IF(N394="zákl. přenesená",J394,0)</f>
        <v>0</v>
      </c>
      <c r="BH394" s="376">
        <f>IF(N394="sníž. přenesená",J394,0)</f>
        <v>0</v>
      </c>
      <c r="BI394" s="376">
        <f>IF(N394="nulová",J394,0)</f>
        <v>0</v>
      </c>
      <c r="BJ394" s="275" t="s">
        <v>12</v>
      </c>
      <c r="BK394" s="376">
        <f>ROUND(I394*H394,1)</f>
        <v>0</v>
      </c>
      <c r="BL394" s="275" t="s">
        <v>91</v>
      </c>
      <c r="BM394" s="275" t="s">
        <v>4046</v>
      </c>
    </row>
    <row r="395" spans="2:65" s="397" customFormat="1">
      <c r="B395" s="396"/>
      <c r="D395" s="379" t="s">
        <v>88</v>
      </c>
      <c r="E395" s="398" t="s">
        <v>1</v>
      </c>
      <c r="F395" s="399" t="s">
        <v>2793</v>
      </c>
      <c r="H395" s="398" t="s">
        <v>1</v>
      </c>
      <c r="I395" s="436"/>
      <c r="L395" s="396"/>
      <c r="M395" s="400"/>
      <c r="N395" s="401"/>
      <c r="O395" s="401"/>
      <c r="P395" s="401"/>
      <c r="Q395" s="401"/>
      <c r="R395" s="401"/>
      <c r="S395" s="401"/>
      <c r="T395" s="402"/>
      <c r="AT395" s="398" t="s">
        <v>88</v>
      </c>
      <c r="AU395" s="398" t="s">
        <v>45</v>
      </c>
      <c r="AV395" s="397" t="s">
        <v>12</v>
      </c>
      <c r="AW395" s="397" t="s">
        <v>24</v>
      </c>
      <c r="AX395" s="397" t="s">
        <v>42</v>
      </c>
      <c r="AY395" s="398" t="s">
        <v>79</v>
      </c>
    </row>
    <row r="396" spans="2:65" s="378" customFormat="1">
      <c r="B396" s="377"/>
      <c r="D396" s="379" t="s">
        <v>88</v>
      </c>
      <c r="E396" s="380" t="s">
        <v>1</v>
      </c>
      <c r="F396" s="381" t="s">
        <v>4045</v>
      </c>
      <c r="H396" s="382">
        <v>73.400000000000006</v>
      </c>
      <c r="I396" s="434"/>
      <c r="L396" s="377"/>
      <c r="M396" s="383"/>
      <c r="N396" s="384"/>
      <c r="O396" s="384"/>
      <c r="P396" s="384"/>
      <c r="Q396" s="384"/>
      <c r="R396" s="384"/>
      <c r="S396" s="384"/>
      <c r="T396" s="385"/>
      <c r="AT396" s="380" t="s">
        <v>88</v>
      </c>
      <c r="AU396" s="380" t="s">
        <v>45</v>
      </c>
      <c r="AV396" s="378" t="s">
        <v>45</v>
      </c>
      <c r="AW396" s="378" t="s">
        <v>24</v>
      </c>
      <c r="AX396" s="378" t="s">
        <v>42</v>
      </c>
      <c r="AY396" s="380" t="s">
        <v>79</v>
      </c>
    </row>
    <row r="397" spans="2:65" s="397" customFormat="1">
      <c r="B397" s="396"/>
      <c r="D397" s="379" t="s">
        <v>88</v>
      </c>
      <c r="E397" s="398" t="s">
        <v>1</v>
      </c>
      <c r="F397" s="399" t="s">
        <v>2791</v>
      </c>
      <c r="H397" s="398" t="s">
        <v>1</v>
      </c>
      <c r="I397" s="436"/>
      <c r="L397" s="396"/>
      <c r="M397" s="400"/>
      <c r="N397" s="401"/>
      <c r="O397" s="401"/>
      <c r="P397" s="401"/>
      <c r="Q397" s="401"/>
      <c r="R397" s="401"/>
      <c r="S397" s="401"/>
      <c r="T397" s="402"/>
      <c r="AT397" s="398" t="s">
        <v>88</v>
      </c>
      <c r="AU397" s="398" t="s">
        <v>45</v>
      </c>
      <c r="AV397" s="397" t="s">
        <v>12</v>
      </c>
      <c r="AW397" s="397" t="s">
        <v>24</v>
      </c>
      <c r="AX397" s="397" t="s">
        <v>42</v>
      </c>
      <c r="AY397" s="398" t="s">
        <v>79</v>
      </c>
    </row>
    <row r="398" spans="2:65" s="378" customFormat="1">
      <c r="B398" s="377"/>
      <c r="D398" s="379" t="s">
        <v>88</v>
      </c>
      <c r="E398" s="380" t="s">
        <v>1</v>
      </c>
      <c r="F398" s="381" t="s">
        <v>4044</v>
      </c>
      <c r="H398" s="382">
        <v>36.700000000000003</v>
      </c>
      <c r="I398" s="434"/>
      <c r="L398" s="377"/>
      <c r="M398" s="383"/>
      <c r="N398" s="384"/>
      <c r="O398" s="384"/>
      <c r="P398" s="384"/>
      <c r="Q398" s="384"/>
      <c r="R398" s="384"/>
      <c r="S398" s="384"/>
      <c r="T398" s="385"/>
      <c r="AT398" s="380" t="s">
        <v>88</v>
      </c>
      <c r="AU398" s="380" t="s">
        <v>45</v>
      </c>
      <c r="AV398" s="378" t="s">
        <v>45</v>
      </c>
      <c r="AW398" s="378" t="s">
        <v>24</v>
      </c>
      <c r="AX398" s="378" t="s">
        <v>42</v>
      </c>
      <c r="AY398" s="380" t="s">
        <v>79</v>
      </c>
    </row>
    <row r="399" spans="2:65" s="387" customFormat="1">
      <c r="B399" s="386"/>
      <c r="D399" s="388" t="s">
        <v>88</v>
      </c>
      <c r="E399" s="389" t="s">
        <v>1</v>
      </c>
      <c r="F399" s="390" t="s">
        <v>90</v>
      </c>
      <c r="H399" s="391">
        <v>110.1</v>
      </c>
      <c r="I399" s="435"/>
      <c r="L399" s="386"/>
      <c r="M399" s="392"/>
      <c r="N399" s="393"/>
      <c r="O399" s="393"/>
      <c r="P399" s="393"/>
      <c r="Q399" s="393"/>
      <c r="R399" s="393"/>
      <c r="S399" s="393"/>
      <c r="T399" s="394"/>
      <c r="AT399" s="395" t="s">
        <v>88</v>
      </c>
      <c r="AU399" s="395" t="s">
        <v>45</v>
      </c>
      <c r="AV399" s="387" t="s">
        <v>91</v>
      </c>
      <c r="AW399" s="387" t="s">
        <v>24</v>
      </c>
      <c r="AX399" s="387" t="s">
        <v>12</v>
      </c>
      <c r="AY399" s="395" t="s">
        <v>79</v>
      </c>
    </row>
    <row r="400" spans="2:65" s="285" customFormat="1" ht="22.5" customHeight="1">
      <c r="B400" s="286"/>
      <c r="C400" s="366" t="s">
        <v>414</v>
      </c>
      <c r="D400" s="366" t="s">
        <v>82</v>
      </c>
      <c r="E400" s="367" t="s">
        <v>4043</v>
      </c>
      <c r="F400" s="368" t="s">
        <v>4042</v>
      </c>
      <c r="G400" s="369" t="s">
        <v>959</v>
      </c>
      <c r="H400" s="370">
        <v>110.1</v>
      </c>
      <c r="I400" s="261"/>
      <c r="J400" s="371">
        <f>ROUND(I400*H400,1)</f>
        <v>0</v>
      </c>
      <c r="K400" s="368"/>
      <c r="L400" s="286"/>
      <c r="M400" s="372" t="s">
        <v>1</v>
      </c>
      <c r="N400" s="373" t="s">
        <v>31</v>
      </c>
      <c r="O400" s="374">
        <v>0.67</v>
      </c>
      <c r="P400" s="374">
        <f>O400*H400</f>
        <v>73.766999999999996</v>
      </c>
      <c r="Q400" s="374">
        <v>0</v>
      </c>
      <c r="R400" s="374">
        <f>Q400*H400</f>
        <v>0</v>
      </c>
      <c r="S400" s="374">
        <v>0</v>
      </c>
      <c r="T400" s="375">
        <f>S400*H400</f>
        <v>0</v>
      </c>
      <c r="AR400" s="275" t="s">
        <v>91</v>
      </c>
      <c r="AT400" s="275" t="s">
        <v>82</v>
      </c>
      <c r="AU400" s="275" t="s">
        <v>45</v>
      </c>
      <c r="AY400" s="275" t="s">
        <v>79</v>
      </c>
      <c r="BE400" s="376">
        <f>IF(N400="základní",J400,0)</f>
        <v>0</v>
      </c>
      <c r="BF400" s="376">
        <f>IF(N400="snížená",J400,0)</f>
        <v>0</v>
      </c>
      <c r="BG400" s="376">
        <f>IF(N400="zákl. přenesená",J400,0)</f>
        <v>0</v>
      </c>
      <c r="BH400" s="376">
        <f>IF(N400="sníž. přenesená",J400,0)</f>
        <v>0</v>
      </c>
      <c r="BI400" s="376">
        <f>IF(N400="nulová",J400,0)</f>
        <v>0</v>
      </c>
      <c r="BJ400" s="275" t="s">
        <v>12</v>
      </c>
      <c r="BK400" s="376">
        <f>ROUND(I400*H400,1)</f>
        <v>0</v>
      </c>
      <c r="BL400" s="275" t="s">
        <v>91</v>
      </c>
      <c r="BM400" s="275" t="s">
        <v>4041</v>
      </c>
    </row>
    <row r="401" spans="2:65" s="285" customFormat="1" ht="22.5" customHeight="1">
      <c r="B401" s="286"/>
      <c r="C401" s="366" t="s">
        <v>418</v>
      </c>
      <c r="D401" s="366" t="s">
        <v>82</v>
      </c>
      <c r="E401" s="367" t="s">
        <v>4040</v>
      </c>
      <c r="F401" s="368" t="s">
        <v>4039</v>
      </c>
      <c r="G401" s="369" t="s">
        <v>953</v>
      </c>
      <c r="H401" s="370">
        <v>2.113</v>
      </c>
      <c r="I401" s="261"/>
      <c r="J401" s="371">
        <f>ROUND(I401*H401,1)</f>
        <v>0</v>
      </c>
      <c r="K401" s="368"/>
      <c r="L401" s="286"/>
      <c r="M401" s="372" t="s">
        <v>1</v>
      </c>
      <c r="N401" s="373" t="s">
        <v>31</v>
      </c>
      <c r="O401" s="374">
        <v>40.283999999999999</v>
      </c>
      <c r="P401" s="374">
        <f>O401*H401</f>
        <v>85.120092</v>
      </c>
      <c r="Q401" s="374">
        <v>1.04528</v>
      </c>
      <c r="R401" s="374">
        <f>Q401*H401</f>
        <v>2.2086766399999997</v>
      </c>
      <c r="S401" s="374">
        <v>0</v>
      </c>
      <c r="T401" s="375">
        <f>S401*H401</f>
        <v>0</v>
      </c>
      <c r="AR401" s="275" t="s">
        <v>91</v>
      </c>
      <c r="AT401" s="275" t="s">
        <v>82</v>
      </c>
      <c r="AU401" s="275" t="s">
        <v>45</v>
      </c>
      <c r="AY401" s="275" t="s">
        <v>79</v>
      </c>
      <c r="BE401" s="376">
        <f>IF(N401="základní",J401,0)</f>
        <v>0</v>
      </c>
      <c r="BF401" s="376">
        <f>IF(N401="snížená",J401,0)</f>
        <v>0</v>
      </c>
      <c r="BG401" s="376">
        <f>IF(N401="zákl. přenesená",J401,0)</f>
        <v>0</v>
      </c>
      <c r="BH401" s="376">
        <f>IF(N401="sníž. přenesená",J401,0)</f>
        <v>0</v>
      </c>
      <c r="BI401" s="376">
        <f>IF(N401="nulová",J401,0)</f>
        <v>0</v>
      </c>
      <c r="BJ401" s="275" t="s">
        <v>12</v>
      </c>
      <c r="BK401" s="376">
        <f>ROUND(I401*H401,1)</f>
        <v>0</v>
      </c>
      <c r="BL401" s="275" t="s">
        <v>91</v>
      </c>
      <c r="BM401" s="275" t="s">
        <v>4038</v>
      </c>
    </row>
    <row r="402" spans="2:65" s="397" customFormat="1">
      <c r="B402" s="396"/>
      <c r="D402" s="379" t="s">
        <v>88</v>
      </c>
      <c r="E402" s="398" t="s">
        <v>1</v>
      </c>
      <c r="F402" s="399" t="s">
        <v>3024</v>
      </c>
      <c r="H402" s="398" t="s">
        <v>1</v>
      </c>
      <c r="I402" s="436"/>
      <c r="L402" s="396"/>
      <c r="M402" s="400"/>
      <c r="N402" s="401"/>
      <c r="O402" s="401"/>
      <c r="P402" s="401"/>
      <c r="Q402" s="401"/>
      <c r="R402" s="401"/>
      <c r="S402" s="401"/>
      <c r="T402" s="402"/>
      <c r="AT402" s="398" t="s">
        <v>88</v>
      </c>
      <c r="AU402" s="398" t="s">
        <v>45</v>
      </c>
      <c r="AV402" s="397" t="s">
        <v>12</v>
      </c>
      <c r="AW402" s="397" t="s">
        <v>24</v>
      </c>
      <c r="AX402" s="397" t="s">
        <v>42</v>
      </c>
      <c r="AY402" s="398" t="s">
        <v>79</v>
      </c>
    </row>
    <row r="403" spans="2:65" s="378" customFormat="1">
      <c r="B403" s="377"/>
      <c r="D403" s="379" t="s">
        <v>88</v>
      </c>
      <c r="E403" s="380" t="s">
        <v>1</v>
      </c>
      <c r="F403" s="381" t="s">
        <v>4037</v>
      </c>
      <c r="H403" s="382">
        <v>2.113</v>
      </c>
      <c r="I403" s="434"/>
      <c r="L403" s="377"/>
      <c r="M403" s="383"/>
      <c r="N403" s="384"/>
      <c r="O403" s="384"/>
      <c r="P403" s="384"/>
      <c r="Q403" s="384"/>
      <c r="R403" s="384"/>
      <c r="S403" s="384"/>
      <c r="T403" s="385"/>
      <c r="AT403" s="380" t="s">
        <v>88</v>
      </c>
      <c r="AU403" s="380" t="s">
        <v>45</v>
      </c>
      <c r="AV403" s="378" t="s">
        <v>45</v>
      </c>
      <c r="AW403" s="378" t="s">
        <v>24</v>
      </c>
      <c r="AX403" s="378" t="s">
        <v>42</v>
      </c>
      <c r="AY403" s="380" t="s">
        <v>79</v>
      </c>
    </row>
    <row r="404" spans="2:65" s="387" customFormat="1">
      <c r="B404" s="386"/>
      <c r="D404" s="388" t="s">
        <v>88</v>
      </c>
      <c r="E404" s="389" t="s">
        <v>1</v>
      </c>
      <c r="F404" s="390" t="s">
        <v>90</v>
      </c>
      <c r="H404" s="391">
        <v>2.113</v>
      </c>
      <c r="I404" s="435"/>
      <c r="L404" s="386"/>
      <c r="M404" s="392"/>
      <c r="N404" s="393"/>
      <c r="O404" s="393"/>
      <c r="P404" s="393"/>
      <c r="Q404" s="393"/>
      <c r="R404" s="393"/>
      <c r="S404" s="393"/>
      <c r="T404" s="394"/>
      <c r="AT404" s="395" t="s">
        <v>88</v>
      </c>
      <c r="AU404" s="395" t="s">
        <v>45</v>
      </c>
      <c r="AV404" s="387" t="s">
        <v>91</v>
      </c>
      <c r="AW404" s="387" t="s">
        <v>24</v>
      </c>
      <c r="AX404" s="387" t="s">
        <v>12</v>
      </c>
      <c r="AY404" s="395" t="s">
        <v>79</v>
      </c>
    </row>
    <row r="405" spans="2:65" s="285" customFormat="1" ht="22.5" customHeight="1">
      <c r="B405" s="286"/>
      <c r="C405" s="366" t="s">
        <v>422</v>
      </c>
      <c r="D405" s="366" t="s">
        <v>82</v>
      </c>
      <c r="E405" s="367" t="s">
        <v>4036</v>
      </c>
      <c r="F405" s="368" t="s">
        <v>4809</v>
      </c>
      <c r="G405" s="369" t="s">
        <v>959</v>
      </c>
      <c r="H405" s="370">
        <v>34.774999999999999</v>
      </c>
      <c r="I405" s="261"/>
      <c r="J405" s="371">
        <f>ROUND(I405*H405,1)</f>
        <v>0</v>
      </c>
      <c r="K405" s="368"/>
      <c r="L405" s="286"/>
      <c r="M405" s="372" t="s">
        <v>1</v>
      </c>
      <c r="N405" s="373" t="s">
        <v>31</v>
      </c>
      <c r="O405" s="374">
        <v>0.67800000000000005</v>
      </c>
      <c r="P405" s="374">
        <f>O405*H405</f>
        <v>23.577449999999999</v>
      </c>
      <c r="Q405" s="374">
        <v>0.1434</v>
      </c>
      <c r="R405" s="374">
        <f>Q405*H405</f>
        <v>4.9867349999999995</v>
      </c>
      <c r="S405" s="374">
        <v>0</v>
      </c>
      <c r="T405" s="375">
        <f>S405*H405</f>
        <v>0</v>
      </c>
      <c r="AR405" s="275" t="s">
        <v>91</v>
      </c>
      <c r="AT405" s="275" t="s">
        <v>82</v>
      </c>
      <c r="AU405" s="275" t="s">
        <v>45</v>
      </c>
      <c r="AY405" s="275" t="s">
        <v>79</v>
      </c>
      <c r="BE405" s="376">
        <f>IF(N405="základní",J405,0)</f>
        <v>0</v>
      </c>
      <c r="BF405" s="376">
        <f>IF(N405="snížená",J405,0)</f>
        <v>0</v>
      </c>
      <c r="BG405" s="376">
        <f>IF(N405="zákl. přenesená",J405,0)</f>
        <v>0</v>
      </c>
      <c r="BH405" s="376">
        <f>IF(N405="sníž. přenesená",J405,0)</f>
        <v>0</v>
      </c>
      <c r="BI405" s="376">
        <f>IF(N405="nulová",J405,0)</f>
        <v>0</v>
      </c>
      <c r="BJ405" s="275" t="s">
        <v>12</v>
      </c>
      <c r="BK405" s="376">
        <f>ROUND(I405*H405,1)</f>
        <v>0</v>
      </c>
      <c r="BL405" s="275" t="s">
        <v>91</v>
      </c>
      <c r="BM405" s="275" t="s">
        <v>4035</v>
      </c>
    </row>
    <row r="406" spans="2:65" s="397" customFormat="1">
      <c r="B406" s="396"/>
      <c r="D406" s="379" t="s">
        <v>88</v>
      </c>
      <c r="E406" s="398" t="s">
        <v>1</v>
      </c>
      <c r="F406" s="399" t="s">
        <v>2793</v>
      </c>
      <c r="H406" s="398" t="s">
        <v>1</v>
      </c>
      <c r="I406" s="436"/>
      <c r="L406" s="396"/>
      <c r="M406" s="400"/>
      <c r="N406" s="401"/>
      <c r="O406" s="401"/>
      <c r="P406" s="401"/>
      <c r="Q406" s="401"/>
      <c r="R406" s="401"/>
      <c r="S406" s="401"/>
      <c r="T406" s="402"/>
      <c r="AT406" s="398" t="s">
        <v>88</v>
      </c>
      <c r="AU406" s="398" t="s">
        <v>45</v>
      </c>
      <c r="AV406" s="397" t="s">
        <v>12</v>
      </c>
      <c r="AW406" s="397" t="s">
        <v>24</v>
      </c>
      <c r="AX406" s="397" t="s">
        <v>42</v>
      </c>
      <c r="AY406" s="398" t="s">
        <v>79</v>
      </c>
    </row>
    <row r="407" spans="2:65" s="378" customFormat="1">
      <c r="B407" s="377"/>
      <c r="D407" s="379" t="s">
        <v>88</v>
      </c>
      <c r="E407" s="380" t="s">
        <v>1</v>
      </c>
      <c r="F407" s="381" t="s">
        <v>4034</v>
      </c>
      <c r="H407" s="382">
        <v>34.774999999999999</v>
      </c>
      <c r="I407" s="434"/>
      <c r="L407" s="377"/>
      <c r="M407" s="383"/>
      <c r="N407" s="384"/>
      <c r="O407" s="384"/>
      <c r="P407" s="384"/>
      <c r="Q407" s="384"/>
      <c r="R407" s="384"/>
      <c r="S407" s="384"/>
      <c r="T407" s="385"/>
      <c r="AT407" s="380" t="s">
        <v>88</v>
      </c>
      <c r="AU407" s="380" t="s">
        <v>45</v>
      </c>
      <c r="AV407" s="378" t="s">
        <v>45</v>
      </c>
      <c r="AW407" s="378" t="s">
        <v>24</v>
      </c>
      <c r="AX407" s="378" t="s">
        <v>42</v>
      </c>
      <c r="AY407" s="380" t="s">
        <v>79</v>
      </c>
    </row>
    <row r="408" spans="2:65" s="387" customFormat="1">
      <c r="B408" s="386"/>
      <c r="D408" s="388" t="s">
        <v>88</v>
      </c>
      <c r="E408" s="389" t="s">
        <v>1</v>
      </c>
      <c r="F408" s="390" t="s">
        <v>90</v>
      </c>
      <c r="H408" s="391">
        <v>34.774999999999999</v>
      </c>
      <c r="I408" s="435"/>
      <c r="L408" s="386"/>
      <c r="M408" s="392"/>
      <c r="N408" s="393"/>
      <c r="O408" s="393"/>
      <c r="P408" s="393"/>
      <c r="Q408" s="393"/>
      <c r="R408" s="393"/>
      <c r="S408" s="393"/>
      <c r="T408" s="394"/>
      <c r="AT408" s="395" t="s">
        <v>88</v>
      </c>
      <c r="AU408" s="395" t="s">
        <v>45</v>
      </c>
      <c r="AV408" s="387" t="s">
        <v>91</v>
      </c>
      <c r="AW408" s="387" t="s">
        <v>24</v>
      </c>
      <c r="AX408" s="387" t="s">
        <v>12</v>
      </c>
      <c r="AY408" s="395" t="s">
        <v>79</v>
      </c>
    </row>
    <row r="409" spans="2:65" s="285" customFormat="1" ht="22.5" customHeight="1">
      <c r="B409" s="286"/>
      <c r="C409" s="366" t="s">
        <v>426</v>
      </c>
      <c r="D409" s="366" t="s">
        <v>82</v>
      </c>
      <c r="E409" s="367" t="s">
        <v>4033</v>
      </c>
      <c r="F409" s="368" t="s">
        <v>4032</v>
      </c>
      <c r="G409" s="369" t="s">
        <v>85</v>
      </c>
      <c r="H409" s="370">
        <v>10.7</v>
      </c>
      <c r="I409" s="261"/>
      <c r="J409" s="371">
        <f>ROUND(I409*H409,1)</f>
        <v>0</v>
      </c>
      <c r="K409" s="368"/>
      <c r="L409" s="286"/>
      <c r="M409" s="372" t="s">
        <v>1</v>
      </c>
      <c r="N409" s="373" t="s">
        <v>31</v>
      </c>
      <c r="O409" s="374">
        <v>0.18</v>
      </c>
      <c r="P409" s="374">
        <f>O409*H409</f>
        <v>1.9259999999999997</v>
      </c>
      <c r="Q409" s="374">
        <v>1.2E-4</v>
      </c>
      <c r="R409" s="374">
        <f>Q409*H409</f>
        <v>1.284E-3</v>
      </c>
      <c r="S409" s="374">
        <v>0</v>
      </c>
      <c r="T409" s="375">
        <f>S409*H409</f>
        <v>0</v>
      </c>
      <c r="AR409" s="275" t="s">
        <v>91</v>
      </c>
      <c r="AT409" s="275" t="s">
        <v>82</v>
      </c>
      <c r="AU409" s="275" t="s">
        <v>45</v>
      </c>
      <c r="AY409" s="275" t="s">
        <v>79</v>
      </c>
      <c r="BE409" s="376">
        <f>IF(N409="základní",J409,0)</f>
        <v>0</v>
      </c>
      <c r="BF409" s="376">
        <f>IF(N409="snížená",J409,0)</f>
        <v>0</v>
      </c>
      <c r="BG409" s="376">
        <f>IF(N409="zákl. přenesená",J409,0)</f>
        <v>0</v>
      </c>
      <c r="BH409" s="376">
        <f>IF(N409="sníž. přenesená",J409,0)</f>
        <v>0</v>
      </c>
      <c r="BI409" s="376">
        <f>IF(N409="nulová",J409,0)</f>
        <v>0</v>
      </c>
      <c r="BJ409" s="275" t="s">
        <v>12</v>
      </c>
      <c r="BK409" s="376">
        <f>ROUND(I409*H409,1)</f>
        <v>0</v>
      </c>
      <c r="BL409" s="275" t="s">
        <v>91</v>
      </c>
      <c r="BM409" s="275" t="s">
        <v>4031</v>
      </c>
    </row>
    <row r="410" spans="2:65" s="397" customFormat="1">
      <c r="B410" s="396"/>
      <c r="D410" s="379" t="s">
        <v>88</v>
      </c>
      <c r="E410" s="398" t="s">
        <v>1</v>
      </c>
      <c r="F410" s="399" t="s">
        <v>2793</v>
      </c>
      <c r="H410" s="398" t="s">
        <v>1</v>
      </c>
      <c r="I410" s="436"/>
      <c r="L410" s="396"/>
      <c r="M410" s="400"/>
      <c r="N410" s="401"/>
      <c r="O410" s="401"/>
      <c r="P410" s="401"/>
      <c r="Q410" s="401"/>
      <c r="R410" s="401"/>
      <c r="S410" s="401"/>
      <c r="T410" s="402"/>
      <c r="AT410" s="398" t="s">
        <v>88</v>
      </c>
      <c r="AU410" s="398" t="s">
        <v>45</v>
      </c>
      <c r="AV410" s="397" t="s">
        <v>12</v>
      </c>
      <c r="AW410" s="397" t="s">
        <v>24</v>
      </c>
      <c r="AX410" s="397" t="s">
        <v>42</v>
      </c>
      <c r="AY410" s="398" t="s">
        <v>79</v>
      </c>
    </row>
    <row r="411" spans="2:65" s="378" customFormat="1">
      <c r="B411" s="377"/>
      <c r="D411" s="379" t="s">
        <v>88</v>
      </c>
      <c r="E411" s="380" t="s">
        <v>1</v>
      </c>
      <c r="F411" s="381" t="s">
        <v>4030</v>
      </c>
      <c r="H411" s="382">
        <v>10.7</v>
      </c>
      <c r="I411" s="434"/>
      <c r="L411" s="377"/>
      <c r="M411" s="383"/>
      <c r="N411" s="384"/>
      <c r="O411" s="384"/>
      <c r="P411" s="384"/>
      <c r="Q411" s="384"/>
      <c r="R411" s="384"/>
      <c r="S411" s="384"/>
      <c r="T411" s="385"/>
      <c r="AT411" s="380" t="s">
        <v>88</v>
      </c>
      <c r="AU411" s="380" t="s">
        <v>45</v>
      </c>
      <c r="AV411" s="378" t="s">
        <v>45</v>
      </c>
      <c r="AW411" s="378" t="s">
        <v>24</v>
      </c>
      <c r="AX411" s="378" t="s">
        <v>42</v>
      </c>
      <c r="AY411" s="380" t="s">
        <v>79</v>
      </c>
    </row>
    <row r="412" spans="2:65" s="387" customFormat="1">
      <c r="B412" s="386"/>
      <c r="D412" s="388" t="s">
        <v>88</v>
      </c>
      <c r="E412" s="389" t="s">
        <v>1</v>
      </c>
      <c r="F412" s="390" t="s">
        <v>90</v>
      </c>
      <c r="H412" s="391">
        <v>10.7</v>
      </c>
      <c r="I412" s="435"/>
      <c r="L412" s="386"/>
      <c r="M412" s="392"/>
      <c r="N412" s="393"/>
      <c r="O412" s="393"/>
      <c r="P412" s="393"/>
      <c r="Q412" s="393"/>
      <c r="R412" s="393"/>
      <c r="S412" s="393"/>
      <c r="T412" s="394"/>
      <c r="AT412" s="395" t="s">
        <v>88</v>
      </c>
      <c r="AU412" s="395" t="s">
        <v>45</v>
      </c>
      <c r="AV412" s="387" t="s">
        <v>91</v>
      </c>
      <c r="AW412" s="387" t="s">
        <v>24</v>
      </c>
      <c r="AX412" s="387" t="s">
        <v>12</v>
      </c>
      <c r="AY412" s="395" t="s">
        <v>79</v>
      </c>
    </row>
    <row r="413" spans="2:65" s="285" customFormat="1" ht="22.5" customHeight="1">
      <c r="B413" s="286"/>
      <c r="C413" s="366" t="s">
        <v>431</v>
      </c>
      <c r="D413" s="366" t="s">
        <v>82</v>
      </c>
      <c r="E413" s="367" t="s">
        <v>4029</v>
      </c>
      <c r="F413" s="368" t="s">
        <v>4028</v>
      </c>
      <c r="G413" s="369" t="s">
        <v>85</v>
      </c>
      <c r="H413" s="370">
        <v>6.5</v>
      </c>
      <c r="I413" s="261"/>
      <c r="J413" s="371">
        <f>ROUND(I413*H413,1)</f>
        <v>0</v>
      </c>
      <c r="K413" s="368"/>
      <c r="L413" s="286"/>
      <c r="M413" s="372" t="s">
        <v>1</v>
      </c>
      <c r="N413" s="373" t="s">
        <v>31</v>
      </c>
      <c r="O413" s="374">
        <v>0.2</v>
      </c>
      <c r="P413" s="374">
        <f>O413*H413</f>
        <v>1.3</v>
      </c>
      <c r="Q413" s="374">
        <v>1.3999999999999999E-4</v>
      </c>
      <c r="R413" s="374">
        <f>Q413*H413</f>
        <v>9.0999999999999989E-4</v>
      </c>
      <c r="S413" s="374">
        <v>0</v>
      </c>
      <c r="T413" s="375">
        <f>S413*H413</f>
        <v>0</v>
      </c>
      <c r="AR413" s="275" t="s">
        <v>91</v>
      </c>
      <c r="AT413" s="275" t="s">
        <v>82</v>
      </c>
      <c r="AU413" s="275" t="s">
        <v>45</v>
      </c>
      <c r="AY413" s="275" t="s">
        <v>79</v>
      </c>
      <c r="BE413" s="376">
        <f>IF(N413="základní",J413,0)</f>
        <v>0</v>
      </c>
      <c r="BF413" s="376">
        <f>IF(N413="snížená",J413,0)</f>
        <v>0</v>
      </c>
      <c r="BG413" s="376">
        <f>IF(N413="zákl. přenesená",J413,0)</f>
        <v>0</v>
      </c>
      <c r="BH413" s="376">
        <f>IF(N413="sníž. přenesená",J413,0)</f>
        <v>0</v>
      </c>
      <c r="BI413" s="376">
        <f>IF(N413="nulová",J413,0)</f>
        <v>0</v>
      </c>
      <c r="BJ413" s="275" t="s">
        <v>12</v>
      </c>
      <c r="BK413" s="376">
        <f>ROUND(I413*H413,1)</f>
        <v>0</v>
      </c>
      <c r="BL413" s="275" t="s">
        <v>91</v>
      </c>
      <c r="BM413" s="275" t="s">
        <v>4027</v>
      </c>
    </row>
    <row r="414" spans="2:65" s="397" customFormat="1">
      <c r="B414" s="396"/>
      <c r="D414" s="379" t="s">
        <v>88</v>
      </c>
      <c r="E414" s="398" t="s">
        <v>1</v>
      </c>
      <c r="F414" s="399" t="s">
        <v>2793</v>
      </c>
      <c r="H414" s="398" t="s">
        <v>1</v>
      </c>
      <c r="I414" s="436"/>
      <c r="L414" s="396"/>
      <c r="M414" s="400"/>
      <c r="N414" s="401"/>
      <c r="O414" s="401"/>
      <c r="P414" s="401"/>
      <c r="Q414" s="401"/>
      <c r="R414" s="401"/>
      <c r="S414" s="401"/>
      <c r="T414" s="402"/>
      <c r="AT414" s="398" t="s">
        <v>88</v>
      </c>
      <c r="AU414" s="398" t="s">
        <v>45</v>
      </c>
      <c r="AV414" s="397" t="s">
        <v>12</v>
      </c>
      <c r="AW414" s="397" t="s">
        <v>24</v>
      </c>
      <c r="AX414" s="397" t="s">
        <v>42</v>
      </c>
      <c r="AY414" s="398" t="s">
        <v>79</v>
      </c>
    </row>
    <row r="415" spans="2:65" s="378" customFormat="1">
      <c r="B415" s="377"/>
      <c r="D415" s="379" t="s">
        <v>88</v>
      </c>
      <c r="E415" s="380" t="s">
        <v>1</v>
      </c>
      <c r="F415" s="381" t="s">
        <v>4026</v>
      </c>
      <c r="H415" s="382">
        <v>6.5</v>
      </c>
      <c r="I415" s="434"/>
      <c r="L415" s="377"/>
      <c r="M415" s="383"/>
      <c r="N415" s="384"/>
      <c r="O415" s="384"/>
      <c r="P415" s="384"/>
      <c r="Q415" s="384"/>
      <c r="R415" s="384"/>
      <c r="S415" s="384"/>
      <c r="T415" s="385"/>
      <c r="AT415" s="380" t="s">
        <v>88</v>
      </c>
      <c r="AU415" s="380" t="s">
        <v>45</v>
      </c>
      <c r="AV415" s="378" t="s">
        <v>45</v>
      </c>
      <c r="AW415" s="378" t="s">
        <v>24</v>
      </c>
      <c r="AX415" s="378" t="s">
        <v>42</v>
      </c>
      <c r="AY415" s="380" t="s">
        <v>79</v>
      </c>
    </row>
    <row r="416" spans="2:65" s="387" customFormat="1">
      <c r="B416" s="386"/>
      <c r="D416" s="379" t="s">
        <v>88</v>
      </c>
      <c r="E416" s="395" t="s">
        <v>1</v>
      </c>
      <c r="F416" s="414" t="s">
        <v>90</v>
      </c>
      <c r="H416" s="415">
        <v>6.5</v>
      </c>
      <c r="I416" s="435"/>
      <c r="L416" s="386"/>
      <c r="M416" s="392"/>
      <c r="N416" s="393"/>
      <c r="O416" s="393"/>
      <c r="P416" s="393"/>
      <c r="Q416" s="393"/>
      <c r="R416" s="393"/>
      <c r="S416" s="393"/>
      <c r="T416" s="394"/>
      <c r="AT416" s="395" t="s">
        <v>88</v>
      </c>
      <c r="AU416" s="395" t="s">
        <v>45</v>
      </c>
      <c r="AV416" s="387" t="s">
        <v>91</v>
      </c>
      <c r="AW416" s="387" t="s">
        <v>24</v>
      </c>
      <c r="AX416" s="387" t="s">
        <v>12</v>
      </c>
      <c r="AY416" s="395" t="s">
        <v>79</v>
      </c>
    </row>
    <row r="417" spans="2:65" s="353" customFormat="1" ht="29.85" customHeight="1">
      <c r="B417" s="352"/>
      <c r="D417" s="363" t="s">
        <v>41</v>
      </c>
      <c r="E417" s="364" t="s">
        <v>91</v>
      </c>
      <c r="F417" s="364" t="s">
        <v>1833</v>
      </c>
      <c r="I417" s="437"/>
      <c r="J417" s="365">
        <f>BK417</f>
        <v>0</v>
      </c>
      <c r="L417" s="352"/>
      <c r="M417" s="357"/>
      <c r="N417" s="358"/>
      <c r="O417" s="358"/>
      <c r="P417" s="359">
        <f>SUM(P418:P434)</f>
        <v>444.57383400000003</v>
      </c>
      <c r="Q417" s="358"/>
      <c r="R417" s="359">
        <f>SUM(R418:R434)</f>
        <v>205.25856490000001</v>
      </c>
      <c r="S417" s="358"/>
      <c r="T417" s="360">
        <f>SUM(T418:T434)</f>
        <v>0</v>
      </c>
      <c r="AR417" s="354" t="s">
        <v>12</v>
      </c>
      <c r="AT417" s="361" t="s">
        <v>41</v>
      </c>
      <c r="AU417" s="361" t="s">
        <v>12</v>
      </c>
      <c r="AY417" s="354" t="s">
        <v>79</v>
      </c>
      <c r="BK417" s="362">
        <f>SUM(BK418:BK434)</f>
        <v>0</v>
      </c>
    </row>
    <row r="418" spans="2:65" s="285" customFormat="1" ht="22.5" customHeight="1">
      <c r="B418" s="286"/>
      <c r="C418" s="366" t="s">
        <v>435</v>
      </c>
      <c r="D418" s="366" t="s">
        <v>82</v>
      </c>
      <c r="E418" s="367" t="s">
        <v>4025</v>
      </c>
      <c r="F418" s="368" t="s">
        <v>4024</v>
      </c>
      <c r="G418" s="369" t="s">
        <v>959</v>
      </c>
      <c r="H418" s="370">
        <v>326.70499999999998</v>
      </c>
      <c r="I418" s="261"/>
      <c r="J418" s="371">
        <f>ROUND(I418*H418,1)</f>
        <v>0</v>
      </c>
      <c r="K418" s="368"/>
      <c r="L418" s="286"/>
      <c r="M418" s="372" t="s">
        <v>1</v>
      </c>
      <c r="N418" s="373" t="s">
        <v>31</v>
      </c>
      <c r="O418" s="374">
        <v>1.036</v>
      </c>
      <c r="P418" s="374">
        <f>O418*H418</f>
        <v>338.46638000000002</v>
      </c>
      <c r="Q418" s="374">
        <v>0.57076000000000005</v>
      </c>
      <c r="R418" s="374">
        <f>Q418*H418</f>
        <v>186.47014580000001</v>
      </c>
      <c r="S418" s="374">
        <v>0</v>
      </c>
      <c r="T418" s="375">
        <f>S418*H418</f>
        <v>0</v>
      </c>
      <c r="AR418" s="275" t="s">
        <v>91</v>
      </c>
      <c r="AT418" s="275" t="s">
        <v>82</v>
      </c>
      <c r="AU418" s="275" t="s">
        <v>45</v>
      </c>
      <c r="AY418" s="275" t="s">
        <v>79</v>
      </c>
      <c r="BE418" s="376">
        <f>IF(N418="základní",J418,0)</f>
        <v>0</v>
      </c>
      <c r="BF418" s="376">
        <f>IF(N418="snížená",J418,0)</f>
        <v>0</v>
      </c>
      <c r="BG418" s="376">
        <f>IF(N418="zákl. přenesená",J418,0)</f>
        <v>0</v>
      </c>
      <c r="BH418" s="376">
        <f>IF(N418="sníž. přenesená",J418,0)</f>
        <v>0</v>
      </c>
      <c r="BI418" s="376">
        <f>IF(N418="nulová",J418,0)</f>
        <v>0</v>
      </c>
      <c r="BJ418" s="275" t="s">
        <v>12</v>
      </c>
      <c r="BK418" s="376">
        <f>ROUND(I418*H418,1)</f>
        <v>0</v>
      </c>
      <c r="BL418" s="275" t="s">
        <v>91</v>
      </c>
      <c r="BM418" s="275" t="s">
        <v>4023</v>
      </c>
    </row>
    <row r="419" spans="2:65" s="378" customFormat="1">
      <c r="B419" s="377"/>
      <c r="D419" s="379" t="s">
        <v>88</v>
      </c>
      <c r="E419" s="380" t="s">
        <v>1</v>
      </c>
      <c r="F419" s="381" t="s">
        <v>4022</v>
      </c>
      <c r="H419" s="382">
        <v>326.70499999999998</v>
      </c>
      <c r="I419" s="434"/>
      <c r="L419" s="377"/>
      <c r="M419" s="383"/>
      <c r="N419" s="384"/>
      <c r="O419" s="384"/>
      <c r="P419" s="384"/>
      <c r="Q419" s="384"/>
      <c r="R419" s="384"/>
      <c r="S419" s="384"/>
      <c r="T419" s="385"/>
      <c r="AT419" s="380" t="s">
        <v>88</v>
      </c>
      <c r="AU419" s="380" t="s">
        <v>45</v>
      </c>
      <c r="AV419" s="378" t="s">
        <v>45</v>
      </c>
      <c r="AW419" s="378" t="s">
        <v>24</v>
      </c>
      <c r="AX419" s="378" t="s">
        <v>42</v>
      </c>
      <c r="AY419" s="380" t="s">
        <v>79</v>
      </c>
    </row>
    <row r="420" spans="2:65" s="387" customFormat="1">
      <c r="B420" s="386"/>
      <c r="D420" s="388" t="s">
        <v>88</v>
      </c>
      <c r="E420" s="389" t="s">
        <v>1</v>
      </c>
      <c r="F420" s="390" t="s">
        <v>90</v>
      </c>
      <c r="H420" s="391">
        <v>326.70499999999998</v>
      </c>
      <c r="I420" s="435"/>
      <c r="L420" s="386"/>
      <c r="M420" s="392"/>
      <c r="N420" s="393"/>
      <c r="O420" s="393"/>
      <c r="P420" s="393"/>
      <c r="Q420" s="393"/>
      <c r="R420" s="393"/>
      <c r="S420" s="393"/>
      <c r="T420" s="394"/>
      <c r="AT420" s="395" t="s">
        <v>88</v>
      </c>
      <c r="AU420" s="395" t="s">
        <v>45</v>
      </c>
      <c r="AV420" s="387" t="s">
        <v>91</v>
      </c>
      <c r="AW420" s="387" t="s">
        <v>24</v>
      </c>
      <c r="AX420" s="387" t="s">
        <v>12</v>
      </c>
      <c r="AY420" s="395" t="s">
        <v>79</v>
      </c>
    </row>
    <row r="421" spans="2:65" s="285" customFormat="1" ht="22.5" customHeight="1">
      <c r="B421" s="286"/>
      <c r="C421" s="366" t="s">
        <v>439</v>
      </c>
      <c r="D421" s="366" t="s">
        <v>82</v>
      </c>
      <c r="E421" s="367" t="s">
        <v>4021</v>
      </c>
      <c r="F421" s="368" t="s">
        <v>4020</v>
      </c>
      <c r="G421" s="369" t="s">
        <v>1830</v>
      </c>
      <c r="H421" s="370">
        <v>1.6879999999999999</v>
      </c>
      <c r="I421" s="261"/>
      <c r="J421" s="371">
        <f>ROUND(I421*H421,1)</f>
        <v>0</v>
      </c>
      <c r="K421" s="368"/>
      <c r="L421" s="286"/>
      <c r="M421" s="372" t="s">
        <v>1</v>
      </c>
      <c r="N421" s="373" t="s">
        <v>31</v>
      </c>
      <c r="O421" s="374">
        <v>0</v>
      </c>
      <c r="P421" s="374">
        <f>O421*H421</f>
        <v>0</v>
      </c>
      <c r="Q421" s="374">
        <v>0</v>
      </c>
      <c r="R421" s="374">
        <f>Q421*H421</f>
        <v>0</v>
      </c>
      <c r="S421" s="374">
        <v>0</v>
      </c>
      <c r="T421" s="375">
        <f>S421*H421</f>
        <v>0</v>
      </c>
      <c r="AR421" s="275" t="s">
        <v>91</v>
      </c>
      <c r="AT421" s="275" t="s">
        <v>82</v>
      </c>
      <c r="AU421" s="275" t="s">
        <v>45</v>
      </c>
      <c r="AY421" s="275" t="s">
        <v>79</v>
      </c>
      <c r="BE421" s="376">
        <f>IF(N421="základní",J421,0)</f>
        <v>0</v>
      </c>
      <c r="BF421" s="376">
        <f>IF(N421="snížená",J421,0)</f>
        <v>0</v>
      </c>
      <c r="BG421" s="376">
        <f>IF(N421="zákl. přenesená",J421,0)</f>
        <v>0</v>
      </c>
      <c r="BH421" s="376">
        <f>IF(N421="sníž. přenesená",J421,0)</f>
        <v>0</v>
      </c>
      <c r="BI421" s="376">
        <f>IF(N421="nulová",J421,0)</f>
        <v>0</v>
      </c>
      <c r="BJ421" s="275" t="s">
        <v>12</v>
      </c>
      <c r="BK421" s="376">
        <f>ROUND(I421*H421,1)</f>
        <v>0</v>
      </c>
      <c r="BL421" s="275" t="s">
        <v>91</v>
      </c>
      <c r="BM421" s="275" t="s">
        <v>4019</v>
      </c>
    </row>
    <row r="422" spans="2:65" s="378" customFormat="1">
      <c r="B422" s="377"/>
      <c r="D422" s="379" t="s">
        <v>88</v>
      </c>
      <c r="E422" s="380" t="s">
        <v>1</v>
      </c>
      <c r="F422" s="381" t="s">
        <v>4018</v>
      </c>
      <c r="H422" s="382">
        <v>1.6879999999999999</v>
      </c>
      <c r="I422" s="434"/>
      <c r="L422" s="377"/>
      <c r="M422" s="383"/>
      <c r="N422" s="384"/>
      <c r="O422" s="384"/>
      <c r="P422" s="384"/>
      <c r="Q422" s="384"/>
      <c r="R422" s="384"/>
      <c r="S422" s="384"/>
      <c r="T422" s="385"/>
      <c r="AT422" s="380" t="s">
        <v>88</v>
      </c>
      <c r="AU422" s="380" t="s">
        <v>45</v>
      </c>
      <c r="AV422" s="378" t="s">
        <v>45</v>
      </c>
      <c r="AW422" s="378" t="s">
        <v>24</v>
      </c>
      <c r="AX422" s="378" t="s">
        <v>42</v>
      </c>
      <c r="AY422" s="380" t="s">
        <v>79</v>
      </c>
    </row>
    <row r="423" spans="2:65" s="387" customFormat="1">
      <c r="B423" s="386"/>
      <c r="D423" s="388" t="s">
        <v>88</v>
      </c>
      <c r="E423" s="389" t="s">
        <v>1</v>
      </c>
      <c r="F423" s="390" t="s">
        <v>90</v>
      </c>
      <c r="H423" s="391">
        <v>1.6879999999999999</v>
      </c>
      <c r="I423" s="435"/>
      <c r="L423" s="386"/>
      <c r="M423" s="392"/>
      <c r="N423" s="393"/>
      <c r="O423" s="393"/>
      <c r="P423" s="393"/>
      <c r="Q423" s="393"/>
      <c r="R423" s="393"/>
      <c r="S423" s="393"/>
      <c r="T423" s="394"/>
      <c r="AT423" s="395" t="s">
        <v>88</v>
      </c>
      <c r="AU423" s="395" t="s">
        <v>45</v>
      </c>
      <c r="AV423" s="387" t="s">
        <v>91</v>
      </c>
      <c r="AW423" s="387" t="s">
        <v>24</v>
      </c>
      <c r="AX423" s="387" t="s">
        <v>12</v>
      </c>
      <c r="AY423" s="395" t="s">
        <v>79</v>
      </c>
    </row>
    <row r="424" spans="2:65" s="285" customFormat="1" ht="22.5" customHeight="1">
      <c r="B424" s="286"/>
      <c r="C424" s="366" t="s">
        <v>443</v>
      </c>
      <c r="D424" s="366" t="s">
        <v>82</v>
      </c>
      <c r="E424" s="367" t="s">
        <v>4017</v>
      </c>
      <c r="F424" s="368" t="s">
        <v>4016</v>
      </c>
      <c r="G424" s="369" t="s">
        <v>1830</v>
      </c>
      <c r="H424" s="370">
        <v>6.9530000000000003</v>
      </c>
      <c r="I424" s="261"/>
      <c r="J424" s="371">
        <f>ROUND(I424*H424,1)</f>
        <v>0</v>
      </c>
      <c r="K424" s="368"/>
      <c r="L424" s="286"/>
      <c r="M424" s="372" t="s">
        <v>1</v>
      </c>
      <c r="N424" s="373" t="s">
        <v>31</v>
      </c>
      <c r="O424" s="374">
        <v>1.448</v>
      </c>
      <c r="P424" s="374">
        <f>O424*H424</f>
        <v>10.067944000000001</v>
      </c>
      <c r="Q424" s="374">
        <v>2.4533999999999998</v>
      </c>
      <c r="R424" s="374">
        <f>Q424*H424</f>
        <v>17.058490199999998</v>
      </c>
      <c r="S424" s="374">
        <v>0</v>
      </c>
      <c r="T424" s="375">
        <f>S424*H424</f>
        <v>0</v>
      </c>
      <c r="AR424" s="275" t="s">
        <v>91</v>
      </c>
      <c r="AT424" s="275" t="s">
        <v>82</v>
      </c>
      <c r="AU424" s="275" t="s">
        <v>45</v>
      </c>
      <c r="AY424" s="275" t="s">
        <v>79</v>
      </c>
      <c r="BE424" s="376">
        <f>IF(N424="základní",J424,0)</f>
        <v>0</v>
      </c>
      <c r="BF424" s="376">
        <f>IF(N424="snížená",J424,0)</f>
        <v>0</v>
      </c>
      <c r="BG424" s="376">
        <f>IF(N424="zákl. přenesená",J424,0)</f>
        <v>0</v>
      </c>
      <c r="BH424" s="376">
        <f>IF(N424="sníž. přenesená",J424,0)</f>
        <v>0</v>
      </c>
      <c r="BI424" s="376">
        <f>IF(N424="nulová",J424,0)</f>
        <v>0</v>
      </c>
      <c r="BJ424" s="275" t="s">
        <v>12</v>
      </c>
      <c r="BK424" s="376">
        <f>ROUND(I424*H424,1)</f>
        <v>0</v>
      </c>
      <c r="BL424" s="275" t="s">
        <v>91</v>
      </c>
      <c r="BM424" s="275" t="s">
        <v>4015</v>
      </c>
    </row>
    <row r="425" spans="2:65" s="378" customFormat="1">
      <c r="B425" s="377"/>
      <c r="D425" s="379" t="s">
        <v>88</v>
      </c>
      <c r="E425" s="380" t="s">
        <v>1</v>
      </c>
      <c r="F425" s="381" t="s">
        <v>4014</v>
      </c>
      <c r="H425" s="382">
        <v>6.9530000000000003</v>
      </c>
      <c r="I425" s="434"/>
      <c r="L425" s="377"/>
      <c r="M425" s="383"/>
      <c r="N425" s="384"/>
      <c r="O425" s="384"/>
      <c r="P425" s="384"/>
      <c r="Q425" s="384"/>
      <c r="R425" s="384"/>
      <c r="S425" s="384"/>
      <c r="T425" s="385"/>
      <c r="AT425" s="380" t="s">
        <v>88</v>
      </c>
      <c r="AU425" s="380" t="s">
        <v>45</v>
      </c>
      <c r="AV425" s="378" t="s">
        <v>45</v>
      </c>
      <c r="AW425" s="378" t="s">
        <v>24</v>
      </c>
      <c r="AX425" s="378" t="s">
        <v>42</v>
      </c>
      <c r="AY425" s="380" t="s">
        <v>79</v>
      </c>
    </row>
    <row r="426" spans="2:65" s="387" customFormat="1">
      <c r="B426" s="386"/>
      <c r="D426" s="388" t="s">
        <v>88</v>
      </c>
      <c r="E426" s="389" t="s">
        <v>1</v>
      </c>
      <c r="F426" s="390" t="s">
        <v>90</v>
      </c>
      <c r="H426" s="391">
        <v>6.9530000000000003</v>
      </c>
      <c r="I426" s="435"/>
      <c r="L426" s="386"/>
      <c r="M426" s="392"/>
      <c r="N426" s="393"/>
      <c r="O426" s="393"/>
      <c r="P426" s="393"/>
      <c r="Q426" s="393"/>
      <c r="R426" s="393"/>
      <c r="S426" s="393"/>
      <c r="T426" s="394"/>
      <c r="AT426" s="395" t="s">
        <v>88</v>
      </c>
      <c r="AU426" s="395" t="s">
        <v>45</v>
      </c>
      <c r="AV426" s="387" t="s">
        <v>91</v>
      </c>
      <c r="AW426" s="387" t="s">
        <v>24</v>
      </c>
      <c r="AX426" s="387" t="s">
        <v>12</v>
      </c>
      <c r="AY426" s="395" t="s">
        <v>79</v>
      </c>
    </row>
    <row r="427" spans="2:65" s="285" customFormat="1" ht="22.5" customHeight="1">
      <c r="B427" s="286"/>
      <c r="C427" s="366" t="s">
        <v>447</v>
      </c>
      <c r="D427" s="366" t="s">
        <v>82</v>
      </c>
      <c r="E427" s="367" t="s">
        <v>4013</v>
      </c>
      <c r="F427" s="368" t="s">
        <v>4012</v>
      </c>
      <c r="G427" s="369" t="s">
        <v>959</v>
      </c>
      <c r="H427" s="370">
        <v>46.35</v>
      </c>
      <c r="I427" s="261"/>
      <c r="J427" s="371">
        <f>ROUND(I427*H427,1)</f>
        <v>0</v>
      </c>
      <c r="K427" s="368"/>
      <c r="L427" s="286"/>
      <c r="M427" s="372" t="s">
        <v>1</v>
      </c>
      <c r="N427" s="373" t="s">
        <v>31</v>
      </c>
      <c r="O427" s="374">
        <v>0.68100000000000005</v>
      </c>
      <c r="P427" s="374">
        <f>O427*H427</f>
        <v>31.564350000000005</v>
      </c>
      <c r="Q427" s="374">
        <v>5.1900000000000002E-3</v>
      </c>
      <c r="R427" s="374">
        <f>Q427*H427</f>
        <v>0.24055650000000001</v>
      </c>
      <c r="S427" s="374">
        <v>0</v>
      </c>
      <c r="T427" s="375">
        <f>S427*H427</f>
        <v>0</v>
      </c>
      <c r="AR427" s="275" t="s">
        <v>91</v>
      </c>
      <c r="AT427" s="275" t="s">
        <v>82</v>
      </c>
      <c r="AU427" s="275" t="s">
        <v>45</v>
      </c>
      <c r="AY427" s="275" t="s">
        <v>79</v>
      </c>
      <c r="BE427" s="376">
        <f>IF(N427="základní",J427,0)</f>
        <v>0</v>
      </c>
      <c r="BF427" s="376">
        <f>IF(N427="snížená",J427,0)</f>
        <v>0</v>
      </c>
      <c r="BG427" s="376">
        <f>IF(N427="zákl. přenesená",J427,0)</f>
        <v>0</v>
      </c>
      <c r="BH427" s="376">
        <f>IF(N427="sníž. přenesená",J427,0)</f>
        <v>0</v>
      </c>
      <c r="BI427" s="376">
        <f>IF(N427="nulová",J427,0)</f>
        <v>0</v>
      </c>
      <c r="BJ427" s="275" t="s">
        <v>12</v>
      </c>
      <c r="BK427" s="376">
        <f>ROUND(I427*H427,1)</f>
        <v>0</v>
      </c>
      <c r="BL427" s="275" t="s">
        <v>91</v>
      </c>
      <c r="BM427" s="275" t="s">
        <v>4011</v>
      </c>
    </row>
    <row r="428" spans="2:65" s="378" customFormat="1">
      <c r="B428" s="377"/>
      <c r="D428" s="379" t="s">
        <v>88</v>
      </c>
      <c r="E428" s="380" t="s">
        <v>1</v>
      </c>
      <c r="F428" s="381" t="s">
        <v>4010</v>
      </c>
      <c r="H428" s="382">
        <v>46.35</v>
      </c>
      <c r="I428" s="434"/>
      <c r="L428" s="377"/>
      <c r="M428" s="383"/>
      <c r="N428" s="384"/>
      <c r="O428" s="384"/>
      <c r="P428" s="384"/>
      <c r="Q428" s="384"/>
      <c r="R428" s="384"/>
      <c r="S428" s="384"/>
      <c r="T428" s="385"/>
      <c r="AT428" s="380" t="s">
        <v>88</v>
      </c>
      <c r="AU428" s="380" t="s">
        <v>45</v>
      </c>
      <c r="AV428" s="378" t="s">
        <v>45</v>
      </c>
      <c r="AW428" s="378" t="s">
        <v>24</v>
      </c>
      <c r="AX428" s="378" t="s">
        <v>42</v>
      </c>
      <c r="AY428" s="380" t="s">
        <v>79</v>
      </c>
    </row>
    <row r="429" spans="2:65" s="387" customFormat="1">
      <c r="B429" s="386"/>
      <c r="D429" s="388" t="s">
        <v>88</v>
      </c>
      <c r="E429" s="389" t="s">
        <v>1</v>
      </c>
      <c r="F429" s="390" t="s">
        <v>90</v>
      </c>
      <c r="H429" s="391">
        <v>46.35</v>
      </c>
      <c r="I429" s="435"/>
      <c r="L429" s="386"/>
      <c r="M429" s="392"/>
      <c r="N429" s="393"/>
      <c r="O429" s="393"/>
      <c r="P429" s="393"/>
      <c r="Q429" s="393"/>
      <c r="R429" s="393"/>
      <c r="S429" s="393"/>
      <c r="T429" s="394"/>
      <c r="AT429" s="395" t="s">
        <v>88</v>
      </c>
      <c r="AU429" s="395" t="s">
        <v>45</v>
      </c>
      <c r="AV429" s="387" t="s">
        <v>91</v>
      </c>
      <c r="AW429" s="387" t="s">
        <v>24</v>
      </c>
      <c r="AX429" s="387" t="s">
        <v>12</v>
      </c>
      <c r="AY429" s="395" t="s">
        <v>79</v>
      </c>
    </row>
    <row r="430" spans="2:65" s="285" customFormat="1" ht="22.5" customHeight="1">
      <c r="B430" s="286"/>
      <c r="C430" s="366" t="s">
        <v>451</v>
      </c>
      <c r="D430" s="366" t="s">
        <v>82</v>
      </c>
      <c r="E430" s="367" t="s">
        <v>4009</v>
      </c>
      <c r="F430" s="368" t="s">
        <v>4008</v>
      </c>
      <c r="G430" s="369" t="s">
        <v>959</v>
      </c>
      <c r="H430" s="370">
        <v>46.35</v>
      </c>
      <c r="I430" s="261"/>
      <c r="J430" s="371">
        <f>ROUND(I430*H430,1)</f>
        <v>0</v>
      </c>
      <c r="K430" s="368"/>
      <c r="L430" s="286"/>
      <c r="M430" s="372" t="s">
        <v>1</v>
      </c>
      <c r="N430" s="373" t="s">
        <v>31</v>
      </c>
      <c r="O430" s="374">
        <v>0.24</v>
      </c>
      <c r="P430" s="374">
        <f>O430*H430</f>
        <v>11.124000000000001</v>
      </c>
      <c r="Q430" s="374">
        <v>0</v>
      </c>
      <c r="R430" s="374">
        <f>Q430*H430</f>
        <v>0</v>
      </c>
      <c r="S430" s="374">
        <v>0</v>
      </c>
      <c r="T430" s="375">
        <f>S430*H430</f>
        <v>0</v>
      </c>
      <c r="AR430" s="275" t="s">
        <v>91</v>
      </c>
      <c r="AT430" s="275" t="s">
        <v>82</v>
      </c>
      <c r="AU430" s="275" t="s">
        <v>45</v>
      </c>
      <c r="AY430" s="275" t="s">
        <v>79</v>
      </c>
      <c r="BE430" s="376">
        <f>IF(N430="základní",J430,0)</f>
        <v>0</v>
      </c>
      <c r="BF430" s="376">
        <f>IF(N430="snížená",J430,0)</f>
        <v>0</v>
      </c>
      <c r="BG430" s="376">
        <f>IF(N430="zákl. přenesená",J430,0)</f>
        <v>0</v>
      </c>
      <c r="BH430" s="376">
        <f>IF(N430="sníž. přenesená",J430,0)</f>
        <v>0</v>
      </c>
      <c r="BI430" s="376">
        <f>IF(N430="nulová",J430,0)</f>
        <v>0</v>
      </c>
      <c r="BJ430" s="275" t="s">
        <v>12</v>
      </c>
      <c r="BK430" s="376">
        <f>ROUND(I430*H430,1)</f>
        <v>0</v>
      </c>
      <c r="BL430" s="275" t="s">
        <v>91</v>
      </c>
      <c r="BM430" s="275" t="s">
        <v>4007</v>
      </c>
    </row>
    <row r="431" spans="2:65" s="285" customFormat="1" ht="22.5" customHeight="1">
      <c r="B431" s="286"/>
      <c r="C431" s="366" t="s">
        <v>455</v>
      </c>
      <c r="D431" s="366" t="s">
        <v>82</v>
      </c>
      <c r="E431" s="367" t="s">
        <v>4006</v>
      </c>
      <c r="F431" s="368" t="s">
        <v>4005</v>
      </c>
      <c r="G431" s="369" t="s">
        <v>953</v>
      </c>
      <c r="H431" s="370">
        <v>1.415</v>
      </c>
      <c r="I431" s="261"/>
      <c r="J431" s="371">
        <f>ROUND(I431*H431,1)</f>
        <v>0</v>
      </c>
      <c r="K431" s="368"/>
      <c r="L431" s="286"/>
      <c r="M431" s="372" t="s">
        <v>1</v>
      </c>
      <c r="N431" s="373" t="s">
        <v>31</v>
      </c>
      <c r="O431" s="374">
        <v>37.704000000000001</v>
      </c>
      <c r="P431" s="374">
        <f>O431*H431</f>
        <v>53.35116</v>
      </c>
      <c r="Q431" s="374">
        <v>1.0525599999999999</v>
      </c>
      <c r="R431" s="374">
        <f>Q431*H431</f>
        <v>1.4893723999999999</v>
      </c>
      <c r="S431" s="374">
        <v>0</v>
      </c>
      <c r="T431" s="375">
        <f>S431*H431</f>
        <v>0</v>
      </c>
      <c r="AR431" s="275" t="s">
        <v>91</v>
      </c>
      <c r="AT431" s="275" t="s">
        <v>82</v>
      </c>
      <c r="AU431" s="275" t="s">
        <v>45</v>
      </c>
      <c r="AY431" s="275" t="s">
        <v>79</v>
      </c>
      <c r="BE431" s="376">
        <f>IF(N431="základní",J431,0)</f>
        <v>0</v>
      </c>
      <c r="BF431" s="376">
        <f>IF(N431="snížená",J431,0)</f>
        <v>0</v>
      </c>
      <c r="BG431" s="376">
        <f>IF(N431="zákl. přenesená",J431,0)</f>
        <v>0</v>
      </c>
      <c r="BH431" s="376">
        <f>IF(N431="sníž. přenesená",J431,0)</f>
        <v>0</v>
      </c>
      <c r="BI431" s="376">
        <f>IF(N431="nulová",J431,0)</f>
        <v>0</v>
      </c>
      <c r="BJ431" s="275" t="s">
        <v>12</v>
      </c>
      <c r="BK431" s="376">
        <f>ROUND(I431*H431,1)</f>
        <v>0</v>
      </c>
      <c r="BL431" s="275" t="s">
        <v>91</v>
      </c>
      <c r="BM431" s="275" t="s">
        <v>4004</v>
      </c>
    </row>
    <row r="432" spans="2:65" s="397" customFormat="1">
      <c r="B432" s="396"/>
      <c r="D432" s="379" t="s">
        <v>88</v>
      </c>
      <c r="E432" s="398" t="s">
        <v>1</v>
      </c>
      <c r="F432" s="399" t="s">
        <v>3024</v>
      </c>
      <c r="H432" s="398" t="s">
        <v>1</v>
      </c>
      <c r="I432" s="436"/>
      <c r="L432" s="396"/>
      <c r="M432" s="400"/>
      <c r="N432" s="401"/>
      <c r="O432" s="401"/>
      <c r="P432" s="401"/>
      <c r="Q432" s="401"/>
      <c r="R432" s="401"/>
      <c r="S432" s="401"/>
      <c r="T432" s="402"/>
      <c r="AT432" s="398" t="s">
        <v>88</v>
      </c>
      <c r="AU432" s="398" t="s">
        <v>45</v>
      </c>
      <c r="AV432" s="397" t="s">
        <v>12</v>
      </c>
      <c r="AW432" s="397" t="s">
        <v>24</v>
      </c>
      <c r="AX432" s="397" t="s">
        <v>42</v>
      </c>
      <c r="AY432" s="398" t="s">
        <v>79</v>
      </c>
    </row>
    <row r="433" spans="2:65" s="378" customFormat="1">
      <c r="B433" s="377"/>
      <c r="D433" s="379" t="s">
        <v>88</v>
      </c>
      <c r="E433" s="380" t="s">
        <v>1</v>
      </c>
      <c r="F433" s="381" t="s">
        <v>4003</v>
      </c>
      <c r="H433" s="382">
        <v>1.415</v>
      </c>
      <c r="I433" s="434"/>
      <c r="L433" s="377"/>
      <c r="M433" s="383"/>
      <c r="N433" s="384"/>
      <c r="O433" s="384"/>
      <c r="P433" s="384"/>
      <c r="Q433" s="384"/>
      <c r="R433" s="384"/>
      <c r="S433" s="384"/>
      <c r="T433" s="385"/>
      <c r="AT433" s="380" t="s">
        <v>88</v>
      </c>
      <c r="AU433" s="380" t="s">
        <v>45</v>
      </c>
      <c r="AV433" s="378" t="s">
        <v>45</v>
      </c>
      <c r="AW433" s="378" t="s">
        <v>24</v>
      </c>
      <c r="AX433" s="378" t="s">
        <v>42</v>
      </c>
      <c r="AY433" s="380" t="s">
        <v>79</v>
      </c>
    </row>
    <row r="434" spans="2:65" s="387" customFormat="1">
      <c r="B434" s="386"/>
      <c r="D434" s="379" t="s">
        <v>88</v>
      </c>
      <c r="E434" s="395" t="s">
        <v>1</v>
      </c>
      <c r="F434" s="414" t="s">
        <v>90</v>
      </c>
      <c r="H434" s="415">
        <v>1.415</v>
      </c>
      <c r="I434" s="435"/>
      <c r="L434" s="386"/>
      <c r="M434" s="392"/>
      <c r="N434" s="393"/>
      <c r="O434" s="393"/>
      <c r="P434" s="393"/>
      <c r="Q434" s="393"/>
      <c r="R434" s="393"/>
      <c r="S434" s="393"/>
      <c r="T434" s="394"/>
      <c r="AT434" s="395" t="s">
        <v>88</v>
      </c>
      <c r="AU434" s="395" t="s">
        <v>45</v>
      </c>
      <c r="AV434" s="387" t="s">
        <v>91</v>
      </c>
      <c r="AW434" s="387" t="s">
        <v>24</v>
      </c>
      <c r="AX434" s="387" t="s">
        <v>12</v>
      </c>
      <c r="AY434" s="395" t="s">
        <v>79</v>
      </c>
    </row>
    <row r="435" spans="2:65" s="353" customFormat="1" ht="29.85" customHeight="1">
      <c r="B435" s="352"/>
      <c r="D435" s="363" t="s">
        <v>41</v>
      </c>
      <c r="E435" s="364" t="s">
        <v>107</v>
      </c>
      <c r="F435" s="364" t="s">
        <v>4808</v>
      </c>
      <c r="I435" s="437"/>
      <c r="J435" s="365">
        <f>BK435</f>
        <v>0</v>
      </c>
      <c r="L435" s="352"/>
      <c r="M435" s="357"/>
      <c r="N435" s="358"/>
      <c r="O435" s="358"/>
      <c r="P435" s="359">
        <f>SUM(P436:P470)</f>
        <v>100.388178</v>
      </c>
      <c r="Q435" s="358"/>
      <c r="R435" s="359">
        <f>SUM(R436:R470)</f>
        <v>41.686049339999997</v>
      </c>
      <c r="S435" s="358"/>
      <c r="T435" s="360">
        <f>SUM(T436:T470)</f>
        <v>0</v>
      </c>
      <c r="AR435" s="354" t="s">
        <v>12</v>
      </c>
      <c r="AT435" s="361" t="s">
        <v>41</v>
      </c>
      <c r="AU435" s="361" t="s">
        <v>12</v>
      </c>
      <c r="AY435" s="354" t="s">
        <v>79</v>
      </c>
      <c r="BK435" s="362">
        <f>SUM(BK436:BK470)</f>
        <v>0</v>
      </c>
    </row>
    <row r="436" spans="2:65" s="285" customFormat="1" ht="22.5" customHeight="1">
      <c r="B436" s="286"/>
      <c r="C436" s="366" t="s">
        <v>459</v>
      </c>
      <c r="D436" s="366" t="s">
        <v>82</v>
      </c>
      <c r="E436" s="367" t="s">
        <v>4001</v>
      </c>
      <c r="F436" s="368" t="s">
        <v>4000</v>
      </c>
      <c r="G436" s="369" t="s">
        <v>959</v>
      </c>
      <c r="H436" s="370">
        <v>138.20699999999999</v>
      </c>
      <c r="I436" s="261"/>
      <c r="J436" s="371">
        <f>ROUND(I436*H436,1)</f>
        <v>0</v>
      </c>
      <c r="K436" s="368"/>
      <c r="L436" s="286"/>
      <c r="M436" s="372" t="s">
        <v>1</v>
      </c>
      <c r="N436" s="373" t="s">
        <v>31</v>
      </c>
      <c r="O436" s="374">
        <v>1.9E-2</v>
      </c>
      <c r="P436" s="374">
        <f>O436*H436</f>
        <v>2.6259329999999999</v>
      </c>
      <c r="Q436" s="374">
        <v>0</v>
      </c>
      <c r="R436" s="374">
        <f>Q436*H436</f>
        <v>0</v>
      </c>
      <c r="S436" s="374">
        <v>0</v>
      </c>
      <c r="T436" s="375">
        <f>S436*H436</f>
        <v>0</v>
      </c>
      <c r="AR436" s="275" t="s">
        <v>91</v>
      </c>
      <c r="AT436" s="275" t="s">
        <v>82</v>
      </c>
      <c r="AU436" s="275" t="s">
        <v>45</v>
      </c>
      <c r="AY436" s="275" t="s">
        <v>79</v>
      </c>
      <c r="BE436" s="376">
        <f>IF(N436="základní",J436,0)</f>
        <v>0</v>
      </c>
      <c r="BF436" s="376">
        <f>IF(N436="snížená",J436,0)</f>
        <v>0</v>
      </c>
      <c r="BG436" s="376">
        <f>IF(N436="zákl. přenesená",J436,0)</f>
        <v>0</v>
      </c>
      <c r="BH436" s="376">
        <f>IF(N436="sníž. přenesená",J436,0)</f>
        <v>0</v>
      </c>
      <c r="BI436" s="376">
        <f>IF(N436="nulová",J436,0)</f>
        <v>0</v>
      </c>
      <c r="BJ436" s="275" t="s">
        <v>12</v>
      </c>
      <c r="BK436" s="376">
        <f>ROUND(I436*H436,1)</f>
        <v>0</v>
      </c>
      <c r="BL436" s="275" t="s">
        <v>91</v>
      </c>
      <c r="BM436" s="275" t="s">
        <v>3999</v>
      </c>
    </row>
    <row r="437" spans="2:65" s="397" customFormat="1">
      <c r="B437" s="396"/>
      <c r="D437" s="379" t="s">
        <v>88</v>
      </c>
      <c r="E437" s="398" t="s">
        <v>1</v>
      </c>
      <c r="F437" s="399" t="s">
        <v>3986</v>
      </c>
      <c r="H437" s="398" t="s">
        <v>1</v>
      </c>
      <c r="I437" s="436"/>
      <c r="L437" s="396"/>
      <c r="M437" s="400"/>
      <c r="N437" s="401"/>
      <c r="O437" s="401"/>
      <c r="P437" s="401"/>
      <c r="Q437" s="401"/>
      <c r="R437" s="401"/>
      <c r="S437" s="401"/>
      <c r="T437" s="402"/>
      <c r="AT437" s="398" t="s">
        <v>88</v>
      </c>
      <c r="AU437" s="398" t="s">
        <v>45</v>
      </c>
      <c r="AV437" s="397" t="s">
        <v>12</v>
      </c>
      <c r="AW437" s="397" t="s">
        <v>24</v>
      </c>
      <c r="AX437" s="397" t="s">
        <v>42</v>
      </c>
      <c r="AY437" s="398" t="s">
        <v>79</v>
      </c>
    </row>
    <row r="438" spans="2:65" s="378" customFormat="1">
      <c r="B438" s="377"/>
      <c r="D438" s="379" t="s">
        <v>88</v>
      </c>
      <c r="E438" s="380" t="s">
        <v>1</v>
      </c>
      <c r="F438" s="381" t="s">
        <v>3985</v>
      </c>
      <c r="H438" s="382">
        <v>42.487000000000002</v>
      </c>
      <c r="I438" s="434"/>
      <c r="L438" s="377"/>
      <c r="M438" s="383"/>
      <c r="N438" s="384"/>
      <c r="O438" s="384"/>
      <c r="P438" s="384"/>
      <c r="Q438" s="384"/>
      <c r="R438" s="384"/>
      <c r="S438" s="384"/>
      <c r="T438" s="385"/>
      <c r="AT438" s="380" t="s">
        <v>88</v>
      </c>
      <c r="AU438" s="380" t="s">
        <v>45</v>
      </c>
      <c r="AV438" s="378" t="s">
        <v>45</v>
      </c>
      <c r="AW438" s="378" t="s">
        <v>24</v>
      </c>
      <c r="AX438" s="378" t="s">
        <v>42</v>
      </c>
      <c r="AY438" s="380" t="s">
        <v>79</v>
      </c>
    </row>
    <row r="439" spans="2:65" s="378" customFormat="1">
      <c r="B439" s="377"/>
      <c r="D439" s="379" t="s">
        <v>88</v>
      </c>
      <c r="E439" s="380" t="s">
        <v>1</v>
      </c>
      <c r="F439" s="381" t="s">
        <v>3984</v>
      </c>
      <c r="H439" s="382">
        <v>40.6</v>
      </c>
      <c r="I439" s="434"/>
      <c r="L439" s="377"/>
      <c r="M439" s="383"/>
      <c r="N439" s="384"/>
      <c r="O439" s="384"/>
      <c r="P439" s="384"/>
      <c r="Q439" s="384"/>
      <c r="R439" s="384"/>
      <c r="S439" s="384"/>
      <c r="T439" s="385"/>
      <c r="AT439" s="380" t="s">
        <v>88</v>
      </c>
      <c r="AU439" s="380" t="s">
        <v>45</v>
      </c>
      <c r="AV439" s="378" t="s">
        <v>45</v>
      </c>
      <c r="AW439" s="378" t="s">
        <v>24</v>
      </c>
      <c r="AX439" s="378" t="s">
        <v>42</v>
      </c>
      <c r="AY439" s="380" t="s">
        <v>79</v>
      </c>
    </row>
    <row r="440" spans="2:65" s="378" customFormat="1">
      <c r="B440" s="377"/>
      <c r="D440" s="379" t="s">
        <v>88</v>
      </c>
      <c r="E440" s="380" t="s">
        <v>1</v>
      </c>
      <c r="F440" s="381" t="s">
        <v>3983</v>
      </c>
      <c r="H440" s="382">
        <v>55.12</v>
      </c>
      <c r="I440" s="434"/>
      <c r="L440" s="377"/>
      <c r="M440" s="383"/>
      <c r="N440" s="384"/>
      <c r="O440" s="384"/>
      <c r="P440" s="384"/>
      <c r="Q440" s="384"/>
      <c r="R440" s="384"/>
      <c r="S440" s="384"/>
      <c r="T440" s="385"/>
      <c r="AT440" s="380" t="s">
        <v>88</v>
      </c>
      <c r="AU440" s="380" t="s">
        <v>45</v>
      </c>
      <c r="AV440" s="378" t="s">
        <v>45</v>
      </c>
      <c r="AW440" s="378" t="s">
        <v>24</v>
      </c>
      <c r="AX440" s="378" t="s">
        <v>42</v>
      </c>
      <c r="AY440" s="380" t="s">
        <v>79</v>
      </c>
    </row>
    <row r="441" spans="2:65" s="387" customFormat="1">
      <c r="B441" s="386"/>
      <c r="D441" s="388" t="s">
        <v>88</v>
      </c>
      <c r="E441" s="389" t="s">
        <v>1</v>
      </c>
      <c r="F441" s="390" t="s">
        <v>90</v>
      </c>
      <c r="H441" s="391">
        <v>138.20699999999999</v>
      </c>
      <c r="I441" s="435"/>
      <c r="L441" s="386"/>
      <c r="M441" s="392"/>
      <c r="N441" s="393"/>
      <c r="O441" s="393"/>
      <c r="P441" s="393"/>
      <c r="Q441" s="393"/>
      <c r="R441" s="393"/>
      <c r="S441" s="393"/>
      <c r="T441" s="394"/>
      <c r="AT441" s="395" t="s">
        <v>88</v>
      </c>
      <c r="AU441" s="395" t="s">
        <v>45</v>
      </c>
      <c r="AV441" s="387" t="s">
        <v>91</v>
      </c>
      <c r="AW441" s="387" t="s">
        <v>24</v>
      </c>
      <c r="AX441" s="387" t="s">
        <v>12</v>
      </c>
      <c r="AY441" s="395" t="s">
        <v>79</v>
      </c>
    </row>
    <row r="442" spans="2:65" s="285" customFormat="1" ht="22.5" customHeight="1">
      <c r="B442" s="286"/>
      <c r="C442" s="366" t="s">
        <v>463</v>
      </c>
      <c r="D442" s="366" t="s">
        <v>82</v>
      </c>
      <c r="E442" s="367" t="s">
        <v>3998</v>
      </c>
      <c r="F442" s="368" t="s">
        <v>3997</v>
      </c>
      <c r="G442" s="369" t="s">
        <v>959</v>
      </c>
      <c r="H442" s="370">
        <v>138.20699999999999</v>
      </c>
      <c r="I442" s="261"/>
      <c r="J442" s="371">
        <f>ROUND(I442*H442,1)</f>
        <v>0</v>
      </c>
      <c r="K442" s="368"/>
      <c r="L442" s="286"/>
      <c r="M442" s="372" t="s">
        <v>1</v>
      </c>
      <c r="N442" s="373" t="s">
        <v>31</v>
      </c>
      <c r="O442" s="374">
        <v>2.3E-2</v>
      </c>
      <c r="P442" s="374">
        <f>O442*H442</f>
        <v>3.1787609999999997</v>
      </c>
      <c r="Q442" s="374">
        <v>0</v>
      </c>
      <c r="R442" s="374">
        <f>Q442*H442</f>
        <v>0</v>
      </c>
      <c r="S442" s="374">
        <v>0</v>
      </c>
      <c r="T442" s="375">
        <f>S442*H442</f>
        <v>0</v>
      </c>
      <c r="AR442" s="275" t="s">
        <v>91</v>
      </c>
      <c r="AT442" s="275" t="s">
        <v>82</v>
      </c>
      <c r="AU442" s="275" t="s">
        <v>45</v>
      </c>
      <c r="AY442" s="275" t="s">
        <v>79</v>
      </c>
      <c r="BE442" s="376">
        <f>IF(N442="základní",J442,0)</f>
        <v>0</v>
      </c>
      <c r="BF442" s="376">
        <f>IF(N442="snížená",J442,0)</f>
        <v>0</v>
      </c>
      <c r="BG442" s="376">
        <f>IF(N442="zákl. přenesená",J442,0)</f>
        <v>0</v>
      </c>
      <c r="BH442" s="376">
        <f>IF(N442="sníž. přenesená",J442,0)</f>
        <v>0</v>
      </c>
      <c r="BI442" s="376">
        <f>IF(N442="nulová",J442,0)</f>
        <v>0</v>
      </c>
      <c r="BJ442" s="275" t="s">
        <v>12</v>
      </c>
      <c r="BK442" s="376">
        <f>ROUND(I442*H442,1)</f>
        <v>0</v>
      </c>
      <c r="BL442" s="275" t="s">
        <v>91</v>
      </c>
      <c r="BM442" s="275" t="s">
        <v>3996</v>
      </c>
    </row>
    <row r="443" spans="2:65" s="397" customFormat="1">
      <c r="B443" s="396"/>
      <c r="D443" s="379" t="s">
        <v>88</v>
      </c>
      <c r="E443" s="398" t="s">
        <v>1</v>
      </c>
      <c r="F443" s="399" t="s">
        <v>3986</v>
      </c>
      <c r="H443" s="398" t="s">
        <v>1</v>
      </c>
      <c r="I443" s="436"/>
      <c r="L443" s="396"/>
      <c r="M443" s="400"/>
      <c r="N443" s="401"/>
      <c r="O443" s="401"/>
      <c r="P443" s="401"/>
      <c r="Q443" s="401"/>
      <c r="R443" s="401"/>
      <c r="S443" s="401"/>
      <c r="T443" s="402"/>
      <c r="AT443" s="398" t="s">
        <v>88</v>
      </c>
      <c r="AU443" s="398" t="s">
        <v>45</v>
      </c>
      <c r="AV443" s="397" t="s">
        <v>12</v>
      </c>
      <c r="AW443" s="397" t="s">
        <v>24</v>
      </c>
      <c r="AX443" s="397" t="s">
        <v>42</v>
      </c>
      <c r="AY443" s="398" t="s">
        <v>79</v>
      </c>
    </row>
    <row r="444" spans="2:65" s="378" customFormat="1">
      <c r="B444" s="377"/>
      <c r="D444" s="379" t="s">
        <v>88</v>
      </c>
      <c r="E444" s="380" t="s">
        <v>1</v>
      </c>
      <c r="F444" s="381" t="s">
        <v>3985</v>
      </c>
      <c r="H444" s="382">
        <v>42.487000000000002</v>
      </c>
      <c r="I444" s="434"/>
      <c r="L444" s="377"/>
      <c r="M444" s="383"/>
      <c r="N444" s="384"/>
      <c r="O444" s="384"/>
      <c r="P444" s="384"/>
      <c r="Q444" s="384"/>
      <c r="R444" s="384"/>
      <c r="S444" s="384"/>
      <c r="T444" s="385"/>
      <c r="AT444" s="380" t="s">
        <v>88</v>
      </c>
      <c r="AU444" s="380" t="s">
        <v>45</v>
      </c>
      <c r="AV444" s="378" t="s">
        <v>45</v>
      </c>
      <c r="AW444" s="378" t="s">
        <v>24</v>
      </c>
      <c r="AX444" s="378" t="s">
        <v>42</v>
      </c>
      <c r="AY444" s="380" t="s">
        <v>79</v>
      </c>
    </row>
    <row r="445" spans="2:65" s="378" customFormat="1">
      <c r="B445" s="377"/>
      <c r="D445" s="379" t="s">
        <v>88</v>
      </c>
      <c r="E445" s="380" t="s">
        <v>1</v>
      </c>
      <c r="F445" s="381" t="s">
        <v>3984</v>
      </c>
      <c r="H445" s="382">
        <v>40.6</v>
      </c>
      <c r="I445" s="434"/>
      <c r="L445" s="377"/>
      <c r="M445" s="383"/>
      <c r="N445" s="384"/>
      <c r="O445" s="384"/>
      <c r="P445" s="384"/>
      <c r="Q445" s="384"/>
      <c r="R445" s="384"/>
      <c r="S445" s="384"/>
      <c r="T445" s="385"/>
      <c r="AT445" s="380" t="s">
        <v>88</v>
      </c>
      <c r="AU445" s="380" t="s">
        <v>45</v>
      </c>
      <c r="AV445" s="378" t="s">
        <v>45</v>
      </c>
      <c r="AW445" s="378" t="s">
        <v>24</v>
      </c>
      <c r="AX445" s="378" t="s">
        <v>42</v>
      </c>
      <c r="AY445" s="380" t="s">
        <v>79</v>
      </c>
    </row>
    <row r="446" spans="2:65" s="378" customFormat="1">
      <c r="B446" s="377"/>
      <c r="D446" s="379" t="s">
        <v>88</v>
      </c>
      <c r="E446" s="380" t="s">
        <v>1</v>
      </c>
      <c r="F446" s="381" t="s">
        <v>3983</v>
      </c>
      <c r="H446" s="382">
        <v>55.12</v>
      </c>
      <c r="I446" s="434"/>
      <c r="L446" s="377"/>
      <c r="M446" s="383"/>
      <c r="N446" s="384"/>
      <c r="O446" s="384"/>
      <c r="P446" s="384"/>
      <c r="Q446" s="384"/>
      <c r="R446" s="384"/>
      <c r="S446" s="384"/>
      <c r="T446" s="385"/>
      <c r="AT446" s="380" t="s">
        <v>88</v>
      </c>
      <c r="AU446" s="380" t="s">
        <v>45</v>
      </c>
      <c r="AV446" s="378" t="s">
        <v>45</v>
      </c>
      <c r="AW446" s="378" t="s">
        <v>24</v>
      </c>
      <c r="AX446" s="378" t="s">
        <v>42</v>
      </c>
      <c r="AY446" s="380" t="s">
        <v>79</v>
      </c>
    </row>
    <row r="447" spans="2:65" s="387" customFormat="1">
      <c r="B447" s="386"/>
      <c r="D447" s="388" t="s">
        <v>88</v>
      </c>
      <c r="E447" s="389" t="s">
        <v>1</v>
      </c>
      <c r="F447" s="390" t="s">
        <v>90</v>
      </c>
      <c r="H447" s="391">
        <v>138.20699999999999</v>
      </c>
      <c r="I447" s="435"/>
      <c r="L447" s="386"/>
      <c r="M447" s="392"/>
      <c r="N447" s="393"/>
      <c r="O447" s="393"/>
      <c r="P447" s="393"/>
      <c r="Q447" s="393"/>
      <c r="R447" s="393"/>
      <c r="S447" s="393"/>
      <c r="T447" s="394"/>
      <c r="AT447" s="395" t="s">
        <v>88</v>
      </c>
      <c r="AU447" s="395" t="s">
        <v>45</v>
      </c>
      <c r="AV447" s="387" t="s">
        <v>91</v>
      </c>
      <c r="AW447" s="387" t="s">
        <v>24</v>
      </c>
      <c r="AX447" s="387" t="s">
        <v>12</v>
      </c>
      <c r="AY447" s="395" t="s">
        <v>79</v>
      </c>
    </row>
    <row r="448" spans="2:65" s="285" customFormat="1" ht="22.5" customHeight="1">
      <c r="B448" s="286"/>
      <c r="C448" s="366" t="s">
        <v>467</v>
      </c>
      <c r="D448" s="366" t="s">
        <v>82</v>
      </c>
      <c r="E448" s="367" t="s">
        <v>3995</v>
      </c>
      <c r="F448" s="368" t="s">
        <v>3994</v>
      </c>
      <c r="G448" s="369" t="s">
        <v>959</v>
      </c>
      <c r="H448" s="370">
        <v>172.02</v>
      </c>
      <c r="I448" s="261"/>
      <c r="J448" s="371">
        <f>ROUND(I448*H448,1)</f>
        <v>0</v>
      </c>
      <c r="K448" s="368"/>
      <c r="L448" s="286"/>
      <c r="M448" s="372" t="s">
        <v>1</v>
      </c>
      <c r="N448" s="373" t="s">
        <v>31</v>
      </c>
      <c r="O448" s="374">
        <v>2.5999999999999999E-2</v>
      </c>
      <c r="P448" s="374">
        <f>O448*H448</f>
        <v>4.4725200000000003</v>
      </c>
      <c r="Q448" s="374">
        <v>0</v>
      </c>
      <c r="R448" s="374">
        <f>Q448*H448</f>
        <v>0</v>
      </c>
      <c r="S448" s="374">
        <v>0</v>
      </c>
      <c r="T448" s="375">
        <f>S448*H448</f>
        <v>0</v>
      </c>
      <c r="AR448" s="275" t="s">
        <v>91</v>
      </c>
      <c r="AT448" s="275" t="s">
        <v>82</v>
      </c>
      <c r="AU448" s="275" t="s">
        <v>45</v>
      </c>
      <c r="AY448" s="275" t="s">
        <v>79</v>
      </c>
      <c r="BE448" s="376">
        <f>IF(N448="základní",J448,0)</f>
        <v>0</v>
      </c>
      <c r="BF448" s="376">
        <f>IF(N448="snížená",J448,0)</f>
        <v>0</v>
      </c>
      <c r="BG448" s="376">
        <f>IF(N448="zákl. přenesená",J448,0)</f>
        <v>0</v>
      </c>
      <c r="BH448" s="376">
        <f>IF(N448="sníž. přenesená",J448,0)</f>
        <v>0</v>
      </c>
      <c r="BI448" s="376">
        <f>IF(N448="nulová",J448,0)</f>
        <v>0</v>
      </c>
      <c r="BJ448" s="275" t="s">
        <v>12</v>
      </c>
      <c r="BK448" s="376">
        <f>ROUND(I448*H448,1)</f>
        <v>0</v>
      </c>
      <c r="BL448" s="275" t="s">
        <v>91</v>
      </c>
      <c r="BM448" s="275" t="s">
        <v>3993</v>
      </c>
    </row>
    <row r="449" spans="2:65" s="397" customFormat="1">
      <c r="B449" s="396"/>
      <c r="D449" s="379" t="s">
        <v>88</v>
      </c>
      <c r="E449" s="398" t="s">
        <v>1</v>
      </c>
      <c r="F449" s="399" t="s">
        <v>3992</v>
      </c>
      <c r="H449" s="398" t="s">
        <v>1</v>
      </c>
      <c r="I449" s="436"/>
      <c r="L449" s="396"/>
      <c r="M449" s="400"/>
      <c r="N449" s="401"/>
      <c r="O449" s="401"/>
      <c r="P449" s="401"/>
      <c r="Q449" s="401"/>
      <c r="R449" s="401"/>
      <c r="S449" s="401"/>
      <c r="T449" s="402"/>
      <c r="AT449" s="398" t="s">
        <v>88</v>
      </c>
      <c r="AU449" s="398" t="s">
        <v>45</v>
      </c>
      <c r="AV449" s="397" t="s">
        <v>12</v>
      </c>
      <c r="AW449" s="397" t="s">
        <v>24</v>
      </c>
      <c r="AX449" s="397" t="s">
        <v>42</v>
      </c>
      <c r="AY449" s="398" t="s">
        <v>79</v>
      </c>
    </row>
    <row r="450" spans="2:65" s="378" customFormat="1">
      <c r="B450" s="377"/>
      <c r="D450" s="379" t="s">
        <v>88</v>
      </c>
      <c r="E450" s="380" t="s">
        <v>1</v>
      </c>
      <c r="F450" s="381" t="s">
        <v>3820</v>
      </c>
      <c r="H450" s="382">
        <v>33.813000000000002</v>
      </c>
      <c r="I450" s="434"/>
      <c r="L450" s="377"/>
      <c r="M450" s="383"/>
      <c r="N450" s="384"/>
      <c r="O450" s="384"/>
      <c r="P450" s="384"/>
      <c r="Q450" s="384"/>
      <c r="R450" s="384"/>
      <c r="S450" s="384"/>
      <c r="T450" s="385"/>
      <c r="AT450" s="380" t="s">
        <v>88</v>
      </c>
      <c r="AU450" s="380" t="s">
        <v>45</v>
      </c>
      <c r="AV450" s="378" t="s">
        <v>45</v>
      </c>
      <c r="AW450" s="378" t="s">
        <v>24</v>
      </c>
      <c r="AX450" s="378" t="s">
        <v>42</v>
      </c>
      <c r="AY450" s="380" t="s">
        <v>79</v>
      </c>
    </row>
    <row r="451" spans="2:65" s="397" customFormat="1">
      <c r="B451" s="396"/>
      <c r="D451" s="379" t="s">
        <v>88</v>
      </c>
      <c r="E451" s="398" t="s">
        <v>1</v>
      </c>
      <c r="F451" s="399" t="s">
        <v>3986</v>
      </c>
      <c r="H451" s="398" t="s">
        <v>1</v>
      </c>
      <c r="I451" s="436"/>
      <c r="L451" s="396"/>
      <c r="M451" s="400"/>
      <c r="N451" s="401"/>
      <c r="O451" s="401"/>
      <c r="P451" s="401"/>
      <c r="Q451" s="401"/>
      <c r="R451" s="401"/>
      <c r="S451" s="401"/>
      <c r="T451" s="402"/>
      <c r="AT451" s="398" t="s">
        <v>88</v>
      </c>
      <c r="AU451" s="398" t="s">
        <v>45</v>
      </c>
      <c r="AV451" s="397" t="s">
        <v>12</v>
      </c>
      <c r="AW451" s="397" t="s">
        <v>24</v>
      </c>
      <c r="AX451" s="397" t="s">
        <v>42</v>
      </c>
      <c r="AY451" s="398" t="s">
        <v>79</v>
      </c>
    </row>
    <row r="452" spans="2:65" s="378" customFormat="1">
      <c r="B452" s="377"/>
      <c r="D452" s="379" t="s">
        <v>88</v>
      </c>
      <c r="E452" s="380" t="s">
        <v>1</v>
      </c>
      <c r="F452" s="381" t="s">
        <v>3985</v>
      </c>
      <c r="H452" s="382">
        <v>42.487000000000002</v>
      </c>
      <c r="I452" s="434"/>
      <c r="L452" s="377"/>
      <c r="M452" s="383"/>
      <c r="N452" s="384"/>
      <c r="O452" s="384"/>
      <c r="P452" s="384"/>
      <c r="Q452" s="384"/>
      <c r="R452" s="384"/>
      <c r="S452" s="384"/>
      <c r="T452" s="385"/>
      <c r="AT452" s="380" t="s">
        <v>88</v>
      </c>
      <c r="AU452" s="380" t="s">
        <v>45</v>
      </c>
      <c r="AV452" s="378" t="s">
        <v>45</v>
      </c>
      <c r="AW452" s="378" t="s">
        <v>24</v>
      </c>
      <c r="AX452" s="378" t="s">
        <v>42</v>
      </c>
      <c r="AY452" s="380" t="s">
        <v>79</v>
      </c>
    </row>
    <row r="453" spans="2:65" s="378" customFormat="1">
      <c r="B453" s="377"/>
      <c r="D453" s="379" t="s">
        <v>88</v>
      </c>
      <c r="E453" s="380" t="s">
        <v>1</v>
      </c>
      <c r="F453" s="381" t="s">
        <v>3984</v>
      </c>
      <c r="H453" s="382">
        <v>40.6</v>
      </c>
      <c r="I453" s="434"/>
      <c r="L453" s="377"/>
      <c r="M453" s="383"/>
      <c r="N453" s="384"/>
      <c r="O453" s="384"/>
      <c r="P453" s="384"/>
      <c r="Q453" s="384"/>
      <c r="R453" s="384"/>
      <c r="S453" s="384"/>
      <c r="T453" s="385"/>
      <c r="AT453" s="380" t="s">
        <v>88</v>
      </c>
      <c r="AU453" s="380" t="s">
        <v>45</v>
      </c>
      <c r="AV453" s="378" t="s">
        <v>45</v>
      </c>
      <c r="AW453" s="378" t="s">
        <v>24</v>
      </c>
      <c r="AX453" s="378" t="s">
        <v>42</v>
      </c>
      <c r="AY453" s="380" t="s">
        <v>79</v>
      </c>
    </row>
    <row r="454" spans="2:65" s="378" customFormat="1">
      <c r="B454" s="377"/>
      <c r="D454" s="379" t="s">
        <v>88</v>
      </c>
      <c r="E454" s="380" t="s">
        <v>1</v>
      </c>
      <c r="F454" s="381" t="s">
        <v>3983</v>
      </c>
      <c r="H454" s="382">
        <v>55.12</v>
      </c>
      <c r="I454" s="434"/>
      <c r="L454" s="377"/>
      <c r="M454" s="383"/>
      <c r="N454" s="384"/>
      <c r="O454" s="384"/>
      <c r="P454" s="384"/>
      <c r="Q454" s="384"/>
      <c r="R454" s="384"/>
      <c r="S454" s="384"/>
      <c r="T454" s="385"/>
      <c r="AT454" s="380" t="s">
        <v>88</v>
      </c>
      <c r="AU454" s="380" t="s">
        <v>45</v>
      </c>
      <c r="AV454" s="378" t="s">
        <v>45</v>
      </c>
      <c r="AW454" s="378" t="s">
        <v>24</v>
      </c>
      <c r="AX454" s="378" t="s">
        <v>42</v>
      </c>
      <c r="AY454" s="380" t="s">
        <v>79</v>
      </c>
    </row>
    <row r="455" spans="2:65" s="387" customFormat="1">
      <c r="B455" s="386"/>
      <c r="D455" s="388" t="s">
        <v>88</v>
      </c>
      <c r="E455" s="389" t="s">
        <v>1</v>
      </c>
      <c r="F455" s="390" t="s">
        <v>90</v>
      </c>
      <c r="H455" s="391">
        <v>172.02</v>
      </c>
      <c r="I455" s="435"/>
      <c r="L455" s="386"/>
      <c r="M455" s="392"/>
      <c r="N455" s="393"/>
      <c r="O455" s="393"/>
      <c r="P455" s="393"/>
      <c r="Q455" s="393"/>
      <c r="R455" s="393"/>
      <c r="S455" s="393"/>
      <c r="T455" s="394"/>
      <c r="AT455" s="395" t="s">
        <v>88</v>
      </c>
      <c r="AU455" s="395" t="s">
        <v>45</v>
      </c>
      <c r="AV455" s="387" t="s">
        <v>91</v>
      </c>
      <c r="AW455" s="387" t="s">
        <v>24</v>
      </c>
      <c r="AX455" s="387" t="s">
        <v>12</v>
      </c>
      <c r="AY455" s="395" t="s">
        <v>79</v>
      </c>
    </row>
    <row r="456" spans="2:65" s="285" customFormat="1" ht="22.5" customHeight="1">
      <c r="B456" s="286"/>
      <c r="C456" s="366" t="s">
        <v>472</v>
      </c>
      <c r="D456" s="366" t="s">
        <v>82</v>
      </c>
      <c r="E456" s="367" t="s">
        <v>3991</v>
      </c>
      <c r="F456" s="368" t="s">
        <v>3990</v>
      </c>
      <c r="G456" s="369" t="s">
        <v>959</v>
      </c>
      <c r="H456" s="370">
        <v>138.20699999999999</v>
      </c>
      <c r="I456" s="261"/>
      <c r="J456" s="371">
        <f>ROUND(I456*H456,1)</f>
        <v>0</v>
      </c>
      <c r="K456" s="368"/>
      <c r="L456" s="286"/>
      <c r="M456" s="372" t="s">
        <v>1</v>
      </c>
      <c r="N456" s="373" t="s">
        <v>31</v>
      </c>
      <c r="O456" s="374">
        <v>2.7E-2</v>
      </c>
      <c r="P456" s="374">
        <f>O456*H456</f>
        <v>3.7315889999999996</v>
      </c>
      <c r="Q456" s="374">
        <v>0</v>
      </c>
      <c r="R456" s="374">
        <f>Q456*H456</f>
        <v>0</v>
      </c>
      <c r="S456" s="374">
        <v>0</v>
      </c>
      <c r="T456" s="375">
        <f>S456*H456</f>
        <v>0</v>
      </c>
      <c r="AR456" s="275" t="s">
        <v>91</v>
      </c>
      <c r="AT456" s="275" t="s">
        <v>82</v>
      </c>
      <c r="AU456" s="275" t="s">
        <v>45</v>
      </c>
      <c r="AY456" s="275" t="s">
        <v>79</v>
      </c>
      <c r="BE456" s="376">
        <f>IF(N456="základní",J456,0)</f>
        <v>0</v>
      </c>
      <c r="BF456" s="376">
        <f>IF(N456="snížená",J456,0)</f>
        <v>0</v>
      </c>
      <c r="BG456" s="376">
        <f>IF(N456="zákl. přenesená",J456,0)</f>
        <v>0</v>
      </c>
      <c r="BH456" s="376">
        <f>IF(N456="sníž. přenesená",J456,0)</f>
        <v>0</v>
      </c>
      <c r="BI456" s="376">
        <f>IF(N456="nulová",J456,0)</f>
        <v>0</v>
      </c>
      <c r="BJ456" s="275" t="s">
        <v>12</v>
      </c>
      <c r="BK456" s="376">
        <f>ROUND(I456*H456,1)</f>
        <v>0</v>
      </c>
      <c r="BL456" s="275" t="s">
        <v>91</v>
      </c>
      <c r="BM456" s="275" t="s">
        <v>3989</v>
      </c>
    </row>
    <row r="457" spans="2:65" s="397" customFormat="1">
      <c r="B457" s="396"/>
      <c r="D457" s="379" t="s">
        <v>88</v>
      </c>
      <c r="E457" s="398" t="s">
        <v>1</v>
      </c>
      <c r="F457" s="399" t="s">
        <v>3986</v>
      </c>
      <c r="H457" s="398" t="s">
        <v>1</v>
      </c>
      <c r="I457" s="436"/>
      <c r="L457" s="396"/>
      <c r="M457" s="400"/>
      <c r="N457" s="401"/>
      <c r="O457" s="401"/>
      <c r="P457" s="401"/>
      <c r="Q457" s="401"/>
      <c r="R457" s="401"/>
      <c r="S457" s="401"/>
      <c r="T457" s="402"/>
      <c r="AT457" s="398" t="s">
        <v>88</v>
      </c>
      <c r="AU457" s="398" t="s">
        <v>45</v>
      </c>
      <c r="AV457" s="397" t="s">
        <v>12</v>
      </c>
      <c r="AW457" s="397" t="s">
        <v>24</v>
      </c>
      <c r="AX457" s="397" t="s">
        <v>42</v>
      </c>
      <c r="AY457" s="398" t="s">
        <v>79</v>
      </c>
    </row>
    <row r="458" spans="2:65" s="378" customFormat="1">
      <c r="B458" s="377"/>
      <c r="D458" s="379" t="s">
        <v>88</v>
      </c>
      <c r="E458" s="380" t="s">
        <v>1</v>
      </c>
      <c r="F458" s="381" t="s">
        <v>3985</v>
      </c>
      <c r="H458" s="382">
        <v>42.487000000000002</v>
      </c>
      <c r="I458" s="434"/>
      <c r="L458" s="377"/>
      <c r="M458" s="383"/>
      <c r="N458" s="384"/>
      <c r="O458" s="384"/>
      <c r="P458" s="384"/>
      <c r="Q458" s="384"/>
      <c r="R458" s="384"/>
      <c r="S458" s="384"/>
      <c r="T458" s="385"/>
      <c r="AT458" s="380" t="s">
        <v>88</v>
      </c>
      <c r="AU458" s="380" t="s">
        <v>45</v>
      </c>
      <c r="AV458" s="378" t="s">
        <v>45</v>
      </c>
      <c r="AW458" s="378" t="s">
        <v>24</v>
      </c>
      <c r="AX458" s="378" t="s">
        <v>42</v>
      </c>
      <c r="AY458" s="380" t="s">
        <v>79</v>
      </c>
    </row>
    <row r="459" spans="2:65" s="378" customFormat="1">
      <c r="B459" s="377"/>
      <c r="D459" s="379" t="s">
        <v>88</v>
      </c>
      <c r="E459" s="380" t="s">
        <v>1</v>
      </c>
      <c r="F459" s="381" t="s">
        <v>3984</v>
      </c>
      <c r="H459" s="382">
        <v>40.6</v>
      </c>
      <c r="I459" s="434"/>
      <c r="L459" s="377"/>
      <c r="M459" s="383"/>
      <c r="N459" s="384"/>
      <c r="O459" s="384"/>
      <c r="P459" s="384"/>
      <c r="Q459" s="384"/>
      <c r="R459" s="384"/>
      <c r="S459" s="384"/>
      <c r="T459" s="385"/>
      <c r="AT459" s="380" t="s">
        <v>88</v>
      </c>
      <c r="AU459" s="380" t="s">
        <v>45</v>
      </c>
      <c r="AV459" s="378" t="s">
        <v>45</v>
      </c>
      <c r="AW459" s="378" t="s">
        <v>24</v>
      </c>
      <c r="AX459" s="378" t="s">
        <v>42</v>
      </c>
      <c r="AY459" s="380" t="s">
        <v>79</v>
      </c>
    </row>
    <row r="460" spans="2:65" s="378" customFormat="1">
      <c r="B460" s="377"/>
      <c r="D460" s="379" t="s">
        <v>88</v>
      </c>
      <c r="E460" s="380" t="s">
        <v>1</v>
      </c>
      <c r="F460" s="381" t="s">
        <v>3983</v>
      </c>
      <c r="H460" s="382">
        <v>55.12</v>
      </c>
      <c r="I460" s="434"/>
      <c r="L460" s="377"/>
      <c r="M460" s="383"/>
      <c r="N460" s="384"/>
      <c r="O460" s="384"/>
      <c r="P460" s="384"/>
      <c r="Q460" s="384"/>
      <c r="R460" s="384"/>
      <c r="S460" s="384"/>
      <c r="T460" s="385"/>
      <c r="AT460" s="380" t="s">
        <v>88</v>
      </c>
      <c r="AU460" s="380" t="s">
        <v>45</v>
      </c>
      <c r="AV460" s="378" t="s">
        <v>45</v>
      </c>
      <c r="AW460" s="378" t="s">
        <v>24</v>
      </c>
      <c r="AX460" s="378" t="s">
        <v>42</v>
      </c>
      <c r="AY460" s="380" t="s">
        <v>79</v>
      </c>
    </row>
    <row r="461" spans="2:65" s="387" customFormat="1">
      <c r="B461" s="386"/>
      <c r="D461" s="388" t="s">
        <v>88</v>
      </c>
      <c r="E461" s="389" t="s">
        <v>1</v>
      </c>
      <c r="F461" s="390" t="s">
        <v>90</v>
      </c>
      <c r="H461" s="391">
        <v>138.20699999999999</v>
      </c>
      <c r="I461" s="435"/>
      <c r="L461" s="386"/>
      <c r="M461" s="392"/>
      <c r="N461" s="393"/>
      <c r="O461" s="393"/>
      <c r="P461" s="393"/>
      <c r="Q461" s="393"/>
      <c r="R461" s="393"/>
      <c r="S461" s="393"/>
      <c r="T461" s="394"/>
      <c r="AT461" s="395" t="s">
        <v>88</v>
      </c>
      <c r="AU461" s="395" t="s">
        <v>45</v>
      </c>
      <c r="AV461" s="387" t="s">
        <v>91</v>
      </c>
      <c r="AW461" s="387" t="s">
        <v>24</v>
      </c>
      <c r="AX461" s="387" t="s">
        <v>12</v>
      </c>
      <c r="AY461" s="395" t="s">
        <v>79</v>
      </c>
    </row>
    <row r="462" spans="2:65" s="285" customFormat="1" ht="22.5" customHeight="1">
      <c r="B462" s="286"/>
      <c r="C462" s="366" t="s">
        <v>477</v>
      </c>
      <c r="D462" s="366" t="s">
        <v>82</v>
      </c>
      <c r="E462" s="367" t="s">
        <v>3988</v>
      </c>
      <c r="F462" s="368" t="s">
        <v>4807</v>
      </c>
      <c r="G462" s="369" t="s">
        <v>959</v>
      </c>
      <c r="H462" s="370">
        <v>138.20699999999999</v>
      </c>
      <c r="I462" s="261"/>
      <c r="J462" s="371">
        <f>ROUND(I462*H462,1)</f>
        <v>0</v>
      </c>
      <c r="K462" s="368"/>
      <c r="L462" s="286"/>
      <c r="M462" s="372" t="s">
        <v>1</v>
      </c>
      <c r="N462" s="373" t="s">
        <v>31</v>
      </c>
      <c r="O462" s="374">
        <v>0.625</v>
      </c>
      <c r="P462" s="374">
        <f>O462*H462</f>
        <v>86.379374999999996</v>
      </c>
      <c r="Q462" s="374">
        <v>0.10362</v>
      </c>
      <c r="R462" s="374">
        <f>Q462*H462</f>
        <v>14.32100934</v>
      </c>
      <c r="S462" s="374">
        <v>0</v>
      </c>
      <c r="T462" s="375">
        <f>S462*H462</f>
        <v>0</v>
      </c>
      <c r="AR462" s="275" t="s">
        <v>91</v>
      </c>
      <c r="AT462" s="275" t="s">
        <v>82</v>
      </c>
      <c r="AU462" s="275" t="s">
        <v>45</v>
      </c>
      <c r="AY462" s="275" t="s">
        <v>79</v>
      </c>
      <c r="BE462" s="376">
        <f>IF(N462="základní",J462,0)</f>
        <v>0</v>
      </c>
      <c r="BF462" s="376">
        <f>IF(N462="snížená",J462,0)</f>
        <v>0</v>
      </c>
      <c r="BG462" s="376">
        <f>IF(N462="zákl. přenesená",J462,0)</f>
        <v>0</v>
      </c>
      <c r="BH462" s="376">
        <f>IF(N462="sníž. přenesená",J462,0)</f>
        <v>0</v>
      </c>
      <c r="BI462" s="376">
        <f>IF(N462="nulová",J462,0)</f>
        <v>0</v>
      </c>
      <c r="BJ462" s="275" t="s">
        <v>12</v>
      </c>
      <c r="BK462" s="376">
        <f>ROUND(I462*H462,1)</f>
        <v>0</v>
      </c>
      <c r="BL462" s="275" t="s">
        <v>91</v>
      </c>
      <c r="BM462" s="275" t="s">
        <v>3987</v>
      </c>
    </row>
    <row r="463" spans="2:65" s="397" customFormat="1">
      <c r="B463" s="396"/>
      <c r="D463" s="379" t="s">
        <v>88</v>
      </c>
      <c r="E463" s="398" t="s">
        <v>1</v>
      </c>
      <c r="F463" s="399" t="s">
        <v>3986</v>
      </c>
      <c r="H463" s="398" t="s">
        <v>1</v>
      </c>
      <c r="I463" s="436"/>
      <c r="L463" s="396"/>
      <c r="M463" s="400"/>
      <c r="N463" s="401"/>
      <c r="O463" s="401"/>
      <c r="P463" s="401"/>
      <c r="Q463" s="401"/>
      <c r="R463" s="401"/>
      <c r="S463" s="401"/>
      <c r="T463" s="402"/>
      <c r="AT463" s="398" t="s">
        <v>88</v>
      </c>
      <c r="AU463" s="398" t="s">
        <v>45</v>
      </c>
      <c r="AV463" s="397" t="s">
        <v>12</v>
      </c>
      <c r="AW463" s="397" t="s">
        <v>24</v>
      </c>
      <c r="AX463" s="397" t="s">
        <v>42</v>
      </c>
      <c r="AY463" s="398" t="s">
        <v>79</v>
      </c>
    </row>
    <row r="464" spans="2:65" s="378" customFormat="1">
      <c r="B464" s="377"/>
      <c r="D464" s="379" t="s">
        <v>88</v>
      </c>
      <c r="E464" s="380" t="s">
        <v>1</v>
      </c>
      <c r="F464" s="381" t="s">
        <v>3985</v>
      </c>
      <c r="H464" s="382">
        <v>42.487000000000002</v>
      </c>
      <c r="I464" s="434"/>
      <c r="L464" s="377"/>
      <c r="M464" s="383"/>
      <c r="N464" s="384"/>
      <c r="O464" s="384"/>
      <c r="P464" s="384"/>
      <c r="Q464" s="384"/>
      <c r="R464" s="384"/>
      <c r="S464" s="384"/>
      <c r="T464" s="385"/>
      <c r="AT464" s="380" t="s">
        <v>88</v>
      </c>
      <c r="AU464" s="380" t="s">
        <v>45</v>
      </c>
      <c r="AV464" s="378" t="s">
        <v>45</v>
      </c>
      <c r="AW464" s="378" t="s">
        <v>24</v>
      </c>
      <c r="AX464" s="378" t="s">
        <v>42</v>
      </c>
      <c r="AY464" s="380" t="s">
        <v>79</v>
      </c>
    </row>
    <row r="465" spans="2:65" s="378" customFormat="1">
      <c r="B465" s="377"/>
      <c r="D465" s="379" t="s">
        <v>88</v>
      </c>
      <c r="E465" s="380" t="s">
        <v>1</v>
      </c>
      <c r="F465" s="381" t="s">
        <v>3984</v>
      </c>
      <c r="H465" s="382">
        <v>40.6</v>
      </c>
      <c r="I465" s="434"/>
      <c r="L465" s="377"/>
      <c r="M465" s="383"/>
      <c r="N465" s="384"/>
      <c r="O465" s="384"/>
      <c r="P465" s="384"/>
      <c r="Q465" s="384"/>
      <c r="R465" s="384"/>
      <c r="S465" s="384"/>
      <c r="T465" s="385"/>
      <c r="AT465" s="380" t="s">
        <v>88</v>
      </c>
      <c r="AU465" s="380" t="s">
        <v>45</v>
      </c>
      <c r="AV465" s="378" t="s">
        <v>45</v>
      </c>
      <c r="AW465" s="378" t="s">
        <v>24</v>
      </c>
      <c r="AX465" s="378" t="s">
        <v>42</v>
      </c>
      <c r="AY465" s="380" t="s">
        <v>79</v>
      </c>
    </row>
    <row r="466" spans="2:65" s="378" customFormat="1">
      <c r="B466" s="377"/>
      <c r="D466" s="379" t="s">
        <v>88</v>
      </c>
      <c r="E466" s="380" t="s">
        <v>1</v>
      </c>
      <c r="F466" s="381" t="s">
        <v>3983</v>
      </c>
      <c r="H466" s="382">
        <v>55.12</v>
      </c>
      <c r="I466" s="434"/>
      <c r="L466" s="377"/>
      <c r="M466" s="383"/>
      <c r="N466" s="384"/>
      <c r="O466" s="384"/>
      <c r="P466" s="384"/>
      <c r="Q466" s="384"/>
      <c r="R466" s="384"/>
      <c r="S466" s="384"/>
      <c r="T466" s="385"/>
      <c r="AT466" s="380" t="s">
        <v>88</v>
      </c>
      <c r="AU466" s="380" t="s">
        <v>45</v>
      </c>
      <c r="AV466" s="378" t="s">
        <v>45</v>
      </c>
      <c r="AW466" s="378" t="s">
        <v>24</v>
      </c>
      <c r="AX466" s="378" t="s">
        <v>42</v>
      </c>
      <c r="AY466" s="380" t="s">
        <v>79</v>
      </c>
    </row>
    <row r="467" spans="2:65" s="387" customFormat="1">
      <c r="B467" s="386"/>
      <c r="D467" s="388" t="s">
        <v>88</v>
      </c>
      <c r="E467" s="389" t="s">
        <v>1</v>
      </c>
      <c r="F467" s="390" t="s">
        <v>90</v>
      </c>
      <c r="H467" s="391">
        <v>138.20699999999999</v>
      </c>
      <c r="I467" s="435"/>
      <c r="L467" s="386"/>
      <c r="M467" s="392"/>
      <c r="N467" s="393"/>
      <c r="O467" s="393"/>
      <c r="P467" s="393"/>
      <c r="Q467" s="393"/>
      <c r="R467" s="393"/>
      <c r="S467" s="393"/>
      <c r="T467" s="394"/>
      <c r="AT467" s="395" t="s">
        <v>88</v>
      </c>
      <c r="AU467" s="395" t="s">
        <v>45</v>
      </c>
      <c r="AV467" s="387" t="s">
        <v>91</v>
      </c>
      <c r="AW467" s="387" t="s">
        <v>24</v>
      </c>
      <c r="AX467" s="387" t="s">
        <v>12</v>
      </c>
      <c r="AY467" s="395" t="s">
        <v>79</v>
      </c>
    </row>
    <row r="468" spans="2:65" s="285" customFormat="1" ht="22.5" customHeight="1">
      <c r="B468" s="286"/>
      <c r="C468" s="405" t="s">
        <v>481</v>
      </c>
      <c r="D468" s="405" t="s">
        <v>92</v>
      </c>
      <c r="E468" s="406" t="s">
        <v>3982</v>
      </c>
      <c r="F468" s="407" t="s">
        <v>4806</v>
      </c>
      <c r="G468" s="408" t="s">
        <v>959</v>
      </c>
      <c r="H468" s="409">
        <v>152.02799999999999</v>
      </c>
      <c r="I468" s="262"/>
      <c r="J468" s="410">
        <f>ROUND(I468*H468,1)</f>
        <v>0</v>
      </c>
      <c r="K468" s="407"/>
      <c r="L468" s="411"/>
      <c r="M468" s="412" t="s">
        <v>1</v>
      </c>
      <c r="N468" s="413" t="s">
        <v>31</v>
      </c>
      <c r="O468" s="374">
        <v>0</v>
      </c>
      <c r="P468" s="374">
        <f>O468*H468</f>
        <v>0</v>
      </c>
      <c r="Q468" s="374">
        <v>0.18</v>
      </c>
      <c r="R468" s="374">
        <f>Q468*H468</f>
        <v>27.365039999999997</v>
      </c>
      <c r="S468" s="374">
        <v>0</v>
      </c>
      <c r="T468" s="375">
        <f>S468*H468</f>
        <v>0</v>
      </c>
      <c r="AR468" s="275" t="s">
        <v>122</v>
      </c>
      <c r="AT468" s="275" t="s">
        <v>92</v>
      </c>
      <c r="AU468" s="275" t="s">
        <v>45</v>
      </c>
      <c r="AY468" s="275" t="s">
        <v>79</v>
      </c>
      <c r="BE468" s="376">
        <f>IF(N468="základní",J468,0)</f>
        <v>0</v>
      </c>
      <c r="BF468" s="376">
        <f>IF(N468="snížená",J468,0)</f>
        <v>0</v>
      </c>
      <c r="BG468" s="376">
        <f>IF(N468="zákl. přenesená",J468,0)</f>
        <v>0</v>
      </c>
      <c r="BH468" s="376">
        <f>IF(N468="sníž. přenesená",J468,0)</f>
        <v>0</v>
      </c>
      <c r="BI468" s="376">
        <f>IF(N468="nulová",J468,0)</f>
        <v>0</v>
      </c>
      <c r="BJ468" s="275" t="s">
        <v>12</v>
      </c>
      <c r="BK468" s="376">
        <f>ROUND(I468*H468,1)</f>
        <v>0</v>
      </c>
      <c r="BL468" s="275" t="s">
        <v>91</v>
      </c>
      <c r="BM468" s="275" t="s">
        <v>3981</v>
      </c>
    </row>
    <row r="469" spans="2:65" s="285" customFormat="1" ht="27">
      <c r="B469" s="286"/>
      <c r="D469" s="379" t="s">
        <v>4618</v>
      </c>
      <c r="F469" s="424" t="s">
        <v>4893</v>
      </c>
      <c r="I469" s="439"/>
      <c r="L469" s="286"/>
      <c r="M469" s="425"/>
      <c r="N469" s="273"/>
      <c r="O469" s="273"/>
      <c r="P469" s="273"/>
      <c r="Q469" s="273"/>
      <c r="R469" s="273"/>
      <c r="S469" s="273"/>
      <c r="T469" s="426"/>
      <c r="AT469" s="275" t="s">
        <v>4618</v>
      </c>
      <c r="AU469" s="275" t="s">
        <v>45</v>
      </c>
    </row>
    <row r="470" spans="2:65" s="378" customFormat="1">
      <c r="B470" s="377"/>
      <c r="D470" s="379" t="s">
        <v>88</v>
      </c>
      <c r="F470" s="381" t="s">
        <v>4892</v>
      </c>
      <c r="H470" s="382">
        <v>152.02799999999999</v>
      </c>
      <c r="I470" s="434"/>
      <c r="L470" s="377"/>
      <c r="M470" s="383"/>
      <c r="N470" s="384"/>
      <c r="O470" s="384"/>
      <c r="P470" s="384"/>
      <c r="Q470" s="384"/>
      <c r="R470" s="384"/>
      <c r="S470" s="384"/>
      <c r="T470" s="385"/>
      <c r="AT470" s="380" t="s">
        <v>88</v>
      </c>
      <c r="AU470" s="380" t="s">
        <v>45</v>
      </c>
      <c r="AV470" s="378" t="s">
        <v>45</v>
      </c>
      <c r="AW470" s="378" t="s">
        <v>2</v>
      </c>
      <c r="AX470" s="378" t="s">
        <v>12</v>
      </c>
      <c r="AY470" s="380" t="s">
        <v>79</v>
      </c>
    </row>
    <row r="471" spans="2:65" s="353" customFormat="1" ht="29.85" customHeight="1">
      <c r="B471" s="352"/>
      <c r="D471" s="363" t="s">
        <v>41</v>
      </c>
      <c r="E471" s="364" t="s">
        <v>112</v>
      </c>
      <c r="F471" s="364" t="s">
        <v>4805</v>
      </c>
      <c r="I471" s="437"/>
      <c r="J471" s="365">
        <f>BK471</f>
        <v>0</v>
      </c>
      <c r="L471" s="352"/>
      <c r="M471" s="357"/>
      <c r="N471" s="358"/>
      <c r="O471" s="358"/>
      <c r="P471" s="359">
        <f>SUM(P472:P842)</f>
        <v>1754.071477</v>
      </c>
      <c r="Q471" s="358"/>
      <c r="R471" s="359">
        <f>SUM(R472:R842)</f>
        <v>156.80737400000001</v>
      </c>
      <c r="S471" s="358"/>
      <c r="T471" s="360">
        <f>SUM(T472:T842)</f>
        <v>0</v>
      </c>
      <c r="AR471" s="354" t="s">
        <v>12</v>
      </c>
      <c r="AT471" s="361" t="s">
        <v>41</v>
      </c>
      <c r="AU471" s="361" t="s">
        <v>12</v>
      </c>
      <c r="AY471" s="354" t="s">
        <v>79</v>
      </c>
      <c r="BK471" s="362">
        <f>SUM(BK472:BK842)</f>
        <v>0</v>
      </c>
    </row>
    <row r="472" spans="2:65" s="285" customFormat="1" ht="22.5" customHeight="1">
      <c r="B472" s="286"/>
      <c r="C472" s="366" t="s">
        <v>485</v>
      </c>
      <c r="D472" s="366" t="s">
        <v>82</v>
      </c>
      <c r="E472" s="367" t="s">
        <v>3979</v>
      </c>
      <c r="F472" s="368" t="s">
        <v>3978</v>
      </c>
      <c r="G472" s="369" t="s">
        <v>959</v>
      </c>
      <c r="H472" s="370">
        <v>162.9</v>
      </c>
      <c r="I472" s="261"/>
      <c r="J472" s="371">
        <f>ROUND(I472*H472,1)</f>
        <v>0</v>
      </c>
      <c r="K472" s="368"/>
      <c r="L472" s="286"/>
      <c r="M472" s="372" t="s">
        <v>1</v>
      </c>
      <c r="N472" s="373" t="s">
        <v>31</v>
      </c>
      <c r="O472" s="374">
        <v>0.14799999999999999</v>
      </c>
      <c r="P472" s="374">
        <f>O472*H472</f>
        <v>24.109200000000001</v>
      </c>
      <c r="Q472" s="374">
        <v>2.5999999999999998E-4</v>
      </c>
      <c r="R472" s="374">
        <f>Q472*H472</f>
        <v>4.2353999999999996E-2</v>
      </c>
      <c r="S472" s="374">
        <v>0</v>
      </c>
      <c r="T472" s="375">
        <f>S472*H472</f>
        <v>0</v>
      </c>
      <c r="AR472" s="275" t="s">
        <v>91</v>
      </c>
      <c r="AT472" s="275" t="s">
        <v>82</v>
      </c>
      <c r="AU472" s="275" t="s">
        <v>45</v>
      </c>
      <c r="AY472" s="275" t="s">
        <v>79</v>
      </c>
      <c r="BE472" s="376">
        <f>IF(N472="základní",J472,0)</f>
        <v>0</v>
      </c>
      <c r="BF472" s="376">
        <f>IF(N472="snížená",J472,0)</f>
        <v>0</v>
      </c>
      <c r="BG472" s="376">
        <f>IF(N472="zákl. přenesená",J472,0)</f>
        <v>0</v>
      </c>
      <c r="BH472" s="376">
        <f>IF(N472="sníž. přenesená",J472,0)</f>
        <v>0</v>
      </c>
      <c r="BI472" s="376">
        <f>IF(N472="nulová",J472,0)</f>
        <v>0</v>
      </c>
      <c r="BJ472" s="275" t="s">
        <v>12</v>
      </c>
      <c r="BK472" s="376">
        <f>ROUND(I472*H472,1)</f>
        <v>0</v>
      </c>
      <c r="BL472" s="275" t="s">
        <v>91</v>
      </c>
      <c r="BM472" s="275" t="s">
        <v>3977</v>
      </c>
    </row>
    <row r="473" spans="2:65" s="378" customFormat="1">
      <c r="B473" s="377"/>
      <c r="D473" s="379" t="s">
        <v>88</v>
      </c>
      <c r="E473" s="380" t="s">
        <v>1</v>
      </c>
      <c r="F473" s="381" t="s">
        <v>2794</v>
      </c>
      <c r="H473" s="382">
        <v>162.9</v>
      </c>
      <c r="I473" s="434"/>
      <c r="L473" s="377"/>
      <c r="M473" s="383"/>
      <c r="N473" s="384"/>
      <c r="O473" s="384"/>
      <c r="P473" s="384"/>
      <c r="Q473" s="384"/>
      <c r="R473" s="384"/>
      <c r="S473" s="384"/>
      <c r="T473" s="385"/>
      <c r="AT473" s="380" t="s">
        <v>88</v>
      </c>
      <c r="AU473" s="380" t="s">
        <v>45</v>
      </c>
      <c r="AV473" s="378" t="s">
        <v>45</v>
      </c>
      <c r="AW473" s="378" t="s">
        <v>24</v>
      </c>
      <c r="AX473" s="378" t="s">
        <v>42</v>
      </c>
      <c r="AY473" s="380" t="s">
        <v>79</v>
      </c>
    </row>
    <row r="474" spans="2:65" s="387" customFormat="1">
      <c r="B474" s="386"/>
      <c r="D474" s="388" t="s">
        <v>88</v>
      </c>
      <c r="E474" s="389" t="s">
        <v>1</v>
      </c>
      <c r="F474" s="390" t="s">
        <v>90</v>
      </c>
      <c r="H474" s="391">
        <v>162.9</v>
      </c>
      <c r="I474" s="435"/>
      <c r="L474" s="386"/>
      <c r="M474" s="392"/>
      <c r="N474" s="393"/>
      <c r="O474" s="393"/>
      <c r="P474" s="393"/>
      <c r="Q474" s="393"/>
      <c r="R474" s="393"/>
      <c r="S474" s="393"/>
      <c r="T474" s="394"/>
      <c r="AT474" s="395" t="s">
        <v>88</v>
      </c>
      <c r="AU474" s="395" t="s">
        <v>45</v>
      </c>
      <c r="AV474" s="387" t="s">
        <v>91</v>
      </c>
      <c r="AW474" s="387" t="s">
        <v>24</v>
      </c>
      <c r="AX474" s="387" t="s">
        <v>12</v>
      </c>
      <c r="AY474" s="395" t="s">
        <v>79</v>
      </c>
    </row>
    <row r="475" spans="2:65" s="285" customFormat="1" ht="31.5" customHeight="1">
      <c r="B475" s="286"/>
      <c r="C475" s="366" t="s">
        <v>489</v>
      </c>
      <c r="D475" s="366" t="s">
        <v>82</v>
      </c>
      <c r="E475" s="367" t="s">
        <v>3976</v>
      </c>
      <c r="F475" s="368" t="s">
        <v>3975</v>
      </c>
      <c r="G475" s="369" t="s">
        <v>959</v>
      </c>
      <c r="H475" s="370">
        <v>162.9</v>
      </c>
      <c r="I475" s="261"/>
      <c r="J475" s="371">
        <f>ROUND(I475*H475,1)</f>
        <v>0</v>
      </c>
      <c r="K475" s="368"/>
      <c r="L475" s="286"/>
      <c r="M475" s="372" t="s">
        <v>1</v>
      </c>
      <c r="N475" s="373" t="s">
        <v>31</v>
      </c>
      <c r="O475" s="374">
        <v>0.51</v>
      </c>
      <c r="P475" s="374">
        <f>O475*H475</f>
        <v>83.079000000000008</v>
      </c>
      <c r="Q475" s="374">
        <v>1.103E-2</v>
      </c>
      <c r="R475" s="374">
        <f>Q475*H475</f>
        <v>1.7967870000000001</v>
      </c>
      <c r="S475" s="374">
        <v>0</v>
      </c>
      <c r="T475" s="375">
        <f>S475*H475</f>
        <v>0</v>
      </c>
      <c r="AR475" s="275" t="s">
        <v>91</v>
      </c>
      <c r="AT475" s="275" t="s">
        <v>82</v>
      </c>
      <c r="AU475" s="275" t="s">
        <v>45</v>
      </c>
      <c r="AY475" s="275" t="s">
        <v>79</v>
      </c>
      <c r="BE475" s="376">
        <f>IF(N475="základní",J475,0)</f>
        <v>0</v>
      </c>
      <c r="BF475" s="376">
        <f>IF(N475="snížená",J475,0)</f>
        <v>0</v>
      </c>
      <c r="BG475" s="376">
        <f>IF(N475="zákl. přenesená",J475,0)</f>
        <v>0</v>
      </c>
      <c r="BH475" s="376">
        <f>IF(N475="sníž. přenesená",J475,0)</f>
        <v>0</v>
      </c>
      <c r="BI475" s="376">
        <f>IF(N475="nulová",J475,0)</f>
        <v>0</v>
      </c>
      <c r="BJ475" s="275" t="s">
        <v>12</v>
      </c>
      <c r="BK475" s="376">
        <f>ROUND(I475*H475,1)</f>
        <v>0</v>
      </c>
      <c r="BL475" s="275" t="s">
        <v>91</v>
      </c>
      <c r="BM475" s="275" t="s">
        <v>3974</v>
      </c>
    </row>
    <row r="476" spans="2:65" s="378" customFormat="1">
      <c r="B476" s="377"/>
      <c r="D476" s="379" t="s">
        <v>88</v>
      </c>
      <c r="E476" s="380" t="s">
        <v>1</v>
      </c>
      <c r="F476" s="381" t="s">
        <v>2794</v>
      </c>
      <c r="H476" s="382">
        <v>162.9</v>
      </c>
      <c r="I476" s="434"/>
      <c r="L476" s="377"/>
      <c r="M476" s="383"/>
      <c r="N476" s="384"/>
      <c r="O476" s="384"/>
      <c r="P476" s="384"/>
      <c r="Q476" s="384"/>
      <c r="R476" s="384"/>
      <c r="S476" s="384"/>
      <c r="T476" s="385"/>
      <c r="AT476" s="380" t="s">
        <v>88</v>
      </c>
      <c r="AU476" s="380" t="s">
        <v>45</v>
      </c>
      <c r="AV476" s="378" t="s">
        <v>45</v>
      </c>
      <c r="AW476" s="378" t="s">
        <v>24</v>
      </c>
      <c r="AX476" s="378" t="s">
        <v>42</v>
      </c>
      <c r="AY476" s="380" t="s">
        <v>79</v>
      </c>
    </row>
    <row r="477" spans="2:65" s="387" customFormat="1">
      <c r="B477" s="386"/>
      <c r="D477" s="388" t="s">
        <v>88</v>
      </c>
      <c r="E477" s="389" t="s">
        <v>1</v>
      </c>
      <c r="F477" s="390" t="s">
        <v>90</v>
      </c>
      <c r="H477" s="391">
        <v>162.9</v>
      </c>
      <c r="I477" s="435"/>
      <c r="L477" s="386"/>
      <c r="M477" s="392"/>
      <c r="N477" s="393"/>
      <c r="O477" s="393"/>
      <c r="P477" s="393"/>
      <c r="Q477" s="393"/>
      <c r="R477" s="393"/>
      <c r="S477" s="393"/>
      <c r="T477" s="394"/>
      <c r="AT477" s="395" t="s">
        <v>88</v>
      </c>
      <c r="AU477" s="395" t="s">
        <v>45</v>
      </c>
      <c r="AV477" s="387" t="s">
        <v>91</v>
      </c>
      <c r="AW477" s="387" t="s">
        <v>24</v>
      </c>
      <c r="AX477" s="387" t="s">
        <v>12</v>
      </c>
      <c r="AY477" s="395" t="s">
        <v>79</v>
      </c>
    </row>
    <row r="478" spans="2:65" s="285" customFormat="1" ht="22.5" customHeight="1">
      <c r="B478" s="286"/>
      <c r="C478" s="366" t="s">
        <v>493</v>
      </c>
      <c r="D478" s="366" t="s">
        <v>82</v>
      </c>
      <c r="E478" s="367" t="s">
        <v>3973</v>
      </c>
      <c r="F478" s="368" t="s">
        <v>3972</v>
      </c>
      <c r="G478" s="369" t="s">
        <v>959</v>
      </c>
      <c r="H478" s="370">
        <v>162.9</v>
      </c>
      <c r="I478" s="261"/>
      <c r="J478" s="371">
        <f>ROUND(I478*H478,1)</f>
        <v>0</v>
      </c>
      <c r="K478" s="368"/>
      <c r="L478" s="286"/>
      <c r="M478" s="372" t="s">
        <v>1</v>
      </c>
      <c r="N478" s="373" t="s">
        <v>31</v>
      </c>
      <c r="O478" s="374">
        <v>0.09</v>
      </c>
      <c r="P478" s="374">
        <f>O478*H478</f>
        <v>14.661</v>
      </c>
      <c r="Q478" s="374">
        <v>5.5199999999999997E-3</v>
      </c>
      <c r="R478" s="374">
        <f>Q478*H478</f>
        <v>0.89920800000000001</v>
      </c>
      <c r="S478" s="374">
        <v>0</v>
      </c>
      <c r="T478" s="375">
        <f>S478*H478</f>
        <v>0</v>
      </c>
      <c r="AR478" s="275" t="s">
        <v>91</v>
      </c>
      <c r="AT478" s="275" t="s">
        <v>82</v>
      </c>
      <c r="AU478" s="275" t="s">
        <v>45</v>
      </c>
      <c r="AY478" s="275" t="s">
        <v>79</v>
      </c>
      <c r="BE478" s="376">
        <f>IF(N478="základní",J478,0)</f>
        <v>0</v>
      </c>
      <c r="BF478" s="376">
        <f>IF(N478="snížená",J478,0)</f>
        <v>0</v>
      </c>
      <c r="BG478" s="376">
        <f>IF(N478="zákl. přenesená",J478,0)</f>
        <v>0</v>
      </c>
      <c r="BH478" s="376">
        <f>IF(N478="sníž. přenesená",J478,0)</f>
        <v>0</v>
      </c>
      <c r="BI478" s="376">
        <f>IF(N478="nulová",J478,0)</f>
        <v>0</v>
      </c>
      <c r="BJ478" s="275" t="s">
        <v>12</v>
      </c>
      <c r="BK478" s="376">
        <f>ROUND(I478*H478,1)</f>
        <v>0</v>
      </c>
      <c r="BL478" s="275" t="s">
        <v>91</v>
      </c>
      <c r="BM478" s="275" t="s">
        <v>3971</v>
      </c>
    </row>
    <row r="479" spans="2:65" s="285" customFormat="1" ht="22.5" customHeight="1">
      <c r="B479" s="286"/>
      <c r="C479" s="366" t="s">
        <v>498</v>
      </c>
      <c r="D479" s="366" t="s">
        <v>82</v>
      </c>
      <c r="E479" s="367" t="s">
        <v>3970</v>
      </c>
      <c r="F479" s="368" t="s">
        <v>3969</v>
      </c>
      <c r="G479" s="369" t="s">
        <v>959</v>
      </c>
      <c r="H479" s="370">
        <v>693.49099999999999</v>
      </c>
      <c r="I479" s="261"/>
      <c r="J479" s="371">
        <f>ROUND(I479*H479,1)</f>
        <v>0</v>
      </c>
      <c r="K479" s="368"/>
      <c r="L479" s="286"/>
      <c r="M479" s="372" t="s">
        <v>1</v>
      </c>
      <c r="N479" s="373" t="s">
        <v>31</v>
      </c>
      <c r="O479" s="374">
        <v>0.104</v>
      </c>
      <c r="P479" s="374">
        <f>O479*H479</f>
        <v>72.123063999999999</v>
      </c>
      <c r="Q479" s="374">
        <v>2.5999999999999998E-4</v>
      </c>
      <c r="R479" s="374">
        <f>Q479*H479</f>
        <v>0.18030765999999998</v>
      </c>
      <c r="S479" s="374">
        <v>0</v>
      </c>
      <c r="T479" s="375">
        <f>S479*H479</f>
        <v>0</v>
      </c>
      <c r="AR479" s="275" t="s">
        <v>91</v>
      </c>
      <c r="AT479" s="275" t="s">
        <v>82</v>
      </c>
      <c r="AU479" s="275" t="s">
        <v>45</v>
      </c>
      <c r="AY479" s="275" t="s">
        <v>79</v>
      </c>
      <c r="BE479" s="376">
        <f>IF(N479="základní",J479,0)</f>
        <v>0</v>
      </c>
      <c r="BF479" s="376">
        <f>IF(N479="snížená",J479,0)</f>
        <v>0</v>
      </c>
      <c r="BG479" s="376">
        <f>IF(N479="zákl. přenesená",J479,0)</f>
        <v>0</v>
      </c>
      <c r="BH479" s="376">
        <f>IF(N479="sníž. přenesená",J479,0)</f>
        <v>0</v>
      </c>
      <c r="BI479" s="376">
        <f>IF(N479="nulová",J479,0)</f>
        <v>0</v>
      </c>
      <c r="BJ479" s="275" t="s">
        <v>12</v>
      </c>
      <c r="BK479" s="376">
        <f>ROUND(I479*H479,1)</f>
        <v>0</v>
      </c>
      <c r="BL479" s="275" t="s">
        <v>91</v>
      </c>
      <c r="BM479" s="275" t="s">
        <v>3968</v>
      </c>
    </row>
    <row r="480" spans="2:65" s="397" customFormat="1">
      <c r="B480" s="396"/>
      <c r="D480" s="379" t="s">
        <v>88</v>
      </c>
      <c r="E480" s="398" t="s">
        <v>1</v>
      </c>
      <c r="F480" s="399" t="s">
        <v>2793</v>
      </c>
      <c r="H480" s="398" t="s">
        <v>1</v>
      </c>
      <c r="I480" s="436"/>
      <c r="L480" s="396"/>
      <c r="M480" s="400"/>
      <c r="N480" s="401"/>
      <c r="O480" s="401"/>
      <c r="P480" s="401"/>
      <c r="Q480" s="401"/>
      <c r="R480" s="401"/>
      <c r="S480" s="401"/>
      <c r="T480" s="402"/>
      <c r="AT480" s="398" t="s">
        <v>88</v>
      </c>
      <c r="AU480" s="398" t="s">
        <v>45</v>
      </c>
      <c r="AV480" s="397" t="s">
        <v>12</v>
      </c>
      <c r="AW480" s="397" t="s">
        <v>24</v>
      </c>
      <c r="AX480" s="397" t="s">
        <v>42</v>
      </c>
      <c r="AY480" s="398" t="s">
        <v>79</v>
      </c>
    </row>
    <row r="481" spans="2:51" s="378" customFormat="1" ht="27">
      <c r="B481" s="377"/>
      <c r="D481" s="379" t="s">
        <v>88</v>
      </c>
      <c r="E481" s="380" t="s">
        <v>1</v>
      </c>
      <c r="F481" s="381" t="s">
        <v>4891</v>
      </c>
      <c r="H481" s="382">
        <v>502.45</v>
      </c>
      <c r="I481" s="434"/>
      <c r="L481" s="377"/>
      <c r="M481" s="383"/>
      <c r="N481" s="384"/>
      <c r="O481" s="384"/>
      <c r="P481" s="384"/>
      <c r="Q481" s="384"/>
      <c r="R481" s="384"/>
      <c r="S481" s="384"/>
      <c r="T481" s="385"/>
      <c r="AT481" s="380" t="s">
        <v>88</v>
      </c>
      <c r="AU481" s="380" t="s">
        <v>45</v>
      </c>
      <c r="AV481" s="378" t="s">
        <v>45</v>
      </c>
      <c r="AW481" s="378" t="s">
        <v>24</v>
      </c>
      <c r="AX481" s="378" t="s">
        <v>42</v>
      </c>
      <c r="AY481" s="380" t="s">
        <v>79</v>
      </c>
    </row>
    <row r="482" spans="2:51" s="397" customFormat="1">
      <c r="B482" s="396"/>
      <c r="D482" s="379" t="s">
        <v>88</v>
      </c>
      <c r="E482" s="398" t="s">
        <v>1</v>
      </c>
      <c r="F482" s="399" t="s">
        <v>2791</v>
      </c>
      <c r="H482" s="398" t="s">
        <v>1</v>
      </c>
      <c r="I482" s="436"/>
      <c r="L482" s="396"/>
      <c r="M482" s="400"/>
      <c r="N482" s="401"/>
      <c r="O482" s="401"/>
      <c r="P482" s="401"/>
      <c r="Q482" s="401"/>
      <c r="R482" s="401"/>
      <c r="S482" s="401"/>
      <c r="T482" s="402"/>
      <c r="AT482" s="398" t="s">
        <v>88</v>
      </c>
      <c r="AU482" s="398" t="s">
        <v>45</v>
      </c>
      <c r="AV482" s="397" t="s">
        <v>12</v>
      </c>
      <c r="AW482" s="397" t="s">
        <v>24</v>
      </c>
      <c r="AX482" s="397" t="s">
        <v>42</v>
      </c>
      <c r="AY482" s="398" t="s">
        <v>79</v>
      </c>
    </row>
    <row r="483" spans="2:51" s="378" customFormat="1">
      <c r="B483" s="377"/>
      <c r="D483" s="379" t="s">
        <v>88</v>
      </c>
      <c r="E483" s="380" t="s">
        <v>1</v>
      </c>
      <c r="F483" s="381" t="s">
        <v>2790</v>
      </c>
      <c r="H483" s="382">
        <v>62.902000000000001</v>
      </c>
      <c r="I483" s="434"/>
      <c r="L483" s="377"/>
      <c r="M483" s="383"/>
      <c r="N483" s="384"/>
      <c r="O483" s="384"/>
      <c r="P483" s="384"/>
      <c r="Q483" s="384"/>
      <c r="R483" s="384"/>
      <c r="S483" s="384"/>
      <c r="T483" s="385"/>
      <c r="AT483" s="380" t="s">
        <v>88</v>
      </c>
      <c r="AU483" s="380" t="s">
        <v>45</v>
      </c>
      <c r="AV483" s="378" t="s">
        <v>45</v>
      </c>
      <c r="AW483" s="378" t="s">
        <v>24</v>
      </c>
      <c r="AX483" s="378" t="s">
        <v>42</v>
      </c>
      <c r="AY483" s="380" t="s">
        <v>79</v>
      </c>
    </row>
    <row r="484" spans="2:51" s="378" customFormat="1">
      <c r="B484" s="377"/>
      <c r="D484" s="379" t="s">
        <v>88</v>
      </c>
      <c r="E484" s="380" t="s">
        <v>1</v>
      </c>
      <c r="F484" s="381" t="s">
        <v>2789</v>
      </c>
      <c r="H484" s="382">
        <v>29.120999999999999</v>
      </c>
      <c r="I484" s="434"/>
      <c r="L484" s="377"/>
      <c r="M484" s="383"/>
      <c r="N484" s="384"/>
      <c r="O484" s="384"/>
      <c r="P484" s="384"/>
      <c r="Q484" s="384"/>
      <c r="R484" s="384"/>
      <c r="S484" s="384"/>
      <c r="T484" s="385"/>
      <c r="AT484" s="380" t="s">
        <v>88</v>
      </c>
      <c r="AU484" s="380" t="s">
        <v>45</v>
      </c>
      <c r="AV484" s="378" t="s">
        <v>45</v>
      </c>
      <c r="AW484" s="378" t="s">
        <v>24</v>
      </c>
      <c r="AX484" s="378" t="s">
        <v>42</v>
      </c>
      <c r="AY484" s="380" t="s">
        <v>79</v>
      </c>
    </row>
    <row r="485" spans="2:51" s="378" customFormat="1">
      <c r="B485" s="377"/>
      <c r="D485" s="379" t="s">
        <v>88</v>
      </c>
      <c r="E485" s="380" t="s">
        <v>1</v>
      </c>
      <c r="F485" s="381" t="s">
        <v>2788</v>
      </c>
      <c r="H485" s="382">
        <v>158.67500000000001</v>
      </c>
      <c r="I485" s="434"/>
      <c r="L485" s="377"/>
      <c r="M485" s="383"/>
      <c r="N485" s="384"/>
      <c r="O485" s="384"/>
      <c r="P485" s="384"/>
      <c r="Q485" s="384"/>
      <c r="R485" s="384"/>
      <c r="S485" s="384"/>
      <c r="T485" s="385"/>
      <c r="AT485" s="380" t="s">
        <v>88</v>
      </c>
      <c r="AU485" s="380" t="s">
        <v>45</v>
      </c>
      <c r="AV485" s="378" t="s">
        <v>45</v>
      </c>
      <c r="AW485" s="378" t="s">
        <v>24</v>
      </c>
      <c r="AX485" s="378" t="s">
        <v>42</v>
      </c>
      <c r="AY485" s="380" t="s">
        <v>79</v>
      </c>
    </row>
    <row r="486" spans="2:51" s="417" customFormat="1">
      <c r="B486" s="416"/>
      <c r="D486" s="379" t="s">
        <v>88</v>
      </c>
      <c r="E486" s="418" t="s">
        <v>1</v>
      </c>
      <c r="F486" s="419" t="s">
        <v>1840</v>
      </c>
      <c r="H486" s="420">
        <v>753.14800000000002</v>
      </c>
      <c r="I486" s="438"/>
      <c r="L486" s="416"/>
      <c r="M486" s="421"/>
      <c r="N486" s="422"/>
      <c r="O486" s="422"/>
      <c r="P486" s="422"/>
      <c r="Q486" s="422"/>
      <c r="R486" s="422"/>
      <c r="S486" s="422"/>
      <c r="T486" s="423"/>
      <c r="AT486" s="418" t="s">
        <v>88</v>
      </c>
      <c r="AU486" s="418" t="s">
        <v>45</v>
      </c>
      <c r="AV486" s="417" t="s">
        <v>98</v>
      </c>
      <c r="AW486" s="417" t="s">
        <v>24</v>
      </c>
      <c r="AX486" s="417" t="s">
        <v>42</v>
      </c>
      <c r="AY486" s="418" t="s">
        <v>79</v>
      </c>
    </row>
    <row r="487" spans="2:51" s="397" customFormat="1">
      <c r="B487" s="396"/>
      <c r="D487" s="379" t="s">
        <v>88</v>
      </c>
      <c r="E487" s="398" t="s">
        <v>1</v>
      </c>
      <c r="F487" s="399" t="s">
        <v>2787</v>
      </c>
      <c r="H487" s="398" t="s">
        <v>1</v>
      </c>
      <c r="I487" s="436"/>
      <c r="L487" s="396"/>
      <c r="M487" s="400"/>
      <c r="N487" s="401"/>
      <c r="O487" s="401"/>
      <c r="P487" s="401"/>
      <c r="Q487" s="401"/>
      <c r="R487" s="401"/>
      <c r="S487" s="401"/>
      <c r="T487" s="402"/>
      <c r="AT487" s="398" t="s">
        <v>88</v>
      </c>
      <c r="AU487" s="398" t="s">
        <v>45</v>
      </c>
      <c r="AV487" s="397" t="s">
        <v>12</v>
      </c>
      <c r="AW487" s="397" t="s">
        <v>24</v>
      </c>
      <c r="AX487" s="397" t="s">
        <v>42</v>
      </c>
      <c r="AY487" s="398" t="s">
        <v>79</v>
      </c>
    </row>
    <row r="488" spans="2:51" s="378" customFormat="1">
      <c r="B488" s="377"/>
      <c r="D488" s="379" t="s">
        <v>88</v>
      </c>
      <c r="E488" s="380" t="s">
        <v>1</v>
      </c>
      <c r="F488" s="381" t="s">
        <v>2786</v>
      </c>
      <c r="H488" s="382">
        <v>-21</v>
      </c>
      <c r="I488" s="434"/>
      <c r="L488" s="377"/>
      <c r="M488" s="383"/>
      <c r="N488" s="384"/>
      <c r="O488" s="384"/>
      <c r="P488" s="384"/>
      <c r="Q488" s="384"/>
      <c r="R488" s="384"/>
      <c r="S488" s="384"/>
      <c r="T488" s="385"/>
      <c r="AT488" s="380" t="s">
        <v>88</v>
      </c>
      <c r="AU488" s="380" t="s">
        <v>45</v>
      </c>
      <c r="AV488" s="378" t="s">
        <v>45</v>
      </c>
      <c r="AW488" s="378" t="s">
        <v>24</v>
      </c>
      <c r="AX488" s="378" t="s">
        <v>42</v>
      </c>
      <c r="AY488" s="380" t="s">
        <v>79</v>
      </c>
    </row>
    <row r="489" spans="2:51" s="378" customFormat="1">
      <c r="B489" s="377"/>
      <c r="D489" s="379" t="s">
        <v>88</v>
      </c>
      <c r="E489" s="380" t="s">
        <v>1</v>
      </c>
      <c r="F489" s="381" t="s">
        <v>2785</v>
      </c>
      <c r="H489" s="382">
        <v>-6</v>
      </c>
      <c r="I489" s="434"/>
      <c r="L489" s="377"/>
      <c r="M489" s="383"/>
      <c r="N489" s="384"/>
      <c r="O489" s="384"/>
      <c r="P489" s="384"/>
      <c r="Q489" s="384"/>
      <c r="R489" s="384"/>
      <c r="S489" s="384"/>
      <c r="T489" s="385"/>
      <c r="AT489" s="380" t="s">
        <v>88</v>
      </c>
      <c r="AU489" s="380" t="s">
        <v>45</v>
      </c>
      <c r="AV489" s="378" t="s">
        <v>45</v>
      </c>
      <c r="AW489" s="378" t="s">
        <v>24</v>
      </c>
      <c r="AX489" s="378" t="s">
        <v>42</v>
      </c>
      <c r="AY489" s="380" t="s">
        <v>79</v>
      </c>
    </row>
    <row r="490" spans="2:51" s="378" customFormat="1">
      <c r="B490" s="377"/>
      <c r="D490" s="379" t="s">
        <v>88</v>
      </c>
      <c r="E490" s="380" t="s">
        <v>1</v>
      </c>
      <c r="F490" s="381" t="s">
        <v>2784</v>
      </c>
      <c r="H490" s="382">
        <v>-3.375</v>
      </c>
      <c r="I490" s="434"/>
      <c r="L490" s="377"/>
      <c r="M490" s="383"/>
      <c r="N490" s="384"/>
      <c r="O490" s="384"/>
      <c r="P490" s="384"/>
      <c r="Q490" s="384"/>
      <c r="R490" s="384"/>
      <c r="S490" s="384"/>
      <c r="T490" s="385"/>
      <c r="AT490" s="380" t="s">
        <v>88</v>
      </c>
      <c r="AU490" s="380" t="s">
        <v>45</v>
      </c>
      <c r="AV490" s="378" t="s">
        <v>45</v>
      </c>
      <c r="AW490" s="378" t="s">
        <v>24</v>
      </c>
      <c r="AX490" s="378" t="s">
        <v>42</v>
      </c>
      <c r="AY490" s="380" t="s">
        <v>79</v>
      </c>
    </row>
    <row r="491" spans="2:51" s="378" customFormat="1">
      <c r="B491" s="377"/>
      <c r="D491" s="379" t="s">
        <v>88</v>
      </c>
      <c r="E491" s="380" t="s">
        <v>1</v>
      </c>
      <c r="F491" s="381" t="s">
        <v>2783</v>
      </c>
      <c r="H491" s="382">
        <v>-3.375</v>
      </c>
      <c r="I491" s="434"/>
      <c r="L491" s="377"/>
      <c r="M491" s="383"/>
      <c r="N491" s="384"/>
      <c r="O491" s="384"/>
      <c r="P491" s="384"/>
      <c r="Q491" s="384"/>
      <c r="R491" s="384"/>
      <c r="S491" s="384"/>
      <c r="T491" s="385"/>
      <c r="AT491" s="380" t="s">
        <v>88</v>
      </c>
      <c r="AU491" s="380" t="s">
        <v>45</v>
      </c>
      <c r="AV491" s="378" t="s">
        <v>45</v>
      </c>
      <c r="AW491" s="378" t="s">
        <v>24</v>
      </c>
      <c r="AX491" s="378" t="s">
        <v>42</v>
      </c>
      <c r="AY491" s="380" t="s">
        <v>79</v>
      </c>
    </row>
    <row r="492" spans="2:51" s="378" customFormat="1">
      <c r="B492" s="377"/>
      <c r="D492" s="379" t="s">
        <v>88</v>
      </c>
      <c r="E492" s="380" t="s">
        <v>1</v>
      </c>
      <c r="F492" s="381" t="s">
        <v>2782</v>
      </c>
      <c r="H492" s="382">
        <v>-24.75</v>
      </c>
      <c r="I492" s="434"/>
      <c r="L492" s="377"/>
      <c r="M492" s="383"/>
      <c r="N492" s="384"/>
      <c r="O492" s="384"/>
      <c r="P492" s="384"/>
      <c r="Q492" s="384"/>
      <c r="R492" s="384"/>
      <c r="S492" s="384"/>
      <c r="T492" s="385"/>
      <c r="AT492" s="380" t="s">
        <v>88</v>
      </c>
      <c r="AU492" s="380" t="s">
        <v>45</v>
      </c>
      <c r="AV492" s="378" t="s">
        <v>45</v>
      </c>
      <c r="AW492" s="378" t="s">
        <v>24</v>
      </c>
      <c r="AX492" s="378" t="s">
        <v>42</v>
      </c>
      <c r="AY492" s="380" t="s">
        <v>79</v>
      </c>
    </row>
    <row r="493" spans="2:51" s="378" customFormat="1">
      <c r="B493" s="377"/>
      <c r="D493" s="379" t="s">
        <v>88</v>
      </c>
      <c r="E493" s="380" t="s">
        <v>1</v>
      </c>
      <c r="F493" s="381" t="s">
        <v>2781</v>
      </c>
      <c r="H493" s="382">
        <v>-13.5</v>
      </c>
      <c r="I493" s="434"/>
      <c r="L493" s="377"/>
      <c r="M493" s="383"/>
      <c r="N493" s="384"/>
      <c r="O493" s="384"/>
      <c r="P493" s="384"/>
      <c r="Q493" s="384"/>
      <c r="R493" s="384"/>
      <c r="S493" s="384"/>
      <c r="T493" s="385"/>
      <c r="AT493" s="380" t="s">
        <v>88</v>
      </c>
      <c r="AU493" s="380" t="s">
        <v>45</v>
      </c>
      <c r="AV493" s="378" t="s">
        <v>45</v>
      </c>
      <c r="AW493" s="378" t="s">
        <v>24</v>
      </c>
      <c r="AX493" s="378" t="s">
        <v>42</v>
      </c>
      <c r="AY493" s="380" t="s">
        <v>79</v>
      </c>
    </row>
    <row r="494" spans="2:51" s="378" customFormat="1">
      <c r="B494" s="377"/>
      <c r="D494" s="379" t="s">
        <v>88</v>
      </c>
      <c r="E494" s="380" t="s">
        <v>1</v>
      </c>
      <c r="F494" s="381" t="s">
        <v>2780</v>
      </c>
      <c r="H494" s="382">
        <v>-5</v>
      </c>
      <c r="I494" s="434"/>
      <c r="L494" s="377"/>
      <c r="M494" s="383"/>
      <c r="N494" s="384"/>
      <c r="O494" s="384"/>
      <c r="P494" s="384"/>
      <c r="Q494" s="384"/>
      <c r="R494" s="384"/>
      <c r="S494" s="384"/>
      <c r="T494" s="385"/>
      <c r="AT494" s="380" t="s">
        <v>88</v>
      </c>
      <c r="AU494" s="380" t="s">
        <v>45</v>
      </c>
      <c r="AV494" s="378" t="s">
        <v>45</v>
      </c>
      <c r="AW494" s="378" t="s">
        <v>24</v>
      </c>
      <c r="AX494" s="378" t="s">
        <v>42</v>
      </c>
      <c r="AY494" s="380" t="s">
        <v>79</v>
      </c>
    </row>
    <row r="495" spans="2:51" s="378" customFormat="1">
      <c r="B495" s="377"/>
      <c r="D495" s="379" t="s">
        <v>88</v>
      </c>
      <c r="E495" s="380" t="s">
        <v>1</v>
      </c>
      <c r="F495" s="381" t="s">
        <v>2779</v>
      </c>
      <c r="H495" s="382">
        <v>-5</v>
      </c>
      <c r="I495" s="434"/>
      <c r="L495" s="377"/>
      <c r="M495" s="383"/>
      <c r="N495" s="384"/>
      <c r="O495" s="384"/>
      <c r="P495" s="384"/>
      <c r="Q495" s="384"/>
      <c r="R495" s="384"/>
      <c r="S495" s="384"/>
      <c r="T495" s="385"/>
      <c r="AT495" s="380" t="s">
        <v>88</v>
      </c>
      <c r="AU495" s="380" t="s">
        <v>45</v>
      </c>
      <c r="AV495" s="378" t="s">
        <v>45</v>
      </c>
      <c r="AW495" s="378" t="s">
        <v>24</v>
      </c>
      <c r="AX495" s="378" t="s">
        <v>42</v>
      </c>
      <c r="AY495" s="380" t="s">
        <v>79</v>
      </c>
    </row>
    <row r="496" spans="2:51" s="378" customFormat="1">
      <c r="B496" s="377"/>
      <c r="D496" s="379" t="s">
        <v>88</v>
      </c>
      <c r="E496" s="380" t="s">
        <v>1</v>
      </c>
      <c r="F496" s="381" t="s">
        <v>2778</v>
      </c>
      <c r="H496" s="382">
        <v>-3.75</v>
      </c>
      <c r="I496" s="434"/>
      <c r="L496" s="377"/>
      <c r="M496" s="383"/>
      <c r="N496" s="384"/>
      <c r="O496" s="384"/>
      <c r="P496" s="384"/>
      <c r="Q496" s="384"/>
      <c r="R496" s="384"/>
      <c r="S496" s="384"/>
      <c r="T496" s="385"/>
      <c r="AT496" s="380" t="s">
        <v>88</v>
      </c>
      <c r="AU496" s="380" t="s">
        <v>45</v>
      </c>
      <c r="AV496" s="378" t="s">
        <v>45</v>
      </c>
      <c r="AW496" s="378" t="s">
        <v>24</v>
      </c>
      <c r="AX496" s="378" t="s">
        <v>42</v>
      </c>
      <c r="AY496" s="380" t="s">
        <v>79</v>
      </c>
    </row>
    <row r="497" spans="2:51" s="378" customFormat="1">
      <c r="B497" s="377"/>
      <c r="D497" s="379" t="s">
        <v>88</v>
      </c>
      <c r="E497" s="380" t="s">
        <v>1</v>
      </c>
      <c r="F497" s="381" t="s">
        <v>2777</v>
      </c>
      <c r="H497" s="382">
        <v>-3.6</v>
      </c>
      <c r="I497" s="434"/>
      <c r="L497" s="377"/>
      <c r="M497" s="383"/>
      <c r="N497" s="384"/>
      <c r="O497" s="384"/>
      <c r="P497" s="384"/>
      <c r="Q497" s="384"/>
      <c r="R497" s="384"/>
      <c r="S497" s="384"/>
      <c r="T497" s="385"/>
      <c r="AT497" s="380" t="s">
        <v>88</v>
      </c>
      <c r="AU497" s="380" t="s">
        <v>45</v>
      </c>
      <c r="AV497" s="378" t="s">
        <v>45</v>
      </c>
      <c r="AW497" s="378" t="s">
        <v>24</v>
      </c>
      <c r="AX497" s="378" t="s">
        <v>42</v>
      </c>
      <c r="AY497" s="380" t="s">
        <v>79</v>
      </c>
    </row>
    <row r="498" spans="2:51" s="378" customFormat="1">
      <c r="B498" s="377"/>
      <c r="D498" s="379" t="s">
        <v>88</v>
      </c>
      <c r="E498" s="380" t="s">
        <v>1</v>
      </c>
      <c r="F498" s="381" t="s">
        <v>2776</v>
      </c>
      <c r="H498" s="382">
        <v>-21.6</v>
      </c>
      <c r="I498" s="434"/>
      <c r="L498" s="377"/>
      <c r="M498" s="383"/>
      <c r="N498" s="384"/>
      <c r="O498" s="384"/>
      <c r="P498" s="384"/>
      <c r="Q498" s="384"/>
      <c r="R498" s="384"/>
      <c r="S498" s="384"/>
      <c r="T498" s="385"/>
      <c r="AT498" s="380" t="s">
        <v>88</v>
      </c>
      <c r="AU498" s="380" t="s">
        <v>45</v>
      </c>
      <c r="AV498" s="378" t="s">
        <v>45</v>
      </c>
      <c r="AW498" s="378" t="s">
        <v>24</v>
      </c>
      <c r="AX498" s="378" t="s">
        <v>42</v>
      </c>
      <c r="AY498" s="380" t="s">
        <v>79</v>
      </c>
    </row>
    <row r="499" spans="2:51" s="378" customFormat="1">
      <c r="B499" s="377"/>
      <c r="D499" s="379" t="s">
        <v>88</v>
      </c>
      <c r="E499" s="380" t="s">
        <v>1</v>
      </c>
      <c r="F499" s="381" t="s">
        <v>2775</v>
      </c>
      <c r="H499" s="382">
        <v>-10.6</v>
      </c>
      <c r="I499" s="434"/>
      <c r="L499" s="377"/>
      <c r="M499" s="383"/>
      <c r="N499" s="384"/>
      <c r="O499" s="384"/>
      <c r="P499" s="384"/>
      <c r="Q499" s="384"/>
      <c r="R499" s="384"/>
      <c r="S499" s="384"/>
      <c r="T499" s="385"/>
      <c r="AT499" s="380" t="s">
        <v>88</v>
      </c>
      <c r="AU499" s="380" t="s">
        <v>45</v>
      </c>
      <c r="AV499" s="378" t="s">
        <v>45</v>
      </c>
      <c r="AW499" s="378" t="s">
        <v>24</v>
      </c>
      <c r="AX499" s="378" t="s">
        <v>42</v>
      </c>
      <c r="AY499" s="380" t="s">
        <v>79</v>
      </c>
    </row>
    <row r="500" spans="2:51" s="417" customFormat="1">
      <c r="B500" s="416"/>
      <c r="D500" s="379" t="s">
        <v>88</v>
      </c>
      <c r="E500" s="418" t="s">
        <v>1</v>
      </c>
      <c r="F500" s="419" t="s">
        <v>1840</v>
      </c>
      <c r="H500" s="420">
        <v>-121.55</v>
      </c>
      <c r="I500" s="438"/>
      <c r="L500" s="416"/>
      <c r="M500" s="421"/>
      <c r="N500" s="422"/>
      <c r="O500" s="422"/>
      <c r="P500" s="422"/>
      <c r="Q500" s="422"/>
      <c r="R500" s="422"/>
      <c r="S500" s="422"/>
      <c r="T500" s="423"/>
      <c r="AT500" s="418" t="s">
        <v>88</v>
      </c>
      <c r="AU500" s="418" t="s">
        <v>45</v>
      </c>
      <c r="AV500" s="417" t="s">
        <v>98</v>
      </c>
      <c r="AW500" s="417" t="s">
        <v>24</v>
      </c>
      <c r="AX500" s="417" t="s">
        <v>42</v>
      </c>
      <c r="AY500" s="418" t="s">
        <v>79</v>
      </c>
    </row>
    <row r="501" spans="2:51" s="397" customFormat="1">
      <c r="B501" s="396"/>
      <c r="D501" s="379" t="s">
        <v>88</v>
      </c>
      <c r="E501" s="398" t="s">
        <v>1</v>
      </c>
      <c r="F501" s="399" t="s">
        <v>2774</v>
      </c>
      <c r="H501" s="398" t="s">
        <v>1</v>
      </c>
      <c r="I501" s="436"/>
      <c r="L501" s="396"/>
      <c r="M501" s="400"/>
      <c r="N501" s="401"/>
      <c r="O501" s="401"/>
      <c r="P501" s="401"/>
      <c r="Q501" s="401"/>
      <c r="R501" s="401"/>
      <c r="S501" s="401"/>
      <c r="T501" s="402"/>
      <c r="AT501" s="398" t="s">
        <v>88</v>
      </c>
      <c r="AU501" s="398" t="s">
        <v>45</v>
      </c>
      <c r="AV501" s="397" t="s">
        <v>12</v>
      </c>
      <c r="AW501" s="397" t="s">
        <v>24</v>
      </c>
      <c r="AX501" s="397" t="s">
        <v>42</v>
      </c>
      <c r="AY501" s="398" t="s">
        <v>79</v>
      </c>
    </row>
    <row r="502" spans="2:51" s="378" customFormat="1">
      <c r="B502" s="377"/>
      <c r="D502" s="379" t="s">
        <v>88</v>
      </c>
      <c r="E502" s="380" t="s">
        <v>1</v>
      </c>
      <c r="F502" s="381" t="s">
        <v>2773</v>
      </c>
      <c r="H502" s="382">
        <v>9.4499999999999993</v>
      </c>
      <c r="I502" s="434"/>
      <c r="L502" s="377"/>
      <c r="M502" s="383"/>
      <c r="N502" s="384"/>
      <c r="O502" s="384"/>
      <c r="P502" s="384"/>
      <c r="Q502" s="384"/>
      <c r="R502" s="384"/>
      <c r="S502" s="384"/>
      <c r="T502" s="385"/>
      <c r="AT502" s="380" t="s">
        <v>88</v>
      </c>
      <c r="AU502" s="380" t="s">
        <v>45</v>
      </c>
      <c r="AV502" s="378" t="s">
        <v>45</v>
      </c>
      <c r="AW502" s="378" t="s">
        <v>24</v>
      </c>
      <c r="AX502" s="378" t="s">
        <v>42</v>
      </c>
      <c r="AY502" s="380" t="s">
        <v>79</v>
      </c>
    </row>
    <row r="503" spans="2:51" s="378" customFormat="1">
      <c r="B503" s="377"/>
      <c r="D503" s="379" t="s">
        <v>88</v>
      </c>
      <c r="E503" s="380" t="s">
        <v>1</v>
      </c>
      <c r="F503" s="381" t="s">
        <v>2772</v>
      </c>
      <c r="H503" s="382">
        <v>2.7</v>
      </c>
      <c r="I503" s="434"/>
      <c r="L503" s="377"/>
      <c r="M503" s="383"/>
      <c r="N503" s="384"/>
      <c r="O503" s="384"/>
      <c r="P503" s="384"/>
      <c r="Q503" s="384"/>
      <c r="R503" s="384"/>
      <c r="S503" s="384"/>
      <c r="T503" s="385"/>
      <c r="AT503" s="380" t="s">
        <v>88</v>
      </c>
      <c r="AU503" s="380" t="s">
        <v>45</v>
      </c>
      <c r="AV503" s="378" t="s">
        <v>45</v>
      </c>
      <c r="AW503" s="378" t="s">
        <v>24</v>
      </c>
      <c r="AX503" s="378" t="s">
        <v>42</v>
      </c>
      <c r="AY503" s="380" t="s">
        <v>79</v>
      </c>
    </row>
    <row r="504" spans="2:51" s="378" customFormat="1">
      <c r="B504" s="377"/>
      <c r="D504" s="379" t="s">
        <v>88</v>
      </c>
      <c r="E504" s="380" t="s">
        <v>1</v>
      </c>
      <c r="F504" s="381" t="s">
        <v>2771</v>
      </c>
      <c r="H504" s="382">
        <v>1.4179999999999999</v>
      </c>
      <c r="I504" s="434"/>
      <c r="L504" s="377"/>
      <c r="M504" s="383"/>
      <c r="N504" s="384"/>
      <c r="O504" s="384"/>
      <c r="P504" s="384"/>
      <c r="Q504" s="384"/>
      <c r="R504" s="384"/>
      <c r="S504" s="384"/>
      <c r="T504" s="385"/>
      <c r="AT504" s="380" t="s">
        <v>88</v>
      </c>
      <c r="AU504" s="380" t="s">
        <v>45</v>
      </c>
      <c r="AV504" s="378" t="s">
        <v>45</v>
      </c>
      <c r="AW504" s="378" t="s">
        <v>24</v>
      </c>
      <c r="AX504" s="378" t="s">
        <v>42</v>
      </c>
      <c r="AY504" s="380" t="s">
        <v>79</v>
      </c>
    </row>
    <row r="505" spans="2:51" s="378" customFormat="1">
      <c r="B505" s="377"/>
      <c r="D505" s="379" t="s">
        <v>88</v>
      </c>
      <c r="E505" s="380" t="s">
        <v>1</v>
      </c>
      <c r="F505" s="381" t="s">
        <v>2770</v>
      </c>
      <c r="H505" s="382">
        <v>1.4179999999999999</v>
      </c>
      <c r="I505" s="434"/>
      <c r="L505" s="377"/>
      <c r="M505" s="383"/>
      <c r="N505" s="384"/>
      <c r="O505" s="384"/>
      <c r="P505" s="384"/>
      <c r="Q505" s="384"/>
      <c r="R505" s="384"/>
      <c r="S505" s="384"/>
      <c r="T505" s="385"/>
      <c r="AT505" s="380" t="s">
        <v>88</v>
      </c>
      <c r="AU505" s="380" t="s">
        <v>45</v>
      </c>
      <c r="AV505" s="378" t="s">
        <v>45</v>
      </c>
      <c r="AW505" s="378" t="s">
        <v>24</v>
      </c>
      <c r="AX505" s="378" t="s">
        <v>42</v>
      </c>
      <c r="AY505" s="380" t="s">
        <v>79</v>
      </c>
    </row>
    <row r="506" spans="2:51" s="378" customFormat="1">
      <c r="B506" s="377"/>
      <c r="D506" s="379" t="s">
        <v>88</v>
      </c>
      <c r="E506" s="380" t="s">
        <v>1</v>
      </c>
      <c r="F506" s="381" t="s">
        <v>2769</v>
      </c>
      <c r="H506" s="382">
        <v>13.365</v>
      </c>
      <c r="I506" s="434"/>
      <c r="L506" s="377"/>
      <c r="M506" s="383"/>
      <c r="N506" s="384"/>
      <c r="O506" s="384"/>
      <c r="P506" s="384"/>
      <c r="Q506" s="384"/>
      <c r="R506" s="384"/>
      <c r="S506" s="384"/>
      <c r="T506" s="385"/>
      <c r="AT506" s="380" t="s">
        <v>88</v>
      </c>
      <c r="AU506" s="380" t="s">
        <v>45</v>
      </c>
      <c r="AV506" s="378" t="s">
        <v>45</v>
      </c>
      <c r="AW506" s="378" t="s">
        <v>24</v>
      </c>
      <c r="AX506" s="378" t="s">
        <v>42</v>
      </c>
      <c r="AY506" s="380" t="s">
        <v>79</v>
      </c>
    </row>
    <row r="507" spans="2:51" s="378" customFormat="1">
      <c r="B507" s="377"/>
      <c r="D507" s="379" t="s">
        <v>88</v>
      </c>
      <c r="E507" s="380" t="s">
        <v>1</v>
      </c>
      <c r="F507" s="381" t="s">
        <v>2768</v>
      </c>
      <c r="H507" s="382">
        <v>12.15</v>
      </c>
      <c r="I507" s="434"/>
      <c r="L507" s="377"/>
      <c r="M507" s="383"/>
      <c r="N507" s="384"/>
      <c r="O507" s="384"/>
      <c r="P507" s="384"/>
      <c r="Q507" s="384"/>
      <c r="R507" s="384"/>
      <c r="S507" s="384"/>
      <c r="T507" s="385"/>
      <c r="AT507" s="380" t="s">
        <v>88</v>
      </c>
      <c r="AU507" s="380" t="s">
        <v>45</v>
      </c>
      <c r="AV507" s="378" t="s">
        <v>45</v>
      </c>
      <c r="AW507" s="378" t="s">
        <v>24</v>
      </c>
      <c r="AX507" s="378" t="s">
        <v>42</v>
      </c>
      <c r="AY507" s="380" t="s">
        <v>79</v>
      </c>
    </row>
    <row r="508" spans="2:51" s="378" customFormat="1">
      <c r="B508" s="377"/>
      <c r="D508" s="379" t="s">
        <v>88</v>
      </c>
      <c r="E508" s="380" t="s">
        <v>1</v>
      </c>
      <c r="F508" s="381" t="s">
        <v>2767</v>
      </c>
      <c r="H508" s="382">
        <v>1.89</v>
      </c>
      <c r="I508" s="434"/>
      <c r="L508" s="377"/>
      <c r="M508" s="383"/>
      <c r="N508" s="384"/>
      <c r="O508" s="384"/>
      <c r="P508" s="384"/>
      <c r="Q508" s="384"/>
      <c r="R508" s="384"/>
      <c r="S508" s="384"/>
      <c r="T508" s="385"/>
      <c r="AT508" s="380" t="s">
        <v>88</v>
      </c>
      <c r="AU508" s="380" t="s">
        <v>45</v>
      </c>
      <c r="AV508" s="378" t="s">
        <v>45</v>
      </c>
      <c r="AW508" s="378" t="s">
        <v>24</v>
      </c>
      <c r="AX508" s="378" t="s">
        <v>42</v>
      </c>
      <c r="AY508" s="380" t="s">
        <v>79</v>
      </c>
    </row>
    <row r="509" spans="2:51" s="378" customFormat="1">
      <c r="B509" s="377"/>
      <c r="D509" s="379" t="s">
        <v>88</v>
      </c>
      <c r="E509" s="380" t="s">
        <v>1</v>
      </c>
      <c r="F509" s="381" t="s">
        <v>2766</v>
      </c>
      <c r="H509" s="382">
        <v>3.24</v>
      </c>
      <c r="I509" s="434"/>
      <c r="L509" s="377"/>
      <c r="M509" s="383"/>
      <c r="N509" s="384"/>
      <c r="O509" s="384"/>
      <c r="P509" s="384"/>
      <c r="Q509" s="384"/>
      <c r="R509" s="384"/>
      <c r="S509" s="384"/>
      <c r="T509" s="385"/>
      <c r="AT509" s="380" t="s">
        <v>88</v>
      </c>
      <c r="AU509" s="380" t="s">
        <v>45</v>
      </c>
      <c r="AV509" s="378" t="s">
        <v>45</v>
      </c>
      <c r="AW509" s="378" t="s">
        <v>24</v>
      </c>
      <c r="AX509" s="378" t="s">
        <v>42</v>
      </c>
      <c r="AY509" s="380" t="s">
        <v>79</v>
      </c>
    </row>
    <row r="510" spans="2:51" s="378" customFormat="1">
      <c r="B510" s="377"/>
      <c r="D510" s="379" t="s">
        <v>88</v>
      </c>
      <c r="E510" s="380" t="s">
        <v>1</v>
      </c>
      <c r="F510" s="381" t="s">
        <v>2765</v>
      </c>
      <c r="H510" s="382">
        <v>1.7549999999999999</v>
      </c>
      <c r="I510" s="434"/>
      <c r="L510" s="377"/>
      <c r="M510" s="383"/>
      <c r="N510" s="384"/>
      <c r="O510" s="384"/>
      <c r="P510" s="384"/>
      <c r="Q510" s="384"/>
      <c r="R510" s="384"/>
      <c r="S510" s="384"/>
      <c r="T510" s="385"/>
      <c r="AT510" s="380" t="s">
        <v>88</v>
      </c>
      <c r="AU510" s="380" t="s">
        <v>45</v>
      </c>
      <c r="AV510" s="378" t="s">
        <v>45</v>
      </c>
      <c r="AW510" s="378" t="s">
        <v>24</v>
      </c>
      <c r="AX510" s="378" t="s">
        <v>42</v>
      </c>
      <c r="AY510" s="380" t="s">
        <v>79</v>
      </c>
    </row>
    <row r="511" spans="2:51" s="378" customFormat="1">
      <c r="B511" s="377"/>
      <c r="D511" s="379" t="s">
        <v>88</v>
      </c>
      <c r="E511" s="380" t="s">
        <v>1</v>
      </c>
      <c r="F511" s="381" t="s">
        <v>2764</v>
      </c>
      <c r="H511" s="382">
        <v>1.7010000000000001</v>
      </c>
      <c r="I511" s="434"/>
      <c r="L511" s="377"/>
      <c r="M511" s="383"/>
      <c r="N511" s="384"/>
      <c r="O511" s="384"/>
      <c r="P511" s="384"/>
      <c r="Q511" s="384"/>
      <c r="R511" s="384"/>
      <c r="S511" s="384"/>
      <c r="T511" s="385"/>
      <c r="AT511" s="380" t="s">
        <v>88</v>
      </c>
      <c r="AU511" s="380" t="s">
        <v>45</v>
      </c>
      <c r="AV511" s="378" t="s">
        <v>45</v>
      </c>
      <c r="AW511" s="378" t="s">
        <v>24</v>
      </c>
      <c r="AX511" s="378" t="s">
        <v>42</v>
      </c>
      <c r="AY511" s="380" t="s">
        <v>79</v>
      </c>
    </row>
    <row r="512" spans="2:51" s="378" customFormat="1">
      <c r="B512" s="377"/>
      <c r="D512" s="379" t="s">
        <v>88</v>
      </c>
      <c r="E512" s="380" t="s">
        <v>1</v>
      </c>
      <c r="F512" s="381" t="s">
        <v>2763</v>
      </c>
      <c r="H512" s="382">
        <v>10.206</v>
      </c>
      <c r="I512" s="434"/>
      <c r="L512" s="377"/>
      <c r="M512" s="383"/>
      <c r="N512" s="384"/>
      <c r="O512" s="384"/>
      <c r="P512" s="384"/>
      <c r="Q512" s="384"/>
      <c r="R512" s="384"/>
      <c r="S512" s="384"/>
      <c r="T512" s="385"/>
      <c r="AT512" s="380" t="s">
        <v>88</v>
      </c>
      <c r="AU512" s="380" t="s">
        <v>45</v>
      </c>
      <c r="AV512" s="378" t="s">
        <v>45</v>
      </c>
      <c r="AW512" s="378" t="s">
        <v>24</v>
      </c>
      <c r="AX512" s="378" t="s">
        <v>42</v>
      </c>
      <c r="AY512" s="380" t="s">
        <v>79</v>
      </c>
    </row>
    <row r="513" spans="2:65" s="378" customFormat="1">
      <c r="B513" s="377"/>
      <c r="D513" s="379" t="s">
        <v>88</v>
      </c>
      <c r="E513" s="380" t="s">
        <v>1</v>
      </c>
      <c r="F513" s="381" t="s">
        <v>2762</v>
      </c>
      <c r="H513" s="382">
        <v>2.6</v>
      </c>
      <c r="I513" s="434"/>
      <c r="L513" s="377"/>
      <c r="M513" s="383"/>
      <c r="N513" s="384"/>
      <c r="O513" s="384"/>
      <c r="P513" s="384"/>
      <c r="Q513" s="384"/>
      <c r="R513" s="384"/>
      <c r="S513" s="384"/>
      <c r="T513" s="385"/>
      <c r="AT513" s="380" t="s">
        <v>88</v>
      </c>
      <c r="AU513" s="380" t="s">
        <v>45</v>
      </c>
      <c r="AV513" s="378" t="s">
        <v>45</v>
      </c>
      <c r="AW513" s="378" t="s">
        <v>24</v>
      </c>
      <c r="AX513" s="378" t="s">
        <v>42</v>
      </c>
      <c r="AY513" s="380" t="s">
        <v>79</v>
      </c>
    </row>
    <row r="514" spans="2:65" s="417" customFormat="1">
      <c r="B514" s="416"/>
      <c r="D514" s="379" t="s">
        <v>88</v>
      </c>
      <c r="E514" s="418" t="s">
        <v>1</v>
      </c>
      <c r="F514" s="419" t="s">
        <v>1840</v>
      </c>
      <c r="H514" s="420">
        <v>61.893000000000001</v>
      </c>
      <c r="I514" s="438"/>
      <c r="L514" s="416"/>
      <c r="M514" s="421"/>
      <c r="N514" s="422"/>
      <c r="O514" s="422"/>
      <c r="P514" s="422"/>
      <c r="Q514" s="422"/>
      <c r="R514" s="422"/>
      <c r="S514" s="422"/>
      <c r="T514" s="423"/>
      <c r="AT514" s="418" t="s">
        <v>88</v>
      </c>
      <c r="AU514" s="418" t="s">
        <v>45</v>
      </c>
      <c r="AV514" s="417" t="s">
        <v>98</v>
      </c>
      <c r="AW514" s="417" t="s">
        <v>24</v>
      </c>
      <c r="AX514" s="417" t="s">
        <v>42</v>
      </c>
      <c r="AY514" s="418" t="s">
        <v>79</v>
      </c>
    </row>
    <row r="515" spans="2:65" s="387" customFormat="1">
      <c r="B515" s="386"/>
      <c r="D515" s="388" t="s">
        <v>88</v>
      </c>
      <c r="E515" s="389" t="s">
        <v>1</v>
      </c>
      <c r="F515" s="390" t="s">
        <v>90</v>
      </c>
      <c r="H515" s="391">
        <v>693.49099999999999</v>
      </c>
      <c r="I515" s="435"/>
      <c r="L515" s="386"/>
      <c r="M515" s="392"/>
      <c r="N515" s="393"/>
      <c r="O515" s="393"/>
      <c r="P515" s="393"/>
      <c r="Q515" s="393"/>
      <c r="R515" s="393"/>
      <c r="S515" s="393"/>
      <c r="T515" s="394"/>
      <c r="AT515" s="395" t="s">
        <v>88</v>
      </c>
      <c r="AU515" s="395" t="s">
        <v>45</v>
      </c>
      <c r="AV515" s="387" t="s">
        <v>91</v>
      </c>
      <c r="AW515" s="387" t="s">
        <v>24</v>
      </c>
      <c r="AX515" s="387" t="s">
        <v>12</v>
      </c>
      <c r="AY515" s="395" t="s">
        <v>79</v>
      </c>
    </row>
    <row r="516" spans="2:65" s="285" customFormat="1" ht="22.5" customHeight="1">
      <c r="B516" s="286"/>
      <c r="C516" s="366" t="s">
        <v>503</v>
      </c>
      <c r="D516" s="366" t="s">
        <v>82</v>
      </c>
      <c r="E516" s="367" t="s">
        <v>3967</v>
      </c>
      <c r="F516" s="368" t="s">
        <v>3966</v>
      </c>
      <c r="G516" s="369" t="s">
        <v>85</v>
      </c>
      <c r="H516" s="370">
        <v>255.9</v>
      </c>
      <c r="I516" s="261"/>
      <c r="J516" s="371">
        <f>ROUND(I516*H516,1)</f>
        <v>0</v>
      </c>
      <c r="K516" s="368"/>
      <c r="L516" s="286"/>
      <c r="M516" s="372" t="s">
        <v>1</v>
      </c>
      <c r="N516" s="373" t="s">
        <v>31</v>
      </c>
      <c r="O516" s="374">
        <v>0.11</v>
      </c>
      <c r="P516" s="374">
        <f>O516*H516</f>
        <v>28.149000000000001</v>
      </c>
      <c r="Q516" s="374">
        <v>0</v>
      </c>
      <c r="R516" s="374">
        <f>Q516*H516</f>
        <v>0</v>
      </c>
      <c r="S516" s="374">
        <v>0</v>
      </c>
      <c r="T516" s="375">
        <f>S516*H516</f>
        <v>0</v>
      </c>
      <c r="AR516" s="275" t="s">
        <v>91</v>
      </c>
      <c r="AT516" s="275" t="s">
        <v>82</v>
      </c>
      <c r="AU516" s="275" t="s">
        <v>45</v>
      </c>
      <c r="AY516" s="275" t="s">
        <v>79</v>
      </c>
      <c r="BE516" s="376">
        <f>IF(N516="základní",J516,0)</f>
        <v>0</v>
      </c>
      <c r="BF516" s="376">
        <f>IF(N516="snížená",J516,0)</f>
        <v>0</v>
      </c>
      <c r="BG516" s="376">
        <f>IF(N516="zákl. přenesená",J516,0)</f>
        <v>0</v>
      </c>
      <c r="BH516" s="376">
        <f>IF(N516="sníž. přenesená",J516,0)</f>
        <v>0</v>
      </c>
      <c r="BI516" s="376">
        <f>IF(N516="nulová",J516,0)</f>
        <v>0</v>
      </c>
      <c r="BJ516" s="275" t="s">
        <v>12</v>
      </c>
      <c r="BK516" s="376">
        <f>ROUND(I516*H516,1)</f>
        <v>0</v>
      </c>
      <c r="BL516" s="275" t="s">
        <v>91</v>
      </c>
      <c r="BM516" s="275" t="s">
        <v>3965</v>
      </c>
    </row>
    <row r="517" spans="2:65" s="397" customFormat="1">
      <c r="B517" s="396"/>
      <c r="D517" s="379" t="s">
        <v>88</v>
      </c>
      <c r="E517" s="398" t="s">
        <v>1</v>
      </c>
      <c r="F517" s="399" t="s">
        <v>2774</v>
      </c>
      <c r="H517" s="398" t="s">
        <v>1</v>
      </c>
      <c r="I517" s="436"/>
      <c r="L517" s="396"/>
      <c r="M517" s="400"/>
      <c r="N517" s="401"/>
      <c r="O517" s="401"/>
      <c r="P517" s="401"/>
      <c r="Q517" s="401"/>
      <c r="R517" s="401"/>
      <c r="S517" s="401"/>
      <c r="T517" s="402"/>
      <c r="AT517" s="398" t="s">
        <v>88</v>
      </c>
      <c r="AU517" s="398" t="s">
        <v>45</v>
      </c>
      <c r="AV517" s="397" t="s">
        <v>12</v>
      </c>
      <c r="AW517" s="397" t="s">
        <v>24</v>
      </c>
      <c r="AX517" s="397" t="s">
        <v>42</v>
      </c>
      <c r="AY517" s="398" t="s">
        <v>79</v>
      </c>
    </row>
    <row r="518" spans="2:65" s="378" customFormat="1">
      <c r="B518" s="377"/>
      <c r="D518" s="379" t="s">
        <v>88</v>
      </c>
      <c r="E518" s="380" t="s">
        <v>1</v>
      </c>
      <c r="F518" s="381" t="s">
        <v>3929</v>
      </c>
      <c r="H518" s="382">
        <v>35</v>
      </c>
      <c r="I518" s="434"/>
      <c r="L518" s="377"/>
      <c r="M518" s="383"/>
      <c r="N518" s="384"/>
      <c r="O518" s="384"/>
      <c r="P518" s="384"/>
      <c r="Q518" s="384"/>
      <c r="R518" s="384"/>
      <c r="S518" s="384"/>
      <c r="T518" s="385"/>
      <c r="AT518" s="380" t="s">
        <v>88</v>
      </c>
      <c r="AU518" s="380" t="s">
        <v>45</v>
      </c>
      <c r="AV518" s="378" t="s">
        <v>45</v>
      </c>
      <c r="AW518" s="378" t="s">
        <v>24</v>
      </c>
      <c r="AX518" s="378" t="s">
        <v>42</v>
      </c>
      <c r="AY518" s="380" t="s">
        <v>79</v>
      </c>
    </row>
    <row r="519" spans="2:65" s="378" customFormat="1">
      <c r="B519" s="377"/>
      <c r="D519" s="379" t="s">
        <v>88</v>
      </c>
      <c r="E519" s="380" t="s">
        <v>1</v>
      </c>
      <c r="F519" s="381" t="s">
        <v>3928</v>
      </c>
      <c r="H519" s="382">
        <v>10</v>
      </c>
      <c r="I519" s="434"/>
      <c r="L519" s="377"/>
      <c r="M519" s="383"/>
      <c r="N519" s="384"/>
      <c r="O519" s="384"/>
      <c r="P519" s="384"/>
      <c r="Q519" s="384"/>
      <c r="R519" s="384"/>
      <c r="S519" s="384"/>
      <c r="T519" s="385"/>
      <c r="AT519" s="380" t="s">
        <v>88</v>
      </c>
      <c r="AU519" s="380" t="s">
        <v>45</v>
      </c>
      <c r="AV519" s="378" t="s">
        <v>45</v>
      </c>
      <c r="AW519" s="378" t="s">
        <v>24</v>
      </c>
      <c r="AX519" s="378" t="s">
        <v>42</v>
      </c>
      <c r="AY519" s="380" t="s">
        <v>79</v>
      </c>
    </row>
    <row r="520" spans="2:65" s="378" customFormat="1">
      <c r="B520" s="377"/>
      <c r="D520" s="379" t="s">
        <v>88</v>
      </c>
      <c r="E520" s="380" t="s">
        <v>1</v>
      </c>
      <c r="F520" s="381" t="s">
        <v>3927</v>
      </c>
      <c r="H520" s="382">
        <v>5.25</v>
      </c>
      <c r="I520" s="434"/>
      <c r="L520" s="377"/>
      <c r="M520" s="383"/>
      <c r="N520" s="384"/>
      <c r="O520" s="384"/>
      <c r="P520" s="384"/>
      <c r="Q520" s="384"/>
      <c r="R520" s="384"/>
      <c r="S520" s="384"/>
      <c r="T520" s="385"/>
      <c r="AT520" s="380" t="s">
        <v>88</v>
      </c>
      <c r="AU520" s="380" t="s">
        <v>45</v>
      </c>
      <c r="AV520" s="378" t="s">
        <v>45</v>
      </c>
      <c r="AW520" s="378" t="s">
        <v>24</v>
      </c>
      <c r="AX520" s="378" t="s">
        <v>42</v>
      </c>
      <c r="AY520" s="380" t="s">
        <v>79</v>
      </c>
    </row>
    <row r="521" spans="2:65" s="378" customFormat="1">
      <c r="B521" s="377"/>
      <c r="D521" s="379" t="s">
        <v>88</v>
      </c>
      <c r="E521" s="380" t="s">
        <v>1</v>
      </c>
      <c r="F521" s="381" t="s">
        <v>3926</v>
      </c>
      <c r="H521" s="382">
        <v>5.25</v>
      </c>
      <c r="I521" s="434"/>
      <c r="L521" s="377"/>
      <c r="M521" s="383"/>
      <c r="N521" s="384"/>
      <c r="O521" s="384"/>
      <c r="P521" s="384"/>
      <c r="Q521" s="384"/>
      <c r="R521" s="384"/>
      <c r="S521" s="384"/>
      <c r="T521" s="385"/>
      <c r="AT521" s="380" t="s">
        <v>88</v>
      </c>
      <c r="AU521" s="380" t="s">
        <v>45</v>
      </c>
      <c r="AV521" s="378" t="s">
        <v>45</v>
      </c>
      <c r="AW521" s="378" t="s">
        <v>24</v>
      </c>
      <c r="AX521" s="378" t="s">
        <v>42</v>
      </c>
      <c r="AY521" s="380" t="s">
        <v>79</v>
      </c>
    </row>
    <row r="522" spans="2:65" s="378" customFormat="1">
      <c r="B522" s="377"/>
      <c r="D522" s="379" t="s">
        <v>88</v>
      </c>
      <c r="E522" s="380" t="s">
        <v>1</v>
      </c>
      <c r="F522" s="381" t="s">
        <v>3925</v>
      </c>
      <c r="H522" s="382">
        <v>49.5</v>
      </c>
      <c r="I522" s="434"/>
      <c r="L522" s="377"/>
      <c r="M522" s="383"/>
      <c r="N522" s="384"/>
      <c r="O522" s="384"/>
      <c r="P522" s="384"/>
      <c r="Q522" s="384"/>
      <c r="R522" s="384"/>
      <c r="S522" s="384"/>
      <c r="T522" s="385"/>
      <c r="AT522" s="380" t="s">
        <v>88</v>
      </c>
      <c r="AU522" s="380" t="s">
        <v>45</v>
      </c>
      <c r="AV522" s="378" t="s">
        <v>45</v>
      </c>
      <c r="AW522" s="378" t="s">
        <v>24</v>
      </c>
      <c r="AX522" s="378" t="s">
        <v>42</v>
      </c>
      <c r="AY522" s="380" t="s">
        <v>79</v>
      </c>
    </row>
    <row r="523" spans="2:65" s="378" customFormat="1">
      <c r="B523" s="377"/>
      <c r="D523" s="379" t="s">
        <v>88</v>
      </c>
      <c r="E523" s="380" t="s">
        <v>1</v>
      </c>
      <c r="F523" s="381" t="s">
        <v>3924</v>
      </c>
      <c r="H523" s="382">
        <v>45</v>
      </c>
      <c r="I523" s="434"/>
      <c r="L523" s="377"/>
      <c r="M523" s="383"/>
      <c r="N523" s="384"/>
      <c r="O523" s="384"/>
      <c r="P523" s="384"/>
      <c r="Q523" s="384"/>
      <c r="R523" s="384"/>
      <c r="S523" s="384"/>
      <c r="T523" s="385"/>
      <c r="AT523" s="380" t="s">
        <v>88</v>
      </c>
      <c r="AU523" s="380" t="s">
        <v>45</v>
      </c>
      <c r="AV523" s="378" t="s">
        <v>45</v>
      </c>
      <c r="AW523" s="378" t="s">
        <v>24</v>
      </c>
      <c r="AX523" s="378" t="s">
        <v>42</v>
      </c>
      <c r="AY523" s="380" t="s">
        <v>79</v>
      </c>
    </row>
    <row r="524" spans="2:65" s="378" customFormat="1">
      <c r="B524" s="377"/>
      <c r="D524" s="379" t="s">
        <v>88</v>
      </c>
      <c r="E524" s="380" t="s">
        <v>1</v>
      </c>
      <c r="F524" s="381" t="s">
        <v>3923</v>
      </c>
      <c r="H524" s="382">
        <v>7</v>
      </c>
      <c r="I524" s="434"/>
      <c r="L524" s="377"/>
      <c r="M524" s="383"/>
      <c r="N524" s="384"/>
      <c r="O524" s="384"/>
      <c r="P524" s="384"/>
      <c r="Q524" s="384"/>
      <c r="R524" s="384"/>
      <c r="S524" s="384"/>
      <c r="T524" s="385"/>
      <c r="AT524" s="380" t="s">
        <v>88</v>
      </c>
      <c r="AU524" s="380" t="s">
        <v>45</v>
      </c>
      <c r="AV524" s="378" t="s">
        <v>45</v>
      </c>
      <c r="AW524" s="378" t="s">
        <v>24</v>
      </c>
      <c r="AX524" s="378" t="s">
        <v>42</v>
      </c>
      <c r="AY524" s="380" t="s">
        <v>79</v>
      </c>
    </row>
    <row r="525" spans="2:65" s="378" customFormat="1">
      <c r="B525" s="377"/>
      <c r="D525" s="379" t="s">
        <v>88</v>
      </c>
      <c r="E525" s="380" t="s">
        <v>1</v>
      </c>
      <c r="F525" s="381" t="s">
        <v>3922</v>
      </c>
      <c r="H525" s="382">
        <v>12</v>
      </c>
      <c r="I525" s="434"/>
      <c r="L525" s="377"/>
      <c r="M525" s="383"/>
      <c r="N525" s="384"/>
      <c r="O525" s="384"/>
      <c r="P525" s="384"/>
      <c r="Q525" s="384"/>
      <c r="R525" s="384"/>
      <c r="S525" s="384"/>
      <c r="T525" s="385"/>
      <c r="AT525" s="380" t="s">
        <v>88</v>
      </c>
      <c r="AU525" s="380" t="s">
        <v>45</v>
      </c>
      <c r="AV525" s="378" t="s">
        <v>45</v>
      </c>
      <c r="AW525" s="378" t="s">
        <v>24</v>
      </c>
      <c r="AX525" s="378" t="s">
        <v>42</v>
      </c>
      <c r="AY525" s="380" t="s">
        <v>79</v>
      </c>
    </row>
    <row r="526" spans="2:65" s="378" customFormat="1">
      <c r="B526" s="377"/>
      <c r="D526" s="379" t="s">
        <v>88</v>
      </c>
      <c r="E526" s="380" t="s">
        <v>1</v>
      </c>
      <c r="F526" s="381" t="s">
        <v>3921</v>
      </c>
      <c r="H526" s="382">
        <v>6.5</v>
      </c>
      <c r="I526" s="434"/>
      <c r="L526" s="377"/>
      <c r="M526" s="383"/>
      <c r="N526" s="384"/>
      <c r="O526" s="384"/>
      <c r="P526" s="384"/>
      <c r="Q526" s="384"/>
      <c r="R526" s="384"/>
      <c r="S526" s="384"/>
      <c r="T526" s="385"/>
      <c r="AT526" s="380" t="s">
        <v>88</v>
      </c>
      <c r="AU526" s="380" t="s">
        <v>45</v>
      </c>
      <c r="AV526" s="378" t="s">
        <v>45</v>
      </c>
      <c r="AW526" s="378" t="s">
        <v>24</v>
      </c>
      <c r="AX526" s="378" t="s">
        <v>42</v>
      </c>
      <c r="AY526" s="380" t="s">
        <v>79</v>
      </c>
    </row>
    <row r="527" spans="2:65" s="378" customFormat="1">
      <c r="B527" s="377"/>
      <c r="D527" s="379" t="s">
        <v>88</v>
      </c>
      <c r="E527" s="380" t="s">
        <v>1</v>
      </c>
      <c r="F527" s="381" t="s">
        <v>3920</v>
      </c>
      <c r="H527" s="382">
        <v>6.3</v>
      </c>
      <c r="I527" s="434"/>
      <c r="L527" s="377"/>
      <c r="M527" s="383"/>
      <c r="N527" s="384"/>
      <c r="O527" s="384"/>
      <c r="P527" s="384"/>
      <c r="Q527" s="384"/>
      <c r="R527" s="384"/>
      <c r="S527" s="384"/>
      <c r="T527" s="385"/>
      <c r="AT527" s="380" t="s">
        <v>88</v>
      </c>
      <c r="AU527" s="380" t="s">
        <v>45</v>
      </c>
      <c r="AV527" s="378" t="s">
        <v>45</v>
      </c>
      <c r="AW527" s="378" t="s">
        <v>24</v>
      </c>
      <c r="AX527" s="378" t="s">
        <v>42</v>
      </c>
      <c r="AY527" s="380" t="s">
        <v>79</v>
      </c>
    </row>
    <row r="528" spans="2:65" s="378" customFormat="1">
      <c r="B528" s="377"/>
      <c r="D528" s="379" t="s">
        <v>88</v>
      </c>
      <c r="E528" s="380" t="s">
        <v>1</v>
      </c>
      <c r="F528" s="381" t="s">
        <v>3919</v>
      </c>
      <c r="H528" s="382">
        <v>37.799999999999997</v>
      </c>
      <c r="I528" s="434"/>
      <c r="L528" s="377"/>
      <c r="M528" s="383"/>
      <c r="N528" s="384"/>
      <c r="O528" s="384"/>
      <c r="P528" s="384"/>
      <c r="Q528" s="384"/>
      <c r="R528" s="384"/>
      <c r="S528" s="384"/>
      <c r="T528" s="385"/>
      <c r="AT528" s="380" t="s">
        <v>88</v>
      </c>
      <c r="AU528" s="380" t="s">
        <v>45</v>
      </c>
      <c r="AV528" s="378" t="s">
        <v>45</v>
      </c>
      <c r="AW528" s="378" t="s">
        <v>24</v>
      </c>
      <c r="AX528" s="378" t="s">
        <v>42</v>
      </c>
      <c r="AY528" s="380" t="s">
        <v>79</v>
      </c>
    </row>
    <row r="529" spans="2:65" s="378" customFormat="1">
      <c r="B529" s="377"/>
      <c r="D529" s="379" t="s">
        <v>88</v>
      </c>
      <c r="E529" s="380" t="s">
        <v>1</v>
      </c>
      <c r="F529" s="381" t="s">
        <v>3964</v>
      </c>
      <c r="H529" s="382">
        <v>10.4</v>
      </c>
      <c r="I529" s="434"/>
      <c r="L529" s="377"/>
      <c r="M529" s="383"/>
      <c r="N529" s="384"/>
      <c r="O529" s="384"/>
      <c r="P529" s="384"/>
      <c r="Q529" s="384"/>
      <c r="R529" s="384"/>
      <c r="S529" s="384"/>
      <c r="T529" s="385"/>
      <c r="AT529" s="380" t="s">
        <v>88</v>
      </c>
      <c r="AU529" s="380" t="s">
        <v>45</v>
      </c>
      <c r="AV529" s="378" t="s">
        <v>45</v>
      </c>
      <c r="AW529" s="378" t="s">
        <v>24</v>
      </c>
      <c r="AX529" s="378" t="s">
        <v>42</v>
      </c>
      <c r="AY529" s="380" t="s">
        <v>79</v>
      </c>
    </row>
    <row r="530" spans="2:65" s="378" customFormat="1">
      <c r="B530" s="377"/>
      <c r="D530" s="379" t="s">
        <v>88</v>
      </c>
      <c r="E530" s="380" t="s">
        <v>1</v>
      </c>
      <c r="F530" s="381" t="s">
        <v>3963</v>
      </c>
      <c r="H530" s="382">
        <v>10.4</v>
      </c>
      <c r="I530" s="434"/>
      <c r="L530" s="377"/>
      <c r="M530" s="383"/>
      <c r="N530" s="384"/>
      <c r="O530" s="384"/>
      <c r="P530" s="384"/>
      <c r="Q530" s="384"/>
      <c r="R530" s="384"/>
      <c r="S530" s="384"/>
      <c r="T530" s="385"/>
      <c r="AT530" s="380" t="s">
        <v>88</v>
      </c>
      <c r="AU530" s="380" t="s">
        <v>45</v>
      </c>
      <c r="AV530" s="378" t="s">
        <v>45</v>
      </c>
      <c r="AW530" s="378" t="s">
        <v>24</v>
      </c>
      <c r="AX530" s="378" t="s">
        <v>42</v>
      </c>
      <c r="AY530" s="380" t="s">
        <v>79</v>
      </c>
    </row>
    <row r="531" spans="2:65" s="378" customFormat="1">
      <c r="B531" s="377"/>
      <c r="D531" s="379" t="s">
        <v>88</v>
      </c>
      <c r="E531" s="380" t="s">
        <v>1</v>
      </c>
      <c r="F531" s="381" t="s">
        <v>3962</v>
      </c>
      <c r="H531" s="382">
        <v>15.5</v>
      </c>
      <c r="I531" s="434"/>
      <c r="L531" s="377"/>
      <c r="M531" s="383"/>
      <c r="N531" s="384"/>
      <c r="O531" s="384"/>
      <c r="P531" s="384"/>
      <c r="Q531" s="384"/>
      <c r="R531" s="384"/>
      <c r="S531" s="384"/>
      <c r="T531" s="385"/>
      <c r="AT531" s="380" t="s">
        <v>88</v>
      </c>
      <c r="AU531" s="380" t="s">
        <v>45</v>
      </c>
      <c r="AV531" s="378" t="s">
        <v>45</v>
      </c>
      <c r="AW531" s="378" t="s">
        <v>24</v>
      </c>
      <c r="AX531" s="378" t="s">
        <v>42</v>
      </c>
      <c r="AY531" s="380" t="s">
        <v>79</v>
      </c>
    </row>
    <row r="532" spans="2:65" s="387" customFormat="1">
      <c r="B532" s="386"/>
      <c r="D532" s="388" t="s">
        <v>88</v>
      </c>
      <c r="E532" s="389" t="s">
        <v>1</v>
      </c>
      <c r="F532" s="390" t="s">
        <v>90</v>
      </c>
      <c r="H532" s="391">
        <v>255.9</v>
      </c>
      <c r="I532" s="435"/>
      <c r="L532" s="386"/>
      <c r="M532" s="392"/>
      <c r="N532" s="393"/>
      <c r="O532" s="393"/>
      <c r="P532" s="393"/>
      <c r="Q532" s="393"/>
      <c r="R532" s="393"/>
      <c r="S532" s="393"/>
      <c r="T532" s="394"/>
      <c r="AT532" s="395" t="s">
        <v>88</v>
      </c>
      <c r="AU532" s="395" t="s">
        <v>45</v>
      </c>
      <c r="AV532" s="387" t="s">
        <v>91</v>
      </c>
      <c r="AW532" s="387" t="s">
        <v>24</v>
      </c>
      <c r="AX532" s="387" t="s">
        <v>12</v>
      </c>
      <c r="AY532" s="395" t="s">
        <v>79</v>
      </c>
    </row>
    <row r="533" spans="2:65" s="285" customFormat="1" ht="22.5" customHeight="1">
      <c r="B533" s="286"/>
      <c r="C533" s="405" t="s">
        <v>508</v>
      </c>
      <c r="D533" s="405" t="s">
        <v>92</v>
      </c>
      <c r="E533" s="406" t="s">
        <v>3935</v>
      </c>
      <c r="F533" s="407" t="s">
        <v>3934</v>
      </c>
      <c r="G533" s="408" t="s">
        <v>85</v>
      </c>
      <c r="H533" s="409">
        <v>268.69499999999999</v>
      </c>
      <c r="I533" s="262"/>
      <c r="J533" s="410">
        <f>ROUND(I533*H533,1)</f>
        <v>0</v>
      </c>
      <c r="K533" s="407"/>
      <c r="L533" s="411"/>
      <c r="M533" s="412" t="s">
        <v>1</v>
      </c>
      <c r="N533" s="413" t="s">
        <v>31</v>
      </c>
      <c r="O533" s="374">
        <v>0</v>
      </c>
      <c r="P533" s="374">
        <f>O533*H533</f>
        <v>0</v>
      </c>
      <c r="Q533" s="374">
        <v>3.0000000000000001E-5</v>
      </c>
      <c r="R533" s="374">
        <f>Q533*H533</f>
        <v>8.0608499999999996E-3</v>
      </c>
      <c r="S533" s="374">
        <v>0</v>
      </c>
      <c r="T533" s="375">
        <f>S533*H533</f>
        <v>0</v>
      </c>
      <c r="AR533" s="275" t="s">
        <v>122</v>
      </c>
      <c r="AT533" s="275" t="s">
        <v>92</v>
      </c>
      <c r="AU533" s="275" t="s">
        <v>45</v>
      </c>
      <c r="AY533" s="275" t="s">
        <v>79</v>
      </c>
      <c r="BE533" s="376">
        <f>IF(N533="základní",J533,0)</f>
        <v>0</v>
      </c>
      <c r="BF533" s="376">
        <f>IF(N533="snížená",J533,0)</f>
        <v>0</v>
      </c>
      <c r="BG533" s="376">
        <f>IF(N533="zákl. přenesená",J533,0)</f>
        <v>0</v>
      </c>
      <c r="BH533" s="376">
        <f>IF(N533="sníž. přenesená",J533,0)</f>
        <v>0</v>
      </c>
      <c r="BI533" s="376">
        <f>IF(N533="nulová",J533,0)</f>
        <v>0</v>
      </c>
      <c r="BJ533" s="275" t="s">
        <v>12</v>
      </c>
      <c r="BK533" s="376">
        <f>ROUND(I533*H533,1)</f>
        <v>0</v>
      </c>
      <c r="BL533" s="275" t="s">
        <v>91</v>
      </c>
      <c r="BM533" s="275" t="s">
        <v>3961</v>
      </c>
    </row>
    <row r="534" spans="2:65" s="378" customFormat="1">
      <c r="B534" s="377"/>
      <c r="D534" s="388" t="s">
        <v>88</v>
      </c>
      <c r="F534" s="403" t="s">
        <v>4804</v>
      </c>
      <c r="H534" s="404">
        <v>268.69499999999999</v>
      </c>
      <c r="I534" s="434"/>
      <c r="L534" s="377"/>
      <c r="M534" s="383"/>
      <c r="N534" s="384"/>
      <c r="O534" s="384"/>
      <c r="P534" s="384"/>
      <c r="Q534" s="384"/>
      <c r="R534" s="384"/>
      <c r="S534" s="384"/>
      <c r="T534" s="385"/>
      <c r="AT534" s="380" t="s">
        <v>88</v>
      </c>
      <c r="AU534" s="380" t="s">
        <v>45</v>
      </c>
      <c r="AV534" s="378" t="s">
        <v>45</v>
      </c>
      <c r="AW534" s="378" t="s">
        <v>2</v>
      </c>
      <c r="AX534" s="378" t="s">
        <v>12</v>
      </c>
      <c r="AY534" s="380" t="s">
        <v>79</v>
      </c>
    </row>
    <row r="535" spans="2:65" s="285" customFormat="1" ht="22.5" customHeight="1">
      <c r="B535" s="286"/>
      <c r="C535" s="366" t="s">
        <v>514</v>
      </c>
      <c r="D535" s="366" t="s">
        <v>82</v>
      </c>
      <c r="E535" s="367" t="s">
        <v>3960</v>
      </c>
      <c r="F535" s="368" t="s">
        <v>3959</v>
      </c>
      <c r="G535" s="369" t="s">
        <v>85</v>
      </c>
      <c r="H535" s="370">
        <v>219.6</v>
      </c>
      <c r="I535" s="261"/>
      <c r="J535" s="371">
        <f>ROUND(I535*H535,1)</f>
        <v>0</v>
      </c>
      <c r="K535" s="368"/>
      <c r="L535" s="286"/>
      <c r="M535" s="372" t="s">
        <v>1</v>
      </c>
      <c r="N535" s="373" t="s">
        <v>31</v>
      </c>
      <c r="O535" s="374">
        <v>9.6000000000000002E-2</v>
      </c>
      <c r="P535" s="374">
        <f>O535*H535</f>
        <v>21.081599999999998</v>
      </c>
      <c r="Q535" s="374">
        <v>0</v>
      </c>
      <c r="R535" s="374">
        <f>Q535*H535</f>
        <v>0</v>
      </c>
      <c r="S535" s="374">
        <v>0</v>
      </c>
      <c r="T535" s="375">
        <f>S535*H535</f>
        <v>0</v>
      </c>
      <c r="AR535" s="275" t="s">
        <v>91</v>
      </c>
      <c r="AT535" s="275" t="s">
        <v>82</v>
      </c>
      <c r="AU535" s="275" t="s">
        <v>45</v>
      </c>
      <c r="AY535" s="275" t="s">
        <v>79</v>
      </c>
      <c r="BE535" s="376">
        <f>IF(N535="základní",J535,0)</f>
        <v>0</v>
      </c>
      <c r="BF535" s="376">
        <f>IF(N535="snížená",J535,0)</f>
        <v>0</v>
      </c>
      <c r="BG535" s="376">
        <f>IF(N535="zákl. přenesená",J535,0)</f>
        <v>0</v>
      </c>
      <c r="BH535" s="376">
        <f>IF(N535="sníž. přenesená",J535,0)</f>
        <v>0</v>
      </c>
      <c r="BI535" s="376">
        <f>IF(N535="nulová",J535,0)</f>
        <v>0</v>
      </c>
      <c r="BJ535" s="275" t="s">
        <v>12</v>
      </c>
      <c r="BK535" s="376">
        <f>ROUND(I535*H535,1)</f>
        <v>0</v>
      </c>
      <c r="BL535" s="275" t="s">
        <v>91</v>
      </c>
      <c r="BM535" s="275" t="s">
        <v>3958</v>
      </c>
    </row>
    <row r="536" spans="2:65" s="378" customFormat="1">
      <c r="B536" s="377"/>
      <c r="D536" s="379" t="s">
        <v>88</v>
      </c>
      <c r="E536" s="380" t="s">
        <v>1</v>
      </c>
      <c r="F536" s="381" t="s">
        <v>3929</v>
      </c>
      <c r="H536" s="382">
        <v>35</v>
      </c>
      <c r="I536" s="434"/>
      <c r="L536" s="377"/>
      <c r="M536" s="383"/>
      <c r="N536" s="384"/>
      <c r="O536" s="384"/>
      <c r="P536" s="384"/>
      <c r="Q536" s="384"/>
      <c r="R536" s="384"/>
      <c r="S536" s="384"/>
      <c r="T536" s="385"/>
      <c r="AT536" s="380" t="s">
        <v>88</v>
      </c>
      <c r="AU536" s="380" t="s">
        <v>45</v>
      </c>
      <c r="AV536" s="378" t="s">
        <v>45</v>
      </c>
      <c r="AW536" s="378" t="s">
        <v>24</v>
      </c>
      <c r="AX536" s="378" t="s">
        <v>42</v>
      </c>
      <c r="AY536" s="380" t="s">
        <v>79</v>
      </c>
    </row>
    <row r="537" spans="2:65" s="378" customFormat="1">
      <c r="B537" s="377"/>
      <c r="D537" s="379" t="s">
        <v>88</v>
      </c>
      <c r="E537" s="380" t="s">
        <v>1</v>
      </c>
      <c r="F537" s="381" t="s">
        <v>3928</v>
      </c>
      <c r="H537" s="382">
        <v>10</v>
      </c>
      <c r="I537" s="434"/>
      <c r="L537" s="377"/>
      <c r="M537" s="383"/>
      <c r="N537" s="384"/>
      <c r="O537" s="384"/>
      <c r="P537" s="384"/>
      <c r="Q537" s="384"/>
      <c r="R537" s="384"/>
      <c r="S537" s="384"/>
      <c r="T537" s="385"/>
      <c r="AT537" s="380" t="s">
        <v>88</v>
      </c>
      <c r="AU537" s="380" t="s">
        <v>45</v>
      </c>
      <c r="AV537" s="378" t="s">
        <v>45</v>
      </c>
      <c r="AW537" s="378" t="s">
        <v>24</v>
      </c>
      <c r="AX537" s="378" t="s">
        <v>42</v>
      </c>
      <c r="AY537" s="380" t="s">
        <v>79</v>
      </c>
    </row>
    <row r="538" spans="2:65" s="378" customFormat="1">
      <c r="B538" s="377"/>
      <c r="D538" s="379" t="s">
        <v>88</v>
      </c>
      <c r="E538" s="380" t="s">
        <v>1</v>
      </c>
      <c r="F538" s="381" t="s">
        <v>3927</v>
      </c>
      <c r="H538" s="382">
        <v>5.25</v>
      </c>
      <c r="I538" s="434"/>
      <c r="L538" s="377"/>
      <c r="M538" s="383"/>
      <c r="N538" s="384"/>
      <c r="O538" s="384"/>
      <c r="P538" s="384"/>
      <c r="Q538" s="384"/>
      <c r="R538" s="384"/>
      <c r="S538" s="384"/>
      <c r="T538" s="385"/>
      <c r="AT538" s="380" t="s">
        <v>88</v>
      </c>
      <c r="AU538" s="380" t="s">
        <v>45</v>
      </c>
      <c r="AV538" s="378" t="s">
        <v>45</v>
      </c>
      <c r="AW538" s="378" t="s">
        <v>24</v>
      </c>
      <c r="AX538" s="378" t="s">
        <v>42</v>
      </c>
      <c r="AY538" s="380" t="s">
        <v>79</v>
      </c>
    </row>
    <row r="539" spans="2:65" s="378" customFormat="1">
      <c r="B539" s="377"/>
      <c r="D539" s="379" t="s">
        <v>88</v>
      </c>
      <c r="E539" s="380" t="s">
        <v>1</v>
      </c>
      <c r="F539" s="381" t="s">
        <v>3926</v>
      </c>
      <c r="H539" s="382">
        <v>5.25</v>
      </c>
      <c r="I539" s="434"/>
      <c r="L539" s="377"/>
      <c r="M539" s="383"/>
      <c r="N539" s="384"/>
      <c r="O539" s="384"/>
      <c r="P539" s="384"/>
      <c r="Q539" s="384"/>
      <c r="R539" s="384"/>
      <c r="S539" s="384"/>
      <c r="T539" s="385"/>
      <c r="AT539" s="380" t="s">
        <v>88</v>
      </c>
      <c r="AU539" s="380" t="s">
        <v>45</v>
      </c>
      <c r="AV539" s="378" t="s">
        <v>45</v>
      </c>
      <c r="AW539" s="378" t="s">
        <v>24</v>
      </c>
      <c r="AX539" s="378" t="s">
        <v>42</v>
      </c>
      <c r="AY539" s="380" t="s">
        <v>79</v>
      </c>
    </row>
    <row r="540" spans="2:65" s="378" customFormat="1">
      <c r="B540" s="377"/>
      <c r="D540" s="379" t="s">
        <v>88</v>
      </c>
      <c r="E540" s="380" t="s">
        <v>1</v>
      </c>
      <c r="F540" s="381" t="s">
        <v>3925</v>
      </c>
      <c r="H540" s="382">
        <v>49.5</v>
      </c>
      <c r="I540" s="434"/>
      <c r="L540" s="377"/>
      <c r="M540" s="383"/>
      <c r="N540" s="384"/>
      <c r="O540" s="384"/>
      <c r="P540" s="384"/>
      <c r="Q540" s="384"/>
      <c r="R540" s="384"/>
      <c r="S540" s="384"/>
      <c r="T540" s="385"/>
      <c r="AT540" s="380" t="s">
        <v>88</v>
      </c>
      <c r="AU540" s="380" t="s">
        <v>45</v>
      </c>
      <c r="AV540" s="378" t="s">
        <v>45</v>
      </c>
      <c r="AW540" s="378" t="s">
        <v>24</v>
      </c>
      <c r="AX540" s="378" t="s">
        <v>42</v>
      </c>
      <c r="AY540" s="380" t="s">
        <v>79</v>
      </c>
    </row>
    <row r="541" spans="2:65" s="378" customFormat="1">
      <c r="B541" s="377"/>
      <c r="D541" s="379" t="s">
        <v>88</v>
      </c>
      <c r="E541" s="380" t="s">
        <v>1</v>
      </c>
      <c r="F541" s="381" t="s">
        <v>3924</v>
      </c>
      <c r="H541" s="382">
        <v>45</v>
      </c>
      <c r="I541" s="434"/>
      <c r="L541" s="377"/>
      <c r="M541" s="383"/>
      <c r="N541" s="384"/>
      <c r="O541" s="384"/>
      <c r="P541" s="384"/>
      <c r="Q541" s="384"/>
      <c r="R541" s="384"/>
      <c r="S541" s="384"/>
      <c r="T541" s="385"/>
      <c r="AT541" s="380" t="s">
        <v>88</v>
      </c>
      <c r="AU541" s="380" t="s">
        <v>45</v>
      </c>
      <c r="AV541" s="378" t="s">
        <v>45</v>
      </c>
      <c r="AW541" s="378" t="s">
        <v>24</v>
      </c>
      <c r="AX541" s="378" t="s">
        <v>42</v>
      </c>
      <c r="AY541" s="380" t="s">
        <v>79</v>
      </c>
    </row>
    <row r="542" spans="2:65" s="378" customFormat="1">
      <c r="B542" s="377"/>
      <c r="D542" s="379" t="s">
        <v>88</v>
      </c>
      <c r="E542" s="380" t="s">
        <v>1</v>
      </c>
      <c r="F542" s="381" t="s">
        <v>3923</v>
      </c>
      <c r="H542" s="382">
        <v>7</v>
      </c>
      <c r="I542" s="434"/>
      <c r="L542" s="377"/>
      <c r="M542" s="383"/>
      <c r="N542" s="384"/>
      <c r="O542" s="384"/>
      <c r="P542" s="384"/>
      <c r="Q542" s="384"/>
      <c r="R542" s="384"/>
      <c r="S542" s="384"/>
      <c r="T542" s="385"/>
      <c r="AT542" s="380" t="s">
        <v>88</v>
      </c>
      <c r="AU542" s="380" t="s">
        <v>45</v>
      </c>
      <c r="AV542" s="378" t="s">
        <v>45</v>
      </c>
      <c r="AW542" s="378" t="s">
        <v>24</v>
      </c>
      <c r="AX542" s="378" t="s">
        <v>42</v>
      </c>
      <c r="AY542" s="380" t="s">
        <v>79</v>
      </c>
    </row>
    <row r="543" spans="2:65" s="378" customFormat="1">
      <c r="B543" s="377"/>
      <c r="D543" s="379" t="s">
        <v>88</v>
      </c>
      <c r="E543" s="380" t="s">
        <v>1</v>
      </c>
      <c r="F543" s="381" t="s">
        <v>3922</v>
      </c>
      <c r="H543" s="382">
        <v>12</v>
      </c>
      <c r="I543" s="434"/>
      <c r="L543" s="377"/>
      <c r="M543" s="383"/>
      <c r="N543" s="384"/>
      <c r="O543" s="384"/>
      <c r="P543" s="384"/>
      <c r="Q543" s="384"/>
      <c r="R543" s="384"/>
      <c r="S543" s="384"/>
      <c r="T543" s="385"/>
      <c r="AT543" s="380" t="s">
        <v>88</v>
      </c>
      <c r="AU543" s="380" t="s">
        <v>45</v>
      </c>
      <c r="AV543" s="378" t="s">
        <v>45</v>
      </c>
      <c r="AW543" s="378" t="s">
        <v>24</v>
      </c>
      <c r="AX543" s="378" t="s">
        <v>42</v>
      </c>
      <c r="AY543" s="380" t="s">
        <v>79</v>
      </c>
    </row>
    <row r="544" spans="2:65" s="378" customFormat="1">
      <c r="B544" s="377"/>
      <c r="D544" s="379" t="s">
        <v>88</v>
      </c>
      <c r="E544" s="380" t="s">
        <v>1</v>
      </c>
      <c r="F544" s="381" t="s">
        <v>3921</v>
      </c>
      <c r="H544" s="382">
        <v>6.5</v>
      </c>
      <c r="I544" s="434"/>
      <c r="L544" s="377"/>
      <c r="M544" s="383"/>
      <c r="N544" s="384"/>
      <c r="O544" s="384"/>
      <c r="P544" s="384"/>
      <c r="Q544" s="384"/>
      <c r="R544" s="384"/>
      <c r="S544" s="384"/>
      <c r="T544" s="385"/>
      <c r="AT544" s="380" t="s">
        <v>88</v>
      </c>
      <c r="AU544" s="380" t="s">
        <v>45</v>
      </c>
      <c r="AV544" s="378" t="s">
        <v>45</v>
      </c>
      <c r="AW544" s="378" t="s">
        <v>24</v>
      </c>
      <c r="AX544" s="378" t="s">
        <v>42</v>
      </c>
      <c r="AY544" s="380" t="s">
        <v>79</v>
      </c>
    </row>
    <row r="545" spans="2:65" s="378" customFormat="1">
      <c r="B545" s="377"/>
      <c r="D545" s="379" t="s">
        <v>88</v>
      </c>
      <c r="E545" s="380" t="s">
        <v>1</v>
      </c>
      <c r="F545" s="381" t="s">
        <v>3920</v>
      </c>
      <c r="H545" s="382">
        <v>6.3</v>
      </c>
      <c r="I545" s="434"/>
      <c r="L545" s="377"/>
      <c r="M545" s="383"/>
      <c r="N545" s="384"/>
      <c r="O545" s="384"/>
      <c r="P545" s="384"/>
      <c r="Q545" s="384"/>
      <c r="R545" s="384"/>
      <c r="S545" s="384"/>
      <c r="T545" s="385"/>
      <c r="AT545" s="380" t="s">
        <v>88</v>
      </c>
      <c r="AU545" s="380" t="s">
        <v>45</v>
      </c>
      <c r="AV545" s="378" t="s">
        <v>45</v>
      </c>
      <c r="AW545" s="378" t="s">
        <v>24</v>
      </c>
      <c r="AX545" s="378" t="s">
        <v>42</v>
      </c>
      <c r="AY545" s="380" t="s">
        <v>79</v>
      </c>
    </row>
    <row r="546" spans="2:65" s="378" customFormat="1">
      <c r="B546" s="377"/>
      <c r="D546" s="379" t="s">
        <v>88</v>
      </c>
      <c r="E546" s="380" t="s">
        <v>1</v>
      </c>
      <c r="F546" s="381" t="s">
        <v>3919</v>
      </c>
      <c r="H546" s="382">
        <v>37.799999999999997</v>
      </c>
      <c r="I546" s="434"/>
      <c r="L546" s="377"/>
      <c r="M546" s="383"/>
      <c r="N546" s="384"/>
      <c r="O546" s="384"/>
      <c r="P546" s="384"/>
      <c r="Q546" s="384"/>
      <c r="R546" s="384"/>
      <c r="S546" s="384"/>
      <c r="T546" s="385"/>
      <c r="AT546" s="380" t="s">
        <v>88</v>
      </c>
      <c r="AU546" s="380" t="s">
        <v>45</v>
      </c>
      <c r="AV546" s="378" t="s">
        <v>45</v>
      </c>
      <c r="AW546" s="378" t="s">
        <v>24</v>
      </c>
      <c r="AX546" s="378" t="s">
        <v>42</v>
      </c>
      <c r="AY546" s="380" t="s">
        <v>79</v>
      </c>
    </row>
    <row r="547" spans="2:65" s="387" customFormat="1">
      <c r="B547" s="386"/>
      <c r="D547" s="388" t="s">
        <v>88</v>
      </c>
      <c r="E547" s="389" t="s">
        <v>1</v>
      </c>
      <c r="F547" s="390" t="s">
        <v>90</v>
      </c>
      <c r="H547" s="391">
        <v>219.6</v>
      </c>
      <c r="I547" s="435"/>
      <c r="L547" s="386"/>
      <c r="M547" s="392"/>
      <c r="N547" s="393"/>
      <c r="O547" s="393"/>
      <c r="P547" s="393"/>
      <c r="Q547" s="393"/>
      <c r="R547" s="393"/>
      <c r="S547" s="393"/>
      <c r="T547" s="394"/>
      <c r="AT547" s="395" t="s">
        <v>88</v>
      </c>
      <c r="AU547" s="395" t="s">
        <v>45</v>
      </c>
      <c r="AV547" s="387" t="s">
        <v>91</v>
      </c>
      <c r="AW547" s="387" t="s">
        <v>24</v>
      </c>
      <c r="AX547" s="387" t="s">
        <v>12</v>
      </c>
      <c r="AY547" s="395" t="s">
        <v>79</v>
      </c>
    </row>
    <row r="548" spans="2:65" s="285" customFormat="1" ht="22.5" customHeight="1">
      <c r="B548" s="286"/>
      <c r="C548" s="405" t="s">
        <v>518</v>
      </c>
      <c r="D548" s="405" t="s">
        <v>92</v>
      </c>
      <c r="E548" s="406" t="s">
        <v>3957</v>
      </c>
      <c r="F548" s="407" t="s">
        <v>4803</v>
      </c>
      <c r="G548" s="408" t="s">
        <v>85</v>
      </c>
      <c r="H548" s="409">
        <v>230.58</v>
      </c>
      <c r="I548" s="262"/>
      <c r="J548" s="410">
        <f>ROUND(I548*H548,1)</f>
        <v>0</v>
      </c>
      <c r="K548" s="407"/>
      <c r="L548" s="411"/>
      <c r="M548" s="412" t="s">
        <v>1</v>
      </c>
      <c r="N548" s="413" t="s">
        <v>31</v>
      </c>
      <c r="O548" s="374">
        <v>0</v>
      </c>
      <c r="P548" s="374">
        <f>O548*H548</f>
        <v>0</v>
      </c>
      <c r="Q548" s="374">
        <v>3.0000000000000001E-5</v>
      </c>
      <c r="R548" s="374">
        <f>Q548*H548</f>
        <v>6.9174000000000006E-3</v>
      </c>
      <c r="S548" s="374">
        <v>0</v>
      </c>
      <c r="T548" s="375">
        <f>S548*H548</f>
        <v>0</v>
      </c>
      <c r="AR548" s="275" t="s">
        <v>122</v>
      </c>
      <c r="AT548" s="275" t="s">
        <v>92</v>
      </c>
      <c r="AU548" s="275" t="s">
        <v>45</v>
      </c>
      <c r="AY548" s="275" t="s">
        <v>79</v>
      </c>
      <c r="BE548" s="376">
        <f>IF(N548="základní",J548,0)</f>
        <v>0</v>
      </c>
      <c r="BF548" s="376">
        <f>IF(N548="snížená",J548,0)</f>
        <v>0</v>
      </c>
      <c r="BG548" s="376">
        <f>IF(N548="zákl. přenesená",J548,0)</f>
        <v>0</v>
      </c>
      <c r="BH548" s="376">
        <f>IF(N548="sníž. přenesená",J548,0)</f>
        <v>0</v>
      </c>
      <c r="BI548" s="376">
        <f>IF(N548="nulová",J548,0)</f>
        <v>0</v>
      </c>
      <c r="BJ548" s="275" t="s">
        <v>12</v>
      </c>
      <c r="BK548" s="376">
        <f>ROUND(I548*H548,1)</f>
        <v>0</v>
      </c>
      <c r="BL548" s="275" t="s">
        <v>91</v>
      </c>
      <c r="BM548" s="275" t="s">
        <v>3956</v>
      </c>
    </row>
    <row r="549" spans="2:65" s="285" customFormat="1" ht="27">
      <c r="B549" s="286"/>
      <c r="D549" s="379" t="s">
        <v>4618</v>
      </c>
      <c r="F549" s="424" t="s">
        <v>4800</v>
      </c>
      <c r="I549" s="439"/>
      <c r="L549" s="286"/>
      <c r="M549" s="425"/>
      <c r="N549" s="273"/>
      <c r="O549" s="273"/>
      <c r="P549" s="273"/>
      <c r="Q549" s="273"/>
      <c r="R549" s="273"/>
      <c r="S549" s="273"/>
      <c r="T549" s="426"/>
      <c r="AT549" s="275" t="s">
        <v>4618</v>
      </c>
      <c r="AU549" s="275" t="s">
        <v>45</v>
      </c>
    </row>
    <row r="550" spans="2:65" s="378" customFormat="1">
      <c r="B550" s="377"/>
      <c r="D550" s="388" t="s">
        <v>88</v>
      </c>
      <c r="F550" s="403" t="s">
        <v>4799</v>
      </c>
      <c r="H550" s="404">
        <v>230.58</v>
      </c>
      <c r="I550" s="434"/>
      <c r="L550" s="377"/>
      <c r="M550" s="383"/>
      <c r="N550" s="384"/>
      <c r="O550" s="384"/>
      <c r="P550" s="384"/>
      <c r="Q550" s="384"/>
      <c r="R550" s="384"/>
      <c r="S550" s="384"/>
      <c r="T550" s="385"/>
      <c r="AT550" s="380" t="s">
        <v>88</v>
      </c>
      <c r="AU550" s="380" t="s">
        <v>45</v>
      </c>
      <c r="AV550" s="378" t="s">
        <v>45</v>
      </c>
      <c r="AW550" s="378" t="s">
        <v>2</v>
      </c>
      <c r="AX550" s="378" t="s">
        <v>12</v>
      </c>
      <c r="AY550" s="380" t="s">
        <v>79</v>
      </c>
    </row>
    <row r="551" spans="2:65" s="285" customFormat="1" ht="22.5" customHeight="1">
      <c r="B551" s="286"/>
      <c r="C551" s="366" t="s">
        <v>522</v>
      </c>
      <c r="D551" s="366" t="s">
        <v>82</v>
      </c>
      <c r="E551" s="367" t="s">
        <v>3955</v>
      </c>
      <c r="F551" s="368" t="s">
        <v>3954</v>
      </c>
      <c r="G551" s="369" t="s">
        <v>959</v>
      </c>
      <c r="H551" s="370">
        <v>693.49099999999999</v>
      </c>
      <c r="I551" s="261"/>
      <c r="J551" s="371">
        <f>ROUND(I551*H551,1)</f>
        <v>0</v>
      </c>
      <c r="K551" s="368"/>
      <c r="L551" s="286"/>
      <c r="M551" s="372" t="s">
        <v>1</v>
      </c>
      <c r="N551" s="373" t="s">
        <v>31</v>
      </c>
      <c r="O551" s="374">
        <v>0.41</v>
      </c>
      <c r="P551" s="374">
        <f>O551*H551</f>
        <v>284.33130999999997</v>
      </c>
      <c r="Q551" s="374">
        <v>1.103E-2</v>
      </c>
      <c r="R551" s="374">
        <f>Q551*H551</f>
        <v>7.6492057299999994</v>
      </c>
      <c r="S551" s="374">
        <v>0</v>
      </c>
      <c r="T551" s="375">
        <f>S551*H551</f>
        <v>0</v>
      </c>
      <c r="AR551" s="275" t="s">
        <v>91</v>
      </c>
      <c r="AT551" s="275" t="s">
        <v>82</v>
      </c>
      <c r="AU551" s="275" t="s">
        <v>45</v>
      </c>
      <c r="AY551" s="275" t="s">
        <v>79</v>
      </c>
      <c r="BE551" s="376">
        <f>IF(N551="základní",J551,0)</f>
        <v>0</v>
      </c>
      <c r="BF551" s="376">
        <f>IF(N551="snížená",J551,0)</f>
        <v>0</v>
      </c>
      <c r="BG551" s="376">
        <f>IF(N551="zákl. přenesená",J551,0)</f>
        <v>0</v>
      </c>
      <c r="BH551" s="376">
        <f>IF(N551="sníž. přenesená",J551,0)</f>
        <v>0</v>
      </c>
      <c r="BI551" s="376">
        <f>IF(N551="nulová",J551,0)</f>
        <v>0</v>
      </c>
      <c r="BJ551" s="275" t="s">
        <v>12</v>
      </c>
      <c r="BK551" s="376">
        <f>ROUND(I551*H551,1)</f>
        <v>0</v>
      </c>
      <c r="BL551" s="275" t="s">
        <v>91</v>
      </c>
      <c r="BM551" s="275" t="s">
        <v>3953</v>
      </c>
    </row>
    <row r="552" spans="2:65" s="397" customFormat="1">
      <c r="B552" s="396"/>
      <c r="D552" s="379" t="s">
        <v>88</v>
      </c>
      <c r="E552" s="398" t="s">
        <v>1</v>
      </c>
      <c r="F552" s="399" t="s">
        <v>2793</v>
      </c>
      <c r="H552" s="398" t="s">
        <v>1</v>
      </c>
      <c r="I552" s="436"/>
      <c r="L552" s="396"/>
      <c r="M552" s="400"/>
      <c r="N552" s="401"/>
      <c r="O552" s="401"/>
      <c r="P552" s="401"/>
      <c r="Q552" s="401"/>
      <c r="R552" s="401"/>
      <c r="S552" s="401"/>
      <c r="T552" s="402"/>
      <c r="AT552" s="398" t="s">
        <v>88</v>
      </c>
      <c r="AU552" s="398" t="s">
        <v>45</v>
      </c>
      <c r="AV552" s="397" t="s">
        <v>12</v>
      </c>
      <c r="AW552" s="397" t="s">
        <v>24</v>
      </c>
      <c r="AX552" s="397" t="s">
        <v>42</v>
      </c>
      <c r="AY552" s="398" t="s">
        <v>79</v>
      </c>
    </row>
    <row r="553" spans="2:65" s="378" customFormat="1" ht="27">
      <c r="B553" s="377"/>
      <c r="D553" s="379" t="s">
        <v>88</v>
      </c>
      <c r="E553" s="380" t="s">
        <v>1</v>
      </c>
      <c r="F553" s="381" t="s">
        <v>4891</v>
      </c>
      <c r="H553" s="382">
        <v>502.45</v>
      </c>
      <c r="I553" s="434"/>
      <c r="L553" s="377"/>
      <c r="M553" s="383"/>
      <c r="N553" s="384"/>
      <c r="O553" s="384"/>
      <c r="P553" s="384"/>
      <c r="Q553" s="384"/>
      <c r="R553" s="384"/>
      <c r="S553" s="384"/>
      <c r="T553" s="385"/>
      <c r="AT553" s="380" t="s">
        <v>88</v>
      </c>
      <c r="AU553" s="380" t="s">
        <v>45</v>
      </c>
      <c r="AV553" s="378" t="s">
        <v>45</v>
      </c>
      <c r="AW553" s="378" t="s">
        <v>24</v>
      </c>
      <c r="AX553" s="378" t="s">
        <v>42</v>
      </c>
      <c r="AY553" s="380" t="s">
        <v>79</v>
      </c>
    </row>
    <row r="554" spans="2:65" s="397" customFormat="1">
      <c r="B554" s="396"/>
      <c r="D554" s="379" t="s">
        <v>88</v>
      </c>
      <c r="E554" s="398" t="s">
        <v>1</v>
      </c>
      <c r="F554" s="399" t="s">
        <v>2791</v>
      </c>
      <c r="H554" s="398" t="s">
        <v>1</v>
      </c>
      <c r="I554" s="436"/>
      <c r="L554" s="396"/>
      <c r="M554" s="400"/>
      <c r="N554" s="401"/>
      <c r="O554" s="401"/>
      <c r="P554" s="401"/>
      <c r="Q554" s="401"/>
      <c r="R554" s="401"/>
      <c r="S554" s="401"/>
      <c r="T554" s="402"/>
      <c r="AT554" s="398" t="s">
        <v>88</v>
      </c>
      <c r="AU554" s="398" t="s">
        <v>45</v>
      </c>
      <c r="AV554" s="397" t="s">
        <v>12</v>
      </c>
      <c r="AW554" s="397" t="s">
        <v>24</v>
      </c>
      <c r="AX554" s="397" t="s">
        <v>42</v>
      </c>
      <c r="AY554" s="398" t="s">
        <v>79</v>
      </c>
    </row>
    <row r="555" spans="2:65" s="378" customFormat="1">
      <c r="B555" s="377"/>
      <c r="D555" s="379" t="s">
        <v>88</v>
      </c>
      <c r="E555" s="380" t="s">
        <v>1</v>
      </c>
      <c r="F555" s="381" t="s">
        <v>2790</v>
      </c>
      <c r="H555" s="382">
        <v>62.902000000000001</v>
      </c>
      <c r="I555" s="434"/>
      <c r="L555" s="377"/>
      <c r="M555" s="383"/>
      <c r="N555" s="384"/>
      <c r="O555" s="384"/>
      <c r="P555" s="384"/>
      <c r="Q555" s="384"/>
      <c r="R555" s="384"/>
      <c r="S555" s="384"/>
      <c r="T555" s="385"/>
      <c r="AT555" s="380" t="s">
        <v>88</v>
      </c>
      <c r="AU555" s="380" t="s">
        <v>45</v>
      </c>
      <c r="AV555" s="378" t="s">
        <v>45</v>
      </c>
      <c r="AW555" s="378" t="s">
        <v>24</v>
      </c>
      <c r="AX555" s="378" t="s">
        <v>42</v>
      </c>
      <c r="AY555" s="380" t="s">
        <v>79</v>
      </c>
    </row>
    <row r="556" spans="2:65" s="378" customFormat="1">
      <c r="B556" s="377"/>
      <c r="D556" s="379" t="s">
        <v>88</v>
      </c>
      <c r="E556" s="380" t="s">
        <v>1</v>
      </c>
      <c r="F556" s="381" t="s">
        <v>2789</v>
      </c>
      <c r="H556" s="382">
        <v>29.120999999999999</v>
      </c>
      <c r="I556" s="434"/>
      <c r="L556" s="377"/>
      <c r="M556" s="383"/>
      <c r="N556" s="384"/>
      <c r="O556" s="384"/>
      <c r="P556" s="384"/>
      <c r="Q556" s="384"/>
      <c r="R556" s="384"/>
      <c r="S556" s="384"/>
      <c r="T556" s="385"/>
      <c r="AT556" s="380" t="s">
        <v>88</v>
      </c>
      <c r="AU556" s="380" t="s">
        <v>45</v>
      </c>
      <c r="AV556" s="378" t="s">
        <v>45</v>
      </c>
      <c r="AW556" s="378" t="s">
        <v>24</v>
      </c>
      <c r="AX556" s="378" t="s">
        <v>42</v>
      </c>
      <c r="AY556" s="380" t="s">
        <v>79</v>
      </c>
    </row>
    <row r="557" spans="2:65" s="378" customFormat="1">
      <c r="B557" s="377"/>
      <c r="D557" s="379" t="s">
        <v>88</v>
      </c>
      <c r="E557" s="380" t="s">
        <v>1</v>
      </c>
      <c r="F557" s="381" t="s">
        <v>2788</v>
      </c>
      <c r="H557" s="382">
        <v>158.67500000000001</v>
      </c>
      <c r="I557" s="434"/>
      <c r="L557" s="377"/>
      <c r="M557" s="383"/>
      <c r="N557" s="384"/>
      <c r="O557" s="384"/>
      <c r="P557" s="384"/>
      <c r="Q557" s="384"/>
      <c r="R557" s="384"/>
      <c r="S557" s="384"/>
      <c r="T557" s="385"/>
      <c r="AT557" s="380" t="s">
        <v>88</v>
      </c>
      <c r="AU557" s="380" t="s">
        <v>45</v>
      </c>
      <c r="AV557" s="378" t="s">
        <v>45</v>
      </c>
      <c r="AW557" s="378" t="s">
        <v>24</v>
      </c>
      <c r="AX557" s="378" t="s">
        <v>42</v>
      </c>
      <c r="AY557" s="380" t="s">
        <v>79</v>
      </c>
    </row>
    <row r="558" spans="2:65" s="417" customFormat="1">
      <c r="B558" s="416"/>
      <c r="D558" s="379" t="s">
        <v>88</v>
      </c>
      <c r="E558" s="418" t="s">
        <v>1</v>
      </c>
      <c r="F558" s="419" t="s">
        <v>1840</v>
      </c>
      <c r="H558" s="420">
        <v>753.14800000000002</v>
      </c>
      <c r="I558" s="438"/>
      <c r="L558" s="416"/>
      <c r="M558" s="421"/>
      <c r="N558" s="422"/>
      <c r="O558" s="422"/>
      <c r="P558" s="422"/>
      <c r="Q558" s="422"/>
      <c r="R558" s="422"/>
      <c r="S558" s="422"/>
      <c r="T558" s="423"/>
      <c r="AT558" s="418" t="s">
        <v>88</v>
      </c>
      <c r="AU558" s="418" t="s">
        <v>45</v>
      </c>
      <c r="AV558" s="417" t="s">
        <v>98</v>
      </c>
      <c r="AW558" s="417" t="s">
        <v>24</v>
      </c>
      <c r="AX558" s="417" t="s">
        <v>42</v>
      </c>
      <c r="AY558" s="418" t="s">
        <v>79</v>
      </c>
    </row>
    <row r="559" spans="2:65" s="397" customFormat="1">
      <c r="B559" s="396"/>
      <c r="D559" s="379" t="s">
        <v>88</v>
      </c>
      <c r="E559" s="398" t="s">
        <v>1</v>
      </c>
      <c r="F559" s="399" t="s">
        <v>2787</v>
      </c>
      <c r="H559" s="398" t="s">
        <v>1</v>
      </c>
      <c r="I559" s="436"/>
      <c r="L559" s="396"/>
      <c r="M559" s="400"/>
      <c r="N559" s="401"/>
      <c r="O559" s="401"/>
      <c r="P559" s="401"/>
      <c r="Q559" s="401"/>
      <c r="R559" s="401"/>
      <c r="S559" s="401"/>
      <c r="T559" s="402"/>
      <c r="AT559" s="398" t="s">
        <v>88</v>
      </c>
      <c r="AU559" s="398" t="s">
        <v>45</v>
      </c>
      <c r="AV559" s="397" t="s">
        <v>12</v>
      </c>
      <c r="AW559" s="397" t="s">
        <v>24</v>
      </c>
      <c r="AX559" s="397" t="s">
        <v>42</v>
      </c>
      <c r="AY559" s="398" t="s">
        <v>79</v>
      </c>
    </row>
    <row r="560" spans="2:65" s="378" customFormat="1">
      <c r="B560" s="377"/>
      <c r="D560" s="379" t="s">
        <v>88</v>
      </c>
      <c r="E560" s="380" t="s">
        <v>1</v>
      </c>
      <c r="F560" s="381" t="s">
        <v>2786</v>
      </c>
      <c r="H560" s="382">
        <v>-21</v>
      </c>
      <c r="I560" s="434"/>
      <c r="L560" s="377"/>
      <c r="M560" s="383"/>
      <c r="N560" s="384"/>
      <c r="O560" s="384"/>
      <c r="P560" s="384"/>
      <c r="Q560" s="384"/>
      <c r="R560" s="384"/>
      <c r="S560" s="384"/>
      <c r="T560" s="385"/>
      <c r="AT560" s="380" t="s">
        <v>88</v>
      </c>
      <c r="AU560" s="380" t="s">
        <v>45</v>
      </c>
      <c r="AV560" s="378" t="s">
        <v>45</v>
      </c>
      <c r="AW560" s="378" t="s">
        <v>24</v>
      </c>
      <c r="AX560" s="378" t="s">
        <v>42</v>
      </c>
      <c r="AY560" s="380" t="s">
        <v>79</v>
      </c>
    </row>
    <row r="561" spans="2:51" s="378" customFormat="1">
      <c r="B561" s="377"/>
      <c r="D561" s="379" t="s">
        <v>88</v>
      </c>
      <c r="E561" s="380" t="s">
        <v>1</v>
      </c>
      <c r="F561" s="381" t="s">
        <v>2785</v>
      </c>
      <c r="H561" s="382">
        <v>-6</v>
      </c>
      <c r="I561" s="434"/>
      <c r="L561" s="377"/>
      <c r="M561" s="383"/>
      <c r="N561" s="384"/>
      <c r="O561" s="384"/>
      <c r="P561" s="384"/>
      <c r="Q561" s="384"/>
      <c r="R561" s="384"/>
      <c r="S561" s="384"/>
      <c r="T561" s="385"/>
      <c r="AT561" s="380" t="s">
        <v>88</v>
      </c>
      <c r="AU561" s="380" t="s">
        <v>45</v>
      </c>
      <c r="AV561" s="378" t="s">
        <v>45</v>
      </c>
      <c r="AW561" s="378" t="s">
        <v>24</v>
      </c>
      <c r="AX561" s="378" t="s">
        <v>42</v>
      </c>
      <c r="AY561" s="380" t="s">
        <v>79</v>
      </c>
    </row>
    <row r="562" spans="2:51" s="378" customFormat="1">
      <c r="B562" s="377"/>
      <c r="D562" s="379" t="s">
        <v>88</v>
      </c>
      <c r="E562" s="380" t="s">
        <v>1</v>
      </c>
      <c r="F562" s="381" t="s">
        <v>2784</v>
      </c>
      <c r="H562" s="382">
        <v>-3.375</v>
      </c>
      <c r="I562" s="434"/>
      <c r="L562" s="377"/>
      <c r="M562" s="383"/>
      <c r="N562" s="384"/>
      <c r="O562" s="384"/>
      <c r="P562" s="384"/>
      <c r="Q562" s="384"/>
      <c r="R562" s="384"/>
      <c r="S562" s="384"/>
      <c r="T562" s="385"/>
      <c r="AT562" s="380" t="s">
        <v>88</v>
      </c>
      <c r="AU562" s="380" t="s">
        <v>45</v>
      </c>
      <c r="AV562" s="378" t="s">
        <v>45</v>
      </c>
      <c r="AW562" s="378" t="s">
        <v>24</v>
      </c>
      <c r="AX562" s="378" t="s">
        <v>42</v>
      </c>
      <c r="AY562" s="380" t="s">
        <v>79</v>
      </c>
    </row>
    <row r="563" spans="2:51" s="378" customFormat="1">
      <c r="B563" s="377"/>
      <c r="D563" s="379" t="s">
        <v>88</v>
      </c>
      <c r="E563" s="380" t="s">
        <v>1</v>
      </c>
      <c r="F563" s="381" t="s">
        <v>2783</v>
      </c>
      <c r="H563" s="382">
        <v>-3.375</v>
      </c>
      <c r="I563" s="434"/>
      <c r="L563" s="377"/>
      <c r="M563" s="383"/>
      <c r="N563" s="384"/>
      <c r="O563" s="384"/>
      <c r="P563" s="384"/>
      <c r="Q563" s="384"/>
      <c r="R563" s="384"/>
      <c r="S563" s="384"/>
      <c r="T563" s="385"/>
      <c r="AT563" s="380" t="s">
        <v>88</v>
      </c>
      <c r="AU563" s="380" t="s">
        <v>45</v>
      </c>
      <c r="AV563" s="378" t="s">
        <v>45</v>
      </c>
      <c r="AW563" s="378" t="s">
        <v>24</v>
      </c>
      <c r="AX563" s="378" t="s">
        <v>42</v>
      </c>
      <c r="AY563" s="380" t="s">
        <v>79</v>
      </c>
    </row>
    <row r="564" spans="2:51" s="378" customFormat="1">
      <c r="B564" s="377"/>
      <c r="D564" s="379" t="s">
        <v>88</v>
      </c>
      <c r="E564" s="380" t="s">
        <v>1</v>
      </c>
      <c r="F564" s="381" t="s">
        <v>2782</v>
      </c>
      <c r="H564" s="382">
        <v>-24.75</v>
      </c>
      <c r="I564" s="434"/>
      <c r="L564" s="377"/>
      <c r="M564" s="383"/>
      <c r="N564" s="384"/>
      <c r="O564" s="384"/>
      <c r="P564" s="384"/>
      <c r="Q564" s="384"/>
      <c r="R564" s="384"/>
      <c r="S564" s="384"/>
      <c r="T564" s="385"/>
      <c r="AT564" s="380" t="s">
        <v>88</v>
      </c>
      <c r="AU564" s="380" t="s">
        <v>45</v>
      </c>
      <c r="AV564" s="378" t="s">
        <v>45</v>
      </c>
      <c r="AW564" s="378" t="s">
        <v>24</v>
      </c>
      <c r="AX564" s="378" t="s">
        <v>42</v>
      </c>
      <c r="AY564" s="380" t="s">
        <v>79</v>
      </c>
    </row>
    <row r="565" spans="2:51" s="378" customFormat="1">
      <c r="B565" s="377"/>
      <c r="D565" s="379" t="s">
        <v>88</v>
      </c>
      <c r="E565" s="380" t="s">
        <v>1</v>
      </c>
      <c r="F565" s="381" t="s">
        <v>2781</v>
      </c>
      <c r="H565" s="382">
        <v>-13.5</v>
      </c>
      <c r="I565" s="434"/>
      <c r="L565" s="377"/>
      <c r="M565" s="383"/>
      <c r="N565" s="384"/>
      <c r="O565" s="384"/>
      <c r="P565" s="384"/>
      <c r="Q565" s="384"/>
      <c r="R565" s="384"/>
      <c r="S565" s="384"/>
      <c r="T565" s="385"/>
      <c r="AT565" s="380" t="s">
        <v>88</v>
      </c>
      <c r="AU565" s="380" t="s">
        <v>45</v>
      </c>
      <c r="AV565" s="378" t="s">
        <v>45</v>
      </c>
      <c r="AW565" s="378" t="s">
        <v>24</v>
      </c>
      <c r="AX565" s="378" t="s">
        <v>42</v>
      </c>
      <c r="AY565" s="380" t="s">
        <v>79</v>
      </c>
    </row>
    <row r="566" spans="2:51" s="378" customFormat="1">
      <c r="B566" s="377"/>
      <c r="D566" s="379" t="s">
        <v>88</v>
      </c>
      <c r="E566" s="380" t="s">
        <v>1</v>
      </c>
      <c r="F566" s="381" t="s">
        <v>2780</v>
      </c>
      <c r="H566" s="382">
        <v>-5</v>
      </c>
      <c r="I566" s="434"/>
      <c r="L566" s="377"/>
      <c r="M566" s="383"/>
      <c r="N566" s="384"/>
      <c r="O566" s="384"/>
      <c r="P566" s="384"/>
      <c r="Q566" s="384"/>
      <c r="R566" s="384"/>
      <c r="S566" s="384"/>
      <c r="T566" s="385"/>
      <c r="AT566" s="380" t="s">
        <v>88</v>
      </c>
      <c r="AU566" s="380" t="s">
        <v>45</v>
      </c>
      <c r="AV566" s="378" t="s">
        <v>45</v>
      </c>
      <c r="AW566" s="378" t="s">
        <v>24</v>
      </c>
      <c r="AX566" s="378" t="s">
        <v>42</v>
      </c>
      <c r="AY566" s="380" t="s">
        <v>79</v>
      </c>
    </row>
    <row r="567" spans="2:51" s="378" customFormat="1">
      <c r="B567" s="377"/>
      <c r="D567" s="379" t="s">
        <v>88</v>
      </c>
      <c r="E567" s="380" t="s">
        <v>1</v>
      </c>
      <c r="F567" s="381" t="s">
        <v>2779</v>
      </c>
      <c r="H567" s="382">
        <v>-5</v>
      </c>
      <c r="I567" s="434"/>
      <c r="L567" s="377"/>
      <c r="M567" s="383"/>
      <c r="N567" s="384"/>
      <c r="O567" s="384"/>
      <c r="P567" s="384"/>
      <c r="Q567" s="384"/>
      <c r="R567" s="384"/>
      <c r="S567" s="384"/>
      <c r="T567" s="385"/>
      <c r="AT567" s="380" t="s">
        <v>88</v>
      </c>
      <c r="AU567" s="380" t="s">
        <v>45</v>
      </c>
      <c r="AV567" s="378" t="s">
        <v>45</v>
      </c>
      <c r="AW567" s="378" t="s">
        <v>24</v>
      </c>
      <c r="AX567" s="378" t="s">
        <v>42</v>
      </c>
      <c r="AY567" s="380" t="s">
        <v>79</v>
      </c>
    </row>
    <row r="568" spans="2:51" s="378" customFormat="1">
      <c r="B568" s="377"/>
      <c r="D568" s="379" t="s">
        <v>88</v>
      </c>
      <c r="E568" s="380" t="s">
        <v>1</v>
      </c>
      <c r="F568" s="381" t="s">
        <v>2778</v>
      </c>
      <c r="H568" s="382">
        <v>-3.75</v>
      </c>
      <c r="I568" s="434"/>
      <c r="L568" s="377"/>
      <c r="M568" s="383"/>
      <c r="N568" s="384"/>
      <c r="O568" s="384"/>
      <c r="P568" s="384"/>
      <c r="Q568" s="384"/>
      <c r="R568" s="384"/>
      <c r="S568" s="384"/>
      <c r="T568" s="385"/>
      <c r="AT568" s="380" t="s">
        <v>88</v>
      </c>
      <c r="AU568" s="380" t="s">
        <v>45</v>
      </c>
      <c r="AV568" s="378" t="s">
        <v>45</v>
      </c>
      <c r="AW568" s="378" t="s">
        <v>24</v>
      </c>
      <c r="AX568" s="378" t="s">
        <v>42</v>
      </c>
      <c r="AY568" s="380" t="s">
        <v>79</v>
      </c>
    </row>
    <row r="569" spans="2:51" s="378" customFormat="1">
      <c r="B569" s="377"/>
      <c r="D569" s="379" t="s">
        <v>88</v>
      </c>
      <c r="E569" s="380" t="s">
        <v>1</v>
      </c>
      <c r="F569" s="381" t="s">
        <v>2777</v>
      </c>
      <c r="H569" s="382">
        <v>-3.6</v>
      </c>
      <c r="I569" s="434"/>
      <c r="L569" s="377"/>
      <c r="M569" s="383"/>
      <c r="N569" s="384"/>
      <c r="O569" s="384"/>
      <c r="P569" s="384"/>
      <c r="Q569" s="384"/>
      <c r="R569" s="384"/>
      <c r="S569" s="384"/>
      <c r="T569" s="385"/>
      <c r="AT569" s="380" t="s">
        <v>88</v>
      </c>
      <c r="AU569" s="380" t="s">
        <v>45</v>
      </c>
      <c r="AV569" s="378" t="s">
        <v>45</v>
      </c>
      <c r="AW569" s="378" t="s">
        <v>24</v>
      </c>
      <c r="AX569" s="378" t="s">
        <v>42</v>
      </c>
      <c r="AY569" s="380" t="s">
        <v>79</v>
      </c>
    </row>
    <row r="570" spans="2:51" s="378" customFormat="1">
      <c r="B570" s="377"/>
      <c r="D570" s="379" t="s">
        <v>88</v>
      </c>
      <c r="E570" s="380" t="s">
        <v>1</v>
      </c>
      <c r="F570" s="381" t="s">
        <v>2776</v>
      </c>
      <c r="H570" s="382">
        <v>-21.6</v>
      </c>
      <c r="I570" s="434"/>
      <c r="L570" s="377"/>
      <c r="M570" s="383"/>
      <c r="N570" s="384"/>
      <c r="O570" s="384"/>
      <c r="P570" s="384"/>
      <c r="Q570" s="384"/>
      <c r="R570" s="384"/>
      <c r="S570" s="384"/>
      <c r="T570" s="385"/>
      <c r="AT570" s="380" t="s">
        <v>88</v>
      </c>
      <c r="AU570" s="380" t="s">
        <v>45</v>
      </c>
      <c r="AV570" s="378" t="s">
        <v>45</v>
      </c>
      <c r="AW570" s="378" t="s">
        <v>24</v>
      </c>
      <c r="AX570" s="378" t="s">
        <v>42</v>
      </c>
      <c r="AY570" s="380" t="s">
        <v>79</v>
      </c>
    </row>
    <row r="571" spans="2:51" s="378" customFormat="1">
      <c r="B571" s="377"/>
      <c r="D571" s="379" t="s">
        <v>88</v>
      </c>
      <c r="E571" s="380" t="s">
        <v>1</v>
      </c>
      <c r="F571" s="381" t="s">
        <v>2775</v>
      </c>
      <c r="H571" s="382">
        <v>-10.6</v>
      </c>
      <c r="I571" s="434"/>
      <c r="L571" s="377"/>
      <c r="M571" s="383"/>
      <c r="N571" s="384"/>
      <c r="O571" s="384"/>
      <c r="P571" s="384"/>
      <c r="Q571" s="384"/>
      <c r="R571" s="384"/>
      <c r="S571" s="384"/>
      <c r="T571" s="385"/>
      <c r="AT571" s="380" t="s">
        <v>88</v>
      </c>
      <c r="AU571" s="380" t="s">
        <v>45</v>
      </c>
      <c r="AV571" s="378" t="s">
        <v>45</v>
      </c>
      <c r="AW571" s="378" t="s">
        <v>24</v>
      </c>
      <c r="AX571" s="378" t="s">
        <v>42</v>
      </c>
      <c r="AY571" s="380" t="s">
        <v>79</v>
      </c>
    </row>
    <row r="572" spans="2:51" s="417" customFormat="1">
      <c r="B572" s="416"/>
      <c r="D572" s="379" t="s">
        <v>88</v>
      </c>
      <c r="E572" s="418" t="s">
        <v>1</v>
      </c>
      <c r="F572" s="419" t="s">
        <v>1840</v>
      </c>
      <c r="H572" s="420">
        <v>-121.55</v>
      </c>
      <c r="I572" s="438"/>
      <c r="L572" s="416"/>
      <c r="M572" s="421"/>
      <c r="N572" s="422"/>
      <c r="O572" s="422"/>
      <c r="P572" s="422"/>
      <c r="Q572" s="422"/>
      <c r="R572" s="422"/>
      <c r="S572" s="422"/>
      <c r="T572" s="423"/>
      <c r="AT572" s="418" t="s">
        <v>88</v>
      </c>
      <c r="AU572" s="418" t="s">
        <v>45</v>
      </c>
      <c r="AV572" s="417" t="s">
        <v>98</v>
      </c>
      <c r="AW572" s="417" t="s">
        <v>24</v>
      </c>
      <c r="AX572" s="417" t="s">
        <v>42</v>
      </c>
      <c r="AY572" s="418" t="s">
        <v>79</v>
      </c>
    </row>
    <row r="573" spans="2:51" s="397" customFormat="1">
      <c r="B573" s="396"/>
      <c r="D573" s="379" t="s">
        <v>88</v>
      </c>
      <c r="E573" s="398" t="s">
        <v>1</v>
      </c>
      <c r="F573" s="399" t="s">
        <v>2774</v>
      </c>
      <c r="H573" s="398" t="s">
        <v>1</v>
      </c>
      <c r="I573" s="436"/>
      <c r="L573" s="396"/>
      <c r="M573" s="400"/>
      <c r="N573" s="401"/>
      <c r="O573" s="401"/>
      <c r="P573" s="401"/>
      <c r="Q573" s="401"/>
      <c r="R573" s="401"/>
      <c r="S573" s="401"/>
      <c r="T573" s="402"/>
      <c r="AT573" s="398" t="s">
        <v>88</v>
      </c>
      <c r="AU573" s="398" t="s">
        <v>45</v>
      </c>
      <c r="AV573" s="397" t="s">
        <v>12</v>
      </c>
      <c r="AW573" s="397" t="s">
        <v>24</v>
      </c>
      <c r="AX573" s="397" t="s">
        <v>42</v>
      </c>
      <c r="AY573" s="398" t="s">
        <v>79</v>
      </c>
    </row>
    <row r="574" spans="2:51" s="378" customFormat="1">
      <c r="B574" s="377"/>
      <c r="D574" s="379" t="s">
        <v>88</v>
      </c>
      <c r="E574" s="380" t="s">
        <v>1</v>
      </c>
      <c r="F574" s="381" t="s">
        <v>2773</v>
      </c>
      <c r="H574" s="382">
        <v>9.4499999999999993</v>
      </c>
      <c r="I574" s="434"/>
      <c r="L574" s="377"/>
      <c r="M574" s="383"/>
      <c r="N574" s="384"/>
      <c r="O574" s="384"/>
      <c r="P574" s="384"/>
      <c r="Q574" s="384"/>
      <c r="R574" s="384"/>
      <c r="S574" s="384"/>
      <c r="T574" s="385"/>
      <c r="AT574" s="380" t="s">
        <v>88</v>
      </c>
      <c r="AU574" s="380" t="s">
        <v>45</v>
      </c>
      <c r="AV574" s="378" t="s">
        <v>45</v>
      </c>
      <c r="AW574" s="378" t="s">
        <v>24</v>
      </c>
      <c r="AX574" s="378" t="s">
        <v>42</v>
      </c>
      <c r="AY574" s="380" t="s">
        <v>79</v>
      </c>
    </row>
    <row r="575" spans="2:51" s="378" customFormat="1">
      <c r="B575" s="377"/>
      <c r="D575" s="379" t="s">
        <v>88</v>
      </c>
      <c r="E575" s="380" t="s">
        <v>1</v>
      </c>
      <c r="F575" s="381" t="s">
        <v>2772</v>
      </c>
      <c r="H575" s="382">
        <v>2.7</v>
      </c>
      <c r="I575" s="434"/>
      <c r="L575" s="377"/>
      <c r="M575" s="383"/>
      <c r="N575" s="384"/>
      <c r="O575" s="384"/>
      <c r="P575" s="384"/>
      <c r="Q575" s="384"/>
      <c r="R575" s="384"/>
      <c r="S575" s="384"/>
      <c r="T575" s="385"/>
      <c r="AT575" s="380" t="s">
        <v>88</v>
      </c>
      <c r="AU575" s="380" t="s">
        <v>45</v>
      </c>
      <c r="AV575" s="378" t="s">
        <v>45</v>
      </c>
      <c r="AW575" s="378" t="s">
        <v>24</v>
      </c>
      <c r="AX575" s="378" t="s">
        <v>42</v>
      </c>
      <c r="AY575" s="380" t="s">
        <v>79</v>
      </c>
    </row>
    <row r="576" spans="2:51" s="378" customFormat="1">
      <c r="B576" s="377"/>
      <c r="D576" s="379" t="s">
        <v>88</v>
      </c>
      <c r="E576" s="380" t="s">
        <v>1</v>
      </c>
      <c r="F576" s="381" t="s">
        <v>2771</v>
      </c>
      <c r="H576" s="382">
        <v>1.4179999999999999</v>
      </c>
      <c r="I576" s="434"/>
      <c r="L576" s="377"/>
      <c r="M576" s="383"/>
      <c r="N576" s="384"/>
      <c r="O576" s="384"/>
      <c r="P576" s="384"/>
      <c r="Q576" s="384"/>
      <c r="R576" s="384"/>
      <c r="S576" s="384"/>
      <c r="T576" s="385"/>
      <c r="AT576" s="380" t="s">
        <v>88</v>
      </c>
      <c r="AU576" s="380" t="s">
        <v>45</v>
      </c>
      <c r="AV576" s="378" t="s">
        <v>45</v>
      </c>
      <c r="AW576" s="378" t="s">
        <v>24</v>
      </c>
      <c r="AX576" s="378" t="s">
        <v>42</v>
      </c>
      <c r="AY576" s="380" t="s">
        <v>79</v>
      </c>
    </row>
    <row r="577" spans="2:65" s="378" customFormat="1">
      <c r="B577" s="377"/>
      <c r="D577" s="379" t="s">
        <v>88</v>
      </c>
      <c r="E577" s="380" t="s">
        <v>1</v>
      </c>
      <c r="F577" s="381" t="s">
        <v>2770</v>
      </c>
      <c r="H577" s="382">
        <v>1.4179999999999999</v>
      </c>
      <c r="I577" s="434"/>
      <c r="L577" s="377"/>
      <c r="M577" s="383"/>
      <c r="N577" s="384"/>
      <c r="O577" s="384"/>
      <c r="P577" s="384"/>
      <c r="Q577" s="384"/>
      <c r="R577" s="384"/>
      <c r="S577" s="384"/>
      <c r="T577" s="385"/>
      <c r="AT577" s="380" t="s">
        <v>88</v>
      </c>
      <c r="AU577" s="380" t="s">
        <v>45</v>
      </c>
      <c r="AV577" s="378" t="s">
        <v>45</v>
      </c>
      <c r="AW577" s="378" t="s">
        <v>24</v>
      </c>
      <c r="AX577" s="378" t="s">
        <v>42</v>
      </c>
      <c r="AY577" s="380" t="s">
        <v>79</v>
      </c>
    </row>
    <row r="578" spans="2:65" s="378" customFormat="1">
      <c r="B578" s="377"/>
      <c r="D578" s="379" t="s">
        <v>88</v>
      </c>
      <c r="E578" s="380" t="s">
        <v>1</v>
      </c>
      <c r="F578" s="381" t="s">
        <v>2769</v>
      </c>
      <c r="H578" s="382">
        <v>13.365</v>
      </c>
      <c r="I578" s="434"/>
      <c r="L578" s="377"/>
      <c r="M578" s="383"/>
      <c r="N578" s="384"/>
      <c r="O578" s="384"/>
      <c r="P578" s="384"/>
      <c r="Q578" s="384"/>
      <c r="R578" s="384"/>
      <c r="S578" s="384"/>
      <c r="T578" s="385"/>
      <c r="AT578" s="380" t="s">
        <v>88</v>
      </c>
      <c r="AU578" s="380" t="s">
        <v>45</v>
      </c>
      <c r="AV578" s="378" t="s">
        <v>45</v>
      </c>
      <c r="AW578" s="378" t="s">
        <v>24</v>
      </c>
      <c r="AX578" s="378" t="s">
        <v>42</v>
      </c>
      <c r="AY578" s="380" t="s">
        <v>79</v>
      </c>
    </row>
    <row r="579" spans="2:65" s="378" customFormat="1">
      <c r="B579" s="377"/>
      <c r="D579" s="379" t="s">
        <v>88</v>
      </c>
      <c r="E579" s="380" t="s">
        <v>1</v>
      </c>
      <c r="F579" s="381" t="s">
        <v>2768</v>
      </c>
      <c r="H579" s="382">
        <v>12.15</v>
      </c>
      <c r="I579" s="434"/>
      <c r="L579" s="377"/>
      <c r="M579" s="383"/>
      <c r="N579" s="384"/>
      <c r="O579" s="384"/>
      <c r="P579" s="384"/>
      <c r="Q579" s="384"/>
      <c r="R579" s="384"/>
      <c r="S579" s="384"/>
      <c r="T579" s="385"/>
      <c r="AT579" s="380" t="s">
        <v>88</v>
      </c>
      <c r="AU579" s="380" t="s">
        <v>45</v>
      </c>
      <c r="AV579" s="378" t="s">
        <v>45</v>
      </c>
      <c r="AW579" s="378" t="s">
        <v>24</v>
      </c>
      <c r="AX579" s="378" t="s">
        <v>42</v>
      </c>
      <c r="AY579" s="380" t="s">
        <v>79</v>
      </c>
    </row>
    <row r="580" spans="2:65" s="378" customFormat="1">
      <c r="B580" s="377"/>
      <c r="D580" s="379" t="s">
        <v>88</v>
      </c>
      <c r="E580" s="380" t="s">
        <v>1</v>
      </c>
      <c r="F580" s="381" t="s">
        <v>2767</v>
      </c>
      <c r="H580" s="382">
        <v>1.89</v>
      </c>
      <c r="I580" s="434"/>
      <c r="L580" s="377"/>
      <c r="M580" s="383"/>
      <c r="N580" s="384"/>
      <c r="O580" s="384"/>
      <c r="P580" s="384"/>
      <c r="Q580" s="384"/>
      <c r="R580" s="384"/>
      <c r="S580" s="384"/>
      <c r="T580" s="385"/>
      <c r="AT580" s="380" t="s">
        <v>88</v>
      </c>
      <c r="AU580" s="380" t="s">
        <v>45</v>
      </c>
      <c r="AV580" s="378" t="s">
        <v>45</v>
      </c>
      <c r="AW580" s="378" t="s">
        <v>24</v>
      </c>
      <c r="AX580" s="378" t="s">
        <v>42</v>
      </c>
      <c r="AY580" s="380" t="s">
        <v>79</v>
      </c>
    </row>
    <row r="581" spans="2:65" s="378" customFormat="1">
      <c r="B581" s="377"/>
      <c r="D581" s="379" t="s">
        <v>88</v>
      </c>
      <c r="E581" s="380" t="s">
        <v>1</v>
      </c>
      <c r="F581" s="381" t="s">
        <v>2766</v>
      </c>
      <c r="H581" s="382">
        <v>3.24</v>
      </c>
      <c r="I581" s="434"/>
      <c r="L581" s="377"/>
      <c r="M581" s="383"/>
      <c r="N581" s="384"/>
      <c r="O581" s="384"/>
      <c r="P581" s="384"/>
      <c r="Q581" s="384"/>
      <c r="R581" s="384"/>
      <c r="S581" s="384"/>
      <c r="T581" s="385"/>
      <c r="AT581" s="380" t="s">
        <v>88</v>
      </c>
      <c r="AU581" s="380" t="s">
        <v>45</v>
      </c>
      <c r="AV581" s="378" t="s">
        <v>45</v>
      </c>
      <c r="AW581" s="378" t="s">
        <v>24</v>
      </c>
      <c r="AX581" s="378" t="s">
        <v>42</v>
      </c>
      <c r="AY581" s="380" t="s">
        <v>79</v>
      </c>
    </row>
    <row r="582" spans="2:65" s="378" customFormat="1">
      <c r="B582" s="377"/>
      <c r="D582" s="379" t="s">
        <v>88</v>
      </c>
      <c r="E582" s="380" t="s">
        <v>1</v>
      </c>
      <c r="F582" s="381" t="s">
        <v>2765</v>
      </c>
      <c r="H582" s="382">
        <v>1.7549999999999999</v>
      </c>
      <c r="I582" s="434"/>
      <c r="L582" s="377"/>
      <c r="M582" s="383"/>
      <c r="N582" s="384"/>
      <c r="O582" s="384"/>
      <c r="P582" s="384"/>
      <c r="Q582" s="384"/>
      <c r="R582" s="384"/>
      <c r="S582" s="384"/>
      <c r="T582" s="385"/>
      <c r="AT582" s="380" t="s">
        <v>88</v>
      </c>
      <c r="AU582" s="380" t="s">
        <v>45</v>
      </c>
      <c r="AV582" s="378" t="s">
        <v>45</v>
      </c>
      <c r="AW582" s="378" t="s">
        <v>24</v>
      </c>
      <c r="AX582" s="378" t="s">
        <v>42</v>
      </c>
      <c r="AY582" s="380" t="s">
        <v>79</v>
      </c>
    </row>
    <row r="583" spans="2:65" s="378" customFormat="1">
      <c r="B583" s="377"/>
      <c r="D583" s="379" t="s">
        <v>88</v>
      </c>
      <c r="E583" s="380" t="s">
        <v>1</v>
      </c>
      <c r="F583" s="381" t="s">
        <v>2764</v>
      </c>
      <c r="H583" s="382">
        <v>1.7010000000000001</v>
      </c>
      <c r="I583" s="434"/>
      <c r="L583" s="377"/>
      <c r="M583" s="383"/>
      <c r="N583" s="384"/>
      <c r="O583" s="384"/>
      <c r="P583" s="384"/>
      <c r="Q583" s="384"/>
      <c r="R583" s="384"/>
      <c r="S583" s="384"/>
      <c r="T583" s="385"/>
      <c r="AT583" s="380" t="s">
        <v>88</v>
      </c>
      <c r="AU583" s="380" t="s">
        <v>45</v>
      </c>
      <c r="AV583" s="378" t="s">
        <v>45</v>
      </c>
      <c r="AW583" s="378" t="s">
        <v>24</v>
      </c>
      <c r="AX583" s="378" t="s">
        <v>42</v>
      </c>
      <c r="AY583" s="380" t="s">
        <v>79</v>
      </c>
    </row>
    <row r="584" spans="2:65" s="378" customFormat="1">
      <c r="B584" s="377"/>
      <c r="D584" s="379" t="s">
        <v>88</v>
      </c>
      <c r="E584" s="380" t="s">
        <v>1</v>
      </c>
      <c r="F584" s="381" t="s">
        <v>2763</v>
      </c>
      <c r="H584" s="382">
        <v>10.206</v>
      </c>
      <c r="I584" s="434"/>
      <c r="L584" s="377"/>
      <c r="M584" s="383"/>
      <c r="N584" s="384"/>
      <c r="O584" s="384"/>
      <c r="P584" s="384"/>
      <c r="Q584" s="384"/>
      <c r="R584" s="384"/>
      <c r="S584" s="384"/>
      <c r="T584" s="385"/>
      <c r="AT584" s="380" t="s">
        <v>88</v>
      </c>
      <c r="AU584" s="380" t="s">
        <v>45</v>
      </c>
      <c r="AV584" s="378" t="s">
        <v>45</v>
      </c>
      <c r="AW584" s="378" t="s">
        <v>24</v>
      </c>
      <c r="AX584" s="378" t="s">
        <v>42</v>
      </c>
      <c r="AY584" s="380" t="s">
        <v>79</v>
      </c>
    </row>
    <row r="585" spans="2:65" s="378" customFormat="1">
      <c r="B585" s="377"/>
      <c r="D585" s="379" t="s">
        <v>88</v>
      </c>
      <c r="E585" s="380" t="s">
        <v>1</v>
      </c>
      <c r="F585" s="381" t="s">
        <v>2762</v>
      </c>
      <c r="H585" s="382">
        <v>2.6</v>
      </c>
      <c r="I585" s="434"/>
      <c r="L585" s="377"/>
      <c r="M585" s="383"/>
      <c r="N585" s="384"/>
      <c r="O585" s="384"/>
      <c r="P585" s="384"/>
      <c r="Q585" s="384"/>
      <c r="R585" s="384"/>
      <c r="S585" s="384"/>
      <c r="T585" s="385"/>
      <c r="AT585" s="380" t="s">
        <v>88</v>
      </c>
      <c r="AU585" s="380" t="s">
        <v>45</v>
      </c>
      <c r="AV585" s="378" t="s">
        <v>45</v>
      </c>
      <c r="AW585" s="378" t="s">
        <v>24</v>
      </c>
      <c r="AX585" s="378" t="s">
        <v>42</v>
      </c>
      <c r="AY585" s="380" t="s">
        <v>79</v>
      </c>
    </row>
    <row r="586" spans="2:65" s="417" customFormat="1">
      <c r="B586" s="416"/>
      <c r="D586" s="379" t="s">
        <v>88</v>
      </c>
      <c r="E586" s="418" t="s">
        <v>1</v>
      </c>
      <c r="F586" s="419" t="s">
        <v>1840</v>
      </c>
      <c r="H586" s="420">
        <v>61.893000000000001</v>
      </c>
      <c r="I586" s="438"/>
      <c r="L586" s="416"/>
      <c r="M586" s="421"/>
      <c r="N586" s="422"/>
      <c r="O586" s="422"/>
      <c r="P586" s="422"/>
      <c r="Q586" s="422"/>
      <c r="R586" s="422"/>
      <c r="S586" s="422"/>
      <c r="T586" s="423"/>
      <c r="AT586" s="418" t="s">
        <v>88</v>
      </c>
      <c r="AU586" s="418" t="s">
        <v>45</v>
      </c>
      <c r="AV586" s="417" t="s">
        <v>98</v>
      </c>
      <c r="AW586" s="417" t="s">
        <v>24</v>
      </c>
      <c r="AX586" s="417" t="s">
        <v>42</v>
      </c>
      <c r="AY586" s="418" t="s">
        <v>79</v>
      </c>
    </row>
    <row r="587" spans="2:65" s="387" customFormat="1">
      <c r="B587" s="386"/>
      <c r="D587" s="388" t="s">
        <v>88</v>
      </c>
      <c r="E587" s="389" t="s">
        <v>1</v>
      </c>
      <c r="F587" s="390" t="s">
        <v>90</v>
      </c>
      <c r="H587" s="391">
        <v>693.49099999999999</v>
      </c>
      <c r="I587" s="435"/>
      <c r="L587" s="386"/>
      <c r="M587" s="392"/>
      <c r="N587" s="393"/>
      <c r="O587" s="393"/>
      <c r="P587" s="393"/>
      <c r="Q587" s="393"/>
      <c r="R587" s="393"/>
      <c r="S587" s="393"/>
      <c r="T587" s="394"/>
      <c r="AT587" s="395" t="s">
        <v>88</v>
      </c>
      <c r="AU587" s="395" t="s">
        <v>45</v>
      </c>
      <c r="AV587" s="387" t="s">
        <v>91</v>
      </c>
      <c r="AW587" s="387" t="s">
        <v>24</v>
      </c>
      <c r="AX587" s="387" t="s">
        <v>12</v>
      </c>
      <c r="AY587" s="395" t="s">
        <v>79</v>
      </c>
    </row>
    <row r="588" spans="2:65" s="285" customFormat="1" ht="22.5" customHeight="1">
      <c r="B588" s="286"/>
      <c r="C588" s="366" t="s">
        <v>528</v>
      </c>
      <c r="D588" s="366" t="s">
        <v>82</v>
      </c>
      <c r="E588" s="367" t="s">
        <v>3952</v>
      </c>
      <c r="F588" s="368" t="s">
        <v>3951</v>
      </c>
      <c r="G588" s="369" t="s">
        <v>959</v>
      </c>
      <c r="H588" s="370">
        <v>1386.982</v>
      </c>
      <c r="I588" s="261"/>
      <c r="J588" s="371">
        <f>ROUND(I588*H588,1)</f>
        <v>0</v>
      </c>
      <c r="K588" s="368"/>
      <c r="L588" s="286"/>
      <c r="M588" s="372" t="s">
        <v>1</v>
      </c>
      <c r="N588" s="373" t="s">
        <v>31</v>
      </c>
      <c r="O588" s="374">
        <v>0.08</v>
      </c>
      <c r="P588" s="374">
        <f>O588*H588</f>
        <v>110.95856000000001</v>
      </c>
      <c r="Q588" s="374">
        <v>5.5199999999999997E-3</v>
      </c>
      <c r="R588" s="374">
        <f>Q588*H588</f>
        <v>7.6561406399999994</v>
      </c>
      <c r="S588" s="374">
        <v>0</v>
      </c>
      <c r="T588" s="375">
        <f>S588*H588</f>
        <v>0</v>
      </c>
      <c r="AR588" s="275" t="s">
        <v>91</v>
      </c>
      <c r="AT588" s="275" t="s">
        <v>82</v>
      </c>
      <c r="AU588" s="275" t="s">
        <v>45</v>
      </c>
      <c r="AY588" s="275" t="s">
        <v>79</v>
      </c>
      <c r="BE588" s="376">
        <f>IF(N588="základní",J588,0)</f>
        <v>0</v>
      </c>
      <c r="BF588" s="376">
        <f>IF(N588="snížená",J588,0)</f>
        <v>0</v>
      </c>
      <c r="BG588" s="376">
        <f>IF(N588="zákl. přenesená",J588,0)</f>
        <v>0</v>
      </c>
      <c r="BH588" s="376">
        <f>IF(N588="sníž. přenesená",J588,0)</f>
        <v>0</v>
      </c>
      <c r="BI588" s="376">
        <f>IF(N588="nulová",J588,0)</f>
        <v>0</v>
      </c>
      <c r="BJ588" s="275" t="s">
        <v>12</v>
      </c>
      <c r="BK588" s="376">
        <f>ROUND(I588*H588,1)</f>
        <v>0</v>
      </c>
      <c r="BL588" s="275" t="s">
        <v>91</v>
      </c>
      <c r="BM588" s="275" t="s">
        <v>3950</v>
      </c>
    </row>
    <row r="589" spans="2:65" s="378" customFormat="1">
      <c r="B589" s="377"/>
      <c r="D589" s="379" t="s">
        <v>88</v>
      </c>
      <c r="E589" s="380" t="s">
        <v>1</v>
      </c>
      <c r="F589" s="381" t="s">
        <v>4890</v>
      </c>
      <c r="H589" s="382">
        <v>1386.982</v>
      </c>
      <c r="I589" s="434"/>
      <c r="L589" s="377"/>
      <c r="M589" s="383"/>
      <c r="N589" s="384"/>
      <c r="O589" s="384"/>
      <c r="P589" s="384"/>
      <c r="Q589" s="384"/>
      <c r="R589" s="384"/>
      <c r="S589" s="384"/>
      <c r="T589" s="385"/>
      <c r="AT589" s="380" t="s">
        <v>88</v>
      </c>
      <c r="AU589" s="380" t="s">
        <v>45</v>
      </c>
      <c r="AV589" s="378" t="s">
        <v>45</v>
      </c>
      <c r="AW589" s="378" t="s">
        <v>24</v>
      </c>
      <c r="AX589" s="378" t="s">
        <v>42</v>
      </c>
      <c r="AY589" s="380" t="s">
        <v>79</v>
      </c>
    </row>
    <row r="590" spans="2:65" s="387" customFormat="1">
      <c r="B590" s="386"/>
      <c r="D590" s="388" t="s">
        <v>88</v>
      </c>
      <c r="E590" s="389" t="s">
        <v>1</v>
      </c>
      <c r="F590" s="390" t="s">
        <v>90</v>
      </c>
      <c r="H590" s="391">
        <v>1386.982</v>
      </c>
      <c r="I590" s="435"/>
      <c r="L590" s="386"/>
      <c r="M590" s="392"/>
      <c r="N590" s="393"/>
      <c r="O590" s="393"/>
      <c r="P590" s="393"/>
      <c r="Q590" s="393"/>
      <c r="R590" s="393"/>
      <c r="S590" s="393"/>
      <c r="T590" s="394"/>
      <c r="AT590" s="395" t="s">
        <v>88</v>
      </c>
      <c r="AU590" s="395" t="s">
        <v>45</v>
      </c>
      <c r="AV590" s="387" t="s">
        <v>91</v>
      </c>
      <c r="AW590" s="387" t="s">
        <v>24</v>
      </c>
      <c r="AX590" s="387" t="s">
        <v>12</v>
      </c>
      <c r="AY590" s="395" t="s">
        <v>79</v>
      </c>
    </row>
    <row r="591" spans="2:65" s="285" customFormat="1" ht="22.5" customHeight="1">
      <c r="B591" s="286"/>
      <c r="C591" s="366" t="s">
        <v>533</v>
      </c>
      <c r="D591" s="366" t="s">
        <v>82</v>
      </c>
      <c r="E591" s="367" t="s">
        <v>3949</v>
      </c>
      <c r="F591" s="368" t="s">
        <v>3948</v>
      </c>
      <c r="G591" s="369" t="s">
        <v>959</v>
      </c>
      <c r="H591" s="370">
        <v>110.95</v>
      </c>
      <c r="I591" s="261"/>
      <c r="J591" s="371">
        <f>ROUND(I591*H591,1)</f>
        <v>0</v>
      </c>
      <c r="K591" s="368"/>
      <c r="L591" s="286"/>
      <c r="M591" s="372" t="s">
        <v>1</v>
      </c>
      <c r="N591" s="373" t="s">
        <v>31</v>
      </c>
      <c r="O591" s="374">
        <v>0.08</v>
      </c>
      <c r="P591" s="374">
        <f>O591*H591</f>
        <v>8.8760000000000012</v>
      </c>
      <c r="Q591" s="374">
        <v>2.4000000000000001E-4</v>
      </c>
      <c r="R591" s="374">
        <f>Q591*H591</f>
        <v>2.6628000000000002E-2</v>
      </c>
      <c r="S591" s="374">
        <v>0</v>
      </c>
      <c r="T591" s="375">
        <f>S591*H591</f>
        <v>0</v>
      </c>
      <c r="AR591" s="275" t="s">
        <v>91</v>
      </c>
      <c r="AT591" s="275" t="s">
        <v>82</v>
      </c>
      <c r="AU591" s="275" t="s">
        <v>45</v>
      </c>
      <c r="AY591" s="275" t="s">
        <v>79</v>
      </c>
      <c r="BE591" s="376">
        <f>IF(N591="základní",J591,0)</f>
        <v>0</v>
      </c>
      <c r="BF591" s="376">
        <f>IF(N591="snížená",J591,0)</f>
        <v>0</v>
      </c>
      <c r="BG591" s="376">
        <f>IF(N591="zákl. přenesená",J591,0)</f>
        <v>0</v>
      </c>
      <c r="BH591" s="376">
        <f>IF(N591="sníž. přenesená",J591,0)</f>
        <v>0</v>
      </c>
      <c r="BI591" s="376">
        <f>IF(N591="nulová",J591,0)</f>
        <v>0</v>
      </c>
      <c r="BJ591" s="275" t="s">
        <v>12</v>
      </c>
      <c r="BK591" s="376">
        <f>ROUND(I591*H591,1)</f>
        <v>0</v>
      </c>
      <c r="BL591" s="275" t="s">
        <v>91</v>
      </c>
      <c r="BM591" s="275" t="s">
        <v>3947</v>
      </c>
    </row>
    <row r="592" spans="2:65" s="378" customFormat="1">
      <c r="B592" s="377"/>
      <c r="D592" s="379" t="s">
        <v>88</v>
      </c>
      <c r="E592" s="380" t="s">
        <v>1</v>
      </c>
      <c r="F592" s="381" t="s">
        <v>2752</v>
      </c>
      <c r="H592" s="382">
        <v>21</v>
      </c>
      <c r="I592" s="434"/>
      <c r="L592" s="377"/>
      <c r="M592" s="383"/>
      <c r="N592" s="384"/>
      <c r="O592" s="384"/>
      <c r="P592" s="384"/>
      <c r="Q592" s="384"/>
      <c r="R592" s="384"/>
      <c r="S592" s="384"/>
      <c r="T592" s="385"/>
      <c r="AT592" s="380" t="s">
        <v>88</v>
      </c>
      <c r="AU592" s="380" t="s">
        <v>45</v>
      </c>
      <c r="AV592" s="378" t="s">
        <v>45</v>
      </c>
      <c r="AW592" s="378" t="s">
        <v>24</v>
      </c>
      <c r="AX592" s="378" t="s">
        <v>42</v>
      </c>
      <c r="AY592" s="380" t="s">
        <v>79</v>
      </c>
    </row>
    <row r="593" spans="2:65" s="378" customFormat="1">
      <c r="B593" s="377"/>
      <c r="D593" s="379" t="s">
        <v>88</v>
      </c>
      <c r="E593" s="380" t="s">
        <v>1</v>
      </c>
      <c r="F593" s="381" t="s">
        <v>2751</v>
      </c>
      <c r="H593" s="382">
        <v>6</v>
      </c>
      <c r="I593" s="434"/>
      <c r="L593" s="377"/>
      <c r="M593" s="383"/>
      <c r="N593" s="384"/>
      <c r="O593" s="384"/>
      <c r="P593" s="384"/>
      <c r="Q593" s="384"/>
      <c r="R593" s="384"/>
      <c r="S593" s="384"/>
      <c r="T593" s="385"/>
      <c r="AT593" s="380" t="s">
        <v>88</v>
      </c>
      <c r="AU593" s="380" t="s">
        <v>45</v>
      </c>
      <c r="AV593" s="378" t="s">
        <v>45</v>
      </c>
      <c r="AW593" s="378" t="s">
        <v>24</v>
      </c>
      <c r="AX593" s="378" t="s">
        <v>42</v>
      </c>
      <c r="AY593" s="380" t="s">
        <v>79</v>
      </c>
    </row>
    <row r="594" spans="2:65" s="378" customFormat="1">
      <c r="B594" s="377"/>
      <c r="D594" s="379" t="s">
        <v>88</v>
      </c>
      <c r="E594" s="380" t="s">
        <v>1</v>
      </c>
      <c r="F594" s="381" t="s">
        <v>2750</v>
      </c>
      <c r="H594" s="382">
        <v>3.375</v>
      </c>
      <c r="I594" s="434"/>
      <c r="L594" s="377"/>
      <c r="M594" s="383"/>
      <c r="N594" s="384"/>
      <c r="O594" s="384"/>
      <c r="P594" s="384"/>
      <c r="Q594" s="384"/>
      <c r="R594" s="384"/>
      <c r="S594" s="384"/>
      <c r="T594" s="385"/>
      <c r="AT594" s="380" t="s">
        <v>88</v>
      </c>
      <c r="AU594" s="380" t="s">
        <v>45</v>
      </c>
      <c r="AV594" s="378" t="s">
        <v>45</v>
      </c>
      <c r="AW594" s="378" t="s">
        <v>24</v>
      </c>
      <c r="AX594" s="378" t="s">
        <v>42</v>
      </c>
      <c r="AY594" s="380" t="s">
        <v>79</v>
      </c>
    </row>
    <row r="595" spans="2:65" s="378" customFormat="1">
      <c r="B595" s="377"/>
      <c r="D595" s="379" t="s">
        <v>88</v>
      </c>
      <c r="E595" s="380" t="s">
        <v>1</v>
      </c>
      <c r="F595" s="381" t="s">
        <v>2749</v>
      </c>
      <c r="H595" s="382">
        <v>3.375</v>
      </c>
      <c r="I595" s="434"/>
      <c r="L595" s="377"/>
      <c r="M595" s="383"/>
      <c r="N595" s="384"/>
      <c r="O595" s="384"/>
      <c r="P595" s="384"/>
      <c r="Q595" s="384"/>
      <c r="R595" s="384"/>
      <c r="S595" s="384"/>
      <c r="T595" s="385"/>
      <c r="AT595" s="380" t="s">
        <v>88</v>
      </c>
      <c r="AU595" s="380" t="s">
        <v>45</v>
      </c>
      <c r="AV595" s="378" t="s">
        <v>45</v>
      </c>
      <c r="AW595" s="378" t="s">
        <v>24</v>
      </c>
      <c r="AX595" s="378" t="s">
        <v>42</v>
      </c>
      <c r="AY595" s="380" t="s">
        <v>79</v>
      </c>
    </row>
    <row r="596" spans="2:65" s="378" customFormat="1">
      <c r="B596" s="377"/>
      <c r="D596" s="379" t="s">
        <v>88</v>
      </c>
      <c r="E596" s="380" t="s">
        <v>1</v>
      </c>
      <c r="F596" s="381" t="s">
        <v>2748</v>
      </c>
      <c r="H596" s="382">
        <v>24.75</v>
      </c>
      <c r="I596" s="434"/>
      <c r="L596" s="377"/>
      <c r="M596" s="383"/>
      <c r="N596" s="384"/>
      <c r="O596" s="384"/>
      <c r="P596" s="384"/>
      <c r="Q596" s="384"/>
      <c r="R596" s="384"/>
      <c r="S596" s="384"/>
      <c r="T596" s="385"/>
      <c r="AT596" s="380" t="s">
        <v>88</v>
      </c>
      <c r="AU596" s="380" t="s">
        <v>45</v>
      </c>
      <c r="AV596" s="378" t="s">
        <v>45</v>
      </c>
      <c r="AW596" s="378" t="s">
        <v>24</v>
      </c>
      <c r="AX596" s="378" t="s">
        <v>42</v>
      </c>
      <c r="AY596" s="380" t="s">
        <v>79</v>
      </c>
    </row>
    <row r="597" spans="2:65" s="378" customFormat="1">
      <c r="B597" s="377"/>
      <c r="D597" s="379" t="s">
        <v>88</v>
      </c>
      <c r="E597" s="380" t="s">
        <v>1</v>
      </c>
      <c r="F597" s="381" t="s">
        <v>2747</v>
      </c>
      <c r="H597" s="382">
        <v>13.5</v>
      </c>
      <c r="I597" s="434"/>
      <c r="L597" s="377"/>
      <c r="M597" s="383"/>
      <c r="N597" s="384"/>
      <c r="O597" s="384"/>
      <c r="P597" s="384"/>
      <c r="Q597" s="384"/>
      <c r="R597" s="384"/>
      <c r="S597" s="384"/>
      <c r="T597" s="385"/>
      <c r="AT597" s="380" t="s">
        <v>88</v>
      </c>
      <c r="AU597" s="380" t="s">
        <v>45</v>
      </c>
      <c r="AV597" s="378" t="s">
        <v>45</v>
      </c>
      <c r="AW597" s="378" t="s">
        <v>24</v>
      </c>
      <c r="AX597" s="378" t="s">
        <v>42</v>
      </c>
      <c r="AY597" s="380" t="s">
        <v>79</v>
      </c>
    </row>
    <row r="598" spans="2:65" s="378" customFormat="1">
      <c r="B598" s="377"/>
      <c r="D598" s="379" t="s">
        <v>88</v>
      </c>
      <c r="E598" s="380" t="s">
        <v>1</v>
      </c>
      <c r="F598" s="381" t="s">
        <v>2811</v>
      </c>
      <c r="H598" s="382">
        <v>5</v>
      </c>
      <c r="I598" s="434"/>
      <c r="L598" s="377"/>
      <c r="M598" s="383"/>
      <c r="N598" s="384"/>
      <c r="O598" s="384"/>
      <c r="P598" s="384"/>
      <c r="Q598" s="384"/>
      <c r="R598" s="384"/>
      <c r="S598" s="384"/>
      <c r="T598" s="385"/>
      <c r="AT598" s="380" t="s">
        <v>88</v>
      </c>
      <c r="AU598" s="380" t="s">
        <v>45</v>
      </c>
      <c r="AV598" s="378" t="s">
        <v>45</v>
      </c>
      <c r="AW598" s="378" t="s">
        <v>24</v>
      </c>
      <c r="AX598" s="378" t="s">
        <v>42</v>
      </c>
      <c r="AY598" s="380" t="s">
        <v>79</v>
      </c>
    </row>
    <row r="599" spans="2:65" s="378" customFormat="1">
      <c r="B599" s="377"/>
      <c r="D599" s="379" t="s">
        <v>88</v>
      </c>
      <c r="E599" s="380" t="s">
        <v>1</v>
      </c>
      <c r="F599" s="381" t="s">
        <v>2810</v>
      </c>
      <c r="H599" s="382">
        <v>5</v>
      </c>
      <c r="I599" s="434"/>
      <c r="L599" s="377"/>
      <c r="M599" s="383"/>
      <c r="N599" s="384"/>
      <c r="O599" s="384"/>
      <c r="P599" s="384"/>
      <c r="Q599" s="384"/>
      <c r="R599" s="384"/>
      <c r="S599" s="384"/>
      <c r="T599" s="385"/>
      <c r="AT599" s="380" t="s">
        <v>88</v>
      </c>
      <c r="AU599" s="380" t="s">
        <v>45</v>
      </c>
      <c r="AV599" s="378" t="s">
        <v>45</v>
      </c>
      <c r="AW599" s="378" t="s">
        <v>24</v>
      </c>
      <c r="AX599" s="378" t="s">
        <v>42</v>
      </c>
      <c r="AY599" s="380" t="s">
        <v>79</v>
      </c>
    </row>
    <row r="600" spans="2:65" s="378" customFormat="1">
      <c r="B600" s="377"/>
      <c r="D600" s="379" t="s">
        <v>88</v>
      </c>
      <c r="E600" s="380" t="s">
        <v>1</v>
      </c>
      <c r="F600" s="381" t="s">
        <v>2809</v>
      </c>
      <c r="H600" s="382">
        <v>3.75</v>
      </c>
      <c r="I600" s="434"/>
      <c r="L600" s="377"/>
      <c r="M600" s="383"/>
      <c r="N600" s="384"/>
      <c r="O600" s="384"/>
      <c r="P600" s="384"/>
      <c r="Q600" s="384"/>
      <c r="R600" s="384"/>
      <c r="S600" s="384"/>
      <c r="T600" s="385"/>
      <c r="AT600" s="380" t="s">
        <v>88</v>
      </c>
      <c r="AU600" s="380" t="s">
        <v>45</v>
      </c>
      <c r="AV600" s="378" t="s">
        <v>45</v>
      </c>
      <c r="AW600" s="378" t="s">
        <v>24</v>
      </c>
      <c r="AX600" s="378" t="s">
        <v>42</v>
      </c>
      <c r="AY600" s="380" t="s">
        <v>79</v>
      </c>
    </row>
    <row r="601" spans="2:65" s="378" customFormat="1">
      <c r="B601" s="377"/>
      <c r="D601" s="379" t="s">
        <v>88</v>
      </c>
      <c r="E601" s="380" t="s">
        <v>1</v>
      </c>
      <c r="F601" s="381" t="s">
        <v>2808</v>
      </c>
      <c r="H601" s="382">
        <v>3.6</v>
      </c>
      <c r="I601" s="434"/>
      <c r="L601" s="377"/>
      <c r="M601" s="383"/>
      <c r="N601" s="384"/>
      <c r="O601" s="384"/>
      <c r="P601" s="384"/>
      <c r="Q601" s="384"/>
      <c r="R601" s="384"/>
      <c r="S601" s="384"/>
      <c r="T601" s="385"/>
      <c r="AT601" s="380" t="s">
        <v>88</v>
      </c>
      <c r="AU601" s="380" t="s">
        <v>45</v>
      </c>
      <c r="AV601" s="378" t="s">
        <v>45</v>
      </c>
      <c r="AW601" s="378" t="s">
        <v>24</v>
      </c>
      <c r="AX601" s="378" t="s">
        <v>42</v>
      </c>
      <c r="AY601" s="380" t="s">
        <v>79</v>
      </c>
    </row>
    <row r="602" spans="2:65" s="378" customFormat="1">
      <c r="B602" s="377"/>
      <c r="D602" s="379" t="s">
        <v>88</v>
      </c>
      <c r="E602" s="380" t="s">
        <v>1</v>
      </c>
      <c r="F602" s="381" t="s">
        <v>2807</v>
      </c>
      <c r="H602" s="382">
        <v>21.6</v>
      </c>
      <c r="I602" s="434"/>
      <c r="L602" s="377"/>
      <c r="M602" s="383"/>
      <c r="N602" s="384"/>
      <c r="O602" s="384"/>
      <c r="P602" s="384"/>
      <c r="Q602" s="384"/>
      <c r="R602" s="384"/>
      <c r="S602" s="384"/>
      <c r="T602" s="385"/>
      <c r="AT602" s="380" t="s">
        <v>88</v>
      </c>
      <c r="AU602" s="380" t="s">
        <v>45</v>
      </c>
      <c r="AV602" s="378" t="s">
        <v>45</v>
      </c>
      <c r="AW602" s="378" t="s">
        <v>24</v>
      </c>
      <c r="AX602" s="378" t="s">
        <v>42</v>
      </c>
      <c r="AY602" s="380" t="s">
        <v>79</v>
      </c>
    </row>
    <row r="603" spans="2:65" s="387" customFormat="1">
      <c r="B603" s="386"/>
      <c r="D603" s="388" t="s">
        <v>88</v>
      </c>
      <c r="E603" s="389" t="s">
        <v>1</v>
      </c>
      <c r="F603" s="390" t="s">
        <v>90</v>
      </c>
      <c r="H603" s="391">
        <v>110.95</v>
      </c>
      <c r="I603" s="435"/>
      <c r="L603" s="386"/>
      <c r="M603" s="392"/>
      <c r="N603" s="393"/>
      <c r="O603" s="393"/>
      <c r="P603" s="393"/>
      <c r="Q603" s="393"/>
      <c r="R603" s="393"/>
      <c r="S603" s="393"/>
      <c r="T603" s="394"/>
      <c r="AT603" s="395" t="s">
        <v>88</v>
      </c>
      <c r="AU603" s="395" t="s">
        <v>45</v>
      </c>
      <c r="AV603" s="387" t="s">
        <v>91</v>
      </c>
      <c r="AW603" s="387" t="s">
        <v>24</v>
      </c>
      <c r="AX603" s="387" t="s">
        <v>12</v>
      </c>
      <c r="AY603" s="395" t="s">
        <v>79</v>
      </c>
    </row>
    <row r="604" spans="2:65" s="285" customFormat="1" ht="22.5" customHeight="1">
      <c r="B604" s="286"/>
      <c r="C604" s="366" t="s">
        <v>538</v>
      </c>
      <c r="D604" s="366" t="s">
        <v>82</v>
      </c>
      <c r="E604" s="367" t="s">
        <v>3946</v>
      </c>
      <c r="F604" s="368" t="s">
        <v>3945</v>
      </c>
      <c r="G604" s="369" t="s">
        <v>959</v>
      </c>
      <c r="H604" s="370">
        <v>456.11799999999999</v>
      </c>
      <c r="I604" s="261"/>
      <c r="J604" s="371">
        <f>ROUND(I604*H604,1)</f>
        <v>0</v>
      </c>
      <c r="K604" s="368"/>
      <c r="L604" s="286"/>
      <c r="M604" s="372" t="s">
        <v>1</v>
      </c>
      <c r="N604" s="373" t="s">
        <v>31</v>
      </c>
      <c r="O604" s="374">
        <v>8.6999999999999994E-2</v>
      </c>
      <c r="P604" s="374">
        <f>O604*H604</f>
        <v>39.682265999999998</v>
      </c>
      <c r="Q604" s="374">
        <v>7.3499999999999998E-3</v>
      </c>
      <c r="R604" s="374">
        <f>Q604*H604</f>
        <v>3.3524672999999998</v>
      </c>
      <c r="S604" s="374">
        <v>0</v>
      </c>
      <c r="T604" s="375">
        <f>S604*H604</f>
        <v>0</v>
      </c>
      <c r="AR604" s="275" t="s">
        <v>91</v>
      </c>
      <c r="AT604" s="275" t="s">
        <v>82</v>
      </c>
      <c r="AU604" s="275" t="s">
        <v>45</v>
      </c>
      <c r="AY604" s="275" t="s">
        <v>79</v>
      </c>
      <c r="BE604" s="376">
        <f>IF(N604="základní",J604,0)</f>
        <v>0</v>
      </c>
      <c r="BF604" s="376">
        <f>IF(N604="snížená",J604,0)</f>
        <v>0</v>
      </c>
      <c r="BG604" s="376">
        <f>IF(N604="zákl. přenesená",J604,0)</f>
        <v>0</v>
      </c>
      <c r="BH604" s="376">
        <f>IF(N604="sníž. přenesená",J604,0)</f>
        <v>0</v>
      </c>
      <c r="BI604" s="376">
        <f>IF(N604="nulová",J604,0)</f>
        <v>0</v>
      </c>
      <c r="BJ604" s="275" t="s">
        <v>12</v>
      </c>
      <c r="BK604" s="376">
        <f>ROUND(I604*H604,1)</f>
        <v>0</v>
      </c>
      <c r="BL604" s="275" t="s">
        <v>91</v>
      </c>
      <c r="BM604" s="275" t="s">
        <v>3944</v>
      </c>
    </row>
    <row r="605" spans="2:65" s="397" customFormat="1">
      <c r="B605" s="396"/>
      <c r="D605" s="379" t="s">
        <v>88</v>
      </c>
      <c r="E605" s="398" t="s">
        <v>1</v>
      </c>
      <c r="F605" s="399" t="s">
        <v>3886</v>
      </c>
      <c r="H605" s="398" t="s">
        <v>1</v>
      </c>
      <c r="I605" s="436"/>
      <c r="L605" s="396"/>
      <c r="M605" s="400"/>
      <c r="N605" s="401"/>
      <c r="O605" s="401"/>
      <c r="P605" s="401"/>
      <c r="Q605" s="401"/>
      <c r="R605" s="401"/>
      <c r="S605" s="401"/>
      <c r="T605" s="402"/>
      <c r="AT605" s="398" t="s">
        <v>88</v>
      </c>
      <c r="AU605" s="398" t="s">
        <v>45</v>
      </c>
      <c r="AV605" s="397" t="s">
        <v>12</v>
      </c>
      <c r="AW605" s="397" t="s">
        <v>24</v>
      </c>
      <c r="AX605" s="397" t="s">
        <v>42</v>
      </c>
      <c r="AY605" s="398" t="s">
        <v>79</v>
      </c>
    </row>
    <row r="606" spans="2:65" s="378" customFormat="1">
      <c r="B606" s="377"/>
      <c r="D606" s="379" t="s">
        <v>88</v>
      </c>
      <c r="E606" s="380" t="s">
        <v>1</v>
      </c>
      <c r="F606" s="381" t="s">
        <v>3885</v>
      </c>
      <c r="H606" s="382">
        <v>124.624</v>
      </c>
      <c r="I606" s="434"/>
      <c r="L606" s="377"/>
      <c r="M606" s="383"/>
      <c r="N606" s="384"/>
      <c r="O606" s="384"/>
      <c r="P606" s="384"/>
      <c r="Q606" s="384"/>
      <c r="R606" s="384"/>
      <c r="S606" s="384"/>
      <c r="T606" s="385"/>
      <c r="AT606" s="380" t="s">
        <v>88</v>
      </c>
      <c r="AU606" s="380" t="s">
        <v>45</v>
      </c>
      <c r="AV606" s="378" t="s">
        <v>45</v>
      </c>
      <c r="AW606" s="378" t="s">
        <v>24</v>
      </c>
      <c r="AX606" s="378" t="s">
        <v>42</v>
      </c>
      <c r="AY606" s="380" t="s">
        <v>79</v>
      </c>
    </row>
    <row r="607" spans="2:65" s="378" customFormat="1">
      <c r="B607" s="377"/>
      <c r="D607" s="379" t="s">
        <v>88</v>
      </c>
      <c r="E607" s="380" t="s">
        <v>1</v>
      </c>
      <c r="F607" s="381" t="s">
        <v>3884</v>
      </c>
      <c r="H607" s="382">
        <v>420.48399999999998</v>
      </c>
      <c r="I607" s="434"/>
      <c r="L607" s="377"/>
      <c r="M607" s="383"/>
      <c r="N607" s="384"/>
      <c r="O607" s="384"/>
      <c r="P607" s="384"/>
      <c r="Q607" s="384"/>
      <c r="R607" s="384"/>
      <c r="S607" s="384"/>
      <c r="T607" s="385"/>
      <c r="AT607" s="380" t="s">
        <v>88</v>
      </c>
      <c r="AU607" s="380" t="s">
        <v>45</v>
      </c>
      <c r="AV607" s="378" t="s">
        <v>45</v>
      </c>
      <c r="AW607" s="378" t="s">
        <v>24</v>
      </c>
      <c r="AX607" s="378" t="s">
        <v>42</v>
      </c>
      <c r="AY607" s="380" t="s">
        <v>79</v>
      </c>
    </row>
    <row r="608" spans="2:65" s="417" customFormat="1">
      <c r="B608" s="416"/>
      <c r="D608" s="379" t="s">
        <v>88</v>
      </c>
      <c r="E608" s="418" t="s">
        <v>1</v>
      </c>
      <c r="F608" s="419" t="s">
        <v>1840</v>
      </c>
      <c r="H608" s="420">
        <v>545.10799999999995</v>
      </c>
      <c r="I608" s="438"/>
      <c r="L608" s="416"/>
      <c r="M608" s="421"/>
      <c r="N608" s="422"/>
      <c r="O608" s="422"/>
      <c r="P608" s="422"/>
      <c r="Q608" s="422"/>
      <c r="R608" s="422"/>
      <c r="S608" s="422"/>
      <c r="T608" s="423"/>
      <c r="AT608" s="418" t="s">
        <v>88</v>
      </c>
      <c r="AU608" s="418" t="s">
        <v>45</v>
      </c>
      <c r="AV608" s="417" t="s">
        <v>98</v>
      </c>
      <c r="AW608" s="417" t="s">
        <v>24</v>
      </c>
      <c r="AX608" s="417" t="s">
        <v>42</v>
      </c>
      <c r="AY608" s="418" t="s">
        <v>79</v>
      </c>
    </row>
    <row r="609" spans="2:51" s="397" customFormat="1">
      <c r="B609" s="396"/>
      <c r="D609" s="379" t="s">
        <v>88</v>
      </c>
      <c r="E609" s="398" t="s">
        <v>1</v>
      </c>
      <c r="F609" s="399" t="s">
        <v>2787</v>
      </c>
      <c r="H609" s="398" t="s">
        <v>1</v>
      </c>
      <c r="I609" s="436"/>
      <c r="L609" s="396"/>
      <c r="M609" s="400"/>
      <c r="N609" s="401"/>
      <c r="O609" s="401"/>
      <c r="P609" s="401"/>
      <c r="Q609" s="401"/>
      <c r="R609" s="401"/>
      <c r="S609" s="401"/>
      <c r="T609" s="402"/>
      <c r="AT609" s="398" t="s">
        <v>88</v>
      </c>
      <c r="AU609" s="398" t="s">
        <v>45</v>
      </c>
      <c r="AV609" s="397" t="s">
        <v>12</v>
      </c>
      <c r="AW609" s="397" t="s">
        <v>24</v>
      </c>
      <c r="AX609" s="397" t="s">
        <v>42</v>
      </c>
      <c r="AY609" s="398" t="s">
        <v>79</v>
      </c>
    </row>
    <row r="610" spans="2:51" s="378" customFormat="1">
      <c r="B610" s="377"/>
      <c r="D610" s="379" t="s">
        <v>88</v>
      </c>
      <c r="E610" s="380" t="s">
        <v>1</v>
      </c>
      <c r="F610" s="381" t="s">
        <v>2786</v>
      </c>
      <c r="H610" s="382">
        <v>-21</v>
      </c>
      <c r="I610" s="434"/>
      <c r="L610" s="377"/>
      <c r="M610" s="383"/>
      <c r="N610" s="384"/>
      <c r="O610" s="384"/>
      <c r="P610" s="384"/>
      <c r="Q610" s="384"/>
      <c r="R610" s="384"/>
      <c r="S610" s="384"/>
      <c r="T610" s="385"/>
      <c r="AT610" s="380" t="s">
        <v>88</v>
      </c>
      <c r="AU610" s="380" t="s">
        <v>45</v>
      </c>
      <c r="AV610" s="378" t="s">
        <v>45</v>
      </c>
      <c r="AW610" s="378" t="s">
        <v>24</v>
      </c>
      <c r="AX610" s="378" t="s">
        <v>42</v>
      </c>
      <c r="AY610" s="380" t="s">
        <v>79</v>
      </c>
    </row>
    <row r="611" spans="2:51" s="378" customFormat="1">
      <c r="B611" s="377"/>
      <c r="D611" s="379" t="s">
        <v>88</v>
      </c>
      <c r="E611" s="380" t="s">
        <v>1</v>
      </c>
      <c r="F611" s="381" t="s">
        <v>2785</v>
      </c>
      <c r="H611" s="382">
        <v>-6</v>
      </c>
      <c r="I611" s="434"/>
      <c r="L611" s="377"/>
      <c r="M611" s="383"/>
      <c r="N611" s="384"/>
      <c r="O611" s="384"/>
      <c r="P611" s="384"/>
      <c r="Q611" s="384"/>
      <c r="R611" s="384"/>
      <c r="S611" s="384"/>
      <c r="T611" s="385"/>
      <c r="AT611" s="380" t="s">
        <v>88</v>
      </c>
      <c r="AU611" s="380" t="s">
        <v>45</v>
      </c>
      <c r="AV611" s="378" t="s">
        <v>45</v>
      </c>
      <c r="AW611" s="378" t="s">
        <v>24</v>
      </c>
      <c r="AX611" s="378" t="s">
        <v>42</v>
      </c>
      <c r="AY611" s="380" t="s">
        <v>79</v>
      </c>
    </row>
    <row r="612" spans="2:51" s="378" customFormat="1">
      <c r="B612" s="377"/>
      <c r="D612" s="379" t="s">
        <v>88</v>
      </c>
      <c r="E612" s="380" t="s">
        <v>1</v>
      </c>
      <c r="F612" s="381" t="s">
        <v>2784</v>
      </c>
      <c r="H612" s="382">
        <v>-3.375</v>
      </c>
      <c r="I612" s="434"/>
      <c r="L612" s="377"/>
      <c r="M612" s="383"/>
      <c r="N612" s="384"/>
      <c r="O612" s="384"/>
      <c r="P612" s="384"/>
      <c r="Q612" s="384"/>
      <c r="R612" s="384"/>
      <c r="S612" s="384"/>
      <c r="T612" s="385"/>
      <c r="AT612" s="380" t="s">
        <v>88</v>
      </c>
      <c r="AU612" s="380" t="s">
        <v>45</v>
      </c>
      <c r="AV612" s="378" t="s">
        <v>45</v>
      </c>
      <c r="AW612" s="378" t="s">
        <v>24</v>
      </c>
      <c r="AX612" s="378" t="s">
        <v>42</v>
      </c>
      <c r="AY612" s="380" t="s">
        <v>79</v>
      </c>
    </row>
    <row r="613" spans="2:51" s="378" customFormat="1">
      <c r="B613" s="377"/>
      <c r="D613" s="379" t="s">
        <v>88</v>
      </c>
      <c r="E613" s="380" t="s">
        <v>1</v>
      </c>
      <c r="F613" s="381" t="s">
        <v>2783</v>
      </c>
      <c r="H613" s="382">
        <v>-3.375</v>
      </c>
      <c r="I613" s="434"/>
      <c r="L613" s="377"/>
      <c r="M613" s="383"/>
      <c r="N613" s="384"/>
      <c r="O613" s="384"/>
      <c r="P613" s="384"/>
      <c r="Q613" s="384"/>
      <c r="R613" s="384"/>
      <c r="S613" s="384"/>
      <c r="T613" s="385"/>
      <c r="AT613" s="380" t="s">
        <v>88</v>
      </c>
      <c r="AU613" s="380" t="s">
        <v>45</v>
      </c>
      <c r="AV613" s="378" t="s">
        <v>45</v>
      </c>
      <c r="AW613" s="378" t="s">
        <v>24</v>
      </c>
      <c r="AX613" s="378" t="s">
        <v>42</v>
      </c>
      <c r="AY613" s="380" t="s">
        <v>79</v>
      </c>
    </row>
    <row r="614" spans="2:51" s="378" customFormat="1">
      <c r="B614" s="377"/>
      <c r="D614" s="379" t="s">
        <v>88</v>
      </c>
      <c r="E614" s="380" t="s">
        <v>1</v>
      </c>
      <c r="F614" s="381" t="s">
        <v>2782</v>
      </c>
      <c r="H614" s="382">
        <v>-24.75</v>
      </c>
      <c r="I614" s="434"/>
      <c r="L614" s="377"/>
      <c r="M614" s="383"/>
      <c r="N614" s="384"/>
      <c r="O614" s="384"/>
      <c r="P614" s="384"/>
      <c r="Q614" s="384"/>
      <c r="R614" s="384"/>
      <c r="S614" s="384"/>
      <c r="T614" s="385"/>
      <c r="AT614" s="380" t="s">
        <v>88</v>
      </c>
      <c r="AU614" s="380" t="s">
        <v>45</v>
      </c>
      <c r="AV614" s="378" t="s">
        <v>45</v>
      </c>
      <c r="AW614" s="378" t="s">
        <v>24</v>
      </c>
      <c r="AX614" s="378" t="s">
        <v>42</v>
      </c>
      <c r="AY614" s="380" t="s">
        <v>79</v>
      </c>
    </row>
    <row r="615" spans="2:51" s="378" customFormat="1">
      <c r="B615" s="377"/>
      <c r="D615" s="379" t="s">
        <v>88</v>
      </c>
      <c r="E615" s="380" t="s">
        <v>1</v>
      </c>
      <c r="F615" s="381" t="s">
        <v>2781</v>
      </c>
      <c r="H615" s="382">
        <v>-13.5</v>
      </c>
      <c r="I615" s="434"/>
      <c r="L615" s="377"/>
      <c r="M615" s="383"/>
      <c r="N615" s="384"/>
      <c r="O615" s="384"/>
      <c r="P615" s="384"/>
      <c r="Q615" s="384"/>
      <c r="R615" s="384"/>
      <c r="S615" s="384"/>
      <c r="T615" s="385"/>
      <c r="AT615" s="380" t="s">
        <v>88</v>
      </c>
      <c r="AU615" s="380" t="s">
        <v>45</v>
      </c>
      <c r="AV615" s="378" t="s">
        <v>45</v>
      </c>
      <c r="AW615" s="378" t="s">
        <v>24</v>
      </c>
      <c r="AX615" s="378" t="s">
        <v>42</v>
      </c>
      <c r="AY615" s="380" t="s">
        <v>79</v>
      </c>
    </row>
    <row r="616" spans="2:51" s="378" customFormat="1">
      <c r="B616" s="377"/>
      <c r="D616" s="379" t="s">
        <v>88</v>
      </c>
      <c r="E616" s="380" t="s">
        <v>1</v>
      </c>
      <c r="F616" s="381" t="s">
        <v>2780</v>
      </c>
      <c r="H616" s="382">
        <v>-5</v>
      </c>
      <c r="I616" s="434"/>
      <c r="L616" s="377"/>
      <c r="M616" s="383"/>
      <c r="N616" s="384"/>
      <c r="O616" s="384"/>
      <c r="P616" s="384"/>
      <c r="Q616" s="384"/>
      <c r="R616" s="384"/>
      <c r="S616" s="384"/>
      <c r="T616" s="385"/>
      <c r="AT616" s="380" t="s">
        <v>88</v>
      </c>
      <c r="AU616" s="380" t="s">
        <v>45</v>
      </c>
      <c r="AV616" s="378" t="s">
        <v>45</v>
      </c>
      <c r="AW616" s="378" t="s">
        <v>24</v>
      </c>
      <c r="AX616" s="378" t="s">
        <v>42</v>
      </c>
      <c r="AY616" s="380" t="s">
        <v>79</v>
      </c>
    </row>
    <row r="617" spans="2:51" s="378" customFormat="1">
      <c r="B617" s="377"/>
      <c r="D617" s="379" t="s">
        <v>88</v>
      </c>
      <c r="E617" s="380" t="s">
        <v>1</v>
      </c>
      <c r="F617" s="381" t="s">
        <v>2779</v>
      </c>
      <c r="H617" s="382">
        <v>-5</v>
      </c>
      <c r="I617" s="434"/>
      <c r="L617" s="377"/>
      <c r="M617" s="383"/>
      <c r="N617" s="384"/>
      <c r="O617" s="384"/>
      <c r="P617" s="384"/>
      <c r="Q617" s="384"/>
      <c r="R617" s="384"/>
      <c r="S617" s="384"/>
      <c r="T617" s="385"/>
      <c r="AT617" s="380" t="s">
        <v>88</v>
      </c>
      <c r="AU617" s="380" t="s">
        <v>45</v>
      </c>
      <c r="AV617" s="378" t="s">
        <v>45</v>
      </c>
      <c r="AW617" s="378" t="s">
        <v>24</v>
      </c>
      <c r="AX617" s="378" t="s">
        <v>42</v>
      </c>
      <c r="AY617" s="380" t="s">
        <v>79</v>
      </c>
    </row>
    <row r="618" spans="2:51" s="378" customFormat="1">
      <c r="B618" s="377"/>
      <c r="D618" s="379" t="s">
        <v>88</v>
      </c>
      <c r="E618" s="380" t="s">
        <v>1</v>
      </c>
      <c r="F618" s="381" t="s">
        <v>2778</v>
      </c>
      <c r="H618" s="382">
        <v>-3.75</v>
      </c>
      <c r="I618" s="434"/>
      <c r="L618" s="377"/>
      <c r="M618" s="383"/>
      <c r="N618" s="384"/>
      <c r="O618" s="384"/>
      <c r="P618" s="384"/>
      <c r="Q618" s="384"/>
      <c r="R618" s="384"/>
      <c r="S618" s="384"/>
      <c r="T618" s="385"/>
      <c r="AT618" s="380" t="s">
        <v>88</v>
      </c>
      <c r="AU618" s="380" t="s">
        <v>45</v>
      </c>
      <c r="AV618" s="378" t="s">
        <v>45</v>
      </c>
      <c r="AW618" s="378" t="s">
        <v>24</v>
      </c>
      <c r="AX618" s="378" t="s">
        <v>42</v>
      </c>
      <c r="AY618" s="380" t="s">
        <v>79</v>
      </c>
    </row>
    <row r="619" spans="2:51" s="378" customFormat="1">
      <c r="B619" s="377"/>
      <c r="D619" s="379" t="s">
        <v>88</v>
      </c>
      <c r="E619" s="380" t="s">
        <v>1</v>
      </c>
      <c r="F619" s="381" t="s">
        <v>2777</v>
      </c>
      <c r="H619" s="382">
        <v>-3.6</v>
      </c>
      <c r="I619" s="434"/>
      <c r="L619" s="377"/>
      <c r="M619" s="383"/>
      <c r="N619" s="384"/>
      <c r="O619" s="384"/>
      <c r="P619" s="384"/>
      <c r="Q619" s="384"/>
      <c r="R619" s="384"/>
      <c r="S619" s="384"/>
      <c r="T619" s="385"/>
      <c r="AT619" s="380" t="s">
        <v>88</v>
      </c>
      <c r="AU619" s="380" t="s">
        <v>45</v>
      </c>
      <c r="AV619" s="378" t="s">
        <v>45</v>
      </c>
      <c r="AW619" s="378" t="s">
        <v>24</v>
      </c>
      <c r="AX619" s="378" t="s">
        <v>42</v>
      </c>
      <c r="AY619" s="380" t="s">
        <v>79</v>
      </c>
    </row>
    <row r="620" spans="2:51" s="378" customFormat="1">
      <c r="B620" s="377"/>
      <c r="D620" s="379" t="s">
        <v>88</v>
      </c>
      <c r="E620" s="380" t="s">
        <v>1</v>
      </c>
      <c r="F620" s="381" t="s">
        <v>2776</v>
      </c>
      <c r="H620" s="382">
        <v>-21.6</v>
      </c>
      <c r="I620" s="434"/>
      <c r="L620" s="377"/>
      <c r="M620" s="383"/>
      <c r="N620" s="384"/>
      <c r="O620" s="384"/>
      <c r="P620" s="384"/>
      <c r="Q620" s="384"/>
      <c r="R620" s="384"/>
      <c r="S620" s="384"/>
      <c r="T620" s="385"/>
      <c r="AT620" s="380" t="s">
        <v>88</v>
      </c>
      <c r="AU620" s="380" t="s">
        <v>45</v>
      </c>
      <c r="AV620" s="378" t="s">
        <v>45</v>
      </c>
      <c r="AW620" s="378" t="s">
        <v>24</v>
      </c>
      <c r="AX620" s="378" t="s">
        <v>42</v>
      </c>
      <c r="AY620" s="380" t="s">
        <v>79</v>
      </c>
    </row>
    <row r="621" spans="2:51" s="417" customFormat="1">
      <c r="B621" s="416"/>
      <c r="D621" s="379" t="s">
        <v>88</v>
      </c>
      <c r="E621" s="418" t="s">
        <v>1</v>
      </c>
      <c r="F621" s="419" t="s">
        <v>1840</v>
      </c>
      <c r="H621" s="420">
        <v>-110.95</v>
      </c>
      <c r="I621" s="438"/>
      <c r="L621" s="416"/>
      <c r="M621" s="421"/>
      <c r="N621" s="422"/>
      <c r="O621" s="422"/>
      <c r="P621" s="422"/>
      <c r="Q621" s="422"/>
      <c r="R621" s="422"/>
      <c r="S621" s="422"/>
      <c r="T621" s="423"/>
      <c r="AT621" s="418" t="s">
        <v>88</v>
      </c>
      <c r="AU621" s="418" t="s">
        <v>45</v>
      </c>
      <c r="AV621" s="417" t="s">
        <v>98</v>
      </c>
      <c r="AW621" s="417" t="s">
        <v>24</v>
      </c>
      <c r="AX621" s="417" t="s">
        <v>42</v>
      </c>
      <c r="AY621" s="418" t="s">
        <v>79</v>
      </c>
    </row>
    <row r="622" spans="2:51" s="397" customFormat="1">
      <c r="B622" s="396"/>
      <c r="D622" s="379" t="s">
        <v>88</v>
      </c>
      <c r="E622" s="398" t="s">
        <v>1</v>
      </c>
      <c r="F622" s="399" t="s">
        <v>2774</v>
      </c>
      <c r="H622" s="398" t="s">
        <v>1</v>
      </c>
      <c r="I622" s="436"/>
      <c r="L622" s="396"/>
      <c r="M622" s="400"/>
      <c r="N622" s="401"/>
      <c r="O622" s="401"/>
      <c r="P622" s="401"/>
      <c r="Q622" s="401"/>
      <c r="R622" s="401"/>
      <c r="S622" s="401"/>
      <c r="T622" s="402"/>
      <c r="AT622" s="398" t="s">
        <v>88</v>
      </c>
      <c r="AU622" s="398" t="s">
        <v>45</v>
      </c>
      <c r="AV622" s="397" t="s">
        <v>12</v>
      </c>
      <c r="AW622" s="397" t="s">
        <v>24</v>
      </c>
      <c r="AX622" s="397" t="s">
        <v>42</v>
      </c>
      <c r="AY622" s="398" t="s">
        <v>79</v>
      </c>
    </row>
    <row r="623" spans="2:51" s="378" customFormat="1">
      <c r="B623" s="377"/>
      <c r="D623" s="379" t="s">
        <v>88</v>
      </c>
      <c r="E623" s="380" t="s">
        <v>1</v>
      </c>
      <c r="F623" s="381" t="s">
        <v>3883</v>
      </c>
      <c r="H623" s="382">
        <v>3.5</v>
      </c>
      <c r="I623" s="434"/>
      <c r="L623" s="377"/>
      <c r="M623" s="383"/>
      <c r="N623" s="384"/>
      <c r="O623" s="384"/>
      <c r="P623" s="384"/>
      <c r="Q623" s="384"/>
      <c r="R623" s="384"/>
      <c r="S623" s="384"/>
      <c r="T623" s="385"/>
      <c r="AT623" s="380" t="s">
        <v>88</v>
      </c>
      <c r="AU623" s="380" t="s">
        <v>45</v>
      </c>
      <c r="AV623" s="378" t="s">
        <v>45</v>
      </c>
      <c r="AW623" s="378" t="s">
        <v>24</v>
      </c>
      <c r="AX623" s="378" t="s">
        <v>42</v>
      </c>
      <c r="AY623" s="380" t="s">
        <v>79</v>
      </c>
    </row>
    <row r="624" spans="2:51" s="378" customFormat="1">
      <c r="B624" s="377"/>
      <c r="D624" s="379" t="s">
        <v>88</v>
      </c>
      <c r="E624" s="380" t="s">
        <v>1</v>
      </c>
      <c r="F624" s="381" t="s">
        <v>3882</v>
      </c>
      <c r="H624" s="382">
        <v>1</v>
      </c>
      <c r="I624" s="434"/>
      <c r="L624" s="377"/>
      <c r="M624" s="383"/>
      <c r="N624" s="384"/>
      <c r="O624" s="384"/>
      <c r="P624" s="384"/>
      <c r="Q624" s="384"/>
      <c r="R624" s="384"/>
      <c r="S624" s="384"/>
      <c r="T624" s="385"/>
      <c r="AT624" s="380" t="s">
        <v>88</v>
      </c>
      <c r="AU624" s="380" t="s">
        <v>45</v>
      </c>
      <c r="AV624" s="378" t="s">
        <v>45</v>
      </c>
      <c r="AW624" s="378" t="s">
        <v>24</v>
      </c>
      <c r="AX624" s="378" t="s">
        <v>42</v>
      </c>
      <c r="AY624" s="380" t="s">
        <v>79</v>
      </c>
    </row>
    <row r="625" spans="2:65" s="378" customFormat="1">
      <c r="B625" s="377"/>
      <c r="D625" s="379" t="s">
        <v>88</v>
      </c>
      <c r="E625" s="380" t="s">
        <v>1</v>
      </c>
      <c r="F625" s="381" t="s">
        <v>3881</v>
      </c>
      <c r="H625" s="382">
        <v>0.52500000000000002</v>
      </c>
      <c r="I625" s="434"/>
      <c r="L625" s="377"/>
      <c r="M625" s="383"/>
      <c r="N625" s="384"/>
      <c r="O625" s="384"/>
      <c r="P625" s="384"/>
      <c r="Q625" s="384"/>
      <c r="R625" s="384"/>
      <c r="S625" s="384"/>
      <c r="T625" s="385"/>
      <c r="AT625" s="380" t="s">
        <v>88</v>
      </c>
      <c r="AU625" s="380" t="s">
        <v>45</v>
      </c>
      <c r="AV625" s="378" t="s">
        <v>45</v>
      </c>
      <c r="AW625" s="378" t="s">
        <v>24</v>
      </c>
      <c r="AX625" s="378" t="s">
        <v>42</v>
      </c>
      <c r="AY625" s="380" t="s">
        <v>79</v>
      </c>
    </row>
    <row r="626" spans="2:65" s="378" customFormat="1">
      <c r="B626" s="377"/>
      <c r="D626" s="379" t="s">
        <v>88</v>
      </c>
      <c r="E626" s="380" t="s">
        <v>1</v>
      </c>
      <c r="F626" s="381" t="s">
        <v>3880</v>
      </c>
      <c r="H626" s="382">
        <v>0.52500000000000002</v>
      </c>
      <c r="I626" s="434"/>
      <c r="L626" s="377"/>
      <c r="M626" s="383"/>
      <c r="N626" s="384"/>
      <c r="O626" s="384"/>
      <c r="P626" s="384"/>
      <c r="Q626" s="384"/>
      <c r="R626" s="384"/>
      <c r="S626" s="384"/>
      <c r="T626" s="385"/>
      <c r="AT626" s="380" t="s">
        <v>88</v>
      </c>
      <c r="AU626" s="380" t="s">
        <v>45</v>
      </c>
      <c r="AV626" s="378" t="s">
        <v>45</v>
      </c>
      <c r="AW626" s="378" t="s">
        <v>24</v>
      </c>
      <c r="AX626" s="378" t="s">
        <v>42</v>
      </c>
      <c r="AY626" s="380" t="s">
        <v>79</v>
      </c>
    </row>
    <row r="627" spans="2:65" s="378" customFormat="1">
      <c r="B627" s="377"/>
      <c r="D627" s="379" t="s">
        <v>88</v>
      </c>
      <c r="E627" s="380" t="s">
        <v>1</v>
      </c>
      <c r="F627" s="381" t="s">
        <v>3879</v>
      </c>
      <c r="H627" s="382">
        <v>4.95</v>
      </c>
      <c r="I627" s="434"/>
      <c r="L627" s="377"/>
      <c r="M627" s="383"/>
      <c r="N627" s="384"/>
      <c r="O627" s="384"/>
      <c r="P627" s="384"/>
      <c r="Q627" s="384"/>
      <c r="R627" s="384"/>
      <c r="S627" s="384"/>
      <c r="T627" s="385"/>
      <c r="AT627" s="380" t="s">
        <v>88</v>
      </c>
      <c r="AU627" s="380" t="s">
        <v>45</v>
      </c>
      <c r="AV627" s="378" t="s">
        <v>45</v>
      </c>
      <c r="AW627" s="378" t="s">
        <v>24</v>
      </c>
      <c r="AX627" s="378" t="s">
        <v>42</v>
      </c>
      <c r="AY627" s="380" t="s">
        <v>79</v>
      </c>
    </row>
    <row r="628" spans="2:65" s="378" customFormat="1">
      <c r="B628" s="377"/>
      <c r="D628" s="379" t="s">
        <v>88</v>
      </c>
      <c r="E628" s="380" t="s">
        <v>1</v>
      </c>
      <c r="F628" s="381" t="s">
        <v>3878</v>
      </c>
      <c r="H628" s="382">
        <v>4.5</v>
      </c>
      <c r="I628" s="434"/>
      <c r="L628" s="377"/>
      <c r="M628" s="383"/>
      <c r="N628" s="384"/>
      <c r="O628" s="384"/>
      <c r="P628" s="384"/>
      <c r="Q628" s="384"/>
      <c r="R628" s="384"/>
      <c r="S628" s="384"/>
      <c r="T628" s="385"/>
      <c r="AT628" s="380" t="s">
        <v>88</v>
      </c>
      <c r="AU628" s="380" t="s">
        <v>45</v>
      </c>
      <c r="AV628" s="378" t="s">
        <v>45</v>
      </c>
      <c r="AW628" s="378" t="s">
        <v>24</v>
      </c>
      <c r="AX628" s="378" t="s">
        <v>42</v>
      </c>
      <c r="AY628" s="380" t="s">
        <v>79</v>
      </c>
    </row>
    <row r="629" spans="2:65" s="378" customFormat="1">
      <c r="B629" s="377"/>
      <c r="D629" s="379" t="s">
        <v>88</v>
      </c>
      <c r="E629" s="380" t="s">
        <v>1</v>
      </c>
      <c r="F629" s="381" t="s">
        <v>3877</v>
      </c>
      <c r="H629" s="382">
        <v>0.7</v>
      </c>
      <c r="I629" s="434"/>
      <c r="L629" s="377"/>
      <c r="M629" s="383"/>
      <c r="N629" s="384"/>
      <c r="O629" s="384"/>
      <c r="P629" s="384"/>
      <c r="Q629" s="384"/>
      <c r="R629" s="384"/>
      <c r="S629" s="384"/>
      <c r="T629" s="385"/>
      <c r="AT629" s="380" t="s">
        <v>88</v>
      </c>
      <c r="AU629" s="380" t="s">
        <v>45</v>
      </c>
      <c r="AV629" s="378" t="s">
        <v>45</v>
      </c>
      <c r="AW629" s="378" t="s">
        <v>24</v>
      </c>
      <c r="AX629" s="378" t="s">
        <v>42</v>
      </c>
      <c r="AY629" s="380" t="s">
        <v>79</v>
      </c>
    </row>
    <row r="630" spans="2:65" s="378" customFormat="1">
      <c r="B630" s="377"/>
      <c r="D630" s="379" t="s">
        <v>88</v>
      </c>
      <c r="E630" s="380" t="s">
        <v>1</v>
      </c>
      <c r="F630" s="381" t="s">
        <v>3876</v>
      </c>
      <c r="H630" s="382">
        <v>1.2</v>
      </c>
      <c r="I630" s="434"/>
      <c r="L630" s="377"/>
      <c r="M630" s="383"/>
      <c r="N630" s="384"/>
      <c r="O630" s="384"/>
      <c r="P630" s="384"/>
      <c r="Q630" s="384"/>
      <c r="R630" s="384"/>
      <c r="S630" s="384"/>
      <c r="T630" s="385"/>
      <c r="AT630" s="380" t="s">
        <v>88</v>
      </c>
      <c r="AU630" s="380" t="s">
        <v>45</v>
      </c>
      <c r="AV630" s="378" t="s">
        <v>45</v>
      </c>
      <c r="AW630" s="378" t="s">
        <v>24</v>
      </c>
      <c r="AX630" s="378" t="s">
        <v>42</v>
      </c>
      <c r="AY630" s="380" t="s">
        <v>79</v>
      </c>
    </row>
    <row r="631" spans="2:65" s="378" customFormat="1">
      <c r="B631" s="377"/>
      <c r="D631" s="379" t="s">
        <v>88</v>
      </c>
      <c r="E631" s="380" t="s">
        <v>1</v>
      </c>
      <c r="F631" s="381" t="s">
        <v>3875</v>
      </c>
      <c r="H631" s="382">
        <v>0.65</v>
      </c>
      <c r="I631" s="434"/>
      <c r="L631" s="377"/>
      <c r="M631" s="383"/>
      <c r="N631" s="384"/>
      <c r="O631" s="384"/>
      <c r="P631" s="384"/>
      <c r="Q631" s="384"/>
      <c r="R631" s="384"/>
      <c r="S631" s="384"/>
      <c r="T631" s="385"/>
      <c r="AT631" s="380" t="s">
        <v>88</v>
      </c>
      <c r="AU631" s="380" t="s">
        <v>45</v>
      </c>
      <c r="AV631" s="378" t="s">
        <v>45</v>
      </c>
      <c r="AW631" s="378" t="s">
        <v>24</v>
      </c>
      <c r="AX631" s="378" t="s">
        <v>42</v>
      </c>
      <c r="AY631" s="380" t="s">
        <v>79</v>
      </c>
    </row>
    <row r="632" spans="2:65" s="378" customFormat="1">
      <c r="B632" s="377"/>
      <c r="D632" s="379" t="s">
        <v>88</v>
      </c>
      <c r="E632" s="380" t="s">
        <v>1</v>
      </c>
      <c r="F632" s="381" t="s">
        <v>3874</v>
      </c>
      <c r="H632" s="382">
        <v>0.63</v>
      </c>
      <c r="I632" s="434"/>
      <c r="L632" s="377"/>
      <c r="M632" s="383"/>
      <c r="N632" s="384"/>
      <c r="O632" s="384"/>
      <c r="P632" s="384"/>
      <c r="Q632" s="384"/>
      <c r="R632" s="384"/>
      <c r="S632" s="384"/>
      <c r="T632" s="385"/>
      <c r="AT632" s="380" t="s">
        <v>88</v>
      </c>
      <c r="AU632" s="380" t="s">
        <v>45</v>
      </c>
      <c r="AV632" s="378" t="s">
        <v>45</v>
      </c>
      <c r="AW632" s="378" t="s">
        <v>24</v>
      </c>
      <c r="AX632" s="378" t="s">
        <v>42</v>
      </c>
      <c r="AY632" s="380" t="s">
        <v>79</v>
      </c>
    </row>
    <row r="633" spans="2:65" s="378" customFormat="1">
      <c r="B633" s="377"/>
      <c r="D633" s="379" t="s">
        <v>88</v>
      </c>
      <c r="E633" s="380" t="s">
        <v>1</v>
      </c>
      <c r="F633" s="381" t="s">
        <v>3873</v>
      </c>
      <c r="H633" s="382">
        <v>3.78</v>
      </c>
      <c r="I633" s="434"/>
      <c r="L633" s="377"/>
      <c r="M633" s="383"/>
      <c r="N633" s="384"/>
      <c r="O633" s="384"/>
      <c r="P633" s="384"/>
      <c r="Q633" s="384"/>
      <c r="R633" s="384"/>
      <c r="S633" s="384"/>
      <c r="T633" s="385"/>
      <c r="AT633" s="380" t="s">
        <v>88</v>
      </c>
      <c r="AU633" s="380" t="s">
        <v>45</v>
      </c>
      <c r="AV633" s="378" t="s">
        <v>45</v>
      </c>
      <c r="AW633" s="378" t="s">
        <v>24</v>
      </c>
      <c r="AX633" s="378" t="s">
        <v>42</v>
      </c>
      <c r="AY633" s="380" t="s">
        <v>79</v>
      </c>
    </row>
    <row r="634" spans="2:65" s="417" customFormat="1">
      <c r="B634" s="416"/>
      <c r="D634" s="379" t="s">
        <v>88</v>
      </c>
      <c r="E634" s="418" t="s">
        <v>1</v>
      </c>
      <c r="F634" s="419" t="s">
        <v>1840</v>
      </c>
      <c r="H634" s="420">
        <v>21.96</v>
      </c>
      <c r="I634" s="438"/>
      <c r="L634" s="416"/>
      <c r="M634" s="421"/>
      <c r="N634" s="422"/>
      <c r="O634" s="422"/>
      <c r="P634" s="422"/>
      <c r="Q634" s="422"/>
      <c r="R634" s="422"/>
      <c r="S634" s="422"/>
      <c r="T634" s="423"/>
      <c r="AT634" s="418" t="s">
        <v>88</v>
      </c>
      <c r="AU634" s="418" t="s">
        <v>45</v>
      </c>
      <c r="AV634" s="417" t="s">
        <v>98</v>
      </c>
      <c r="AW634" s="417" t="s">
        <v>24</v>
      </c>
      <c r="AX634" s="417" t="s">
        <v>42</v>
      </c>
      <c r="AY634" s="418" t="s">
        <v>79</v>
      </c>
    </row>
    <row r="635" spans="2:65" s="387" customFormat="1">
      <c r="B635" s="386"/>
      <c r="D635" s="388" t="s">
        <v>88</v>
      </c>
      <c r="E635" s="389" t="s">
        <v>1</v>
      </c>
      <c r="F635" s="390" t="s">
        <v>90</v>
      </c>
      <c r="H635" s="391">
        <v>456.11799999999999</v>
      </c>
      <c r="I635" s="435"/>
      <c r="L635" s="386"/>
      <c r="M635" s="392"/>
      <c r="N635" s="393"/>
      <c r="O635" s="393"/>
      <c r="P635" s="393"/>
      <c r="Q635" s="393"/>
      <c r="R635" s="393"/>
      <c r="S635" s="393"/>
      <c r="T635" s="394"/>
      <c r="AT635" s="395" t="s">
        <v>88</v>
      </c>
      <c r="AU635" s="395" t="s">
        <v>45</v>
      </c>
      <c r="AV635" s="387" t="s">
        <v>91</v>
      </c>
      <c r="AW635" s="387" t="s">
        <v>24</v>
      </c>
      <c r="AX635" s="387" t="s">
        <v>12</v>
      </c>
      <c r="AY635" s="395" t="s">
        <v>79</v>
      </c>
    </row>
    <row r="636" spans="2:65" s="285" customFormat="1" ht="22.5" customHeight="1">
      <c r="B636" s="286"/>
      <c r="C636" s="366" t="s">
        <v>543</v>
      </c>
      <c r="D636" s="366" t="s">
        <v>82</v>
      </c>
      <c r="E636" s="367" t="s">
        <v>3943</v>
      </c>
      <c r="F636" s="368" t="s">
        <v>3942</v>
      </c>
      <c r="G636" s="369" t="s">
        <v>959</v>
      </c>
      <c r="H636" s="370">
        <v>456.11799999999999</v>
      </c>
      <c r="I636" s="261"/>
      <c r="J636" s="371">
        <f>ROUND(I636*H636,1)</f>
        <v>0</v>
      </c>
      <c r="K636" s="368"/>
      <c r="L636" s="286"/>
      <c r="M636" s="372" t="s">
        <v>1</v>
      </c>
      <c r="N636" s="373" t="s">
        <v>31</v>
      </c>
      <c r="O636" s="374">
        <v>0.33</v>
      </c>
      <c r="P636" s="374">
        <f>O636*H636</f>
        <v>150.51894000000001</v>
      </c>
      <c r="Q636" s="374">
        <v>4.8900000000000002E-3</v>
      </c>
      <c r="R636" s="374">
        <f>Q636*H636</f>
        <v>2.23041702</v>
      </c>
      <c r="S636" s="374">
        <v>0</v>
      </c>
      <c r="T636" s="375">
        <f>S636*H636</f>
        <v>0</v>
      </c>
      <c r="AR636" s="275" t="s">
        <v>91</v>
      </c>
      <c r="AT636" s="275" t="s">
        <v>82</v>
      </c>
      <c r="AU636" s="275" t="s">
        <v>45</v>
      </c>
      <c r="AY636" s="275" t="s">
        <v>79</v>
      </c>
      <c r="BE636" s="376">
        <f>IF(N636="základní",J636,0)</f>
        <v>0</v>
      </c>
      <c r="BF636" s="376">
        <f>IF(N636="snížená",J636,0)</f>
        <v>0</v>
      </c>
      <c r="BG636" s="376">
        <f>IF(N636="zákl. přenesená",J636,0)</f>
        <v>0</v>
      </c>
      <c r="BH636" s="376">
        <f>IF(N636="sníž. přenesená",J636,0)</f>
        <v>0</v>
      </c>
      <c r="BI636" s="376">
        <f>IF(N636="nulová",J636,0)</f>
        <v>0</v>
      </c>
      <c r="BJ636" s="275" t="s">
        <v>12</v>
      </c>
      <c r="BK636" s="376">
        <f>ROUND(I636*H636,1)</f>
        <v>0</v>
      </c>
      <c r="BL636" s="275" t="s">
        <v>91</v>
      </c>
      <c r="BM636" s="275" t="s">
        <v>3941</v>
      </c>
    </row>
    <row r="637" spans="2:65" s="397" customFormat="1">
      <c r="B637" s="396"/>
      <c r="D637" s="379" t="s">
        <v>88</v>
      </c>
      <c r="E637" s="398" t="s">
        <v>1</v>
      </c>
      <c r="F637" s="399" t="s">
        <v>3886</v>
      </c>
      <c r="H637" s="398" t="s">
        <v>1</v>
      </c>
      <c r="I637" s="436"/>
      <c r="L637" s="396"/>
      <c r="M637" s="400"/>
      <c r="N637" s="401"/>
      <c r="O637" s="401"/>
      <c r="P637" s="401"/>
      <c r="Q637" s="401"/>
      <c r="R637" s="401"/>
      <c r="S637" s="401"/>
      <c r="T637" s="402"/>
      <c r="AT637" s="398" t="s">
        <v>88</v>
      </c>
      <c r="AU637" s="398" t="s">
        <v>45</v>
      </c>
      <c r="AV637" s="397" t="s">
        <v>12</v>
      </c>
      <c r="AW637" s="397" t="s">
        <v>24</v>
      </c>
      <c r="AX637" s="397" t="s">
        <v>42</v>
      </c>
      <c r="AY637" s="398" t="s">
        <v>79</v>
      </c>
    </row>
    <row r="638" spans="2:65" s="378" customFormat="1">
      <c r="B638" s="377"/>
      <c r="D638" s="379" t="s">
        <v>88</v>
      </c>
      <c r="E638" s="380" t="s">
        <v>1</v>
      </c>
      <c r="F638" s="381" t="s">
        <v>3885</v>
      </c>
      <c r="H638" s="382">
        <v>124.624</v>
      </c>
      <c r="I638" s="434"/>
      <c r="L638" s="377"/>
      <c r="M638" s="383"/>
      <c r="N638" s="384"/>
      <c r="O638" s="384"/>
      <c r="P638" s="384"/>
      <c r="Q638" s="384"/>
      <c r="R638" s="384"/>
      <c r="S638" s="384"/>
      <c r="T638" s="385"/>
      <c r="AT638" s="380" t="s">
        <v>88</v>
      </c>
      <c r="AU638" s="380" t="s">
        <v>45</v>
      </c>
      <c r="AV638" s="378" t="s">
        <v>45</v>
      </c>
      <c r="AW638" s="378" t="s">
        <v>24</v>
      </c>
      <c r="AX638" s="378" t="s">
        <v>42</v>
      </c>
      <c r="AY638" s="380" t="s">
        <v>79</v>
      </c>
    </row>
    <row r="639" spans="2:65" s="378" customFormat="1">
      <c r="B639" s="377"/>
      <c r="D639" s="379" t="s">
        <v>88</v>
      </c>
      <c r="E639" s="380" t="s">
        <v>1</v>
      </c>
      <c r="F639" s="381" t="s">
        <v>3884</v>
      </c>
      <c r="H639" s="382">
        <v>420.48399999999998</v>
      </c>
      <c r="I639" s="434"/>
      <c r="L639" s="377"/>
      <c r="M639" s="383"/>
      <c r="N639" s="384"/>
      <c r="O639" s="384"/>
      <c r="P639" s="384"/>
      <c r="Q639" s="384"/>
      <c r="R639" s="384"/>
      <c r="S639" s="384"/>
      <c r="T639" s="385"/>
      <c r="AT639" s="380" t="s">
        <v>88</v>
      </c>
      <c r="AU639" s="380" t="s">
        <v>45</v>
      </c>
      <c r="AV639" s="378" t="s">
        <v>45</v>
      </c>
      <c r="AW639" s="378" t="s">
        <v>24</v>
      </c>
      <c r="AX639" s="378" t="s">
        <v>42</v>
      </c>
      <c r="AY639" s="380" t="s">
        <v>79</v>
      </c>
    </row>
    <row r="640" spans="2:65" s="417" customFormat="1">
      <c r="B640" s="416"/>
      <c r="D640" s="379" t="s">
        <v>88</v>
      </c>
      <c r="E640" s="418" t="s">
        <v>1</v>
      </c>
      <c r="F640" s="419" t="s">
        <v>1840</v>
      </c>
      <c r="H640" s="420">
        <v>545.10799999999995</v>
      </c>
      <c r="I640" s="438"/>
      <c r="L640" s="416"/>
      <c r="M640" s="421"/>
      <c r="N640" s="422"/>
      <c r="O640" s="422"/>
      <c r="P640" s="422"/>
      <c r="Q640" s="422"/>
      <c r="R640" s="422"/>
      <c r="S640" s="422"/>
      <c r="T640" s="423"/>
      <c r="AT640" s="418" t="s">
        <v>88</v>
      </c>
      <c r="AU640" s="418" t="s">
        <v>45</v>
      </c>
      <c r="AV640" s="417" t="s">
        <v>98</v>
      </c>
      <c r="AW640" s="417" t="s">
        <v>24</v>
      </c>
      <c r="AX640" s="417" t="s">
        <v>42</v>
      </c>
      <c r="AY640" s="418" t="s">
        <v>79</v>
      </c>
    </row>
    <row r="641" spans="2:51" s="397" customFormat="1">
      <c r="B641" s="396"/>
      <c r="D641" s="379" t="s">
        <v>88</v>
      </c>
      <c r="E641" s="398" t="s">
        <v>1</v>
      </c>
      <c r="F641" s="399" t="s">
        <v>2787</v>
      </c>
      <c r="H641" s="398" t="s">
        <v>1</v>
      </c>
      <c r="I641" s="436"/>
      <c r="L641" s="396"/>
      <c r="M641" s="400"/>
      <c r="N641" s="401"/>
      <c r="O641" s="401"/>
      <c r="P641" s="401"/>
      <c r="Q641" s="401"/>
      <c r="R641" s="401"/>
      <c r="S641" s="401"/>
      <c r="T641" s="402"/>
      <c r="AT641" s="398" t="s">
        <v>88</v>
      </c>
      <c r="AU641" s="398" t="s">
        <v>45</v>
      </c>
      <c r="AV641" s="397" t="s">
        <v>12</v>
      </c>
      <c r="AW641" s="397" t="s">
        <v>24</v>
      </c>
      <c r="AX641" s="397" t="s">
        <v>42</v>
      </c>
      <c r="AY641" s="398" t="s">
        <v>79</v>
      </c>
    </row>
    <row r="642" spans="2:51" s="378" customFormat="1">
      <c r="B642" s="377"/>
      <c r="D642" s="379" t="s">
        <v>88</v>
      </c>
      <c r="E642" s="380" t="s">
        <v>1</v>
      </c>
      <c r="F642" s="381" t="s">
        <v>2786</v>
      </c>
      <c r="H642" s="382">
        <v>-21</v>
      </c>
      <c r="I642" s="434"/>
      <c r="L642" s="377"/>
      <c r="M642" s="383"/>
      <c r="N642" s="384"/>
      <c r="O642" s="384"/>
      <c r="P642" s="384"/>
      <c r="Q642" s="384"/>
      <c r="R642" s="384"/>
      <c r="S642" s="384"/>
      <c r="T642" s="385"/>
      <c r="AT642" s="380" t="s">
        <v>88</v>
      </c>
      <c r="AU642" s="380" t="s">
        <v>45</v>
      </c>
      <c r="AV642" s="378" t="s">
        <v>45</v>
      </c>
      <c r="AW642" s="378" t="s">
        <v>24</v>
      </c>
      <c r="AX642" s="378" t="s">
        <v>42</v>
      </c>
      <c r="AY642" s="380" t="s">
        <v>79</v>
      </c>
    </row>
    <row r="643" spans="2:51" s="378" customFormat="1">
      <c r="B643" s="377"/>
      <c r="D643" s="379" t="s">
        <v>88</v>
      </c>
      <c r="E643" s="380" t="s">
        <v>1</v>
      </c>
      <c r="F643" s="381" t="s">
        <v>2785</v>
      </c>
      <c r="H643" s="382">
        <v>-6</v>
      </c>
      <c r="I643" s="434"/>
      <c r="L643" s="377"/>
      <c r="M643" s="383"/>
      <c r="N643" s="384"/>
      <c r="O643" s="384"/>
      <c r="P643" s="384"/>
      <c r="Q643" s="384"/>
      <c r="R643" s="384"/>
      <c r="S643" s="384"/>
      <c r="T643" s="385"/>
      <c r="AT643" s="380" t="s">
        <v>88</v>
      </c>
      <c r="AU643" s="380" t="s">
        <v>45</v>
      </c>
      <c r="AV643" s="378" t="s">
        <v>45</v>
      </c>
      <c r="AW643" s="378" t="s">
        <v>24</v>
      </c>
      <c r="AX643" s="378" t="s">
        <v>42</v>
      </c>
      <c r="AY643" s="380" t="s">
        <v>79</v>
      </c>
    </row>
    <row r="644" spans="2:51" s="378" customFormat="1">
      <c r="B644" s="377"/>
      <c r="D644" s="379" t="s">
        <v>88</v>
      </c>
      <c r="E644" s="380" t="s">
        <v>1</v>
      </c>
      <c r="F644" s="381" t="s">
        <v>2784</v>
      </c>
      <c r="H644" s="382">
        <v>-3.375</v>
      </c>
      <c r="I644" s="434"/>
      <c r="L644" s="377"/>
      <c r="M644" s="383"/>
      <c r="N644" s="384"/>
      <c r="O644" s="384"/>
      <c r="P644" s="384"/>
      <c r="Q644" s="384"/>
      <c r="R644" s="384"/>
      <c r="S644" s="384"/>
      <c r="T644" s="385"/>
      <c r="AT644" s="380" t="s">
        <v>88</v>
      </c>
      <c r="AU644" s="380" t="s">
        <v>45</v>
      </c>
      <c r="AV644" s="378" t="s">
        <v>45</v>
      </c>
      <c r="AW644" s="378" t="s">
        <v>24</v>
      </c>
      <c r="AX644" s="378" t="s">
        <v>42</v>
      </c>
      <c r="AY644" s="380" t="s">
        <v>79</v>
      </c>
    </row>
    <row r="645" spans="2:51" s="378" customFormat="1">
      <c r="B645" s="377"/>
      <c r="D645" s="379" t="s">
        <v>88</v>
      </c>
      <c r="E645" s="380" t="s">
        <v>1</v>
      </c>
      <c r="F645" s="381" t="s">
        <v>2783</v>
      </c>
      <c r="H645" s="382">
        <v>-3.375</v>
      </c>
      <c r="I645" s="434"/>
      <c r="L645" s="377"/>
      <c r="M645" s="383"/>
      <c r="N645" s="384"/>
      <c r="O645" s="384"/>
      <c r="P645" s="384"/>
      <c r="Q645" s="384"/>
      <c r="R645" s="384"/>
      <c r="S645" s="384"/>
      <c r="T645" s="385"/>
      <c r="AT645" s="380" t="s">
        <v>88</v>
      </c>
      <c r="AU645" s="380" t="s">
        <v>45</v>
      </c>
      <c r="AV645" s="378" t="s">
        <v>45</v>
      </c>
      <c r="AW645" s="378" t="s">
        <v>24</v>
      </c>
      <c r="AX645" s="378" t="s">
        <v>42</v>
      </c>
      <c r="AY645" s="380" t="s">
        <v>79</v>
      </c>
    </row>
    <row r="646" spans="2:51" s="378" customFormat="1">
      <c r="B646" s="377"/>
      <c r="D646" s="379" t="s">
        <v>88</v>
      </c>
      <c r="E646" s="380" t="s">
        <v>1</v>
      </c>
      <c r="F646" s="381" t="s">
        <v>2782</v>
      </c>
      <c r="H646" s="382">
        <v>-24.75</v>
      </c>
      <c r="I646" s="434"/>
      <c r="L646" s="377"/>
      <c r="M646" s="383"/>
      <c r="N646" s="384"/>
      <c r="O646" s="384"/>
      <c r="P646" s="384"/>
      <c r="Q646" s="384"/>
      <c r="R646" s="384"/>
      <c r="S646" s="384"/>
      <c r="T646" s="385"/>
      <c r="AT646" s="380" t="s">
        <v>88</v>
      </c>
      <c r="AU646" s="380" t="s">
        <v>45</v>
      </c>
      <c r="AV646" s="378" t="s">
        <v>45</v>
      </c>
      <c r="AW646" s="378" t="s">
        <v>24</v>
      </c>
      <c r="AX646" s="378" t="s">
        <v>42</v>
      </c>
      <c r="AY646" s="380" t="s">
        <v>79</v>
      </c>
    </row>
    <row r="647" spans="2:51" s="378" customFormat="1">
      <c r="B647" s="377"/>
      <c r="D647" s="379" t="s">
        <v>88</v>
      </c>
      <c r="E647" s="380" t="s">
        <v>1</v>
      </c>
      <c r="F647" s="381" t="s">
        <v>2781</v>
      </c>
      <c r="H647" s="382">
        <v>-13.5</v>
      </c>
      <c r="I647" s="434"/>
      <c r="L647" s="377"/>
      <c r="M647" s="383"/>
      <c r="N647" s="384"/>
      <c r="O647" s="384"/>
      <c r="P647" s="384"/>
      <c r="Q647" s="384"/>
      <c r="R647" s="384"/>
      <c r="S647" s="384"/>
      <c r="T647" s="385"/>
      <c r="AT647" s="380" t="s">
        <v>88</v>
      </c>
      <c r="AU647" s="380" t="s">
        <v>45</v>
      </c>
      <c r="AV647" s="378" t="s">
        <v>45</v>
      </c>
      <c r="AW647" s="378" t="s">
        <v>24</v>
      </c>
      <c r="AX647" s="378" t="s">
        <v>42</v>
      </c>
      <c r="AY647" s="380" t="s">
        <v>79</v>
      </c>
    </row>
    <row r="648" spans="2:51" s="378" customFormat="1">
      <c r="B648" s="377"/>
      <c r="D648" s="379" t="s">
        <v>88</v>
      </c>
      <c r="E648" s="380" t="s">
        <v>1</v>
      </c>
      <c r="F648" s="381" t="s">
        <v>2780</v>
      </c>
      <c r="H648" s="382">
        <v>-5</v>
      </c>
      <c r="I648" s="434"/>
      <c r="L648" s="377"/>
      <c r="M648" s="383"/>
      <c r="N648" s="384"/>
      <c r="O648" s="384"/>
      <c r="P648" s="384"/>
      <c r="Q648" s="384"/>
      <c r="R648" s="384"/>
      <c r="S648" s="384"/>
      <c r="T648" s="385"/>
      <c r="AT648" s="380" t="s">
        <v>88</v>
      </c>
      <c r="AU648" s="380" t="s">
        <v>45</v>
      </c>
      <c r="AV648" s="378" t="s">
        <v>45</v>
      </c>
      <c r="AW648" s="378" t="s">
        <v>24</v>
      </c>
      <c r="AX648" s="378" t="s">
        <v>42</v>
      </c>
      <c r="AY648" s="380" t="s">
        <v>79</v>
      </c>
    </row>
    <row r="649" spans="2:51" s="378" customFormat="1">
      <c r="B649" s="377"/>
      <c r="D649" s="379" t="s">
        <v>88</v>
      </c>
      <c r="E649" s="380" t="s">
        <v>1</v>
      </c>
      <c r="F649" s="381" t="s">
        <v>2779</v>
      </c>
      <c r="H649" s="382">
        <v>-5</v>
      </c>
      <c r="I649" s="434"/>
      <c r="L649" s="377"/>
      <c r="M649" s="383"/>
      <c r="N649" s="384"/>
      <c r="O649" s="384"/>
      <c r="P649" s="384"/>
      <c r="Q649" s="384"/>
      <c r="R649" s="384"/>
      <c r="S649" s="384"/>
      <c r="T649" s="385"/>
      <c r="AT649" s="380" t="s">
        <v>88</v>
      </c>
      <c r="AU649" s="380" t="s">
        <v>45</v>
      </c>
      <c r="AV649" s="378" t="s">
        <v>45</v>
      </c>
      <c r="AW649" s="378" t="s">
        <v>24</v>
      </c>
      <c r="AX649" s="378" t="s">
        <v>42</v>
      </c>
      <c r="AY649" s="380" t="s">
        <v>79</v>
      </c>
    </row>
    <row r="650" spans="2:51" s="378" customFormat="1">
      <c r="B650" s="377"/>
      <c r="D650" s="379" t="s">
        <v>88</v>
      </c>
      <c r="E650" s="380" t="s">
        <v>1</v>
      </c>
      <c r="F650" s="381" t="s">
        <v>2778</v>
      </c>
      <c r="H650" s="382">
        <v>-3.75</v>
      </c>
      <c r="I650" s="434"/>
      <c r="L650" s="377"/>
      <c r="M650" s="383"/>
      <c r="N650" s="384"/>
      <c r="O650" s="384"/>
      <c r="P650" s="384"/>
      <c r="Q650" s="384"/>
      <c r="R650" s="384"/>
      <c r="S650" s="384"/>
      <c r="T650" s="385"/>
      <c r="AT650" s="380" t="s">
        <v>88</v>
      </c>
      <c r="AU650" s="380" t="s">
        <v>45</v>
      </c>
      <c r="AV650" s="378" t="s">
        <v>45</v>
      </c>
      <c r="AW650" s="378" t="s">
        <v>24</v>
      </c>
      <c r="AX650" s="378" t="s">
        <v>42</v>
      </c>
      <c r="AY650" s="380" t="s">
        <v>79</v>
      </c>
    </row>
    <row r="651" spans="2:51" s="378" customFormat="1">
      <c r="B651" s="377"/>
      <c r="D651" s="379" t="s">
        <v>88</v>
      </c>
      <c r="E651" s="380" t="s">
        <v>1</v>
      </c>
      <c r="F651" s="381" t="s">
        <v>2777</v>
      </c>
      <c r="H651" s="382">
        <v>-3.6</v>
      </c>
      <c r="I651" s="434"/>
      <c r="L651" s="377"/>
      <c r="M651" s="383"/>
      <c r="N651" s="384"/>
      <c r="O651" s="384"/>
      <c r="P651" s="384"/>
      <c r="Q651" s="384"/>
      <c r="R651" s="384"/>
      <c r="S651" s="384"/>
      <c r="T651" s="385"/>
      <c r="AT651" s="380" t="s">
        <v>88</v>
      </c>
      <c r="AU651" s="380" t="s">
        <v>45</v>
      </c>
      <c r="AV651" s="378" t="s">
        <v>45</v>
      </c>
      <c r="AW651" s="378" t="s">
        <v>24</v>
      </c>
      <c r="AX651" s="378" t="s">
        <v>42</v>
      </c>
      <c r="AY651" s="380" t="s">
        <v>79</v>
      </c>
    </row>
    <row r="652" spans="2:51" s="378" customFormat="1">
      <c r="B652" s="377"/>
      <c r="D652" s="379" t="s">
        <v>88</v>
      </c>
      <c r="E652" s="380" t="s">
        <v>1</v>
      </c>
      <c r="F652" s="381" t="s">
        <v>2776</v>
      </c>
      <c r="H652" s="382">
        <v>-21.6</v>
      </c>
      <c r="I652" s="434"/>
      <c r="L652" s="377"/>
      <c r="M652" s="383"/>
      <c r="N652" s="384"/>
      <c r="O652" s="384"/>
      <c r="P652" s="384"/>
      <c r="Q652" s="384"/>
      <c r="R652" s="384"/>
      <c r="S652" s="384"/>
      <c r="T652" s="385"/>
      <c r="AT652" s="380" t="s">
        <v>88</v>
      </c>
      <c r="AU652" s="380" t="s">
        <v>45</v>
      </c>
      <c r="AV652" s="378" t="s">
        <v>45</v>
      </c>
      <c r="AW652" s="378" t="s">
        <v>24</v>
      </c>
      <c r="AX652" s="378" t="s">
        <v>42</v>
      </c>
      <c r="AY652" s="380" t="s">
        <v>79</v>
      </c>
    </row>
    <row r="653" spans="2:51" s="417" customFormat="1">
      <c r="B653" s="416"/>
      <c r="D653" s="379" t="s">
        <v>88</v>
      </c>
      <c r="E653" s="418" t="s">
        <v>1</v>
      </c>
      <c r="F653" s="419" t="s">
        <v>1840</v>
      </c>
      <c r="H653" s="420">
        <v>-110.95</v>
      </c>
      <c r="I653" s="438"/>
      <c r="L653" s="416"/>
      <c r="M653" s="421"/>
      <c r="N653" s="422"/>
      <c r="O653" s="422"/>
      <c r="P653" s="422"/>
      <c r="Q653" s="422"/>
      <c r="R653" s="422"/>
      <c r="S653" s="422"/>
      <c r="T653" s="423"/>
      <c r="AT653" s="418" t="s">
        <v>88</v>
      </c>
      <c r="AU653" s="418" t="s">
        <v>45</v>
      </c>
      <c r="AV653" s="417" t="s">
        <v>98</v>
      </c>
      <c r="AW653" s="417" t="s">
        <v>24</v>
      </c>
      <c r="AX653" s="417" t="s">
        <v>42</v>
      </c>
      <c r="AY653" s="418" t="s">
        <v>79</v>
      </c>
    </row>
    <row r="654" spans="2:51" s="397" customFormat="1">
      <c r="B654" s="396"/>
      <c r="D654" s="379" t="s">
        <v>88</v>
      </c>
      <c r="E654" s="398" t="s">
        <v>1</v>
      </c>
      <c r="F654" s="399" t="s">
        <v>2774</v>
      </c>
      <c r="H654" s="398" t="s">
        <v>1</v>
      </c>
      <c r="I654" s="436"/>
      <c r="L654" s="396"/>
      <c r="M654" s="400"/>
      <c r="N654" s="401"/>
      <c r="O654" s="401"/>
      <c r="P654" s="401"/>
      <c r="Q654" s="401"/>
      <c r="R654" s="401"/>
      <c r="S654" s="401"/>
      <c r="T654" s="402"/>
      <c r="AT654" s="398" t="s">
        <v>88</v>
      </c>
      <c r="AU654" s="398" t="s">
        <v>45</v>
      </c>
      <c r="AV654" s="397" t="s">
        <v>12</v>
      </c>
      <c r="AW654" s="397" t="s">
        <v>24</v>
      </c>
      <c r="AX654" s="397" t="s">
        <v>42</v>
      </c>
      <c r="AY654" s="398" t="s">
        <v>79</v>
      </c>
    </row>
    <row r="655" spans="2:51" s="378" customFormat="1">
      <c r="B655" s="377"/>
      <c r="D655" s="379" t="s">
        <v>88</v>
      </c>
      <c r="E655" s="380" t="s">
        <v>1</v>
      </c>
      <c r="F655" s="381" t="s">
        <v>3883</v>
      </c>
      <c r="H655" s="382">
        <v>3.5</v>
      </c>
      <c r="I655" s="434"/>
      <c r="L655" s="377"/>
      <c r="M655" s="383"/>
      <c r="N655" s="384"/>
      <c r="O655" s="384"/>
      <c r="P655" s="384"/>
      <c r="Q655" s="384"/>
      <c r="R655" s="384"/>
      <c r="S655" s="384"/>
      <c r="T655" s="385"/>
      <c r="AT655" s="380" t="s">
        <v>88</v>
      </c>
      <c r="AU655" s="380" t="s">
        <v>45</v>
      </c>
      <c r="AV655" s="378" t="s">
        <v>45</v>
      </c>
      <c r="AW655" s="378" t="s">
        <v>24</v>
      </c>
      <c r="AX655" s="378" t="s">
        <v>42</v>
      </c>
      <c r="AY655" s="380" t="s">
        <v>79</v>
      </c>
    </row>
    <row r="656" spans="2:51" s="378" customFormat="1">
      <c r="B656" s="377"/>
      <c r="D656" s="379" t="s">
        <v>88</v>
      </c>
      <c r="E656" s="380" t="s">
        <v>1</v>
      </c>
      <c r="F656" s="381" t="s">
        <v>3882</v>
      </c>
      <c r="H656" s="382">
        <v>1</v>
      </c>
      <c r="I656" s="434"/>
      <c r="L656" s="377"/>
      <c r="M656" s="383"/>
      <c r="N656" s="384"/>
      <c r="O656" s="384"/>
      <c r="P656" s="384"/>
      <c r="Q656" s="384"/>
      <c r="R656" s="384"/>
      <c r="S656" s="384"/>
      <c r="T656" s="385"/>
      <c r="AT656" s="380" t="s">
        <v>88</v>
      </c>
      <c r="AU656" s="380" t="s">
        <v>45</v>
      </c>
      <c r="AV656" s="378" t="s">
        <v>45</v>
      </c>
      <c r="AW656" s="378" t="s">
        <v>24</v>
      </c>
      <c r="AX656" s="378" t="s">
        <v>42</v>
      </c>
      <c r="AY656" s="380" t="s">
        <v>79</v>
      </c>
    </row>
    <row r="657" spans="2:65" s="378" customFormat="1">
      <c r="B657" s="377"/>
      <c r="D657" s="379" t="s">
        <v>88</v>
      </c>
      <c r="E657" s="380" t="s">
        <v>1</v>
      </c>
      <c r="F657" s="381" t="s">
        <v>3881</v>
      </c>
      <c r="H657" s="382">
        <v>0.52500000000000002</v>
      </c>
      <c r="I657" s="434"/>
      <c r="L657" s="377"/>
      <c r="M657" s="383"/>
      <c r="N657" s="384"/>
      <c r="O657" s="384"/>
      <c r="P657" s="384"/>
      <c r="Q657" s="384"/>
      <c r="R657" s="384"/>
      <c r="S657" s="384"/>
      <c r="T657" s="385"/>
      <c r="AT657" s="380" t="s">
        <v>88</v>
      </c>
      <c r="AU657" s="380" t="s">
        <v>45</v>
      </c>
      <c r="AV657" s="378" t="s">
        <v>45</v>
      </c>
      <c r="AW657" s="378" t="s">
        <v>24</v>
      </c>
      <c r="AX657" s="378" t="s">
        <v>42</v>
      </c>
      <c r="AY657" s="380" t="s">
        <v>79</v>
      </c>
    </row>
    <row r="658" spans="2:65" s="378" customFormat="1">
      <c r="B658" s="377"/>
      <c r="D658" s="379" t="s">
        <v>88</v>
      </c>
      <c r="E658" s="380" t="s">
        <v>1</v>
      </c>
      <c r="F658" s="381" t="s">
        <v>3880</v>
      </c>
      <c r="H658" s="382">
        <v>0.52500000000000002</v>
      </c>
      <c r="I658" s="434"/>
      <c r="L658" s="377"/>
      <c r="M658" s="383"/>
      <c r="N658" s="384"/>
      <c r="O658" s="384"/>
      <c r="P658" s="384"/>
      <c r="Q658" s="384"/>
      <c r="R658" s="384"/>
      <c r="S658" s="384"/>
      <c r="T658" s="385"/>
      <c r="AT658" s="380" t="s">
        <v>88</v>
      </c>
      <c r="AU658" s="380" t="s">
        <v>45</v>
      </c>
      <c r="AV658" s="378" t="s">
        <v>45</v>
      </c>
      <c r="AW658" s="378" t="s">
        <v>24</v>
      </c>
      <c r="AX658" s="378" t="s">
        <v>42</v>
      </c>
      <c r="AY658" s="380" t="s">
        <v>79</v>
      </c>
    </row>
    <row r="659" spans="2:65" s="378" customFormat="1">
      <c r="B659" s="377"/>
      <c r="D659" s="379" t="s">
        <v>88</v>
      </c>
      <c r="E659" s="380" t="s">
        <v>1</v>
      </c>
      <c r="F659" s="381" t="s">
        <v>3879</v>
      </c>
      <c r="H659" s="382">
        <v>4.95</v>
      </c>
      <c r="I659" s="434"/>
      <c r="L659" s="377"/>
      <c r="M659" s="383"/>
      <c r="N659" s="384"/>
      <c r="O659" s="384"/>
      <c r="P659" s="384"/>
      <c r="Q659" s="384"/>
      <c r="R659" s="384"/>
      <c r="S659" s="384"/>
      <c r="T659" s="385"/>
      <c r="AT659" s="380" t="s">
        <v>88</v>
      </c>
      <c r="AU659" s="380" t="s">
        <v>45</v>
      </c>
      <c r="AV659" s="378" t="s">
        <v>45</v>
      </c>
      <c r="AW659" s="378" t="s">
        <v>24</v>
      </c>
      <c r="AX659" s="378" t="s">
        <v>42</v>
      </c>
      <c r="AY659" s="380" t="s">
        <v>79</v>
      </c>
    </row>
    <row r="660" spans="2:65" s="378" customFormat="1">
      <c r="B660" s="377"/>
      <c r="D660" s="379" t="s">
        <v>88</v>
      </c>
      <c r="E660" s="380" t="s">
        <v>1</v>
      </c>
      <c r="F660" s="381" t="s">
        <v>3878</v>
      </c>
      <c r="H660" s="382">
        <v>4.5</v>
      </c>
      <c r="I660" s="434"/>
      <c r="L660" s="377"/>
      <c r="M660" s="383"/>
      <c r="N660" s="384"/>
      <c r="O660" s="384"/>
      <c r="P660" s="384"/>
      <c r="Q660" s="384"/>
      <c r="R660" s="384"/>
      <c r="S660" s="384"/>
      <c r="T660" s="385"/>
      <c r="AT660" s="380" t="s">
        <v>88</v>
      </c>
      <c r="AU660" s="380" t="s">
        <v>45</v>
      </c>
      <c r="AV660" s="378" t="s">
        <v>45</v>
      </c>
      <c r="AW660" s="378" t="s">
        <v>24</v>
      </c>
      <c r="AX660" s="378" t="s">
        <v>42</v>
      </c>
      <c r="AY660" s="380" t="s">
        <v>79</v>
      </c>
    </row>
    <row r="661" spans="2:65" s="378" customFormat="1">
      <c r="B661" s="377"/>
      <c r="D661" s="379" t="s">
        <v>88</v>
      </c>
      <c r="E661" s="380" t="s">
        <v>1</v>
      </c>
      <c r="F661" s="381" t="s">
        <v>3877</v>
      </c>
      <c r="H661" s="382">
        <v>0.7</v>
      </c>
      <c r="I661" s="434"/>
      <c r="L661" s="377"/>
      <c r="M661" s="383"/>
      <c r="N661" s="384"/>
      <c r="O661" s="384"/>
      <c r="P661" s="384"/>
      <c r="Q661" s="384"/>
      <c r="R661" s="384"/>
      <c r="S661" s="384"/>
      <c r="T661" s="385"/>
      <c r="AT661" s="380" t="s">
        <v>88</v>
      </c>
      <c r="AU661" s="380" t="s">
        <v>45</v>
      </c>
      <c r="AV661" s="378" t="s">
        <v>45</v>
      </c>
      <c r="AW661" s="378" t="s">
        <v>24</v>
      </c>
      <c r="AX661" s="378" t="s">
        <v>42</v>
      </c>
      <c r="AY661" s="380" t="s">
        <v>79</v>
      </c>
    </row>
    <row r="662" spans="2:65" s="378" customFormat="1">
      <c r="B662" s="377"/>
      <c r="D662" s="379" t="s">
        <v>88</v>
      </c>
      <c r="E662" s="380" t="s">
        <v>1</v>
      </c>
      <c r="F662" s="381" t="s">
        <v>3876</v>
      </c>
      <c r="H662" s="382">
        <v>1.2</v>
      </c>
      <c r="I662" s="434"/>
      <c r="L662" s="377"/>
      <c r="M662" s="383"/>
      <c r="N662" s="384"/>
      <c r="O662" s="384"/>
      <c r="P662" s="384"/>
      <c r="Q662" s="384"/>
      <c r="R662" s="384"/>
      <c r="S662" s="384"/>
      <c r="T662" s="385"/>
      <c r="AT662" s="380" t="s">
        <v>88</v>
      </c>
      <c r="AU662" s="380" t="s">
        <v>45</v>
      </c>
      <c r="AV662" s="378" t="s">
        <v>45</v>
      </c>
      <c r="AW662" s="378" t="s">
        <v>24</v>
      </c>
      <c r="AX662" s="378" t="s">
        <v>42</v>
      </c>
      <c r="AY662" s="380" t="s">
        <v>79</v>
      </c>
    </row>
    <row r="663" spans="2:65" s="378" customFormat="1">
      <c r="B663" s="377"/>
      <c r="D663" s="379" t="s">
        <v>88</v>
      </c>
      <c r="E663" s="380" t="s">
        <v>1</v>
      </c>
      <c r="F663" s="381" t="s">
        <v>3875</v>
      </c>
      <c r="H663" s="382">
        <v>0.65</v>
      </c>
      <c r="I663" s="434"/>
      <c r="L663" s="377"/>
      <c r="M663" s="383"/>
      <c r="N663" s="384"/>
      <c r="O663" s="384"/>
      <c r="P663" s="384"/>
      <c r="Q663" s="384"/>
      <c r="R663" s="384"/>
      <c r="S663" s="384"/>
      <c r="T663" s="385"/>
      <c r="AT663" s="380" t="s">
        <v>88</v>
      </c>
      <c r="AU663" s="380" t="s">
        <v>45</v>
      </c>
      <c r="AV663" s="378" t="s">
        <v>45</v>
      </c>
      <c r="AW663" s="378" t="s">
        <v>24</v>
      </c>
      <c r="AX663" s="378" t="s">
        <v>42</v>
      </c>
      <c r="AY663" s="380" t="s">
        <v>79</v>
      </c>
    </row>
    <row r="664" spans="2:65" s="378" customFormat="1">
      <c r="B664" s="377"/>
      <c r="D664" s="379" t="s">
        <v>88</v>
      </c>
      <c r="E664" s="380" t="s">
        <v>1</v>
      </c>
      <c r="F664" s="381" t="s">
        <v>3874</v>
      </c>
      <c r="H664" s="382">
        <v>0.63</v>
      </c>
      <c r="I664" s="434"/>
      <c r="L664" s="377"/>
      <c r="M664" s="383"/>
      <c r="N664" s="384"/>
      <c r="O664" s="384"/>
      <c r="P664" s="384"/>
      <c r="Q664" s="384"/>
      <c r="R664" s="384"/>
      <c r="S664" s="384"/>
      <c r="T664" s="385"/>
      <c r="AT664" s="380" t="s">
        <v>88</v>
      </c>
      <c r="AU664" s="380" t="s">
        <v>45</v>
      </c>
      <c r="AV664" s="378" t="s">
        <v>45</v>
      </c>
      <c r="AW664" s="378" t="s">
        <v>24</v>
      </c>
      <c r="AX664" s="378" t="s">
        <v>42</v>
      </c>
      <c r="AY664" s="380" t="s">
        <v>79</v>
      </c>
    </row>
    <row r="665" spans="2:65" s="378" customFormat="1">
      <c r="B665" s="377"/>
      <c r="D665" s="379" t="s">
        <v>88</v>
      </c>
      <c r="E665" s="380" t="s">
        <v>1</v>
      </c>
      <c r="F665" s="381" t="s">
        <v>3873</v>
      </c>
      <c r="H665" s="382">
        <v>3.78</v>
      </c>
      <c r="I665" s="434"/>
      <c r="L665" s="377"/>
      <c r="M665" s="383"/>
      <c r="N665" s="384"/>
      <c r="O665" s="384"/>
      <c r="P665" s="384"/>
      <c r="Q665" s="384"/>
      <c r="R665" s="384"/>
      <c r="S665" s="384"/>
      <c r="T665" s="385"/>
      <c r="AT665" s="380" t="s">
        <v>88</v>
      </c>
      <c r="AU665" s="380" t="s">
        <v>45</v>
      </c>
      <c r="AV665" s="378" t="s">
        <v>45</v>
      </c>
      <c r="AW665" s="378" t="s">
        <v>24</v>
      </c>
      <c r="AX665" s="378" t="s">
        <v>42</v>
      </c>
      <c r="AY665" s="380" t="s">
        <v>79</v>
      </c>
    </row>
    <row r="666" spans="2:65" s="417" customFormat="1">
      <c r="B666" s="416"/>
      <c r="D666" s="379" t="s">
        <v>88</v>
      </c>
      <c r="E666" s="418" t="s">
        <v>1</v>
      </c>
      <c r="F666" s="419" t="s">
        <v>1840</v>
      </c>
      <c r="H666" s="420">
        <v>21.96</v>
      </c>
      <c r="I666" s="438"/>
      <c r="L666" s="416"/>
      <c r="M666" s="421"/>
      <c r="N666" s="422"/>
      <c r="O666" s="422"/>
      <c r="P666" s="422"/>
      <c r="Q666" s="422"/>
      <c r="R666" s="422"/>
      <c r="S666" s="422"/>
      <c r="T666" s="423"/>
      <c r="AT666" s="418" t="s">
        <v>88</v>
      </c>
      <c r="AU666" s="418" t="s">
        <v>45</v>
      </c>
      <c r="AV666" s="417" t="s">
        <v>98</v>
      </c>
      <c r="AW666" s="417" t="s">
        <v>24</v>
      </c>
      <c r="AX666" s="417" t="s">
        <v>42</v>
      </c>
      <c r="AY666" s="418" t="s">
        <v>79</v>
      </c>
    </row>
    <row r="667" spans="2:65" s="387" customFormat="1">
      <c r="B667" s="386"/>
      <c r="D667" s="388" t="s">
        <v>88</v>
      </c>
      <c r="E667" s="389" t="s">
        <v>1</v>
      </c>
      <c r="F667" s="390" t="s">
        <v>90</v>
      </c>
      <c r="H667" s="391">
        <v>456.11799999999999</v>
      </c>
      <c r="I667" s="435"/>
      <c r="L667" s="386"/>
      <c r="M667" s="392"/>
      <c r="N667" s="393"/>
      <c r="O667" s="393"/>
      <c r="P667" s="393"/>
      <c r="Q667" s="393"/>
      <c r="R667" s="393"/>
      <c r="S667" s="393"/>
      <c r="T667" s="394"/>
      <c r="AT667" s="395" t="s">
        <v>88</v>
      </c>
      <c r="AU667" s="395" t="s">
        <v>45</v>
      </c>
      <c r="AV667" s="387" t="s">
        <v>91</v>
      </c>
      <c r="AW667" s="387" t="s">
        <v>24</v>
      </c>
      <c r="AX667" s="387" t="s">
        <v>12</v>
      </c>
      <c r="AY667" s="395" t="s">
        <v>79</v>
      </c>
    </row>
    <row r="668" spans="2:65" s="285" customFormat="1" ht="22.5" customHeight="1">
      <c r="B668" s="286"/>
      <c r="C668" s="366" t="s">
        <v>548</v>
      </c>
      <c r="D668" s="366" t="s">
        <v>82</v>
      </c>
      <c r="E668" s="367" t="s">
        <v>3940</v>
      </c>
      <c r="F668" s="368" t="s">
        <v>3939</v>
      </c>
      <c r="G668" s="369" t="s">
        <v>85</v>
      </c>
      <c r="H668" s="370">
        <v>246.28</v>
      </c>
      <c r="I668" s="261"/>
      <c r="J668" s="371">
        <f>ROUND(I668*H668,1)</f>
        <v>0</v>
      </c>
      <c r="K668" s="368"/>
      <c r="L668" s="286"/>
      <c r="M668" s="372" t="s">
        <v>1</v>
      </c>
      <c r="N668" s="373" t="s">
        <v>31</v>
      </c>
      <c r="O668" s="374">
        <v>0.11</v>
      </c>
      <c r="P668" s="374">
        <f>O668*H668</f>
        <v>27.090800000000002</v>
      </c>
      <c r="Q668" s="374">
        <v>0</v>
      </c>
      <c r="R668" s="374">
        <f>Q668*H668</f>
        <v>0</v>
      </c>
      <c r="S668" s="374">
        <v>0</v>
      </c>
      <c r="T668" s="375">
        <f>S668*H668</f>
        <v>0</v>
      </c>
      <c r="AR668" s="275" t="s">
        <v>91</v>
      </c>
      <c r="AT668" s="275" t="s">
        <v>82</v>
      </c>
      <c r="AU668" s="275" t="s">
        <v>45</v>
      </c>
      <c r="AY668" s="275" t="s">
        <v>79</v>
      </c>
      <c r="BE668" s="376">
        <f>IF(N668="základní",J668,0)</f>
        <v>0</v>
      </c>
      <c r="BF668" s="376">
        <f>IF(N668="snížená",J668,0)</f>
        <v>0</v>
      </c>
      <c r="BG668" s="376">
        <f>IF(N668="zákl. přenesená",J668,0)</f>
        <v>0</v>
      </c>
      <c r="BH668" s="376">
        <f>IF(N668="sníž. přenesená",J668,0)</f>
        <v>0</v>
      </c>
      <c r="BI668" s="376">
        <f>IF(N668="nulová",J668,0)</f>
        <v>0</v>
      </c>
      <c r="BJ668" s="275" t="s">
        <v>12</v>
      </c>
      <c r="BK668" s="376">
        <f>ROUND(I668*H668,1)</f>
        <v>0</v>
      </c>
      <c r="BL668" s="275" t="s">
        <v>91</v>
      </c>
      <c r="BM668" s="275" t="s">
        <v>3938</v>
      </c>
    </row>
    <row r="669" spans="2:65" s="378" customFormat="1">
      <c r="B669" s="377"/>
      <c r="D669" s="379" t="s">
        <v>88</v>
      </c>
      <c r="E669" s="380" t="s">
        <v>1</v>
      </c>
      <c r="F669" s="381" t="s">
        <v>3929</v>
      </c>
      <c r="H669" s="382">
        <v>35</v>
      </c>
      <c r="I669" s="434"/>
      <c r="L669" s="377"/>
      <c r="M669" s="383"/>
      <c r="N669" s="384"/>
      <c r="O669" s="384"/>
      <c r="P669" s="384"/>
      <c r="Q669" s="384"/>
      <c r="R669" s="384"/>
      <c r="S669" s="384"/>
      <c r="T669" s="385"/>
      <c r="AT669" s="380" t="s">
        <v>88</v>
      </c>
      <c r="AU669" s="380" t="s">
        <v>45</v>
      </c>
      <c r="AV669" s="378" t="s">
        <v>45</v>
      </c>
      <c r="AW669" s="378" t="s">
        <v>24</v>
      </c>
      <c r="AX669" s="378" t="s">
        <v>42</v>
      </c>
      <c r="AY669" s="380" t="s">
        <v>79</v>
      </c>
    </row>
    <row r="670" spans="2:65" s="378" customFormat="1">
      <c r="B670" s="377"/>
      <c r="D670" s="379" t="s">
        <v>88</v>
      </c>
      <c r="E670" s="380" t="s">
        <v>1</v>
      </c>
      <c r="F670" s="381" t="s">
        <v>3928</v>
      </c>
      <c r="H670" s="382">
        <v>10</v>
      </c>
      <c r="I670" s="434"/>
      <c r="L670" s="377"/>
      <c r="M670" s="383"/>
      <c r="N670" s="384"/>
      <c r="O670" s="384"/>
      <c r="P670" s="384"/>
      <c r="Q670" s="384"/>
      <c r="R670" s="384"/>
      <c r="S670" s="384"/>
      <c r="T670" s="385"/>
      <c r="AT670" s="380" t="s">
        <v>88</v>
      </c>
      <c r="AU670" s="380" t="s">
        <v>45</v>
      </c>
      <c r="AV670" s="378" t="s">
        <v>45</v>
      </c>
      <c r="AW670" s="378" t="s">
        <v>24</v>
      </c>
      <c r="AX670" s="378" t="s">
        <v>42</v>
      </c>
      <c r="AY670" s="380" t="s">
        <v>79</v>
      </c>
    </row>
    <row r="671" spans="2:65" s="378" customFormat="1">
      <c r="B671" s="377"/>
      <c r="D671" s="379" t="s">
        <v>88</v>
      </c>
      <c r="E671" s="380" t="s">
        <v>1</v>
      </c>
      <c r="F671" s="381" t="s">
        <v>3927</v>
      </c>
      <c r="H671" s="382">
        <v>5.25</v>
      </c>
      <c r="I671" s="434"/>
      <c r="L671" s="377"/>
      <c r="M671" s="383"/>
      <c r="N671" s="384"/>
      <c r="O671" s="384"/>
      <c r="P671" s="384"/>
      <c r="Q671" s="384"/>
      <c r="R671" s="384"/>
      <c r="S671" s="384"/>
      <c r="T671" s="385"/>
      <c r="AT671" s="380" t="s">
        <v>88</v>
      </c>
      <c r="AU671" s="380" t="s">
        <v>45</v>
      </c>
      <c r="AV671" s="378" t="s">
        <v>45</v>
      </c>
      <c r="AW671" s="378" t="s">
        <v>24</v>
      </c>
      <c r="AX671" s="378" t="s">
        <v>42</v>
      </c>
      <c r="AY671" s="380" t="s">
        <v>79</v>
      </c>
    </row>
    <row r="672" spans="2:65" s="378" customFormat="1">
      <c r="B672" s="377"/>
      <c r="D672" s="379" t="s">
        <v>88</v>
      </c>
      <c r="E672" s="380" t="s">
        <v>1</v>
      </c>
      <c r="F672" s="381" t="s">
        <v>3926</v>
      </c>
      <c r="H672" s="382">
        <v>5.25</v>
      </c>
      <c r="I672" s="434"/>
      <c r="L672" s="377"/>
      <c r="M672" s="383"/>
      <c r="N672" s="384"/>
      <c r="O672" s="384"/>
      <c r="P672" s="384"/>
      <c r="Q672" s="384"/>
      <c r="R672" s="384"/>
      <c r="S672" s="384"/>
      <c r="T672" s="385"/>
      <c r="AT672" s="380" t="s">
        <v>88</v>
      </c>
      <c r="AU672" s="380" t="s">
        <v>45</v>
      </c>
      <c r="AV672" s="378" t="s">
        <v>45</v>
      </c>
      <c r="AW672" s="378" t="s">
        <v>24</v>
      </c>
      <c r="AX672" s="378" t="s">
        <v>42</v>
      </c>
      <c r="AY672" s="380" t="s">
        <v>79</v>
      </c>
    </row>
    <row r="673" spans="2:65" s="378" customFormat="1">
      <c r="B673" s="377"/>
      <c r="D673" s="379" t="s">
        <v>88</v>
      </c>
      <c r="E673" s="380" t="s">
        <v>1</v>
      </c>
      <c r="F673" s="381" t="s">
        <v>3925</v>
      </c>
      <c r="H673" s="382">
        <v>49.5</v>
      </c>
      <c r="I673" s="434"/>
      <c r="L673" s="377"/>
      <c r="M673" s="383"/>
      <c r="N673" s="384"/>
      <c r="O673" s="384"/>
      <c r="P673" s="384"/>
      <c r="Q673" s="384"/>
      <c r="R673" s="384"/>
      <c r="S673" s="384"/>
      <c r="T673" s="385"/>
      <c r="AT673" s="380" t="s">
        <v>88</v>
      </c>
      <c r="AU673" s="380" t="s">
        <v>45</v>
      </c>
      <c r="AV673" s="378" t="s">
        <v>45</v>
      </c>
      <c r="AW673" s="378" t="s">
        <v>24</v>
      </c>
      <c r="AX673" s="378" t="s">
        <v>42</v>
      </c>
      <c r="AY673" s="380" t="s">
        <v>79</v>
      </c>
    </row>
    <row r="674" spans="2:65" s="378" customFormat="1">
      <c r="B674" s="377"/>
      <c r="D674" s="379" t="s">
        <v>88</v>
      </c>
      <c r="E674" s="380" t="s">
        <v>1</v>
      </c>
      <c r="F674" s="381" t="s">
        <v>3924</v>
      </c>
      <c r="H674" s="382">
        <v>45</v>
      </c>
      <c r="I674" s="434"/>
      <c r="L674" s="377"/>
      <c r="M674" s="383"/>
      <c r="N674" s="384"/>
      <c r="O674" s="384"/>
      <c r="P674" s="384"/>
      <c r="Q674" s="384"/>
      <c r="R674" s="384"/>
      <c r="S674" s="384"/>
      <c r="T674" s="385"/>
      <c r="AT674" s="380" t="s">
        <v>88</v>
      </c>
      <c r="AU674" s="380" t="s">
        <v>45</v>
      </c>
      <c r="AV674" s="378" t="s">
        <v>45</v>
      </c>
      <c r="AW674" s="378" t="s">
        <v>24</v>
      </c>
      <c r="AX674" s="378" t="s">
        <v>42</v>
      </c>
      <c r="AY674" s="380" t="s">
        <v>79</v>
      </c>
    </row>
    <row r="675" spans="2:65" s="378" customFormat="1">
      <c r="B675" s="377"/>
      <c r="D675" s="379" t="s">
        <v>88</v>
      </c>
      <c r="E675" s="380" t="s">
        <v>1</v>
      </c>
      <c r="F675" s="381" t="s">
        <v>3923</v>
      </c>
      <c r="H675" s="382">
        <v>7</v>
      </c>
      <c r="I675" s="434"/>
      <c r="L675" s="377"/>
      <c r="M675" s="383"/>
      <c r="N675" s="384"/>
      <c r="O675" s="384"/>
      <c r="P675" s="384"/>
      <c r="Q675" s="384"/>
      <c r="R675" s="384"/>
      <c r="S675" s="384"/>
      <c r="T675" s="385"/>
      <c r="AT675" s="380" t="s">
        <v>88</v>
      </c>
      <c r="AU675" s="380" t="s">
        <v>45</v>
      </c>
      <c r="AV675" s="378" t="s">
        <v>45</v>
      </c>
      <c r="AW675" s="378" t="s">
        <v>24</v>
      </c>
      <c r="AX675" s="378" t="s">
        <v>42</v>
      </c>
      <c r="AY675" s="380" t="s">
        <v>79</v>
      </c>
    </row>
    <row r="676" spans="2:65" s="378" customFormat="1">
      <c r="B676" s="377"/>
      <c r="D676" s="379" t="s">
        <v>88</v>
      </c>
      <c r="E676" s="380" t="s">
        <v>1</v>
      </c>
      <c r="F676" s="381" t="s">
        <v>3922</v>
      </c>
      <c r="H676" s="382">
        <v>12</v>
      </c>
      <c r="I676" s="434"/>
      <c r="L676" s="377"/>
      <c r="M676" s="383"/>
      <c r="N676" s="384"/>
      <c r="O676" s="384"/>
      <c r="P676" s="384"/>
      <c r="Q676" s="384"/>
      <c r="R676" s="384"/>
      <c r="S676" s="384"/>
      <c r="T676" s="385"/>
      <c r="AT676" s="380" t="s">
        <v>88</v>
      </c>
      <c r="AU676" s="380" t="s">
        <v>45</v>
      </c>
      <c r="AV676" s="378" t="s">
        <v>45</v>
      </c>
      <c r="AW676" s="378" t="s">
        <v>24</v>
      </c>
      <c r="AX676" s="378" t="s">
        <v>42</v>
      </c>
      <c r="AY676" s="380" t="s">
        <v>79</v>
      </c>
    </row>
    <row r="677" spans="2:65" s="378" customFormat="1">
      <c r="B677" s="377"/>
      <c r="D677" s="379" t="s">
        <v>88</v>
      </c>
      <c r="E677" s="380" t="s">
        <v>1</v>
      </c>
      <c r="F677" s="381" t="s">
        <v>3921</v>
      </c>
      <c r="H677" s="382">
        <v>6.5</v>
      </c>
      <c r="I677" s="434"/>
      <c r="L677" s="377"/>
      <c r="M677" s="383"/>
      <c r="N677" s="384"/>
      <c r="O677" s="384"/>
      <c r="P677" s="384"/>
      <c r="Q677" s="384"/>
      <c r="R677" s="384"/>
      <c r="S677" s="384"/>
      <c r="T677" s="385"/>
      <c r="AT677" s="380" t="s">
        <v>88</v>
      </c>
      <c r="AU677" s="380" t="s">
        <v>45</v>
      </c>
      <c r="AV677" s="378" t="s">
        <v>45</v>
      </c>
      <c r="AW677" s="378" t="s">
        <v>24</v>
      </c>
      <c r="AX677" s="378" t="s">
        <v>42</v>
      </c>
      <c r="AY677" s="380" t="s">
        <v>79</v>
      </c>
    </row>
    <row r="678" spans="2:65" s="378" customFormat="1">
      <c r="B678" s="377"/>
      <c r="D678" s="379" t="s">
        <v>88</v>
      </c>
      <c r="E678" s="380" t="s">
        <v>1</v>
      </c>
      <c r="F678" s="381" t="s">
        <v>3920</v>
      </c>
      <c r="H678" s="382">
        <v>6.3</v>
      </c>
      <c r="I678" s="434"/>
      <c r="L678" s="377"/>
      <c r="M678" s="383"/>
      <c r="N678" s="384"/>
      <c r="O678" s="384"/>
      <c r="P678" s="384"/>
      <c r="Q678" s="384"/>
      <c r="R678" s="384"/>
      <c r="S678" s="384"/>
      <c r="T678" s="385"/>
      <c r="AT678" s="380" t="s">
        <v>88</v>
      </c>
      <c r="AU678" s="380" t="s">
        <v>45</v>
      </c>
      <c r="AV678" s="378" t="s">
        <v>45</v>
      </c>
      <c r="AW678" s="378" t="s">
        <v>24</v>
      </c>
      <c r="AX678" s="378" t="s">
        <v>42</v>
      </c>
      <c r="AY678" s="380" t="s">
        <v>79</v>
      </c>
    </row>
    <row r="679" spans="2:65" s="378" customFormat="1">
      <c r="B679" s="377"/>
      <c r="D679" s="379" t="s">
        <v>88</v>
      </c>
      <c r="E679" s="380" t="s">
        <v>1</v>
      </c>
      <c r="F679" s="381" t="s">
        <v>3919</v>
      </c>
      <c r="H679" s="382">
        <v>37.799999999999997</v>
      </c>
      <c r="I679" s="434"/>
      <c r="L679" s="377"/>
      <c r="M679" s="383"/>
      <c r="N679" s="384"/>
      <c r="O679" s="384"/>
      <c r="P679" s="384"/>
      <c r="Q679" s="384"/>
      <c r="R679" s="384"/>
      <c r="S679" s="384"/>
      <c r="T679" s="385"/>
      <c r="AT679" s="380" t="s">
        <v>88</v>
      </c>
      <c r="AU679" s="380" t="s">
        <v>45</v>
      </c>
      <c r="AV679" s="378" t="s">
        <v>45</v>
      </c>
      <c r="AW679" s="378" t="s">
        <v>24</v>
      </c>
      <c r="AX679" s="378" t="s">
        <v>42</v>
      </c>
      <c r="AY679" s="380" t="s">
        <v>79</v>
      </c>
    </row>
    <row r="680" spans="2:65" s="378" customFormat="1">
      <c r="B680" s="377"/>
      <c r="D680" s="379" t="s">
        <v>88</v>
      </c>
      <c r="E680" s="380" t="s">
        <v>1</v>
      </c>
      <c r="F680" s="381" t="s">
        <v>3937</v>
      </c>
      <c r="H680" s="382">
        <v>22.2</v>
      </c>
      <c r="I680" s="434"/>
      <c r="L680" s="377"/>
      <c r="M680" s="383"/>
      <c r="N680" s="384"/>
      <c r="O680" s="384"/>
      <c r="P680" s="384"/>
      <c r="Q680" s="384"/>
      <c r="R680" s="384"/>
      <c r="S680" s="384"/>
      <c r="T680" s="385"/>
      <c r="AT680" s="380" t="s">
        <v>88</v>
      </c>
      <c r="AU680" s="380" t="s">
        <v>45</v>
      </c>
      <c r="AV680" s="378" t="s">
        <v>45</v>
      </c>
      <c r="AW680" s="378" t="s">
        <v>24</v>
      </c>
      <c r="AX680" s="378" t="s">
        <v>42</v>
      </c>
      <c r="AY680" s="380" t="s">
        <v>79</v>
      </c>
    </row>
    <row r="681" spans="2:65" s="378" customFormat="1">
      <c r="B681" s="377"/>
      <c r="D681" s="379" t="s">
        <v>88</v>
      </c>
      <c r="E681" s="380" t="s">
        <v>1</v>
      </c>
      <c r="F681" s="381" t="s">
        <v>3936</v>
      </c>
      <c r="H681" s="382">
        <v>4.4800000000000004</v>
      </c>
      <c r="I681" s="434"/>
      <c r="L681" s="377"/>
      <c r="M681" s="383"/>
      <c r="N681" s="384"/>
      <c r="O681" s="384"/>
      <c r="P681" s="384"/>
      <c r="Q681" s="384"/>
      <c r="R681" s="384"/>
      <c r="S681" s="384"/>
      <c r="T681" s="385"/>
      <c r="AT681" s="380" t="s">
        <v>88</v>
      </c>
      <c r="AU681" s="380" t="s">
        <v>45</v>
      </c>
      <c r="AV681" s="378" t="s">
        <v>45</v>
      </c>
      <c r="AW681" s="378" t="s">
        <v>24</v>
      </c>
      <c r="AX681" s="378" t="s">
        <v>42</v>
      </c>
      <c r="AY681" s="380" t="s">
        <v>79</v>
      </c>
    </row>
    <row r="682" spans="2:65" s="387" customFormat="1">
      <c r="B682" s="386"/>
      <c r="D682" s="388" t="s">
        <v>88</v>
      </c>
      <c r="E682" s="389" t="s">
        <v>1</v>
      </c>
      <c r="F682" s="390" t="s">
        <v>90</v>
      </c>
      <c r="H682" s="391">
        <v>246.28</v>
      </c>
      <c r="I682" s="435"/>
      <c r="L682" s="386"/>
      <c r="M682" s="392"/>
      <c r="N682" s="393"/>
      <c r="O682" s="393"/>
      <c r="P682" s="393"/>
      <c r="Q682" s="393"/>
      <c r="R682" s="393"/>
      <c r="S682" s="393"/>
      <c r="T682" s="394"/>
      <c r="AT682" s="395" t="s">
        <v>88</v>
      </c>
      <c r="AU682" s="395" t="s">
        <v>45</v>
      </c>
      <c r="AV682" s="387" t="s">
        <v>91</v>
      </c>
      <c r="AW682" s="387" t="s">
        <v>24</v>
      </c>
      <c r="AX682" s="387" t="s">
        <v>12</v>
      </c>
      <c r="AY682" s="395" t="s">
        <v>79</v>
      </c>
    </row>
    <row r="683" spans="2:65" s="285" customFormat="1" ht="22.5" customHeight="1">
      <c r="B683" s="286"/>
      <c r="C683" s="405" t="s">
        <v>552</v>
      </c>
      <c r="D683" s="405" t="s">
        <v>92</v>
      </c>
      <c r="E683" s="406" t="s">
        <v>3935</v>
      </c>
      <c r="F683" s="407" t="s">
        <v>3934</v>
      </c>
      <c r="G683" s="408" t="s">
        <v>85</v>
      </c>
      <c r="H683" s="409">
        <v>258.59399999999999</v>
      </c>
      <c r="I683" s="262"/>
      <c r="J683" s="410">
        <f>ROUND(I683*H683,1)</f>
        <v>0</v>
      </c>
      <c r="K683" s="407"/>
      <c r="L683" s="411"/>
      <c r="M683" s="412" t="s">
        <v>1</v>
      </c>
      <c r="N683" s="413" t="s">
        <v>31</v>
      </c>
      <c r="O683" s="374">
        <v>0</v>
      </c>
      <c r="P683" s="374">
        <f>O683*H683</f>
        <v>0</v>
      </c>
      <c r="Q683" s="374">
        <v>3.0000000000000001E-5</v>
      </c>
      <c r="R683" s="374">
        <f>Q683*H683</f>
        <v>7.7578200000000003E-3</v>
      </c>
      <c r="S683" s="374">
        <v>0</v>
      </c>
      <c r="T683" s="375">
        <f>S683*H683</f>
        <v>0</v>
      </c>
      <c r="AR683" s="275" t="s">
        <v>122</v>
      </c>
      <c r="AT683" s="275" t="s">
        <v>92</v>
      </c>
      <c r="AU683" s="275" t="s">
        <v>45</v>
      </c>
      <c r="AY683" s="275" t="s">
        <v>79</v>
      </c>
      <c r="BE683" s="376">
        <f>IF(N683="základní",J683,0)</f>
        <v>0</v>
      </c>
      <c r="BF683" s="376">
        <f>IF(N683="snížená",J683,0)</f>
        <v>0</v>
      </c>
      <c r="BG683" s="376">
        <f>IF(N683="zákl. přenesená",J683,0)</f>
        <v>0</v>
      </c>
      <c r="BH683" s="376">
        <f>IF(N683="sníž. přenesená",J683,0)</f>
        <v>0</v>
      </c>
      <c r="BI683" s="376">
        <f>IF(N683="nulová",J683,0)</f>
        <v>0</v>
      </c>
      <c r="BJ683" s="275" t="s">
        <v>12</v>
      </c>
      <c r="BK683" s="376">
        <f>ROUND(I683*H683,1)</f>
        <v>0</v>
      </c>
      <c r="BL683" s="275" t="s">
        <v>91</v>
      </c>
      <c r="BM683" s="275" t="s">
        <v>3933</v>
      </c>
    </row>
    <row r="684" spans="2:65" s="378" customFormat="1">
      <c r="B684" s="377"/>
      <c r="D684" s="388" t="s">
        <v>88</v>
      </c>
      <c r="F684" s="403" t="s">
        <v>4802</v>
      </c>
      <c r="H684" s="404">
        <v>258.59399999999999</v>
      </c>
      <c r="I684" s="434"/>
      <c r="L684" s="377"/>
      <c r="M684" s="383"/>
      <c r="N684" s="384"/>
      <c r="O684" s="384"/>
      <c r="P684" s="384"/>
      <c r="Q684" s="384"/>
      <c r="R684" s="384"/>
      <c r="S684" s="384"/>
      <c r="T684" s="385"/>
      <c r="AT684" s="380" t="s">
        <v>88</v>
      </c>
      <c r="AU684" s="380" t="s">
        <v>45</v>
      </c>
      <c r="AV684" s="378" t="s">
        <v>45</v>
      </c>
      <c r="AW684" s="378" t="s">
        <v>2</v>
      </c>
      <c r="AX684" s="378" t="s">
        <v>12</v>
      </c>
      <c r="AY684" s="380" t="s">
        <v>79</v>
      </c>
    </row>
    <row r="685" spans="2:65" s="285" customFormat="1" ht="22.5" customHeight="1">
      <c r="B685" s="286"/>
      <c r="C685" s="366" t="s">
        <v>557</v>
      </c>
      <c r="D685" s="366" t="s">
        <v>82</v>
      </c>
      <c r="E685" s="367" t="s">
        <v>3932</v>
      </c>
      <c r="F685" s="368" t="s">
        <v>3931</v>
      </c>
      <c r="G685" s="369" t="s">
        <v>85</v>
      </c>
      <c r="H685" s="370">
        <v>219.6</v>
      </c>
      <c r="I685" s="261"/>
      <c r="J685" s="371">
        <f>ROUND(I685*H685,1)</f>
        <v>0</v>
      </c>
      <c r="K685" s="368"/>
      <c r="L685" s="286"/>
      <c r="M685" s="372" t="s">
        <v>1</v>
      </c>
      <c r="N685" s="373" t="s">
        <v>31</v>
      </c>
      <c r="O685" s="374">
        <v>9.6000000000000002E-2</v>
      </c>
      <c r="P685" s="374">
        <f>O685*H685</f>
        <v>21.081599999999998</v>
      </c>
      <c r="Q685" s="374">
        <v>0</v>
      </c>
      <c r="R685" s="374">
        <f>Q685*H685</f>
        <v>0</v>
      </c>
      <c r="S685" s="374">
        <v>0</v>
      </c>
      <c r="T685" s="375">
        <f>S685*H685</f>
        <v>0</v>
      </c>
      <c r="AR685" s="275" t="s">
        <v>91</v>
      </c>
      <c r="AT685" s="275" t="s">
        <v>82</v>
      </c>
      <c r="AU685" s="275" t="s">
        <v>45</v>
      </c>
      <c r="AY685" s="275" t="s">
        <v>79</v>
      </c>
      <c r="BE685" s="376">
        <f>IF(N685="základní",J685,0)</f>
        <v>0</v>
      </c>
      <c r="BF685" s="376">
        <f>IF(N685="snížená",J685,0)</f>
        <v>0</v>
      </c>
      <c r="BG685" s="376">
        <f>IF(N685="zákl. přenesená",J685,0)</f>
        <v>0</v>
      </c>
      <c r="BH685" s="376">
        <f>IF(N685="sníž. přenesená",J685,0)</f>
        <v>0</v>
      </c>
      <c r="BI685" s="376">
        <f>IF(N685="nulová",J685,0)</f>
        <v>0</v>
      </c>
      <c r="BJ685" s="275" t="s">
        <v>12</v>
      </c>
      <c r="BK685" s="376">
        <f>ROUND(I685*H685,1)</f>
        <v>0</v>
      </c>
      <c r="BL685" s="275" t="s">
        <v>91</v>
      </c>
      <c r="BM685" s="275" t="s">
        <v>3930</v>
      </c>
    </row>
    <row r="686" spans="2:65" s="378" customFormat="1">
      <c r="B686" s="377"/>
      <c r="D686" s="379" t="s">
        <v>88</v>
      </c>
      <c r="E686" s="380" t="s">
        <v>1</v>
      </c>
      <c r="F686" s="381" t="s">
        <v>3929</v>
      </c>
      <c r="H686" s="382">
        <v>35</v>
      </c>
      <c r="I686" s="434"/>
      <c r="L686" s="377"/>
      <c r="M686" s="383"/>
      <c r="N686" s="384"/>
      <c r="O686" s="384"/>
      <c r="P686" s="384"/>
      <c r="Q686" s="384"/>
      <c r="R686" s="384"/>
      <c r="S686" s="384"/>
      <c r="T686" s="385"/>
      <c r="AT686" s="380" t="s">
        <v>88</v>
      </c>
      <c r="AU686" s="380" t="s">
        <v>45</v>
      </c>
      <c r="AV686" s="378" t="s">
        <v>45</v>
      </c>
      <c r="AW686" s="378" t="s">
        <v>24</v>
      </c>
      <c r="AX686" s="378" t="s">
        <v>42</v>
      </c>
      <c r="AY686" s="380" t="s">
        <v>79</v>
      </c>
    </row>
    <row r="687" spans="2:65" s="378" customFormat="1">
      <c r="B687" s="377"/>
      <c r="D687" s="379" t="s">
        <v>88</v>
      </c>
      <c r="E687" s="380" t="s">
        <v>1</v>
      </c>
      <c r="F687" s="381" t="s">
        <v>3928</v>
      </c>
      <c r="H687" s="382">
        <v>10</v>
      </c>
      <c r="I687" s="434"/>
      <c r="L687" s="377"/>
      <c r="M687" s="383"/>
      <c r="N687" s="384"/>
      <c r="O687" s="384"/>
      <c r="P687" s="384"/>
      <c r="Q687" s="384"/>
      <c r="R687" s="384"/>
      <c r="S687" s="384"/>
      <c r="T687" s="385"/>
      <c r="AT687" s="380" t="s">
        <v>88</v>
      </c>
      <c r="AU687" s="380" t="s">
        <v>45</v>
      </c>
      <c r="AV687" s="378" t="s">
        <v>45</v>
      </c>
      <c r="AW687" s="378" t="s">
        <v>24</v>
      </c>
      <c r="AX687" s="378" t="s">
        <v>42</v>
      </c>
      <c r="AY687" s="380" t="s">
        <v>79</v>
      </c>
    </row>
    <row r="688" spans="2:65" s="378" customFormat="1">
      <c r="B688" s="377"/>
      <c r="D688" s="379" t="s">
        <v>88</v>
      </c>
      <c r="E688" s="380" t="s">
        <v>1</v>
      </c>
      <c r="F688" s="381" t="s">
        <v>3927</v>
      </c>
      <c r="H688" s="382">
        <v>5.25</v>
      </c>
      <c r="I688" s="434"/>
      <c r="L688" s="377"/>
      <c r="M688" s="383"/>
      <c r="N688" s="384"/>
      <c r="O688" s="384"/>
      <c r="P688" s="384"/>
      <c r="Q688" s="384"/>
      <c r="R688" s="384"/>
      <c r="S688" s="384"/>
      <c r="T688" s="385"/>
      <c r="AT688" s="380" t="s">
        <v>88</v>
      </c>
      <c r="AU688" s="380" t="s">
        <v>45</v>
      </c>
      <c r="AV688" s="378" t="s">
        <v>45</v>
      </c>
      <c r="AW688" s="378" t="s">
        <v>24</v>
      </c>
      <c r="AX688" s="378" t="s">
        <v>42</v>
      </c>
      <c r="AY688" s="380" t="s">
        <v>79</v>
      </c>
    </row>
    <row r="689" spans="2:65" s="378" customFormat="1">
      <c r="B689" s="377"/>
      <c r="D689" s="379" t="s">
        <v>88</v>
      </c>
      <c r="E689" s="380" t="s">
        <v>1</v>
      </c>
      <c r="F689" s="381" t="s">
        <v>3926</v>
      </c>
      <c r="H689" s="382">
        <v>5.25</v>
      </c>
      <c r="I689" s="434"/>
      <c r="L689" s="377"/>
      <c r="M689" s="383"/>
      <c r="N689" s="384"/>
      <c r="O689" s="384"/>
      <c r="P689" s="384"/>
      <c r="Q689" s="384"/>
      <c r="R689" s="384"/>
      <c r="S689" s="384"/>
      <c r="T689" s="385"/>
      <c r="AT689" s="380" t="s">
        <v>88</v>
      </c>
      <c r="AU689" s="380" t="s">
        <v>45</v>
      </c>
      <c r="AV689" s="378" t="s">
        <v>45</v>
      </c>
      <c r="AW689" s="378" t="s">
        <v>24</v>
      </c>
      <c r="AX689" s="378" t="s">
        <v>42</v>
      </c>
      <c r="AY689" s="380" t="s">
        <v>79</v>
      </c>
    </row>
    <row r="690" spans="2:65" s="378" customFormat="1">
      <c r="B690" s="377"/>
      <c r="D690" s="379" t="s">
        <v>88</v>
      </c>
      <c r="E690" s="380" t="s">
        <v>1</v>
      </c>
      <c r="F690" s="381" t="s">
        <v>3925</v>
      </c>
      <c r="H690" s="382">
        <v>49.5</v>
      </c>
      <c r="I690" s="434"/>
      <c r="L690" s="377"/>
      <c r="M690" s="383"/>
      <c r="N690" s="384"/>
      <c r="O690" s="384"/>
      <c r="P690" s="384"/>
      <c r="Q690" s="384"/>
      <c r="R690" s="384"/>
      <c r="S690" s="384"/>
      <c r="T690" s="385"/>
      <c r="AT690" s="380" t="s">
        <v>88</v>
      </c>
      <c r="AU690" s="380" t="s">
        <v>45</v>
      </c>
      <c r="AV690" s="378" t="s">
        <v>45</v>
      </c>
      <c r="AW690" s="378" t="s">
        <v>24</v>
      </c>
      <c r="AX690" s="378" t="s">
        <v>42</v>
      </c>
      <c r="AY690" s="380" t="s">
        <v>79</v>
      </c>
    </row>
    <row r="691" spans="2:65" s="378" customFormat="1">
      <c r="B691" s="377"/>
      <c r="D691" s="379" t="s">
        <v>88</v>
      </c>
      <c r="E691" s="380" t="s">
        <v>1</v>
      </c>
      <c r="F691" s="381" t="s">
        <v>3924</v>
      </c>
      <c r="H691" s="382">
        <v>45</v>
      </c>
      <c r="I691" s="434"/>
      <c r="L691" s="377"/>
      <c r="M691" s="383"/>
      <c r="N691" s="384"/>
      <c r="O691" s="384"/>
      <c r="P691" s="384"/>
      <c r="Q691" s="384"/>
      <c r="R691" s="384"/>
      <c r="S691" s="384"/>
      <c r="T691" s="385"/>
      <c r="AT691" s="380" t="s">
        <v>88</v>
      </c>
      <c r="AU691" s="380" t="s">
        <v>45</v>
      </c>
      <c r="AV691" s="378" t="s">
        <v>45</v>
      </c>
      <c r="AW691" s="378" t="s">
        <v>24</v>
      </c>
      <c r="AX691" s="378" t="s">
        <v>42</v>
      </c>
      <c r="AY691" s="380" t="s">
        <v>79</v>
      </c>
    </row>
    <row r="692" spans="2:65" s="378" customFormat="1">
      <c r="B692" s="377"/>
      <c r="D692" s="379" t="s">
        <v>88</v>
      </c>
      <c r="E692" s="380" t="s">
        <v>1</v>
      </c>
      <c r="F692" s="381" t="s">
        <v>3923</v>
      </c>
      <c r="H692" s="382">
        <v>7</v>
      </c>
      <c r="I692" s="434"/>
      <c r="L692" s="377"/>
      <c r="M692" s="383"/>
      <c r="N692" s="384"/>
      <c r="O692" s="384"/>
      <c r="P692" s="384"/>
      <c r="Q692" s="384"/>
      <c r="R692" s="384"/>
      <c r="S692" s="384"/>
      <c r="T692" s="385"/>
      <c r="AT692" s="380" t="s">
        <v>88</v>
      </c>
      <c r="AU692" s="380" t="s">
        <v>45</v>
      </c>
      <c r="AV692" s="378" t="s">
        <v>45</v>
      </c>
      <c r="AW692" s="378" t="s">
        <v>24</v>
      </c>
      <c r="AX692" s="378" t="s">
        <v>42</v>
      </c>
      <c r="AY692" s="380" t="s">
        <v>79</v>
      </c>
    </row>
    <row r="693" spans="2:65" s="378" customFormat="1">
      <c r="B693" s="377"/>
      <c r="D693" s="379" t="s">
        <v>88</v>
      </c>
      <c r="E693" s="380" t="s">
        <v>1</v>
      </c>
      <c r="F693" s="381" t="s">
        <v>3922</v>
      </c>
      <c r="H693" s="382">
        <v>12</v>
      </c>
      <c r="I693" s="434"/>
      <c r="L693" s="377"/>
      <c r="M693" s="383"/>
      <c r="N693" s="384"/>
      <c r="O693" s="384"/>
      <c r="P693" s="384"/>
      <c r="Q693" s="384"/>
      <c r="R693" s="384"/>
      <c r="S693" s="384"/>
      <c r="T693" s="385"/>
      <c r="AT693" s="380" t="s">
        <v>88</v>
      </c>
      <c r="AU693" s="380" t="s">
        <v>45</v>
      </c>
      <c r="AV693" s="378" t="s">
        <v>45</v>
      </c>
      <c r="AW693" s="378" t="s">
        <v>24</v>
      </c>
      <c r="AX693" s="378" t="s">
        <v>42</v>
      </c>
      <c r="AY693" s="380" t="s">
        <v>79</v>
      </c>
    </row>
    <row r="694" spans="2:65" s="378" customFormat="1">
      <c r="B694" s="377"/>
      <c r="D694" s="379" t="s">
        <v>88</v>
      </c>
      <c r="E694" s="380" t="s">
        <v>1</v>
      </c>
      <c r="F694" s="381" t="s">
        <v>3921</v>
      </c>
      <c r="H694" s="382">
        <v>6.5</v>
      </c>
      <c r="I694" s="434"/>
      <c r="L694" s="377"/>
      <c r="M694" s="383"/>
      <c r="N694" s="384"/>
      <c r="O694" s="384"/>
      <c r="P694" s="384"/>
      <c r="Q694" s="384"/>
      <c r="R694" s="384"/>
      <c r="S694" s="384"/>
      <c r="T694" s="385"/>
      <c r="AT694" s="380" t="s">
        <v>88</v>
      </c>
      <c r="AU694" s="380" t="s">
        <v>45</v>
      </c>
      <c r="AV694" s="378" t="s">
        <v>45</v>
      </c>
      <c r="AW694" s="378" t="s">
        <v>24</v>
      </c>
      <c r="AX694" s="378" t="s">
        <v>42</v>
      </c>
      <c r="AY694" s="380" t="s">
        <v>79</v>
      </c>
    </row>
    <row r="695" spans="2:65" s="378" customFormat="1">
      <c r="B695" s="377"/>
      <c r="D695" s="379" t="s">
        <v>88</v>
      </c>
      <c r="E695" s="380" t="s">
        <v>1</v>
      </c>
      <c r="F695" s="381" t="s">
        <v>3920</v>
      </c>
      <c r="H695" s="382">
        <v>6.3</v>
      </c>
      <c r="I695" s="434"/>
      <c r="L695" s="377"/>
      <c r="M695" s="383"/>
      <c r="N695" s="384"/>
      <c r="O695" s="384"/>
      <c r="P695" s="384"/>
      <c r="Q695" s="384"/>
      <c r="R695" s="384"/>
      <c r="S695" s="384"/>
      <c r="T695" s="385"/>
      <c r="AT695" s="380" t="s">
        <v>88</v>
      </c>
      <c r="AU695" s="380" t="s">
        <v>45</v>
      </c>
      <c r="AV695" s="378" t="s">
        <v>45</v>
      </c>
      <c r="AW695" s="378" t="s">
        <v>24</v>
      </c>
      <c r="AX695" s="378" t="s">
        <v>42</v>
      </c>
      <c r="AY695" s="380" t="s">
        <v>79</v>
      </c>
    </row>
    <row r="696" spans="2:65" s="378" customFormat="1">
      <c r="B696" s="377"/>
      <c r="D696" s="379" t="s">
        <v>88</v>
      </c>
      <c r="E696" s="380" t="s">
        <v>1</v>
      </c>
      <c r="F696" s="381" t="s">
        <v>3919</v>
      </c>
      <c r="H696" s="382">
        <v>37.799999999999997</v>
      </c>
      <c r="I696" s="434"/>
      <c r="L696" s="377"/>
      <c r="M696" s="383"/>
      <c r="N696" s="384"/>
      <c r="O696" s="384"/>
      <c r="P696" s="384"/>
      <c r="Q696" s="384"/>
      <c r="R696" s="384"/>
      <c r="S696" s="384"/>
      <c r="T696" s="385"/>
      <c r="AT696" s="380" t="s">
        <v>88</v>
      </c>
      <c r="AU696" s="380" t="s">
        <v>45</v>
      </c>
      <c r="AV696" s="378" t="s">
        <v>45</v>
      </c>
      <c r="AW696" s="378" t="s">
        <v>24</v>
      </c>
      <c r="AX696" s="378" t="s">
        <v>42</v>
      </c>
      <c r="AY696" s="380" t="s">
        <v>79</v>
      </c>
    </row>
    <row r="697" spans="2:65" s="387" customFormat="1">
      <c r="B697" s="386"/>
      <c r="D697" s="388" t="s">
        <v>88</v>
      </c>
      <c r="E697" s="389" t="s">
        <v>1</v>
      </c>
      <c r="F697" s="390" t="s">
        <v>90</v>
      </c>
      <c r="H697" s="391">
        <v>219.6</v>
      </c>
      <c r="I697" s="435"/>
      <c r="L697" s="386"/>
      <c r="M697" s="392"/>
      <c r="N697" s="393"/>
      <c r="O697" s="393"/>
      <c r="P697" s="393"/>
      <c r="Q697" s="393"/>
      <c r="R697" s="393"/>
      <c r="S697" s="393"/>
      <c r="T697" s="394"/>
      <c r="AT697" s="395" t="s">
        <v>88</v>
      </c>
      <c r="AU697" s="395" t="s">
        <v>45</v>
      </c>
      <c r="AV697" s="387" t="s">
        <v>91</v>
      </c>
      <c r="AW697" s="387" t="s">
        <v>24</v>
      </c>
      <c r="AX697" s="387" t="s">
        <v>12</v>
      </c>
      <c r="AY697" s="395" t="s">
        <v>79</v>
      </c>
    </row>
    <row r="698" spans="2:65" s="285" customFormat="1" ht="22.5" customHeight="1">
      <c r="B698" s="286"/>
      <c r="C698" s="405" t="s">
        <v>561</v>
      </c>
      <c r="D698" s="405" t="s">
        <v>92</v>
      </c>
      <c r="E698" s="406" t="s">
        <v>3918</v>
      </c>
      <c r="F698" s="407" t="s">
        <v>4801</v>
      </c>
      <c r="G698" s="408" t="s">
        <v>85</v>
      </c>
      <c r="H698" s="409">
        <v>230.58</v>
      </c>
      <c r="I698" s="262"/>
      <c r="J698" s="410">
        <f>ROUND(I698*H698,1)</f>
        <v>0</v>
      </c>
      <c r="K698" s="407"/>
      <c r="L698" s="411"/>
      <c r="M698" s="412" t="s">
        <v>1</v>
      </c>
      <c r="N698" s="413" t="s">
        <v>31</v>
      </c>
      <c r="O698" s="374">
        <v>0</v>
      </c>
      <c r="P698" s="374">
        <f>O698*H698</f>
        <v>0</v>
      </c>
      <c r="Q698" s="374">
        <v>4.0000000000000003E-5</v>
      </c>
      <c r="R698" s="374">
        <f>Q698*H698</f>
        <v>9.2232000000000008E-3</v>
      </c>
      <c r="S698" s="374">
        <v>0</v>
      </c>
      <c r="T698" s="375">
        <f>S698*H698</f>
        <v>0</v>
      </c>
      <c r="AR698" s="275" t="s">
        <v>122</v>
      </c>
      <c r="AT698" s="275" t="s">
        <v>92</v>
      </c>
      <c r="AU698" s="275" t="s">
        <v>45</v>
      </c>
      <c r="AY698" s="275" t="s">
        <v>79</v>
      </c>
      <c r="BE698" s="376">
        <f>IF(N698="základní",J698,0)</f>
        <v>0</v>
      </c>
      <c r="BF698" s="376">
        <f>IF(N698="snížená",J698,0)</f>
        <v>0</v>
      </c>
      <c r="BG698" s="376">
        <f>IF(N698="zákl. přenesená",J698,0)</f>
        <v>0</v>
      </c>
      <c r="BH698" s="376">
        <f>IF(N698="sníž. přenesená",J698,0)</f>
        <v>0</v>
      </c>
      <c r="BI698" s="376">
        <f>IF(N698="nulová",J698,0)</f>
        <v>0</v>
      </c>
      <c r="BJ698" s="275" t="s">
        <v>12</v>
      </c>
      <c r="BK698" s="376">
        <f>ROUND(I698*H698,1)</f>
        <v>0</v>
      </c>
      <c r="BL698" s="275" t="s">
        <v>91</v>
      </c>
      <c r="BM698" s="275" t="s">
        <v>3917</v>
      </c>
    </row>
    <row r="699" spans="2:65" s="285" customFormat="1" ht="27">
      <c r="B699" s="286"/>
      <c r="D699" s="379" t="s">
        <v>4618</v>
      </c>
      <c r="F699" s="424" t="s">
        <v>4800</v>
      </c>
      <c r="I699" s="439"/>
      <c r="L699" s="286"/>
      <c r="M699" s="425"/>
      <c r="N699" s="273"/>
      <c r="O699" s="273"/>
      <c r="P699" s="273"/>
      <c r="Q699" s="273"/>
      <c r="R699" s="273"/>
      <c r="S699" s="273"/>
      <c r="T699" s="426"/>
      <c r="AT699" s="275" t="s">
        <v>4618</v>
      </c>
      <c r="AU699" s="275" t="s">
        <v>45</v>
      </c>
    </row>
    <row r="700" spans="2:65" s="378" customFormat="1">
      <c r="B700" s="377"/>
      <c r="D700" s="388" t="s">
        <v>88</v>
      </c>
      <c r="F700" s="403" t="s">
        <v>4799</v>
      </c>
      <c r="H700" s="404">
        <v>230.58</v>
      </c>
      <c r="I700" s="434"/>
      <c r="L700" s="377"/>
      <c r="M700" s="383"/>
      <c r="N700" s="384"/>
      <c r="O700" s="384"/>
      <c r="P700" s="384"/>
      <c r="Q700" s="384"/>
      <c r="R700" s="384"/>
      <c r="S700" s="384"/>
      <c r="T700" s="385"/>
      <c r="AT700" s="380" t="s">
        <v>88</v>
      </c>
      <c r="AU700" s="380" t="s">
        <v>45</v>
      </c>
      <c r="AV700" s="378" t="s">
        <v>45</v>
      </c>
      <c r="AW700" s="378" t="s">
        <v>2</v>
      </c>
      <c r="AX700" s="378" t="s">
        <v>12</v>
      </c>
      <c r="AY700" s="380" t="s">
        <v>79</v>
      </c>
    </row>
    <row r="701" spans="2:65" s="285" customFormat="1" ht="22.5" customHeight="1">
      <c r="B701" s="286"/>
      <c r="C701" s="366" t="s">
        <v>565</v>
      </c>
      <c r="D701" s="366" t="s">
        <v>82</v>
      </c>
      <c r="E701" s="367" t="s">
        <v>3916</v>
      </c>
      <c r="F701" s="368" t="s">
        <v>3915</v>
      </c>
      <c r="G701" s="369" t="s">
        <v>959</v>
      </c>
      <c r="H701" s="370">
        <v>106.605</v>
      </c>
      <c r="I701" s="261"/>
      <c r="J701" s="371">
        <f>ROUND(I701*H701,1)</f>
        <v>0</v>
      </c>
      <c r="K701" s="368"/>
      <c r="L701" s="286"/>
      <c r="M701" s="372" t="s">
        <v>1</v>
      </c>
      <c r="N701" s="373" t="s">
        <v>31</v>
      </c>
      <c r="O701" s="374">
        <v>1.02</v>
      </c>
      <c r="P701" s="374">
        <f>O701*H701</f>
        <v>108.73710000000001</v>
      </c>
      <c r="Q701" s="374">
        <v>8.2500000000000004E-3</v>
      </c>
      <c r="R701" s="374">
        <f>Q701*H701</f>
        <v>0.87949125000000006</v>
      </c>
      <c r="S701" s="374">
        <v>0</v>
      </c>
      <c r="T701" s="375">
        <f>S701*H701</f>
        <v>0</v>
      </c>
      <c r="AR701" s="275" t="s">
        <v>91</v>
      </c>
      <c r="AT701" s="275" t="s">
        <v>82</v>
      </c>
      <c r="AU701" s="275" t="s">
        <v>45</v>
      </c>
      <c r="AY701" s="275" t="s">
        <v>79</v>
      </c>
      <c r="BE701" s="376">
        <f>IF(N701="základní",J701,0)</f>
        <v>0</v>
      </c>
      <c r="BF701" s="376">
        <f>IF(N701="snížená",J701,0)</f>
        <v>0</v>
      </c>
      <c r="BG701" s="376">
        <f>IF(N701="zákl. přenesená",J701,0)</f>
        <v>0</v>
      </c>
      <c r="BH701" s="376">
        <f>IF(N701="sníž. přenesená",J701,0)</f>
        <v>0</v>
      </c>
      <c r="BI701" s="376">
        <f>IF(N701="nulová",J701,0)</f>
        <v>0</v>
      </c>
      <c r="BJ701" s="275" t="s">
        <v>12</v>
      </c>
      <c r="BK701" s="376">
        <f>ROUND(I701*H701,1)</f>
        <v>0</v>
      </c>
      <c r="BL701" s="275" t="s">
        <v>91</v>
      </c>
      <c r="BM701" s="275" t="s">
        <v>3914</v>
      </c>
    </row>
    <row r="702" spans="2:65" s="397" customFormat="1">
      <c r="B702" s="396"/>
      <c r="D702" s="379" t="s">
        <v>88</v>
      </c>
      <c r="E702" s="398" t="s">
        <v>1</v>
      </c>
      <c r="F702" s="399" t="s">
        <v>3913</v>
      </c>
      <c r="H702" s="398" t="s">
        <v>1</v>
      </c>
      <c r="I702" s="436"/>
      <c r="L702" s="396"/>
      <c r="M702" s="400"/>
      <c r="N702" s="401"/>
      <c r="O702" s="401"/>
      <c r="P702" s="401"/>
      <c r="Q702" s="401"/>
      <c r="R702" s="401"/>
      <c r="S702" s="401"/>
      <c r="T702" s="402"/>
      <c r="AT702" s="398" t="s">
        <v>88</v>
      </c>
      <c r="AU702" s="398" t="s">
        <v>45</v>
      </c>
      <c r="AV702" s="397" t="s">
        <v>12</v>
      </c>
      <c r="AW702" s="397" t="s">
        <v>24</v>
      </c>
      <c r="AX702" s="397" t="s">
        <v>42</v>
      </c>
      <c r="AY702" s="398" t="s">
        <v>79</v>
      </c>
    </row>
    <row r="703" spans="2:65" s="378" customFormat="1">
      <c r="B703" s="377"/>
      <c r="D703" s="379" t="s">
        <v>88</v>
      </c>
      <c r="E703" s="380" t="s">
        <v>1</v>
      </c>
      <c r="F703" s="381" t="s">
        <v>3910</v>
      </c>
      <c r="H703" s="382">
        <v>37.08</v>
      </c>
      <c r="I703" s="434"/>
      <c r="L703" s="377"/>
      <c r="M703" s="383"/>
      <c r="N703" s="384"/>
      <c r="O703" s="384"/>
      <c r="P703" s="384"/>
      <c r="Q703" s="384"/>
      <c r="R703" s="384"/>
      <c r="S703" s="384"/>
      <c r="T703" s="385"/>
      <c r="AT703" s="380" t="s">
        <v>88</v>
      </c>
      <c r="AU703" s="380" t="s">
        <v>45</v>
      </c>
      <c r="AV703" s="378" t="s">
        <v>45</v>
      </c>
      <c r="AW703" s="378" t="s">
        <v>24</v>
      </c>
      <c r="AX703" s="378" t="s">
        <v>42</v>
      </c>
      <c r="AY703" s="380" t="s">
        <v>79</v>
      </c>
    </row>
    <row r="704" spans="2:65" s="378" customFormat="1">
      <c r="B704" s="377"/>
      <c r="D704" s="379" t="s">
        <v>88</v>
      </c>
      <c r="E704" s="380" t="s">
        <v>1</v>
      </c>
      <c r="F704" s="381" t="s">
        <v>3907</v>
      </c>
      <c r="H704" s="382">
        <v>69.525000000000006</v>
      </c>
      <c r="I704" s="434"/>
      <c r="L704" s="377"/>
      <c r="M704" s="383"/>
      <c r="N704" s="384"/>
      <c r="O704" s="384"/>
      <c r="P704" s="384"/>
      <c r="Q704" s="384"/>
      <c r="R704" s="384"/>
      <c r="S704" s="384"/>
      <c r="T704" s="385"/>
      <c r="AT704" s="380" t="s">
        <v>88</v>
      </c>
      <c r="AU704" s="380" t="s">
        <v>45</v>
      </c>
      <c r="AV704" s="378" t="s">
        <v>45</v>
      </c>
      <c r="AW704" s="378" t="s">
        <v>24</v>
      </c>
      <c r="AX704" s="378" t="s">
        <v>42</v>
      </c>
      <c r="AY704" s="380" t="s">
        <v>79</v>
      </c>
    </row>
    <row r="705" spans="2:65" s="387" customFormat="1">
      <c r="B705" s="386"/>
      <c r="D705" s="388" t="s">
        <v>88</v>
      </c>
      <c r="E705" s="389" t="s">
        <v>1</v>
      </c>
      <c r="F705" s="390" t="s">
        <v>90</v>
      </c>
      <c r="H705" s="391">
        <v>106.605</v>
      </c>
      <c r="I705" s="435"/>
      <c r="L705" s="386"/>
      <c r="M705" s="392"/>
      <c r="N705" s="393"/>
      <c r="O705" s="393"/>
      <c r="P705" s="393"/>
      <c r="Q705" s="393"/>
      <c r="R705" s="393"/>
      <c r="S705" s="393"/>
      <c r="T705" s="394"/>
      <c r="AT705" s="395" t="s">
        <v>88</v>
      </c>
      <c r="AU705" s="395" t="s">
        <v>45</v>
      </c>
      <c r="AV705" s="387" t="s">
        <v>91</v>
      </c>
      <c r="AW705" s="387" t="s">
        <v>24</v>
      </c>
      <c r="AX705" s="387" t="s">
        <v>12</v>
      </c>
      <c r="AY705" s="395" t="s">
        <v>79</v>
      </c>
    </row>
    <row r="706" spans="2:65" s="285" customFormat="1" ht="22.5" customHeight="1">
      <c r="B706" s="286"/>
      <c r="C706" s="405" t="s">
        <v>569</v>
      </c>
      <c r="D706" s="405" t="s">
        <v>92</v>
      </c>
      <c r="E706" s="406" t="s">
        <v>3912</v>
      </c>
      <c r="F706" s="407" t="s">
        <v>4798</v>
      </c>
      <c r="G706" s="408" t="s">
        <v>959</v>
      </c>
      <c r="H706" s="409">
        <v>38.933999999999997</v>
      </c>
      <c r="I706" s="262"/>
      <c r="J706" s="410">
        <f>ROUND(I706*H706,1)</f>
        <v>0</v>
      </c>
      <c r="K706" s="407"/>
      <c r="L706" s="411"/>
      <c r="M706" s="412" t="s">
        <v>1</v>
      </c>
      <c r="N706" s="413" t="s">
        <v>31</v>
      </c>
      <c r="O706" s="374">
        <v>0</v>
      </c>
      <c r="P706" s="374">
        <f>O706*H706</f>
        <v>0</v>
      </c>
      <c r="Q706" s="374">
        <v>1.75E-3</v>
      </c>
      <c r="R706" s="374">
        <f>Q706*H706</f>
        <v>6.8134500000000001E-2</v>
      </c>
      <c r="S706" s="374">
        <v>0</v>
      </c>
      <c r="T706" s="375">
        <f>S706*H706</f>
        <v>0</v>
      </c>
      <c r="AR706" s="275" t="s">
        <v>122</v>
      </c>
      <c r="AT706" s="275" t="s">
        <v>92</v>
      </c>
      <c r="AU706" s="275" t="s">
        <v>45</v>
      </c>
      <c r="AY706" s="275" t="s">
        <v>79</v>
      </c>
      <c r="BE706" s="376">
        <f>IF(N706="základní",J706,0)</f>
        <v>0</v>
      </c>
      <c r="BF706" s="376">
        <f>IF(N706="snížená",J706,0)</f>
        <v>0</v>
      </c>
      <c r="BG706" s="376">
        <f>IF(N706="zákl. přenesená",J706,0)</f>
        <v>0</v>
      </c>
      <c r="BH706" s="376">
        <f>IF(N706="sníž. přenesená",J706,0)</f>
        <v>0</v>
      </c>
      <c r="BI706" s="376">
        <f>IF(N706="nulová",J706,0)</f>
        <v>0</v>
      </c>
      <c r="BJ706" s="275" t="s">
        <v>12</v>
      </c>
      <c r="BK706" s="376">
        <f>ROUND(I706*H706,1)</f>
        <v>0</v>
      </c>
      <c r="BL706" s="275" t="s">
        <v>91</v>
      </c>
      <c r="BM706" s="275" t="s">
        <v>3911</v>
      </c>
    </row>
    <row r="707" spans="2:65" s="285" customFormat="1" ht="27">
      <c r="B707" s="286"/>
      <c r="D707" s="379" t="s">
        <v>4618</v>
      </c>
      <c r="F707" s="424" t="s">
        <v>4796</v>
      </c>
      <c r="I707" s="439"/>
      <c r="L707" s="286"/>
      <c r="M707" s="425"/>
      <c r="N707" s="273"/>
      <c r="O707" s="273"/>
      <c r="P707" s="273"/>
      <c r="Q707" s="273"/>
      <c r="R707" s="273"/>
      <c r="S707" s="273"/>
      <c r="T707" s="426"/>
      <c r="AT707" s="275" t="s">
        <v>4618</v>
      </c>
      <c r="AU707" s="275" t="s">
        <v>45</v>
      </c>
    </row>
    <row r="708" spans="2:65" s="378" customFormat="1">
      <c r="B708" s="377"/>
      <c r="D708" s="379" t="s">
        <v>88</v>
      </c>
      <c r="E708" s="380" t="s">
        <v>1</v>
      </c>
      <c r="F708" s="381" t="s">
        <v>3910</v>
      </c>
      <c r="H708" s="382">
        <v>37.08</v>
      </c>
      <c r="I708" s="434"/>
      <c r="L708" s="377"/>
      <c r="M708" s="383"/>
      <c r="N708" s="384"/>
      <c r="O708" s="384"/>
      <c r="P708" s="384"/>
      <c r="Q708" s="384"/>
      <c r="R708" s="384"/>
      <c r="S708" s="384"/>
      <c r="T708" s="385"/>
      <c r="AT708" s="380" t="s">
        <v>88</v>
      </c>
      <c r="AU708" s="380" t="s">
        <v>45</v>
      </c>
      <c r="AV708" s="378" t="s">
        <v>45</v>
      </c>
      <c r="AW708" s="378" t="s">
        <v>24</v>
      </c>
      <c r="AX708" s="378" t="s">
        <v>42</v>
      </c>
      <c r="AY708" s="380" t="s">
        <v>79</v>
      </c>
    </row>
    <row r="709" spans="2:65" s="387" customFormat="1">
      <c r="B709" s="386"/>
      <c r="D709" s="379" t="s">
        <v>88</v>
      </c>
      <c r="E709" s="395" t="s">
        <v>1</v>
      </c>
      <c r="F709" s="414" t="s">
        <v>90</v>
      </c>
      <c r="H709" s="415">
        <v>37.08</v>
      </c>
      <c r="I709" s="435"/>
      <c r="L709" s="386"/>
      <c r="M709" s="392"/>
      <c r="N709" s="393"/>
      <c r="O709" s="393"/>
      <c r="P709" s="393"/>
      <c r="Q709" s="393"/>
      <c r="R709" s="393"/>
      <c r="S709" s="393"/>
      <c r="T709" s="394"/>
      <c r="AT709" s="395" t="s">
        <v>88</v>
      </c>
      <c r="AU709" s="395" t="s">
        <v>45</v>
      </c>
      <c r="AV709" s="387" t="s">
        <v>91</v>
      </c>
      <c r="AW709" s="387" t="s">
        <v>24</v>
      </c>
      <c r="AX709" s="387" t="s">
        <v>12</v>
      </c>
      <c r="AY709" s="395" t="s">
        <v>79</v>
      </c>
    </row>
    <row r="710" spans="2:65" s="378" customFormat="1">
      <c r="B710" s="377"/>
      <c r="D710" s="388" t="s">
        <v>88</v>
      </c>
      <c r="F710" s="403" t="s">
        <v>4889</v>
      </c>
      <c r="H710" s="404">
        <v>38.933999999999997</v>
      </c>
      <c r="I710" s="434"/>
      <c r="L710" s="377"/>
      <c r="M710" s="383"/>
      <c r="N710" s="384"/>
      <c r="O710" s="384"/>
      <c r="P710" s="384"/>
      <c r="Q710" s="384"/>
      <c r="R710" s="384"/>
      <c r="S710" s="384"/>
      <c r="T710" s="385"/>
      <c r="AT710" s="380" t="s">
        <v>88</v>
      </c>
      <c r="AU710" s="380" t="s">
        <v>45</v>
      </c>
      <c r="AV710" s="378" t="s">
        <v>45</v>
      </c>
      <c r="AW710" s="378" t="s">
        <v>2</v>
      </c>
      <c r="AX710" s="378" t="s">
        <v>12</v>
      </c>
      <c r="AY710" s="380" t="s">
        <v>79</v>
      </c>
    </row>
    <row r="711" spans="2:65" s="285" customFormat="1" ht="22.5" customHeight="1">
      <c r="B711" s="286"/>
      <c r="C711" s="405" t="s">
        <v>573</v>
      </c>
      <c r="D711" s="405" t="s">
        <v>92</v>
      </c>
      <c r="E711" s="406" t="s">
        <v>3909</v>
      </c>
      <c r="F711" s="407" t="s">
        <v>4797</v>
      </c>
      <c r="G711" s="408" t="s">
        <v>959</v>
      </c>
      <c r="H711" s="409">
        <v>73.001000000000005</v>
      </c>
      <c r="I711" s="262"/>
      <c r="J711" s="410">
        <f>ROUND(I711*H711,1)</f>
        <v>0</v>
      </c>
      <c r="K711" s="407"/>
      <c r="L711" s="411"/>
      <c r="M711" s="412" t="s">
        <v>1</v>
      </c>
      <c r="N711" s="413" t="s">
        <v>31</v>
      </c>
      <c r="O711" s="374">
        <v>0</v>
      </c>
      <c r="P711" s="374">
        <f>O711*H711</f>
        <v>0</v>
      </c>
      <c r="Q711" s="374">
        <v>2.8E-3</v>
      </c>
      <c r="R711" s="374">
        <f>Q711*H711</f>
        <v>0.20440280000000002</v>
      </c>
      <c r="S711" s="374">
        <v>0</v>
      </c>
      <c r="T711" s="375">
        <f>S711*H711</f>
        <v>0</v>
      </c>
      <c r="AR711" s="275" t="s">
        <v>122</v>
      </c>
      <c r="AT711" s="275" t="s">
        <v>92</v>
      </c>
      <c r="AU711" s="275" t="s">
        <v>45</v>
      </c>
      <c r="AY711" s="275" t="s">
        <v>79</v>
      </c>
      <c r="BE711" s="376">
        <f>IF(N711="základní",J711,0)</f>
        <v>0</v>
      </c>
      <c r="BF711" s="376">
        <f>IF(N711="snížená",J711,0)</f>
        <v>0</v>
      </c>
      <c r="BG711" s="376">
        <f>IF(N711="zákl. přenesená",J711,0)</f>
        <v>0</v>
      </c>
      <c r="BH711" s="376">
        <f>IF(N711="sníž. přenesená",J711,0)</f>
        <v>0</v>
      </c>
      <c r="BI711" s="376">
        <f>IF(N711="nulová",J711,0)</f>
        <v>0</v>
      </c>
      <c r="BJ711" s="275" t="s">
        <v>12</v>
      </c>
      <c r="BK711" s="376">
        <f>ROUND(I711*H711,1)</f>
        <v>0</v>
      </c>
      <c r="BL711" s="275" t="s">
        <v>91</v>
      </c>
      <c r="BM711" s="275" t="s">
        <v>3908</v>
      </c>
    </row>
    <row r="712" spans="2:65" s="285" customFormat="1" ht="27">
      <c r="B712" s="286"/>
      <c r="D712" s="379" t="s">
        <v>4618</v>
      </c>
      <c r="F712" s="424" t="s">
        <v>4796</v>
      </c>
      <c r="I712" s="439"/>
      <c r="L712" s="286"/>
      <c r="M712" s="425"/>
      <c r="N712" s="273"/>
      <c r="O712" s="273"/>
      <c r="P712" s="273"/>
      <c r="Q712" s="273"/>
      <c r="R712" s="273"/>
      <c r="S712" s="273"/>
      <c r="T712" s="426"/>
      <c r="AT712" s="275" t="s">
        <v>4618</v>
      </c>
      <c r="AU712" s="275" t="s">
        <v>45</v>
      </c>
    </row>
    <row r="713" spans="2:65" s="378" customFormat="1">
      <c r="B713" s="377"/>
      <c r="D713" s="379" t="s">
        <v>88</v>
      </c>
      <c r="E713" s="380" t="s">
        <v>1</v>
      </c>
      <c r="F713" s="381" t="s">
        <v>3907</v>
      </c>
      <c r="H713" s="382">
        <v>69.525000000000006</v>
      </c>
      <c r="I713" s="434"/>
      <c r="L713" s="377"/>
      <c r="M713" s="383"/>
      <c r="N713" s="384"/>
      <c r="O713" s="384"/>
      <c r="P713" s="384"/>
      <c r="Q713" s="384"/>
      <c r="R713" s="384"/>
      <c r="S713" s="384"/>
      <c r="T713" s="385"/>
      <c r="AT713" s="380" t="s">
        <v>88</v>
      </c>
      <c r="AU713" s="380" t="s">
        <v>45</v>
      </c>
      <c r="AV713" s="378" t="s">
        <v>45</v>
      </c>
      <c r="AW713" s="378" t="s">
        <v>24</v>
      </c>
      <c r="AX713" s="378" t="s">
        <v>42</v>
      </c>
      <c r="AY713" s="380" t="s">
        <v>79</v>
      </c>
    </row>
    <row r="714" spans="2:65" s="387" customFormat="1">
      <c r="B714" s="386"/>
      <c r="D714" s="379" t="s">
        <v>88</v>
      </c>
      <c r="E714" s="395" t="s">
        <v>1</v>
      </c>
      <c r="F714" s="414" t="s">
        <v>90</v>
      </c>
      <c r="H714" s="415">
        <v>69.525000000000006</v>
      </c>
      <c r="I714" s="435"/>
      <c r="L714" s="386"/>
      <c r="M714" s="392"/>
      <c r="N714" s="393"/>
      <c r="O714" s="393"/>
      <c r="P714" s="393"/>
      <c r="Q714" s="393"/>
      <c r="R714" s="393"/>
      <c r="S714" s="393"/>
      <c r="T714" s="394"/>
      <c r="AT714" s="395" t="s">
        <v>88</v>
      </c>
      <c r="AU714" s="395" t="s">
        <v>45</v>
      </c>
      <c r="AV714" s="387" t="s">
        <v>91</v>
      </c>
      <c r="AW714" s="387" t="s">
        <v>24</v>
      </c>
      <c r="AX714" s="387" t="s">
        <v>12</v>
      </c>
      <c r="AY714" s="395" t="s">
        <v>79</v>
      </c>
    </row>
    <row r="715" spans="2:65" s="378" customFormat="1">
      <c r="B715" s="377"/>
      <c r="D715" s="388" t="s">
        <v>88</v>
      </c>
      <c r="F715" s="403" t="s">
        <v>4888</v>
      </c>
      <c r="H715" s="404">
        <v>73.001000000000005</v>
      </c>
      <c r="I715" s="434"/>
      <c r="L715" s="377"/>
      <c r="M715" s="383"/>
      <c r="N715" s="384"/>
      <c r="O715" s="384"/>
      <c r="P715" s="384"/>
      <c r="Q715" s="384"/>
      <c r="R715" s="384"/>
      <c r="S715" s="384"/>
      <c r="T715" s="385"/>
      <c r="AT715" s="380" t="s">
        <v>88</v>
      </c>
      <c r="AU715" s="380" t="s">
        <v>45</v>
      </c>
      <c r="AV715" s="378" t="s">
        <v>45</v>
      </c>
      <c r="AW715" s="378" t="s">
        <v>2</v>
      </c>
      <c r="AX715" s="378" t="s">
        <v>12</v>
      </c>
      <c r="AY715" s="380" t="s">
        <v>79</v>
      </c>
    </row>
    <row r="716" spans="2:65" s="285" customFormat="1" ht="22.5" customHeight="1">
      <c r="B716" s="286"/>
      <c r="C716" s="366" t="s">
        <v>577</v>
      </c>
      <c r="D716" s="366" t="s">
        <v>82</v>
      </c>
      <c r="E716" s="367" t="s">
        <v>3906</v>
      </c>
      <c r="F716" s="368" t="s">
        <v>3905</v>
      </c>
      <c r="G716" s="369" t="s">
        <v>959</v>
      </c>
      <c r="H716" s="370">
        <v>115.875</v>
      </c>
      <c r="I716" s="261"/>
      <c r="J716" s="371">
        <f>ROUND(I716*H716,1)</f>
        <v>0</v>
      </c>
      <c r="K716" s="368"/>
      <c r="L716" s="286"/>
      <c r="M716" s="372" t="s">
        <v>1</v>
      </c>
      <c r="N716" s="373" t="s">
        <v>31</v>
      </c>
      <c r="O716" s="374">
        <v>1.06</v>
      </c>
      <c r="P716" s="374">
        <f>O716*H716</f>
        <v>122.8275</v>
      </c>
      <c r="Q716" s="374">
        <v>8.5000000000000006E-3</v>
      </c>
      <c r="R716" s="374">
        <f>Q716*H716</f>
        <v>0.98493750000000002</v>
      </c>
      <c r="S716" s="374">
        <v>0</v>
      </c>
      <c r="T716" s="375">
        <f>S716*H716</f>
        <v>0</v>
      </c>
      <c r="AR716" s="275" t="s">
        <v>91</v>
      </c>
      <c r="AT716" s="275" t="s">
        <v>82</v>
      </c>
      <c r="AU716" s="275" t="s">
        <v>45</v>
      </c>
      <c r="AY716" s="275" t="s">
        <v>79</v>
      </c>
      <c r="BE716" s="376">
        <f>IF(N716="základní",J716,0)</f>
        <v>0</v>
      </c>
      <c r="BF716" s="376">
        <f>IF(N716="snížená",J716,0)</f>
        <v>0</v>
      </c>
      <c r="BG716" s="376">
        <f>IF(N716="zákl. přenesená",J716,0)</f>
        <v>0</v>
      </c>
      <c r="BH716" s="376">
        <f>IF(N716="sníž. přenesená",J716,0)</f>
        <v>0</v>
      </c>
      <c r="BI716" s="376">
        <f>IF(N716="nulová",J716,0)</f>
        <v>0</v>
      </c>
      <c r="BJ716" s="275" t="s">
        <v>12</v>
      </c>
      <c r="BK716" s="376">
        <f>ROUND(I716*H716,1)</f>
        <v>0</v>
      </c>
      <c r="BL716" s="275" t="s">
        <v>91</v>
      </c>
      <c r="BM716" s="275" t="s">
        <v>3904</v>
      </c>
    </row>
    <row r="717" spans="2:65" s="397" customFormat="1">
      <c r="B717" s="396"/>
      <c r="D717" s="379" t="s">
        <v>88</v>
      </c>
      <c r="E717" s="398" t="s">
        <v>1</v>
      </c>
      <c r="F717" s="399" t="s">
        <v>3903</v>
      </c>
      <c r="H717" s="398" t="s">
        <v>1</v>
      </c>
      <c r="I717" s="436"/>
      <c r="L717" s="396"/>
      <c r="M717" s="400"/>
      <c r="N717" s="401"/>
      <c r="O717" s="401"/>
      <c r="P717" s="401"/>
      <c r="Q717" s="401"/>
      <c r="R717" s="401"/>
      <c r="S717" s="401"/>
      <c r="T717" s="402"/>
      <c r="AT717" s="398" t="s">
        <v>88</v>
      </c>
      <c r="AU717" s="398" t="s">
        <v>45</v>
      </c>
      <c r="AV717" s="397" t="s">
        <v>12</v>
      </c>
      <c r="AW717" s="397" t="s">
        <v>24</v>
      </c>
      <c r="AX717" s="397" t="s">
        <v>42</v>
      </c>
      <c r="AY717" s="398" t="s">
        <v>79</v>
      </c>
    </row>
    <row r="718" spans="2:65" s="378" customFormat="1">
      <c r="B718" s="377"/>
      <c r="D718" s="379" t="s">
        <v>88</v>
      </c>
      <c r="E718" s="380" t="s">
        <v>1</v>
      </c>
      <c r="F718" s="381" t="s">
        <v>3902</v>
      </c>
      <c r="H718" s="382">
        <v>115.875</v>
      </c>
      <c r="I718" s="434"/>
      <c r="L718" s="377"/>
      <c r="M718" s="383"/>
      <c r="N718" s="384"/>
      <c r="O718" s="384"/>
      <c r="P718" s="384"/>
      <c r="Q718" s="384"/>
      <c r="R718" s="384"/>
      <c r="S718" s="384"/>
      <c r="T718" s="385"/>
      <c r="AT718" s="380" t="s">
        <v>88</v>
      </c>
      <c r="AU718" s="380" t="s">
        <v>45</v>
      </c>
      <c r="AV718" s="378" t="s">
        <v>45</v>
      </c>
      <c r="AW718" s="378" t="s">
        <v>24</v>
      </c>
      <c r="AX718" s="378" t="s">
        <v>42</v>
      </c>
      <c r="AY718" s="380" t="s">
        <v>79</v>
      </c>
    </row>
    <row r="719" spans="2:65" s="387" customFormat="1">
      <c r="B719" s="386"/>
      <c r="D719" s="388" t="s">
        <v>88</v>
      </c>
      <c r="E719" s="389" t="s">
        <v>1</v>
      </c>
      <c r="F719" s="390" t="s">
        <v>90</v>
      </c>
      <c r="H719" s="391">
        <v>115.875</v>
      </c>
      <c r="I719" s="435"/>
      <c r="L719" s="386"/>
      <c r="M719" s="392"/>
      <c r="N719" s="393"/>
      <c r="O719" s="393"/>
      <c r="P719" s="393"/>
      <c r="Q719" s="393"/>
      <c r="R719" s="393"/>
      <c r="S719" s="393"/>
      <c r="T719" s="394"/>
      <c r="AT719" s="395" t="s">
        <v>88</v>
      </c>
      <c r="AU719" s="395" t="s">
        <v>45</v>
      </c>
      <c r="AV719" s="387" t="s">
        <v>91</v>
      </c>
      <c r="AW719" s="387" t="s">
        <v>24</v>
      </c>
      <c r="AX719" s="387" t="s">
        <v>12</v>
      </c>
      <c r="AY719" s="395" t="s">
        <v>79</v>
      </c>
    </row>
    <row r="720" spans="2:65" s="285" customFormat="1" ht="22.5" customHeight="1">
      <c r="B720" s="286"/>
      <c r="C720" s="405" t="s">
        <v>582</v>
      </c>
      <c r="D720" s="405" t="s">
        <v>92</v>
      </c>
      <c r="E720" s="406" t="s">
        <v>3901</v>
      </c>
      <c r="F720" s="407" t="s">
        <v>4795</v>
      </c>
      <c r="G720" s="408" t="s">
        <v>959</v>
      </c>
      <c r="H720" s="409">
        <v>121.669</v>
      </c>
      <c r="I720" s="262"/>
      <c r="J720" s="410">
        <f>ROUND(I720*H720,1)</f>
        <v>0</v>
      </c>
      <c r="K720" s="407"/>
      <c r="L720" s="411"/>
      <c r="M720" s="412" t="s">
        <v>1</v>
      </c>
      <c r="N720" s="413" t="s">
        <v>31</v>
      </c>
      <c r="O720" s="374">
        <v>0</v>
      </c>
      <c r="P720" s="374">
        <f>O720*H720</f>
        <v>0</v>
      </c>
      <c r="Q720" s="374">
        <v>4.1000000000000003E-3</v>
      </c>
      <c r="R720" s="374">
        <f>Q720*H720</f>
        <v>0.49884290000000003</v>
      </c>
      <c r="S720" s="374">
        <v>0</v>
      </c>
      <c r="T720" s="375">
        <f>S720*H720</f>
        <v>0</v>
      </c>
      <c r="AR720" s="275" t="s">
        <v>122</v>
      </c>
      <c r="AT720" s="275" t="s">
        <v>92</v>
      </c>
      <c r="AU720" s="275" t="s">
        <v>45</v>
      </c>
      <c r="AY720" s="275" t="s">
        <v>79</v>
      </c>
      <c r="BE720" s="376">
        <f>IF(N720="základní",J720,0)</f>
        <v>0</v>
      </c>
      <c r="BF720" s="376">
        <f>IF(N720="snížená",J720,0)</f>
        <v>0</v>
      </c>
      <c r="BG720" s="376">
        <f>IF(N720="zákl. přenesená",J720,0)</f>
        <v>0</v>
      </c>
      <c r="BH720" s="376">
        <f>IF(N720="sníž. přenesená",J720,0)</f>
        <v>0</v>
      </c>
      <c r="BI720" s="376">
        <f>IF(N720="nulová",J720,0)</f>
        <v>0</v>
      </c>
      <c r="BJ720" s="275" t="s">
        <v>12</v>
      </c>
      <c r="BK720" s="376">
        <f>ROUND(I720*H720,1)</f>
        <v>0</v>
      </c>
      <c r="BL720" s="275" t="s">
        <v>91</v>
      </c>
      <c r="BM720" s="275" t="s">
        <v>3900</v>
      </c>
    </row>
    <row r="721" spans="2:65" s="378" customFormat="1">
      <c r="B721" s="377"/>
      <c r="D721" s="388" t="s">
        <v>88</v>
      </c>
      <c r="F721" s="403" t="s">
        <v>4887</v>
      </c>
      <c r="H721" s="404">
        <v>121.669</v>
      </c>
      <c r="I721" s="434"/>
      <c r="L721" s="377"/>
      <c r="M721" s="383"/>
      <c r="N721" s="384"/>
      <c r="O721" s="384"/>
      <c r="P721" s="384"/>
      <c r="Q721" s="384"/>
      <c r="R721" s="384"/>
      <c r="S721" s="384"/>
      <c r="T721" s="385"/>
      <c r="AT721" s="380" t="s">
        <v>88</v>
      </c>
      <c r="AU721" s="380" t="s">
        <v>45</v>
      </c>
      <c r="AV721" s="378" t="s">
        <v>45</v>
      </c>
      <c r="AW721" s="378" t="s">
        <v>2</v>
      </c>
      <c r="AX721" s="378" t="s">
        <v>12</v>
      </c>
      <c r="AY721" s="380" t="s">
        <v>79</v>
      </c>
    </row>
    <row r="722" spans="2:65" s="285" customFormat="1" ht="31.5" customHeight="1">
      <c r="B722" s="286"/>
      <c r="C722" s="366" t="s">
        <v>586</v>
      </c>
      <c r="D722" s="366" t="s">
        <v>82</v>
      </c>
      <c r="E722" s="367" t="s">
        <v>3899</v>
      </c>
      <c r="F722" s="368" t="s">
        <v>3898</v>
      </c>
      <c r="G722" s="369" t="s">
        <v>959</v>
      </c>
      <c r="H722" s="370">
        <v>27.81</v>
      </c>
      <c r="I722" s="261"/>
      <c r="J722" s="371">
        <f>ROUND(I722*H722,1)</f>
        <v>0</v>
      </c>
      <c r="K722" s="368"/>
      <c r="L722" s="286"/>
      <c r="M722" s="372" t="s">
        <v>1</v>
      </c>
      <c r="N722" s="373" t="s">
        <v>31</v>
      </c>
      <c r="O722" s="374">
        <v>0.29399999999999998</v>
      </c>
      <c r="P722" s="374">
        <f>O722*H722</f>
        <v>8.1761399999999984</v>
      </c>
      <c r="Q722" s="374">
        <v>6.28E-3</v>
      </c>
      <c r="R722" s="374">
        <f>Q722*H722</f>
        <v>0.17464679999999999</v>
      </c>
      <c r="S722" s="374">
        <v>0</v>
      </c>
      <c r="T722" s="375">
        <f>S722*H722</f>
        <v>0</v>
      </c>
      <c r="AR722" s="275" t="s">
        <v>91</v>
      </c>
      <c r="AT722" s="275" t="s">
        <v>82</v>
      </c>
      <c r="AU722" s="275" t="s">
        <v>45</v>
      </c>
      <c r="AY722" s="275" t="s">
        <v>79</v>
      </c>
      <c r="BE722" s="376">
        <f>IF(N722="základní",J722,0)</f>
        <v>0</v>
      </c>
      <c r="BF722" s="376">
        <f>IF(N722="snížená",J722,0)</f>
        <v>0</v>
      </c>
      <c r="BG722" s="376">
        <f>IF(N722="zákl. přenesená",J722,0)</f>
        <v>0</v>
      </c>
      <c r="BH722" s="376">
        <f>IF(N722="sníž. přenesená",J722,0)</f>
        <v>0</v>
      </c>
      <c r="BI722" s="376">
        <f>IF(N722="nulová",J722,0)</f>
        <v>0</v>
      </c>
      <c r="BJ722" s="275" t="s">
        <v>12</v>
      </c>
      <c r="BK722" s="376">
        <f>ROUND(I722*H722,1)</f>
        <v>0</v>
      </c>
      <c r="BL722" s="275" t="s">
        <v>91</v>
      </c>
      <c r="BM722" s="275" t="s">
        <v>3897</v>
      </c>
    </row>
    <row r="723" spans="2:65" s="397" customFormat="1">
      <c r="B723" s="396"/>
      <c r="D723" s="379" t="s">
        <v>88</v>
      </c>
      <c r="E723" s="398" t="s">
        <v>1</v>
      </c>
      <c r="F723" s="399" t="s">
        <v>2961</v>
      </c>
      <c r="H723" s="398" t="s">
        <v>1</v>
      </c>
      <c r="I723" s="436"/>
      <c r="L723" s="396"/>
      <c r="M723" s="400"/>
      <c r="N723" s="401"/>
      <c r="O723" s="401"/>
      <c r="P723" s="401"/>
      <c r="Q723" s="401"/>
      <c r="R723" s="401"/>
      <c r="S723" s="401"/>
      <c r="T723" s="402"/>
      <c r="AT723" s="398" t="s">
        <v>88</v>
      </c>
      <c r="AU723" s="398" t="s">
        <v>45</v>
      </c>
      <c r="AV723" s="397" t="s">
        <v>12</v>
      </c>
      <c r="AW723" s="397" t="s">
        <v>24</v>
      </c>
      <c r="AX723" s="397" t="s">
        <v>42</v>
      </c>
      <c r="AY723" s="398" t="s">
        <v>79</v>
      </c>
    </row>
    <row r="724" spans="2:65" s="378" customFormat="1">
      <c r="B724" s="377"/>
      <c r="D724" s="379" t="s">
        <v>88</v>
      </c>
      <c r="E724" s="380" t="s">
        <v>1</v>
      </c>
      <c r="F724" s="381" t="s">
        <v>3896</v>
      </c>
      <c r="H724" s="382">
        <v>27.81</v>
      </c>
      <c r="I724" s="434"/>
      <c r="L724" s="377"/>
      <c r="M724" s="383"/>
      <c r="N724" s="384"/>
      <c r="O724" s="384"/>
      <c r="P724" s="384"/>
      <c r="Q724" s="384"/>
      <c r="R724" s="384"/>
      <c r="S724" s="384"/>
      <c r="T724" s="385"/>
      <c r="AT724" s="380" t="s">
        <v>88</v>
      </c>
      <c r="AU724" s="380" t="s">
        <v>45</v>
      </c>
      <c r="AV724" s="378" t="s">
        <v>45</v>
      </c>
      <c r="AW724" s="378" t="s">
        <v>24</v>
      </c>
      <c r="AX724" s="378" t="s">
        <v>42</v>
      </c>
      <c r="AY724" s="380" t="s">
        <v>79</v>
      </c>
    </row>
    <row r="725" spans="2:65" s="387" customFormat="1">
      <c r="B725" s="386"/>
      <c r="D725" s="388" t="s">
        <v>88</v>
      </c>
      <c r="E725" s="389" t="s">
        <v>1</v>
      </c>
      <c r="F725" s="390" t="s">
        <v>90</v>
      </c>
      <c r="H725" s="391">
        <v>27.81</v>
      </c>
      <c r="I725" s="435"/>
      <c r="L725" s="386"/>
      <c r="M725" s="392"/>
      <c r="N725" s="393"/>
      <c r="O725" s="393"/>
      <c r="P725" s="393"/>
      <c r="Q725" s="393"/>
      <c r="R725" s="393"/>
      <c r="S725" s="393"/>
      <c r="T725" s="394"/>
      <c r="AT725" s="395" t="s">
        <v>88</v>
      </c>
      <c r="AU725" s="395" t="s">
        <v>45</v>
      </c>
      <c r="AV725" s="387" t="s">
        <v>91</v>
      </c>
      <c r="AW725" s="387" t="s">
        <v>24</v>
      </c>
      <c r="AX725" s="387" t="s">
        <v>12</v>
      </c>
      <c r="AY725" s="395" t="s">
        <v>79</v>
      </c>
    </row>
    <row r="726" spans="2:65" s="285" customFormat="1" ht="22.5" customHeight="1">
      <c r="B726" s="286"/>
      <c r="C726" s="366" t="s">
        <v>590</v>
      </c>
      <c r="D726" s="366" t="s">
        <v>82</v>
      </c>
      <c r="E726" s="367" t="s">
        <v>4794</v>
      </c>
      <c r="F726" s="368" t="s">
        <v>4793</v>
      </c>
      <c r="G726" s="369" t="s">
        <v>959</v>
      </c>
      <c r="H726" s="370">
        <v>245.54499999999999</v>
      </c>
      <c r="I726" s="261"/>
      <c r="J726" s="371">
        <f>ROUND(I726*H726,1)</f>
        <v>0</v>
      </c>
      <c r="K726" s="368"/>
      <c r="L726" s="286"/>
      <c r="M726" s="372" t="s">
        <v>1</v>
      </c>
      <c r="N726" s="373" t="s">
        <v>31</v>
      </c>
      <c r="O726" s="374">
        <v>0.245</v>
      </c>
      <c r="P726" s="374">
        <f>O726*H726</f>
        <v>60.158524999999997</v>
      </c>
      <c r="Q726" s="374">
        <v>3.48E-3</v>
      </c>
      <c r="R726" s="374">
        <f>Q726*H726</f>
        <v>0.85449659999999994</v>
      </c>
      <c r="S726" s="374">
        <v>0</v>
      </c>
      <c r="T726" s="375">
        <f>S726*H726</f>
        <v>0</v>
      </c>
      <c r="AR726" s="275" t="s">
        <v>91</v>
      </c>
      <c r="AT726" s="275" t="s">
        <v>82</v>
      </c>
      <c r="AU726" s="275" t="s">
        <v>45</v>
      </c>
      <c r="AY726" s="275" t="s">
        <v>79</v>
      </c>
      <c r="BE726" s="376">
        <f>IF(N726="základní",J726,0)</f>
        <v>0</v>
      </c>
      <c r="BF726" s="376">
        <f>IF(N726="snížená",J726,0)</f>
        <v>0</v>
      </c>
      <c r="BG726" s="376">
        <f>IF(N726="zákl. přenesená",J726,0)</f>
        <v>0</v>
      </c>
      <c r="BH726" s="376">
        <f>IF(N726="sníž. přenesená",J726,0)</f>
        <v>0</v>
      </c>
      <c r="BI726" s="376">
        <f>IF(N726="nulová",J726,0)</f>
        <v>0</v>
      </c>
      <c r="BJ726" s="275" t="s">
        <v>12</v>
      </c>
      <c r="BK726" s="376">
        <f>ROUND(I726*H726,1)</f>
        <v>0</v>
      </c>
      <c r="BL726" s="275" t="s">
        <v>91</v>
      </c>
      <c r="BM726" s="275" t="s">
        <v>4792</v>
      </c>
    </row>
    <row r="727" spans="2:65" s="397" customFormat="1">
      <c r="B727" s="396"/>
      <c r="D727" s="379" t="s">
        <v>88</v>
      </c>
      <c r="E727" s="398" t="s">
        <v>1</v>
      </c>
      <c r="F727" s="399" t="s">
        <v>3244</v>
      </c>
      <c r="H727" s="398" t="s">
        <v>1</v>
      </c>
      <c r="I727" s="436"/>
      <c r="L727" s="396"/>
      <c r="M727" s="400"/>
      <c r="N727" s="401"/>
      <c r="O727" s="401"/>
      <c r="P727" s="401"/>
      <c r="Q727" s="401"/>
      <c r="R727" s="401"/>
      <c r="S727" s="401"/>
      <c r="T727" s="402"/>
      <c r="AT727" s="398" t="s">
        <v>88</v>
      </c>
      <c r="AU727" s="398" t="s">
        <v>45</v>
      </c>
      <c r="AV727" s="397" t="s">
        <v>12</v>
      </c>
      <c r="AW727" s="397" t="s">
        <v>24</v>
      </c>
      <c r="AX727" s="397" t="s">
        <v>42</v>
      </c>
      <c r="AY727" s="398" t="s">
        <v>79</v>
      </c>
    </row>
    <row r="728" spans="2:65" s="378" customFormat="1">
      <c r="B728" s="377"/>
      <c r="D728" s="379" t="s">
        <v>88</v>
      </c>
      <c r="E728" s="380" t="s">
        <v>1</v>
      </c>
      <c r="F728" s="381" t="s">
        <v>3895</v>
      </c>
      <c r="H728" s="382">
        <v>274.995</v>
      </c>
      <c r="I728" s="434"/>
      <c r="L728" s="377"/>
      <c r="M728" s="383"/>
      <c r="N728" s="384"/>
      <c r="O728" s="384"/>
      <c r="P728" s="384"/>
      <c r="Q728" s="384"/>
      <c r="R728" s="384"/>
      <c r="S728" s="384"/>
      <c r="T728" s="385"/>
      <c r="AT728" s="380" t="s">
        <v>88</v>
      </c>
      <c r="AU728" s="380" t="s">
        <v>45</v>
      </c>
      <c r="AV728" s="378" t="s">
        <v>45</v>
      </c>
      <c r="AW728" s="378" t="s">
        <v>24</v>
      </c>
      <c r="AX728" s="378" t="s">
        <v>42</v>
      </c>
      <c r="AY728" s="380" t="s">
        <v>79</v>
      </c>
    </row>
    <row r="729" spans="2:65" s="417" customFormat="1">
      <c r="B729" s="416"/>
      <c r="D729" s="379" t="s">
        <v>88</v>
      </c>
      <c r="E729" s="418" t="s">
        <v>1</v>
      </c>
      <c r="F729" s="419" t="s">
        <v>1840</v>
      </c>
      <c r="H729" s="420">
        <v>274.995</v>
      </c>
      <c r="I729" s="438"/>
      <c r="L729" s="416"/>
      <c r="M729" s="421"/>
      <c r="N729" s="422"/>
      <c r="O729" s="422"/>
      <c r="P729" s="422"/>
      <c r="Q729" s="422"/>
      <c r="R729" s="422"/>
      <c r="S729" s="422"/>
      <c r="T729" s="423"/>
      <c r="AT729" s="418" t="s">
        <v>88</v>
      </c>
      <c r="AU729" s="418" t="s">
        <v>45</v>
      </c>
      <c r="AV729" s="417" t="s">
        <v>98</v>
      </c>
      <c r="AW729" s="417" t="s">
        <v>24</v>
      </c>
      <c r="AX729" s="417" t="s">
        <v>42</v>
      </c>
      <c r="AY729" s="418" t="s">
        <v>79</v>
      </c>
    </row>
    <row r="730" spans="2:65" s="397" customFormat="1">
      <c r="B730" s="396"/>
      <c r="D730" s="379" t="s">
        <v>88</v>
      </c>
      <c r="E730" s="398" t="s">
        <v>1</v>
      </c>
      <c r="F730" s="399" t="s">
        <v>2787</v>
      </c>
      <c r="H730" s="398" t="s">
        <v>1</v>
      </c>
      <c r="I730" s="436"/>
      <c r="L730" s="396"/>
      <c r="M730" s="400"/>
      <c r="N730" s="401"/>
      <c r="O730" s="401"/>
      <c r="P730" s="401"/>
      <c r="Q730" s="401"/>
      <c r="R730" s="401"/>
      <c r="S730" s="401"/>
      <c r="T730" s="402"/>
      <c r="AT730" s="398" t="s">
        <v>88</v>
      </c>
      <c r="AU730" s="398" t="s">
        <v>45</v>
      </c>
      <c r="AV730" s="397" t="s">
        <v>12</v>
      </c>
      <c r="AW730" s="397" t="s">
        <v>24</v>
      </c>
      <c r="AX730" s="397" t="s">
        <v>42</v>
      </c>
      <c r="AY730" s="398" t="s">
        <v>79</v>
      </c>
    </row>
    <row r="731" spans="2:65" s="378" customFormat="1">
      <c r="B731" s="377"/>
      <c r="D731" s="379" t="s">
        <v>88</v>
      </c>
      <c r="E731" s="380" t="s">
        <v>1</v>
      </c>
      <c r="F731" s="381" t="s">
        <v>2786</v>
      </c>
      <c r="H731" s="382">
        <v>-21</v>
      </c>
      <c r="I731" s="434"/>
      <c r="L731" s="377"/>
      <c r="M731" s="383"/>
      <c r="N731" s="384"/>
      <c r="O731" s="384"/>
      <c r="P731" s="384"/>
      <c r="Q731" s="384"/>
      <c r="R731" s="384"/>
      <c r="S731" s="384"/>
      <c r="T731" s="385"/>
      <c r="AT731" s="380" t="s">
        <v>88</v>
      </c>
      <c r="AU731" s="380" t="s">
        <v>45</v>
      </c>
      <c r="AV731" s="378" t="s">
        <v>45</v>
      </c>
      <c r="AW731" s="378" t="s">
        <v>24</v>
      </c>
      <c r="AX731" s="378" t="s">
        <v>42</v>
      </c>
      <c r="AY731" s="380" t="s">
        <v>79</v>
      </c>
    </row>
    <row r="732" spans="2:65" s="378" customFormat="1">
      <c r="B732" s="377"/>
      <c r="D732" s="379" t="s">
        <v>88</v>
      </c>
      <c r="E732" s="380" t="s">
        <v>1</v>
      </c>
      <c r="F732" s="381" t="s">
        <v>2785</v>
      </c>
      <c r="H732" s="382">
        <v>-6</v>
      </c>
      <c r="I732" s="434"/>
      <c r="L732" s="377"/>
      <c r="M732" s="383"/>
      <c r="N732" s="384"/>
      <c r="O732" s="384"/>
      <c r="P732" s="384"/>
      <c r="Q732" s="384"/>
      <c r="R732" s="384"/>
      <c r="S732" s="384"/>
      <c r="T732" s="385"/>
      <c r="AT732" s="380" t="s">
        <v>88</v>
      </c>
      <c r="AU732" s="380" t="s">
        <v>45</v>
      </c>
      <c r="AV732" s="378" t="s">
        <v>45</v>
      </c>
      <c r="AW732" s="378" t="s">
        <v>24</v>
      </c>
      <c r="AX732" s="378" t="s">
        <v>42</v>
      </c>
      <c r="AY732" s="380" t="s">
        <v>79</v>
      </c>
    </row>
    <row r="733" spans="2:65" s="378" customFormat="1">
      <c r="B733" s="377"/>
      <c r="D733" s="379" t="s">
        <v>88</v>
      </c>
      <c r="E733" s="380" t="s">
        <v>1</v>
      </c>
      <c r="F733" s="381" t="s">
        <v>2784</v>
      </c>
      <c r="H733" s="382">
        <v>-3.375</v>
      </c>
      <c r="I733" s="434"/>
      <c r="L733" s="377"/>
      <c r="M733" s="383"/>
      <c r="N733" s="384"/>
      <c r="O733" s="384"/>
      <c r="P733" s="384"/>
      <c r="Q733" s="384"/>
      <c r="R733" s="384"/>
      <c r="S733" s="384"/>
      <c r="T733" s="385"/>
      <c r="AT733" s="380" t="s">
        <v>88</v>
      </c>
      <c r="AU733" s="380" t="s">
        <v>45</v>
      </c>
      <c r="AV733" s="378" t="s">
        <v>45</v>
      </c>
      <c r="AW733" s="378" t="s">
        <v>24</v>
      </c>
      <c r="AX733" s="378" t="s">
        <v>42</v>
      </c>
      <c r="AY733" s="380" t="s">
        <v>79</v>
      </c>
    </row>
    <row r="734" spans="2:65" s="378" customFormat="1">
      <c r="B734" s="377"/>
      <c r="D734" s="379" t="s">
        <v>88</v>
      </c>
      <c r="E734" s="380" t="s">
        <v>1</v>
      </c>
      <c r="F734" s="381" t="s">
        <v>2783</v>
      </c>
      <c r="H734" s="382">
        <v>-3.375</v>
      </c>
      <c r="I734" s="434"/>
      <c r="L734" s="377"/>
      <c r="M734" s="383"/>
      <c r="N734" s="384"/>
      <c r="O734" s="384"/>
      <c r="P734" s="384"/>
      <c r="Q734" s="384"/>
      <c r="R734" s="384"/>
      <c r="S734" s="384"/>
      <c r="T734" s="385"/>
      <c r="AT734" s="380" t="s">
        <v>88</v>
      </c>
      <c r="AU734" s="380" t="s">
        <v>45</v>
      </c>
      <c r="AV734" s="378" t="s">
        <v>45</v>
      </c>
      <c r="AW734" s="378" t="s">
        <v>24</v>
      </c>
      <c r="AX734" s="378" t="s">
        <v>42</v>
      </c>
      <c r="AY734" s="380" t="s">
        <v>79</v>
      </c>
    </row>
    <row r="735" spans="2:65" s="378" customFormat="1">
      <c r="B735" s="377"/>
      <c r="D735" s="379" t="s">
        <v>88</v>
      </c>
      <c r="E735" s="380" t="s">
        <v>1</v>
      </c>
      <c r="F735" s="381" t="s">
        <v>3894</v>
      </c>
      <c r="H735" s="382">
        <v>-4.5</v>
      </c>
      <c r="I735" s="434"/>
      <c r="L735" s="377"/>
      <c r="M735" s="383"/>
      <c r="N735" s="384"/>
      <c r="O735" s="384"/>
      <c r="P735" s="384"/>
      <c r="Q735" s="384"/>
      <c r="R735" s="384"/>
      <c r="S735" s="384"/>
      <c r="T735" s="385"/>
      <c r="AT735" s="380" t="s">
        <v>88</v>
      </c>
      <c r="AU735" s="380" t="s">
        <v>45</v>
      </c>
      <c r="AV735" s="378" t="s">
        <v>45</v>
      </c>
      <c r="AW735" s="378" t="s">
        <v>24</v>
      </c>
      <c r="AX735" s="378" t="s">
        <v>42</v>
      </c>
      <c r="AY735" s="380" t="s">
        <v>79</v>
      </c>
    </row>
    <row r="736" spans="2:65" s="417" customFormat="1">
      <c r="B736" s="416"/>
      <c r="D736" s="379" t="s">
        <v>88</v>
      </c>
      <c r="E736" s="418" t="s">
        <v>1</v>
      </c>
      <c r="F736" s="419" t="s">
        <v>1840</v>
      </c>
      <c r="H736" s="420">
        <v>-38.25</v>
      </c>
      <c r="I736" s="438"/>
      <c r="L736" s="416"/>
      <c r="M736" s="421"/>
      <c r="N736" s="422"/>
      <c r="O736" s="422"/>
      <c r="P736" s="422"/>
      <c r="Q736" s="422"/>
      <c r="R736" s="422"/>
      <c r="S736" s="422"/>
      <c r="T736" s="423"/>
      <c r="AT736" s="418" t="s">
        <v>88</v>
      </c>
      <c r="AU736" s="418" t="s">
        <v>45</v>
      </c>
      <c r="AV736" s="417" t="s">
        <v>98</v>
      </c>
      <c r="AW736" s="417" t="s">
        <v>24</v>
      </c>
      <c r="AX736" s="417" t="s">
        <v>42</v>
      </c>
      <c r="AY736" s="418" t="s">
        <v>79</v>
      </c>
    </row>
    <row r="737" spans="2:65" s="378" customFormat="1">
      <c r="B737" s="377"/>
      <c r="D737" s="379" t="s">
        <v>88</v>
      </c>
      <c r="E737" s="380" t="s">
        <v>1</v>
      </c>
      <c r="F737" s="381" t="s">
        <v>3883</v>
      </c>
      <c r="H737" s="382">
        <v>3.5</v>
      </c>
      <c r="I737" s="434"/>
      <c r="L737" s="377"/>
      <c r="M737" s="383"/>
      <c r="N737" s="384"/>
      <c r="O737" s="384"/>
      <c r="P737" s="384"/>
      <c r="Q737" s="384"/>
      <c r="R737" s="384"/>
      <c r="S737" s="384"/>
      <c r="T737" s="385"/>
      <c r="AT737" s="380" t="s">
        <v>88</v>
      </c>
      <c r="AU737" s="380" t="s">
        <v>45</v>
      </c>
      <c r="AV737" s="378" t="s">
        <v>45</v>
      </c>
      <c r="AW737" s="378" t="s">
        <v>24</v>
      </c>
      <c r="AX737" s="378" t="s">
        <v>42</v>
      </c>
      <c r="AY737" s="380" t="s">
        <v>79</v>
      </c>
    </row>
    <row r="738" spans="2:65" s="378" customFormat="1">
      <c r="B738" s="377"/>
      <c r="D738" s="379" t="s">
        <v>88</v>
      </c>
      <c r="E738" s="380" t="s">
        <v>1</v>
      </c>
      <c r="F738" s="381" t="s">
        <v>3882</v>
      </c>
      <c r="H738" s="382">
        <v>1</v>
      </c>
      <c r="I738" s="434"/>
      <c r="L738" s="377"/>
      <c r="M738" s="383"/>
      <c r="N738" s="384"/>
      <c r="O738" s="384"/>
      <c r="P738" s="384"/>
      <c r="Q738" s="384"/>
      <c r="R738" s="384"/>
      <c r="S738" s="384"/>
      <c r="T738" s="385"/>
      <c r="AT738" s="380" t="s">
        <v>88</v>
      </c>
      <c r="AU738" s="380" t="s">
        <v>45</v>
      </c>
      <c r="AV738" s="378" t="s">
        <v>45</v>
      </c>
      <c r="AW738" s="378" t="s">
        <v>24</v>
      </c>
      <c r="AX738" s="378" t="s">
        <v>42</v>
      </c>
      <c r="AY738" s="380" t="s">
        <v>79</v>
      </c>
    </row>
    <row r="739" spans="2:65" s="378" customFormat="1">
      <c r="B739" s="377"/>
      <c r="D739" s="379" t="s">
        <v>88</v>
      </c>
      <c r="E739" s="380" t="s">
        <v>1</v>
      </c>
      <c r="F739" s="381" t="s">
        <v>3881</v>
      </c>
      <c r="H739" s="382">
        <v>0.52500000000000002</v>
      </c>
      <c r="I739" s="434"/>
      <c r="L739" s="377"/>
      <c r="M739" s="383"/>
      <c r="N739" s="384"/>
      <c r="O739" s="384"/>
      <c r="P739" s="384"/>
      <c r="Q739" s="384"/>
      <c r="R739" s="384"/>
      <c r="S739" s="384"/>
      <c r="T739" s="385"/>
      <c r="AT739" s="380" t="s">
        <v>88</v>
      </c>
      <c r="AU739" s="380" t="s">
        <v>45</v>
      </c>
      <c r="AV739" s="378" t="s">
        <v>45</v>
      </c>
      <c r="AW739" s="378" t="s">
        <v>24</v>
      </c>
      <c r="AX739" s="378" t="s">
        <v>42</v>
      </c>
      <c r="AY739" s="380" t="s">
        <v>79</v>
      </c>
    </row>
    <row r="740" spans="2:65" s="378" customFormat="1">
      <c r="B740" s="377"/>
      <c r="D740" s="379" t="s">
        <v>88</v>
      </c>
      <c r="E740" s="380" t="s">
        <v>1</v>
      </c>
      <c r="F740" s="381" t="s">
        <v>3880</v>
      </c>
      <c r="H740" s="382">
        <v>0.52500000000000002</v>
      </c>
      <c r="I740" s="434"/>
      <c r="L740" s="377"/>
      <c r="M740" s="383"/>
      <c r="N740" s="384"/>
      <c r="O740" s="384"/>
      <c r="P740" s="384"/>
      <c r="Q740" s="384"/>
      <c r="R740" s="384"/>
      <c r="S740" s="384"/>
      <c r="T740" s="385"/>
      <c r="AT740" s="380" t="s">
        <v>88</v>
      </c>
      <c r="AU740" s="380" t="s">
        <v>45</v>
      </c>
      <c r="AV740" s="378" t="s">
        <v>45</v>
      </c>
      <c r="AW740" s="378" t="s">
        <v>24</v>
      </c>
      <c r="AX740" s="378" t="s">
        <v>42</v>
      </c>
      <c r="AY740" s="380" t="s">
        <v>79</v>
      </c>
    </row>
    <row r="741" spans="2:65" s="378" customFormat="1">
      <c r="B741" s="377"/>
      <c r="D741" s="379" t="s">
        <v>88</v>
      </c>
      <c r="E741" s="380" t="s">
        <v>1</v>
      </c>
      <c r="F741" s="381" t="s">
        <v>3893</v>
      </c>
      <c r="H741" s="382">
        <v>0.9</v>
      </c>
      <c r="I741" s="434"/>
      <c r="L741" s="377"/>
      <c r="M741" s="383"/>
      <c r="N741" s="384"/>
      <c r="O741" s="384"/>
      <c r="P741" s="384"/>
      <c r="Q741" s="384"/>
      <c r="R741" s="384"/>
      <c r="S741" s="384"/>
      <c r="T741" s="385"/>
      <c r="AT741" s="380" t="s">
        <v>88</v>
      </c>
      <c r="AU741" s="380" t="s">
        <v>45</v>
      </c>
      <c r="AV741" s="378" t="s">
        <v>45</v>
      </c>
      <c r="AW741" s="378" t="s">
        <v>24</v>
      </c>
      <c r="AX741" s="378" t="s">
        <v>42</v>
      </c>
      <c r="AY741" s="380" t="s">
        <v>79</v>
      </c>
    </row>
    <row r="742" spans="2:65" s="378" customFormat="1">
      <c r="B742" s="377"/>
      <c r="D742" s="379" t="s">
        <v>88</v>
      </c>
      <c r="E742" s="380" t="s">
        <v>1</v>
      </c>
      <c r="F742" s="381" t="s">
        <v>3892</v>
      </c>
      <c r="H742" s="382">
        <v>0.65</v>
      </c>
      <c r="I742" s="434"/>
      <c r="L742" s="377"/>
      <c r="M742" s="383"/>
      <c r="N742" s="384"/>
      <c r="O742" s="384"/>
      <c r="P742" s="384"/>
      <c r="Q742" s="384"/>
      <c r="R742" s="384"/>
      <c r="S742" s="384"/>
      <c r="T742" s="385"/>
      <c r="AT742" s="380" t="s">
        <v>88</v>
      </c>
      <c r="AU742" s="380" t="s">
        <v>45</v>
      </c>
      <c r="AV742" s="378" t="s">
        <v>45</v>
      </c>
      <c r="AW742" s="378" t="s">
        <v>24</v>
      </c>
      <c r="AX742" s="378" t="s">
        <v>42</v>
      </c>
      <c r="AY742" s="380" t="s">
        <v>79</v>
      </c>
    </row>
    <row r="743" spans="2:65" s="378" customFormat="1">
      <c r="B743" s="377"/>
      <c r="D743" s="379" t="s">
        <v>88</v>
      </c>
      <c r="E743" s="380" t="s">
        <v>1</v>
      </c>
      <c r="F743" s="381" t="s">
        <v>3891</v>
      </c>
      <c r="H743" s="382">
        <v>1.1000000000000001</v>
      </c>
      <c r="I743" s="434"/>
      <c r="L743" s="377"/>
      <c r="M743" s="383"/>
      <c r="N743" s="384"/>
      <c r="O743" s="384"/>
      <c r="P743" s="384"/>
      <c r="Q743" s="384"/>
      <c r="R743" s="384"/>
      <c r="S743" s="384"/>
      <c r="T743" s="385"/>
      <c r="AT743" s="380" t="s">
        <v>88</v>
      </c>
      <c r="AU743" s="380" t="s">
        <v>45</v>
      </c>
      <c r="AV743" s="378" t="s">
        <v>45</v>
      </c>
      <c r="AW743" s="378" t="s">
        <v>24</v>
      </c>
      <c r="AX743" s="378" t="s">
        <v>42</v>
      </c>
      <c r="AY743" s="380" t="s">
        <v>79</v>
      </c>
    </row>
    <row r="744" spans="2:65" s="378" customFormat="1">
      <c r="B744" s="377"/>
      <c r="D744" s="379" t="s">
        <v>88</v>
      </c>
      <c r="E744" s="380" t="s">
        <v>1</v>
      </c>
      <c r="F744" s="381" t="s">
        <v>3890</v>
      </c>
      <c r="H744" s="382">
        <v>0.6</v>
      </c>
      <c r="I744" s="434"/>
      <c r="L744" s="377"/>
      <c r="M744" s="383"/>
      <c r="N744" s="384"/>
      <c r="O744" s="384"/>
      <c r="P744" s="384"/>
      <c r="Q744" s="384"/>
      <c r="R744" s="384"/>
      <c r="S744" s="384"/>
      <c r="T744" s="385"/>
      <c r="AT744" s="380" t="s">
        <v>88</v>
      </c>
      <c r="AU744" s="380" t="s">
        <v>45</v>
      </c>
      <c r="AV744" s="378" t="s">
        <v>45</v>
      </c>
      <c r="AW744" s="378" t="s">
        <v>24</v>
      </c>
      <c r="AX744" s="378" t="s">
        <v>42</v>
      </c>
      <c r="AY744" s="380" t="s">
        <v>79</v>
      </c>
    </row>
    <row r="745" spans="2:65" s="417" customFormat="1">
      <c r="B745" s="416"/>
      <c r="D745" s="379" t="s">
        <v>88</v>
      </c>
      <c r="E745" s="418" t="s">
        <v>1</v>
      </c>
      <c r="F745" s="419" t="s">
        <v>1840</v>
      </c>
      <c r="H745" s="420">
        <v>8.8000000000000007</v>
      </c>
      <c r="I745" s="438"/>
      <c r="L745" s="416"/>
      <c r="M745" s="421"/>
      <c r="N745" s="422"/>
      <c r="O745" s="422"/>
      <c r="P745" s="422"/>
      <c r="Q745" s="422"/>
      <c r="R745" s="422"/>
      <c r="S745" s="422"/>
      <c r="T745" s="423"/>
      <c r="AT745" s="418" t="s">
        <v>88</v>
      </c>
      <c r="AU745" s="418" t="s">
        <v>45</v>
      </c>
      <c r="AV745" s="417" t="s">
        <v>98</v>
      </c>
      <c r="AW745" s="417" t="s">
        <v>24</v>
      </c>
      <c r="AX745" s="417" t="s">
        <v>42</v>
      </c>
      <c r="AY745" s="418" t="s">
        <v>79</v>
      </c>
    </row>
    <row r="746" spans="2:65" s="387" customFormat="1">
      <c r="B746" s="386"/>
      <c r="D746" s="388" t="s">
        <v>88</v>
      </c>
      <c r="E746" s="389" t="s">
        <v>1</v>
      </c>
      <c r="F746" s="390" t="s">
        <v>90</v>
      </c>
      <c r="H746" s="391">
        <v>245.54499999999999</v>
      </c>
      <c r="I746" s="435"/>
      <c r="L746" s="386"/>
      <c r="M746" s="392"/>
      <c r="N746" s="393"/>
      <c r="O746" s="393"/>
      <c r="P746" s="393"/>
      <c r="Q746" s="393"/>
      <c r="R746" s="393"/>
      <c r="S746" s="393"/>
      <c r="T746" s="394"/>
      <c r="AT746" s="395" t="s">
        <v>88</v>
      </c>
      <c r="AU746" s="395" t="s">
        <v>45</v>
      </c>
      <c r="AV746" s="387" t="s">
        <v>91</v>
      </c>
      <c r="AW746" s="387" t="s">
        <v>24</v>
      </c>
      <c r="AX746" s="387" t="s">
        <v>12</v>
      </c>
      <c r="AY746" s="395" t="s">
        <v>79</v>
      </c>
    </row>
    <row r="747" spans="2:65" s="285" customFormat="1" ht="22.5" customHeight="1">
      <c r="B747" s="286"/>
      <c r="C747" s="366" t="s">
        <v>595</v>
      </c>
      <c r="D747" s="366" t="s">
        <v>82</v>
      </c>
      <c r="E747" s="367" t="s">
        <v>3889</v>
      </c>
      <c r="F747" s="368" t="s">
        <v>3888</v>
      </c>
      <c r="G747" s="369" t="s">
        <v>959</v>
      </c>
      <c r="H747" s="370">
        <v>456.11799999999999</v>
      </c>
      <c r="I747" s="261"/>
      <c r="J747" s="371">
        <f>ROUND(I747*H747,1)</f>
        <v>0</v>
      </c>
      <c r="K747" s="368"/>
      <c r="L747" s="286"/>
      <c r="M747" s="372" t="s">
        <v>1</v>
      </c>
      <c r="N747" s="373" t="s">
        <v>31</v>
      </c>
      <c r="O747" s="374">
        <v>0.45500000000000002</v>
      </c>
      <c r="P747" s="374">
        <f>O747*H747</f>
        <v>207.53369000000001</v>
      </c>
      <c r="Q747" s="374">
        <v>1.4999999999999999E-2</v>
      </c>
      <c r="R747" s="374">
        <f>Q747*H747</f>
        <v>6.8417699999999995</v>
      </c>
      <c r="S747" s="374">
        <v>0</v>
      </c>
      <c r="T747" s="375">
        <f>S747*H747</f>
        <v>0</v>
      </c>
      <c r="AR747" s="275" t="s">
        <v>91</v>
      </c>
      <c r="AT747" s="275" t="s">
        <v>82</v>
      </c>
      <c r="AU747" s="275" t="s">
        <v>45</v>
      </c>
      <c r="AY747" s="275" t="s">
        <v>79</v>
      </c>
      <c r="BE747" s="376">
        <f>IF(N747="základní",J747,0)</f>
        <v>0</v>
      </c>
      <c r="BF747" s="376">
        <f>IF(N747="snížená",J747,0)</f>
        <v>0</v>
      </c>
      <c r="BG747" s="376">
        <f>IF(N747="zákl. přenesená",J747,0)</f>
        <v>0</v>
      </c>
      <c r="BH747" s="376">
        <f>IF(N747="sníž. přenesená",J747,0)</f>
        <v>0</v>
      </c>
      <c r="BI747" s="376">
        <f>IF(N747="nulová",J747,0)</f>
        <v>0</v>
      </c>
      <c r="BJ747" s="275" t="s">
        <v>12</v>
      </c>
      <c r="BK747" s="376">
        <f>ROUND(I747*H747,1)</f>
        <v>0</v>
      </c>
      <c r="BL747" s="275" t="s">
        <v>91</v>
      </c>
      <c r="BM747" s="275" t="s">
        <v>3887</v>
      </c>
    </row>
    <row r="748" spans="2:65" s="397" customFormat="1">
      <c r="B748" s="396"/>
      <c r="D748" s="379" t="s">
        <v>88</v>
      </c>
      <c r="E748" s="398" t="s">
        <v>1</v>
      </c>
      <c r="F748" s="399" t="s">
        <v>3886</v>
      </c>
      <c r="H748" s="398" t="s">
        <v>1</v>
      </c>
      <c r="I748" s="436"/>
      <c r="L748" s="396"/>
      <c r="M748" s="400"/>
      <c r="N748" s="401"/>
      <c r="O748" s="401"/>
      <c r="P748" s="401"/>
      <c r="Q748" s="401"/>
      <c r="R748" s="401"/>
      <c r="S748" s="401"/>
      <c r="T748" s="402"/>
      <c r="AT748" s="398" t="s">
        <v>88</v>
      </c>
      <c r="AU748" s="398" t="s">
        <v>45</v>
      </c>
      <c r="AV748" s="397" t="s">
        <v>12</v>
      </c>
      <c r="AW748" s="397" t="s">
        <v>24</v>
      </c>
      <c r="AX748" s="397" t="s">
        <v>42</v>
      </c>
      <c r="AY748" s="398" t="s">
        <v>79</v>
      </c>
    </row>
    <row r="749" spans="2:65" s="378" customFormat="1">
      <c r="B749" s="377"/>
      <c r="D749" s="379" t="s">
        <v>88</v>
      </c>
      <c r="E749" s="380" t="s">
        <v>1</v>
      </c>
      <c r="F749" s="381" t="s">
        <v>3885</v>
      </c>
      <c r="H749" s="382">
        <v>124.624</v>
      </c>
      <c r="I749" s="434"/>
      <c r="L749" s="377"/>
      <c r="M749" s="383"/>
      <c r="N749" s="384"/>
      <c r="O749" s="384"/>
      <c r="P749" s="384"/>
      <c r="Q749" s="384"/>
      <c r="R749" s="384"/>
      <c r="S749" s="384"/>
      <c r="T749" s="385"/>
      <c r="AT749" s="380" t="s">
        <v>88</v>
      </c>
      <c r="AU749" s="380" t="s">
        <v>45</v>
      </c>
      <c r="AV749" s="378" t="s">
        <v>45</v>
      </c>
      <c r="AW749" s="378" t="s">
        <v>24</v>
      </c>
      <c r="AX749" s="378" t="s">
        <v>42</v>
      </c>
      <c r="AY749" s="380" t="s">
        <v>79</v>
      </c>
    </row>
    <row r="750" spans="2:65" s="378" customFormat="1">
      <c r="B750" s="377"/>
      <c r="D750" s="379" t="s">
        <v>88</v>
      </c>
      <c r="E750" s="380" t="s">
        <v>1</v>
      </c>
      <c r="F750" s="381" t="s">
        <v>3884</v>
      </c>
      <c r="H750" s="382">
        <v>420.48399999999998</v>
      </c>
      <c r="I750" s="434"/>
      <c r="L750" s="377"/>
      <c r="M750" s="383"/>
      <c r="N750" s="384"/>
      <c r="O750" s="384"/>
      <c r="P750" s="384"/>
      <c r="Q750" s="384"/>
      <c r="R750" s="384"/>
      <c r="S750" s="384"/>
      <c r="T750" s="385"/>
      <c r="AT750" s="380" t="s">
        <v>88</v>
      </c>
      <c r="AU750" s="380" t="s">
        <v>45</v>
      </c>
      <c r="AV750" s="378" t="s">
        <v>45</v>
      </c>
      <c r="AW750" s="378" t="s">
        <v>24</v>
      </c>
      <c r="AX750" s="378" t="s">
        <v>42</v>
      </c>
      <c r="AY750" s="380" t="s">
        <v>79</v>
      </c>
    </row>
    <row r="751" spans="2:65" s="417" customFormat="1">
      <c r="B751" s="416"/>
      <c r="D751" s="379" t="s">
        <v>88</v>
      </c>
      <c r="E751" s="418" t="s">
        <v>1</v>
      </c>
      <c r="F751" s="419" t="s">
        <v>1840</v>
      </c>
      <c r="H751" s="420">
        <v>545.10799999999995</v>
      </c>
      <c r="I751" s="438"/>
      <c r="L751" s="416"/>
      <c r="M751" s="421"/>
      <c r="N751" s="422"/>
      <c r="O751" s="422"/>
      <c r="P751" s="422"/>
      <c r="Q751" s="422"/>
      <c r="R751" s="422"/>
      <c r="S751" s="422"/>
      <c r="T751" s="423"/>
      <c r="AT751" s="418" t="s">
        <v>88</v>
      </c>
      <c r="AU751" s="418" t="s">
        <v>45</v>
      </c>
      <c r="AV751" s="417" t="s">
        <v>98</v>
      </c>
      <c r="AW751" s="417" t="s">
        <v>24</v>
      </c>
      <c r="AX751" s="417" t="s">
        <v>42</v>
      </c>
      <c r="AY751" s="418" t="s">
        <v>79</v>
      </c>
    </row>
    <row r="752" spans="2:65" s="397" customFormat="1">
      <c r="B752" s="396"/>
      <c r="D752" s="379" t="s">
        <v>88</v>
      </c>
      <c r="E752" s="398" t="s">
        <v>1</v>
      </c>
      <c r="F752" s="399" t="s">
        <v>2787</v>
      </c>
      <c r="H752" s="398" t="s">
        <v>1</v>
      </c>
      <c r="I752" s="436"/>
      <c r="L752" s="396"/>
      <c r="M752" s="400"/>
      <c r="N752" s="401"/>
      <c r="O752" s="401"/>
      <c r="P752" s="401"/>
      <c r="Q752" s="401"/>
      <c r="R752" s="401"/>
      <c r="S752" s="401"/>
      <c r="T752" s="402"/>
      <c r="AT752" s="398" t="s">
        <v>88</v>
      </c>
      <c r="AU752" s="398" t="s">
        <v>45</v>
      </c>
      <c r="AV752" s="397" t="s">
        <v>12</v>
      </c>
      <c r="AW752" s="397" t="s">
        <v>24</v>
      </c>
      <c r="AX752" s="397" t="s">
        <v>42</v>
      </c>
      <c r="AY752" s="398" t="s">
        <v>79</v>
      </c>
    </row>
    <row r="753" spans="2:51" s="378" customFormat="1">
      <c r="B753" s="377"/>
      <c r="D753" s="379" t="s">
        <v>88</v>
      </c>
      <c r="E753" s="380" t="s">
        <v>1</v>
      </c>
      <c r="F753" s="381" t="s">
        <v>2786</v>
      </c>
      <c r="H753" s="382">
        <v>-21</v>
      </c>
      <c r="I753" s="434"/>
      <c r="L753" s="377"/>
      <c r="M753" s="383"/>
      <c r="N753" s="384"/>
      <c r="O753" s="384"/>
      <c r="P753" s="384"/>
      <c r="Q753" s="384"/>
      <c r="R753" s="384"/>
      <c r="S753" s="384"/>
      <c r="T753" s="385"/>
      <c r="AT753" s="380" t="s">
        <v>88</v>
      </c>
      <c r="AU753" s="380" t="s">
        <v>45</v>
      </c>
      <c r="AV753" s="378" t="s">
        <v>45</v>
      </c>
      <c r="AW753" s="378" t="s">
        <v>24</v>
      </c>
      <c r="AX753" s="378" t="s">
        <v>42</v>
      </c>
      <c r="AY753" s="380" t="s">
        <v>79</v>
      </c>
    </row>
    <row r="754" spans="2:51" s="378" customFormat="1">
      <c r="B754" s="377"/>
      <c r="D754" s="379" t="s">
        <v>88</v>
      </c>
      <c r="E754" s="380" t="s">
        <v>1</v>
      </c>
      <c r="F754" s="381" t="s">
        <v>2785</v>
      </c>
      <c r="H754" s="382">
        <v>-6</v>
      </c>
      <c r="I754" s="434"/>
      <c r="L754" s="377"/>
      <c r="M754" s="383"/>
      <c r="N754" s="384"/>
      <c r="O754" s="384"/>
      <c r="P754" s="384"/>
      <c r="Q754" s="384"/>
      <c r="R754" s="384"/>
      <c r="S754" s="384"/>
      <c r="T754" s="385"/>
      <c r="AT754" s="380" t="s">
        <v>88</v>
      </c>
      <c r="AU754" s="380" t="s">
        <v>45</v>
      </c>
      <c r="AV754" s="378" t="s">
        <v>45</v>
      </c>
      <c r="AW754" s="378" t="s">
        <v>24</v>
      </c>
      <c r="AX754" s="378" t="s">
        <v>42</v>
      </c>
      <c r="AY754" s="380" t="s">
        <v>79</v>
      </c>
    </row>
    <row r="755" spans="2:51" s="378" customFormat="1">
      <c r="B755" s="377"/>
      <c r="D755" s="379" t="s">
        <v>88</v>
      </c>
      <c r="E755" s="380" t="s">
        <v>1</v>
      </c>
      <c r="F755" s="381" t="s">
        <v>2784</v>
      </c>
      <c r="H755" s="382">
        <v>-3.375</v>
      </c>
      <c r="I755" s="434"/>
      <c r="L755" s="377"/>
      <c r="M755" s="383"/>
      <c r="N755" s="384"/>
      <c r="O755" s="384"/>
      <c r="P755" s="384"/>
      <c r="Q755" s="384"/>
      <c r="R755" s="384"/>
      <c r="S755" s="384"/>
      <c r="T755" s="385"/>
      <c r="AT755" s="380" t="s">
        <v>88</v>
      </c>
      <c r="AU755" s="380" t="s">
        <v>45</v>
      </c>
      <c r="AV755" s="378" t="s">
        <v>45</v>
      </c>
      <c r="AW755" s="378" t="s">
        <v>24</v>
      </c>
      <c r="AX755" s="378" t="s">
        <v>42</v>
      </c>
      <c r="AY755" s="380" t="s">
        <v>79</v>
      </c>
    </row>
    <row r="756" spans="2:51" s="378" customFormat="1">
      <c r="B756" s="377"/>
      <c r="D756" s="379" t="s">
        <v>88</v>
      </c>
      <c r="E756" s="380" t="s">
        <v>1</v>
      </c>
      <c r="F756" s="381" t="s">
        <v>2783</v>
      </c>
      <c r="H756" s="382">
        <v>-3.375</v>
      </c>
      <c r="I756" s="434"/>
      <c r="L756" s="377"/>
      <c r="M756" s="383"/>
      <c r="N756" s="384"/>
      <c r="O756" s="384"/>
      <c r="P756" s="384"/>
      <c r="Q756" s="384"/>
      <c r="R756" s="384"/>
      <c r="S756" s="384"/>
      <c r="T756" s="385"/>
      <c r="AT756" s="380" t="s">
        <v>88</v>
      </c>
      <c r="AU756" s="380" t="s">
        <v>45</v>
      </c>
      <c r="AV756" s="378" t="s">
        <v>45</v>
      </c>
      <c r="AW756" s="378" t="s">
        <v>24</v>
      </c>
      <c r="AX756" s="378" t="s">
        <v>42</v>
      </c>
      <c r="AY756" s="380" t="s">
        <v>79</v>
      </c>
    </row>
    <row r="757" spans="2:51" s="378" customFormat="1">
      <c r="B757" s="377"/>
      <c r="D757" s="379" t="s">
        <v>88</v>
      </c>
      <c r="E757" s="380" t="s">
        <v>1</v>
      </c>
      <c r="F757" s="381" t="s">
        <v>2782</v>
      </c>
      <c r="H757" s="382">
        <v>-24.75</v>
      </c>
      <c r="I757" s="434"/>
      <c r="L757" s="377"/>
      <c r="M757" s="383"/>
      <c r="N757" s="384"/>
      <c r="O757" s="384"/>
      <c r="P757" s="384"/>
      <c r="Q757" s="384"/>
      <c r="R757" s="384"/>
      <c r="S757" s="384"/>
      <c r="T757" s="385"/>
      <c r="AT757" s="380" t="s">
        <v>88</v>
      </c>
      <c r="AU757" s="380" t="s">
        <v>45</v>
      </c>
      <c r="AV757" s="378" t="s">
        <v>45</v>
      </c>
      <c r="AW757" s="378" t="s">
        <v>24</v>
      </c>
      <c r="AX757" s="378" t="s">
        <v>42</v>
      </c>
      <c r="AY757" s="380" t="s">
        <v>79</v>
      </c>
    </row>
    <row r="758" spans="2:51" s="378" customFormat="1">
      <c r="B758" s="377"/>
      <c r="D758" s="379" t="s">
        <v>88</v>
      </c>
      <c r="E758" s="380" t="s">
        <v>1</v>
      </c>
      <c r="F758" s="381" t="s">
        <v>2781</v>
      </c>
      <c r="H758" s="382">
        <v>-13.5</v>
      </c>
      <c r="I758" s="434"/>
      <c r="L758" s="377"/>
      <c r="M758" s="383"/>
      <c r="N758" s="384"/>
      <c r="O758" s="384"/>
      <c r="P758" s="384"/>
      <c r="Q758" s="384"/>
      <c r="R758" s="384"/>
      <c r="S758" s="384"/>
      <c r="T758" s="385"/>
      <c r="AT758" s="380" t="s">
        <v>88</v>
      </c>
      <c r="AU758" s="380" t="s">
        <v>45</v>
      </c>
      <c r="AV758" s="378" t="s">
        <v>45</v>
      </c>
      <c r="AW758" s="378" t="s">
        <v>24</v>
      </c>
      <c r="AX758" s="378" t="s">
        <v>42</v>
      </c>
      <c r="AY758" s="380" t="s">
        <v>79</v>
      </c>
    </row>
    <row r="759" spans="2:51" s="378" customFormat="1">
      <c r="B759" s="377"/>
      <c r="D759" s="379" t="s">
        <v>88</v>
      </c>
      <c r="E759" s="380" t="s">
        <v>1</v>
      </c>
      <c r="F759" s="381" t="s">
        <v>2780</v>
      </c>
      <c r="H759" s="382">
        <v>-5</v>
      </c>
      <c r="I759" s="434"/>
      <c r="L759" s="377"/>
      <c r="M759" s="383"/>
      <c r="N759" s="384"/>
      <c r="O759" s="384"/>
      <c r="P759" s="384"/>
      <c r="Q759" s="384"/>
      <c r="R759" s="384"/>
      <c r="S759" s="384"/>
      <c r="T759" s="385"/>
      <c r="AT759" s="380" t="s">
        <v>88</v>
      </c>
      <c r="AU759" s="380" t="s">
        <v>45</v>
      </c>
      <c r="AV759" s="378" t="s">
        <v>45</v>
      </c>
      <c r="AW759" s="378" t="s">
        <v>24</v>
      </c>
      <c r="AX759" s="378" t="s">
        <v>42</v>
      </c>
      <c r="AY759" s="380" t="s">
        <v>79</v>
      </c>
    </row>
    <row r="760" spans="2:51" s="378" customFormat="1">
      <c r="B760" s="377"/>
      <c r="D760" s="379" t="s">
        <v>88</v>
      </c>
      <c r="E760" s="380" t="s">
        <v>1</v>
      </c>
      <c r="F760" s="381" t="s">
        <v>2779</v>
      </c>
      <c r="H760" s="382">
        <v>-5</v>
      </c>
      <c r="I760" s="434"/>
      <c r="L760" s="377"/>
      <c r="M760" s="383"/>
      <c r="N760" s="384"/>
      <c r="O760" s="384"/>
      <c r="P760" s="384"/>
      <c r="Q760" s="384"/>
      <c r="R760" s="384"/>
      <c r="S760" s="384"/>
      <c r="T760" s="385"/>
      <c r="AT760" s="380" t="s">
        <v>88</v>
      </c>
      <c r="AU760" s="380" t="s">
        <v>45</v>
      </c>
      <c r="AV760" s="378" t="s">
        <v>45</v>
      </c>
      <c r="AW760" s="378" t="s">
        <v>24</v>
      </c>
      <c r="AX760" s="378" t="s">
        <v>42</v>
      </c>
      <c r="AY760" s="380" t="s">
        <v>79</v>
      </c>
    </row>
    <row r="761" spans="2:51" s="378" customFormat="1">
      <c r="B761" s="377"/>
      <c r="D761" s="379" t="s">
        <v>88</v>
      </c>
      <c r="E761" s="380" t="s">
        <v>1</v>
      </c>
      <c r="F761" s="381" t="s">
        <v>2778</v>
      </c>
      <c r="H761" s="382">
        <v>-3.75</v>
      </c>
      <c r="I761" s="434"/>
      <c r="L761" s="377"/>
      <c r="M761" s="383"/>
      <c r="N761" s="384"/>
      <c r="O761" s="384"/>
      <c r="P761" s="384"/>
      <c r="Q761" s="384"/>
      <c r="R761" s="384"/>
      <c r="S761" s="384"/>
      <c r="T761" s="385"/>
      <c r="AT761" s="380" t="s">
        <v>88</v>
      </c>
      <c r="AU761" s="380" t="s">
        <v>45</v>
      </c>
      <c r="AV761" s="378" t="s">
        <v>45</v>
      </c>
      <c r="AW761" s="378" t="s">
        <v>24</v>
      </c>
      <c r="AX761" s="378" t="s">
        <v>42</v>
      </c>
      <c r="AY761" s="380" t="s">
        <v>79</v>
      </c>
    </row>
    <row r="762" spans="2:51" s="378" customFormat="1">
      <c r="B762" s="377"/>
      <c r="D762" s="379" t="s">
        <v>88</v>
      </c>
      <c r="E762" s="380" t="s">
        <v>1</v>
      </c>
      <c r="F762" s="381" t="s">
        <v>2777</v>
      </c>
      <c r="H762" s="382">
        <v>-3.6</v>
      </c>
      <c r="I762" s="434"/>
      <c r="L762" s="377"/>
      <c r="M762" s="383"/>
      <c r="N762" s="384"/>
      <c r="O762" s="384"/>
      <c r="P762" s="384"/>
      <c r="Q762" s="384"/>
      <c r="R762" s="384"/>
      <c r="S762" s="384"/>
      <c r="T762" s="385"/>
      <c r="AT762" s="380" t="s">
        <v>88</v>
      </c>
      <c r="AU762" s="380" t="s">
        <v>45</v>
      </c>
      <c r="AV762" s="378" t="s">
        <v>45</v>
      </c>
      <c r="AW762" s="378" t="s">
        <v>24</v>
      </c>
      <c r="AX762" s="378" t="s">
        <v>42</v>
      </c>
      <c r="AY762" s="380" t="s">
        <v>79</v>
      </c>
    </row>
    <row r="763" spans="2:51" s="378" customFormat="1">
      <c r="B763" s="377"/>
      <c r="D763" s="379" t="s">
        <v>88</v>
      </c>
      <c r="E763" s="380" t="s">
        <v>1</v>
      </c>
      <c r="F763" s="381" t="s">
        <v>2776</v>
      </c>
      <c r="H763" s="382">
        <v>-21.6</v>
      </c>
      <c r="I763" s="434"/>
      <c r="L763" s="377"/>
      <c r="M763" s="383"/>
      <c r="N763" s="384"/>
      <c r="O763" s="384"/>
      <c r="P763" s="384"/>
      <c r="Q763" s="384"/>
      <c r="R763" s="384"/>
      <c r="S763" s="384"/>
      <c r="T763" s="385"/>
      <c r="AT763" s="380" t="s">
        <v>88</v>
      </c>
      <c r="AU763" s="380" t="s">
        <v>45</v>
      </c>
      <c r="AV763" s="378" t="s">
        <v>45</v>
      </c>
      <c r="AW763" s="378" t="s">
        <v>24</v>
      </c>
      <c r="AX763" s="378" t="s">
        <v>42</v>
      </c>
      <c r="AY763" s="380" t="s">
        <v>79</v>
      </c>
    </row>
    <row r="764" spans="2:51" s="417" customFormat="1">
      <c r="B764" s="416"/>
      <c r="D764" s="379" t="s">
        <v>88</v>
      </c>
      <c r="E764" s="418" t="s">
        <v>1</v>
      </c>
      <c r="F764" s="419" t="s">
        <v>1840</v>
      </c>
      <c r="H764" s="420">
        <v>-110.95</v>
      </c>
      <c r="I764" s="438"/>
      <c r="L764" s="416"/>
      <c r="M764" s="421"/>
      <c r="N764" s="422"/>
      <c r="O764" s="422"/>
      <c r="P764" s="422"/>
      <c r="Q764" s="422"/>
      <c r="R764" s="422"/>
      <c r="S764" s="422"/>
      <c r="T764" s="423"/>
      <c r="AT764" s="418" t="s">
        <v>88</v>
      </c>
      <c r="AU764" s="418" t="s">
        <v>45</v>
      </c>
      <c r="AV764" s="417" t="s">
        <v>98</v>
      </c>
      <c r="AW764" s="417" t="s">
        <v>24</v>
      </c>
      <c r="AX764" s="417" t="s">
        <v>42</v>
      </c>
      <c r="AY764" s="418" t="s">
        <v>79</v>
      </c>
    </row>
    <row r="765" spans="2:51" s="397" customFormat="1">
      <c r="B765" s="396"/>
      <c r="D765" s="379" t="s">
        <v>88</v>
      </c>
      <c r="E765" s="398" t="s">
        <v>1</v>
      </c>
      <c r="F765" s="399" t="s">
        <v>2774</v>
      </c>
      <c r="H765" s="398" t="s">
        <v>1</v>
      </c>
      <c r="I765" s="436"/>
      <c r="L765" s="396"/>
      <c r="M765" s="400"/>
      <c r="N765" s="401"/>
      <c r="O765" s="401"/>
      <c r="P765" s="401"/>
      <c r="Q765" s="401"/>
      <c r="R765" s="401"/>
      <c r="S765" s="401"/>
      <c r="T765" s="402"/>
      <c r="AT765" s="398" t="s">
        <v>88</v>
      </c>
      <c r="AU765" s="398" t="s">
        <v>45</v>
      </c>
      <c r="AV765" s="397" t="s">
        <v>12</v>
      </c>
      <c r="AW765" s="397" t="s">
        <v>24</v>
      </c>
      <c r="AX765" s="397" t="s">
        <v>42</v>
      </c>
      <c r="AY765" s="398" t="s">
        <v>79</v>
      </c>
    </row>
    <row r="766" spans="2:51" s="378" customFormat="1">
      <c r="B766" s="377"/>
      <c r="D766" s="379" t="s">
        <v>88</v>
      </c>
      <c r="E766" s="380" t="s">
        <v>1</v>
      </c>
      <c r="F766" s="381" t="s">
        <v>3883</v>
      </c>
      <c r="H766" s="382">
        <v>3.5</v>
      </c>
      <c r="I766" s="434"/>
      <c r="L766" s="377"/>
      <c r="M766" s="383"/>
      <c r="N766" s="384"/>
      <c r="O766" s="384"/>
      <c r="P766" s="384"/>
      <c r="Q766" s="384"/>
      <c r="R766" s="384"/>
      <c r="S766" s="384"/>
      <c r="T766" s="385"/>
      <c r="AT766" s="380" t="s">
        <v>88</v>
      </c>
      <c r="AU766" s="380" t="s">
        <v>45</v>
      </c>
      <c r="AV766" s="378" t="s">
        <v>45</v>
      </c>
      <c r="AW766" s="378" t="s">
        <v>24</v>
      </c>
      <c r="AX766" s="378" t="s">
        <v>42</v>
      </c>
      <c r="AY766" s="380" t="s">
        <v>79</v>
      </c>
    </row>
    <row r="767" spans="2:51" s="378" customFormat="1">
      <c r="B767" s="377"/>
      <c r="D767" s="379" t="s">
        <v>88</v>
      </c>
      <c r="E767" s="380" t="s">
        <v>1</v>
      </c>
      <c r="F767" s="381" t="s">
        <v>3882</v>
      </c>
      <c r="H767" s="382">
        <v>1</v>
      </c>
      <c r="I767" s="434"/>
      <c r="L767" s="377"/>
      <c r="M767" s="383"/>
      <c r="N767" s="384"/>
      <c r="O767" s="384"/>
      <c r="P767" s="384"/>
      <c r="Q767" s="384"/>
      <c r="R767" s="384"/>
      <c r="S767" s="384"/>
      <c r="T767" s="385"/>
      <c r="AT767" s="380" t="s">
        <v>88</v>
      </c>
      <c r="AU767" s="380" t="s">
        <v>45</v>
      </c>
      <c r="AV767" s="378" t="s">
        <v>45</v>
      </c>
      <c r="AW767" s="378" t="s">
        <v>24</v>
      </c>
      <c r="AX767" s="378" t="s">
        <v>42</v>
      </c>
      <c r="AY767" s="380" t="s">
        <v>79</v>
      </c>
    </row>
    <row r="768" spans="2:51" s="378" customFormat="1">
      <c r="B768" s="377"/>
      <c r="D768" s="379" t="s">
        <v>88</v>
      </c>
      <c r="E768" s="380" t="s">
        <v>1</v>
      </c>
      <c r="F768" s="381" t="s">
        <v>3881</v>
      </c>
      <c r="H768" s="382">
        <v>0.52500000000000002</v>
      </c>
      <c r="I768" s="434"/>
      <c r="L768" s="377"/>
      <c r="M768" s="383"/>
      <c r="N768" s="384"/>
      <c r="O768" s="384"/>
      <c r="P768" s="384"/>
      <c r="Q768" s="384"/>
      <c r="R768" s="384"/>
      <c r="S768" s="384"/>
      <c r="T768" s="385"/>
      <c r="AT768" s="380" t="s">
        <v>88</v>
      </c>
      <c r="AU768" s="380" t="s">
        <v>45</v>
      </c>
      <c r="AV768" s="378" t="s">
        <v>45</v>
      </c>
      <c r="AW768" s="378" t="s">
        <v>24</v>
      </c>
      <c r="AX768" s="378" t="s">
        <v>42</v>
      </c>
      <c r="AY768" s="380" t="s">
        <v>79</v>
      </c>
    </row>
    <row r="769" spans="2:65" s="378" customFormat="1">
      <c r="B769" s="377"/>
      <c r="D769" s="379" t="s">
        <v>88</v>
      </c>
      <c r="E769" s="380" t="s">
        <v>1</v>
      </c>
      <c r="F769" s="381" t="s">
        <v>3880</v>
      </c>
      <c r="H769" s="382">
        <v>0.52500000000000002</v>
      </c>
      <c r="I769" s="434"/>
      <c r="L769" s="377"/>
      <c r="M769" s="383"/>
      <c r="N769" s="384"/>
      <c r="O769" s="384"/>
      <c r="P769" s="384"/>
      <c r="Q769" s="384"/>
      <c r="R769" s="384"/>
      <c r="S769" s="384"/>
      <c r="T769" s="385"/>
      <c r="AT769" s="380" t="s">
        <v>88</v>
      </c>
      <c r="AU769" s="380" t="s">
        <v>45</v>
      </c>
      <c r="AV769" s="378" t="s">
        <v>45</v>
      </c>
      <c r="AW769" s="378" t="s">
        <v>24</v>
      </c>
      <c r="AX769" s="378" t="s">
        <v>42</v>
      </c>
      <c r="AY769" s="380" t="s">
        <v>79</v>
      </c>
    </row>
    <row r="770" spans="2:65" s="378" customFormat="1">
      <c r="B770" s="377"/>
      <c r="D770" s="379" t="s">
        <v>88</v>
      </c>
      <c r="E770" s="380" t="s">
        <v>1</v>
      </c>
      <c r="F770" s="381" t="s">
        <v>3879</v>
      </c>
      <c r="H770" s="382">
        <v>4.95</v>
      </c>
      <c r="I770" s="434"/>
      <c r="L770" s="377"/>
      <c r="M770" s="383"/>
      <c r="N770" s="384"/>
      <c r="O770" s="384"/>
      <c r="P770" s="384"/>
      <c r="Q770" s="384"/>
      <c r="R770" s="384"/>
      <c r="S770" s="384"/>
      <c r="T770" s="385"/>
      <c r="AT770" s="380" t="s">
        <v>88</v>
      </c>
      <c r="AU770" s="380" t="s">
        <v>45</v>
      </c>
      <c r="AV770" s="378" t="s">
        <v>45</v>
      </c>
      <c r="AW770" s="378" t="s">
        <v>24</v>
      </c>
      <c r="AX770" s="378" t="s">
        <v>42</v>
      </c>
      <c r="AY770" s="380" t="s">
        <v>79</v>
      </c>
    </row>
    <row r="771" spans="2:65" s="378" customFormat="1">
      <c r="B771" s="377"/>
      <c r="D771" s="379" t="s">
        <v>88</v>
      </c>
      <c r="E771" s="380" t="s">
        <v>1</v>
      </c>
      <c r="F771" s="381" t="s">
        <v>3878</v>
      </c>
      <c r="H771" s="382">
        <v>4.5</v>
      </c>
      <c r="I771" s="434"/>
      <c r="L771" s="377"/>
      <c r="M771" s="383"/>
      <c r="N771" s="384"/>
      <c r="O771" s="384"/>
      <c r="P771" s="384"/>
      <c r="Q771" s="384"/>
      <c r="R771" s="384"/>
      <c r="S771" s="384"/>
      <c r="T771" s="385"/>
      <c r="AT771" s="380" t="s">
        <v>88</v>
      </c>
      <c r="AU771" s="380" t="s">
        <v>45</v>
      </c>
      <c r="AV771" s="378" t="s">
        <v>45</v>
      </c>
      <c r="AW771" s="378" t="s">
        <v>24</v>
      </c>
      <c r="AX771" s="378" t="s">
        <v>42</v>
      </c>
      <c r="AY771" s="380" t="s">
        <v>79</v>
      </c>
    </row>
    <row r="772" spans="2:65" s="378" customFormat="1">
      <c r="B772" s="377"/>
      <c r="D772" s="379" t="s">
        <v>88</v>
      </c>
      <c r="E772" s="380" t="s">
        <v>1</v>
      </c>
      <c r="F772" s="381" t="s">
        <v>3877</v>
      </c>
      <c r="H772" s="382">
        <v>0.7</v>
      </c>
      <c r="I772" s="434"/>
      <c r="L772" s="377"/>
      <c r="M772" s="383"/>
      <c r="N772" s="384"/>
      <c r="O772" s="384"/>
      <c r="P772" s="384"/>
      <c r="Q772" s="384"/>
      <c r="R772" s="384"/>
      <c r="S772" s="384"/>
      <c r="T772" s="385"/>
      <c r="AT772" s="380" t="s">
        <v>88</v>
      </c>
      <c r="AU772" s="380" t="s">
        <v>45</v>
      </c>
      <c r="AV772" s="378" t="s">
        <v>45</v>
      </c>
      <c r="AW772" s="378" t="s">
        <v>24</v>
      </c>
      <c r="AX772" s="378" t="s">
        <v>42</v>
      </c>
      <c r="AY772" s="380" t="s">
        <v>79</v>
      </c>
    </row>
    <row r="773" spans="2:65" s="378" customFormat="1">
      <c r="B773" s="377"/>
      <c r="D773" s="379" t="s">
        <v>88</v>
      </c>
      <c r="E773" s="380" t="s">
        <v>1</v>
      </c>
      <c r="F773" s="381" t="s">
        <v>3876</v>
      </c>
      <c r="H773" s="382">
        <v>1.2</v>
      </c>
      <c r="I773" s="434"/>
      <c r="L773" s="377"/>
      <c r="M773" s="383"/>
      <c r="N773" s="384"/>
      <c r="O773" s="384"/>
      <c r="P773" s="384"/>
      <c r="Q773" s="384"/>
      <c r="R773" s="384"/>
      <c r="S773" s="384"/>
      <c r="T773" s="385"/>
      <c r="AT773" s="380" t="s">
        <v>88</v>
      </c>
      <c r="AU773" s="380" t="s">
        <v>45</v>
      </c>
      <c r="AV773" s="378" t="s">
        <v>45</v>
      </c>
      <c r="AW773" s="378" t="s">
        <v>24</v>
      </c>
      <c r="AX773" s="378" t="s">
        <v>42</v>
      </c>
      <c r="AY773" s="380" t="s">
        <v>79</v>
      </c>
    </row>
    <row r="774" spans="2:65" s="378" customFormat="1">
      <c r="B774" s="377"/>
      <c r="D774" s="379" t="s">
        <v>88</v>
      </c>
      <c r="E774" s="380" t="s">
        <v>1</v>
      </c>
      <c r="F774" s="381" t="s">
        <v>3875</v>
      </c>
      <c r="H774" s="382">
        <v>0.65</v>
      </c>
      <c r="I774" s="434"/>
      <c r="L774" s="377"/>
      <c r="M774" s="383"/>
      <c r="N774" s="384"/>
      <c r="O774" s="384"/>
      <c r="P774" s="384"/>
      <c r="Q774" s="384"/>
      <c r="R774" s="384"/>
      <c r="S774" s="384"/>
      <c r="T774" s="385"/>
      <c r="AT774" s="380" t="s">
        <v>88</v>
      </c>
      <c r="AU774" s="380" t="s">
        <v>45</v>
      </c>
      <c r="AV774" s="378" t="s">
        <v>45</v>
      </c>
      <c r="AW774" s="378" t="s">
        <v>24</v>
      </c>
      <c r="AX774" s="378" t="s">
        <v>42</v>
      </c>
      <c r="AY774" s="380" t="s">
        <v>79</v>
      </c>
    </row>
    <row r="775" spans="2:65" s="378" customFormat="1">
      <c r="B775" s="377"/>
      <c r="D775" s="379" t="s">
        <v>88</v>
      </c>
      <c r="E775" s="380" t="s">
        <v>1</v>
      </c>
      <c r="F775" s="381" t="s">
        <v>3874</v>
      </c>
      <c r="H775" s="382">
        <v>0.63</v>
      </c>
      <c r="I775" s="434"/>
      <c r="L775" s="377"/>
      <c r="M775" s="383"/>
      <c r="N775" s="384"/>
      <c r="O775" s="384"/>
      <c r="P775" s="384"/>
      <c r="Q775" s="384"/>
      <c r="R775" s="384"/>
      <c r="S775" s="384"/>
      <c r="T775" s="385"/>
      <c r="AT775" s="380" t="s">
        <v>88</v>
      </c>
      <c r="AU775" s="380" t="s">
        <v>45</v>
      </c>
      <c r="AV775" s="378" t="s">
        <v>45</v>
      </c>
      <c r="AW775" s="378" t="s">
        <v>24</v>
      </c>
      <c r="AX775" s="378" t="s">
        <v>42</v>
      </c>
      <c r="AY775" s="380" t="s">
        <v>79</v>
      </c>
    </row>
    <row r="776" spans="2:65" s="378" customFormat="1">
      <c r="B776" s="377"/>
      <c r="D776" s="379" t="s">
        <v>88</v>
      </c>
      <c r="E776" s="380" t="s">
        <v>1</v>
      </c>
      <c r="F776" s="381" t="s">
        <v>3873</v>
      </c>
      <c r="H776" s="382">
        <v>3.78</v>
      </c>
      <c r="I776" s="434"/>
      <c r="L776" s="377"/>
      <c r="M776" s="383"/>
      <c r="N776" s="384"/>
      <c r="O776" s="384"/>
      <c r="P776" s="384"/>
      <c r="Q776" s="384"/>
      <c r="R776" s="384"/>
      <c r="S776" s="384"/>
      <c r="T776" s="385"/>
      <c r="AT776" s="380" t="s">
        <v>88</v>
      </c>
      <c r="AU776" s="380" t="s">
        <v>45</v>
      </c>
      <c r="AV776" s="378" t="s">
        <v>45</v>
      </c>
      <c r="AW776" s="378" t="s">
        <v>24</v>
      </c>
      <c r="AX776" s="378" t="s">
        <v>42</v>
      </c>
      <c r="AY776" s="380" t="s">
        <v>79</v>
      </c>
    </row>
    <row r="777" spans="2:65" s="417" customFormat="1">
      <c r="B777" s="416"/>
      <c r="D777" s="379" t="s">
        <v>88</v>
      </c>
      <c r="E777" s="418" t="s">
        <v>1</v>
      </c>
      <c r="F777" s="419" t="s">
        <v>1840</v>
      </c>
      <c r="H777" s="420">
        <v>21.96</v>
      </c>
      <c r="I777" s="438"/>
      <c r="L777" s="416"/>
      <c r="M777" s="421"/>
      <c r="N777" s="422"/>
      <c r="O777" s="422"/>
      <c r="P777" s="422"/>
      <c r="Q777" s="422"/>
      <c r="R777" s="422"/>
      <c r="S777" s="422"/>
      <c r="T777" s="423"/>
      <c r="AT777" s="418" t="s">
        <v>88</v>
      </c>
      <c r="AU777" s="418" t="s">
        <v>45</v>
      </c>
      <c r="AV777" s="417" t="s">
        <v>98</v>
      </c>
      <c r="AW777" s="417" t="s">
        <v>24</v>
      </c>
      <c r="AX777" s="417" t="s">
        <v>42</v>
      </c>
      <c r="AY777" s="418" t="s">
        <v>79</v>
      </c>
    </row>
    <row r="778" spans="2:65" s="387" customFormat="1">
      <c r="B778" s="386"/>
      <c r="D778" s="388" t="s">
        <v>88</v>
      </c>
      <c r="E778" s="389" t="s">
        <v>1</v>
      </c>
      <c r="F778" s="390" t="s">
        <v>90</v>
      </c>
      <c r="H778" s="391">
        <v>456.11799999999999</v>
      </c>
      <c r="I778" s="435"/>
      <c r="L778" s="386"/>
      <c r="M778" s="392"/>
      <c r="N778" s="393"/>
      <c r="O778" s="393"/>
      <c r="P778" s="393"/>
      <c r="Q778" s="393"/>
      <c r="R778" s="393"/>
      <c r="S778" s="393"/>
      <c r="T778" s="394"/>
      <c r="AT778" s="395" t="s">
        <v>88</v>
      </c>
      <c r="AU778" s="395" t="s">
        <v>45</v>
      </c>
      <c r="AV778" s="387" t="s">
        <v>91</v>
      </c>
      <c r="AW778" s="387" t="s">
        <v>24</v>
      </c>
      <c r="AX778" s="387" t="s">
        <v>12</v>
      </c>
      <c r="AY778" s="395" t="s">
        <v>79</v>
      </c>
    </row>
    <row r="779" spans="2:65" s="285" customFormat="1" ht="22.5" customHeight="1">
      <c r="B779" s="286"/>
      <c r="C779" s="366" t="s">
        <v>599</v>
      </c>
      <c r="D779" s="366" t="s">
        <v>82</v>
      </c>
      <c r="E779" s="367" t="s">
        <v>3872</v>
      </c>
      <c r="F779" s="368" t="s">
        <v>3871</v>
      </c>
      <c r="G779" s="369" t="s">
        <v>959</v>
      </c>
      <c r="H779" s="370">
        <v>110.95</v>
      </c>
      <c r="I779" s="261"/>
      <c r="J779" s="371">
        <f>ROUND(I779*H779,1)</f>
        <v>0</v>
      </c>
      <c r="K779" s="368"/>
      <c r="L779" s="286"/>
      <c r="M779" s="372" t="s">
        <v>1</v>
      </c>
      <c r="N779" s="373" t="s">
        <v>31</v>
      </c>
      <c r="O779" s="374">
        <v>0.06</v>
      </c>
      <c r="P779" s="374">
        <f>O779*H779</f>
        <v>6.657</v>
      </c>
      <c r="Q779" s="374">
        <v>1.2E-4</v>
      </c>
      <c r="R779" s="374">
        <f>Q779*H779</f>
        <v>1.3314000000000001E-2</v>
      </c>
      <c r="S779" s="374">
        <v>0</v>
      </c>
      <c r="T779" s="375">
        <f>S779*H779</f>
        <v>0</v>
      </c>
      <c r="AR779" s="275" t="s">
        <v>91</v>
      </c>
      <c r="AT779" s="275" t="s">
        <v>82</v>
      </c>
      <c r="AU779" s="275" t="s">
        <v>45</v>
      </c>
      <c r="AY779" s="275" t="s">
        <v>79</v>
      </c>
      <c r="BE779" s="376">
        <f>IF(N779="základní",J779,0)</f>
        <v>0</v>
      </c>
      <c r="BF779" s="376">
        <f>IF(N779="snížená",J779,0)</f>
        <v>0</v>
      </c>
      <c r="BG779" s="376">
        <f>IF(N779="zákl. přenesená",J779,0)</f>
        <v>0</v>
      </c>
      <c r="BH779" s="376">
        <f>IF(N779="sníž. přenesená",J779,0)</f>
        <v>0</v>
      </c>
      <c r="BI779" s="376">
        <f>IF(N779="nulová",J779,0)</f>
        <v>0</v>
      </c>
      <c r="BJ779" s="275" t="s">
        <v>12</v>
      </c>
      <c r="BK779" s="376">
        <f>ROUND(I779*H779,1)</f>
        <v>0</v>
      </c>
      <c r="BL779" s="275" t="s">
        <v>91</v>
      </c>
      <c r="BM779" s="275" t="s">
        <v>3870</v>
      </c>
    </row>
    <row r="780" spans="2:65" s="378" customFormat="1">
      <c r="B780" s="377"/>
      <c r="D780" s="379" t="s">
        <v>88</v>
      </c>
      <c r="E780" s="380" t="s">
        <v>1</v>
      </c>
      <c r="F780" s="381" t="s">
        <v>2752</v>
      </c>
      <c r="H780" s="382">
        <v>21</v>
      </c>
      <c r="I780" s="434"/>
      <c r="L780" s="377"/>
      <c r="M780" s="383"/>
      <c r="N780" s="384"/>
      <c r="O780" s="384"/>
      <c r="P780" s="384"/>
      <c r="Q780" s="384"/>
      <c r="R780" s="384"/>
      <c r="S780" s="384"/>
      <c r="T780" s="385"/>
      <c r="AT780" s="380" t="s">
        <v>88</v>
      </c>
      <c r="AU780" s="380" t="s">
        <v>45</v>
      </c>
      <c r="AV780" s="378" t="s">
        <v>45</v>
      </c>
      <c r="AW780" s="378" t="s">
        <v>24</v>
      </c>
      <c r="AX780" s="378" t="s">
        <v>42</v>
      </c>
      <c r="AY780" s="380" t="s">
        <v>79</v>
      </c>
    </row>
    <row r="781" spans="2:65" s="378" customFormat="1">
      <c r="B781" s="377"/>
      <c r="D781" s="379" t="s">
        <v>88</v>
      </c>
      <c r="E781" s="380" t="s">
        <v>1</v>
      </c>
      <c r="F781" s="381" t="s">
        <v>2751</v>
      </c>
      <c r="H781" s="382">
        <v>6</v>
      </c>
      <c r="I781" s="434"/>
      <c r="L781" s="377"/>
      <c r="M781" s="383"/>
      <c r="N781" s="384"/>
      <c r="O781" s="384"/>
      <c r="P781" s="384"/>
      <c r="Q781" s="384"/>
      <c r="R781" s="384"/>
      <c r="S781" s="384"/>
      <c r="T781" s="385"/>
      <c r="AT781" s="380" t="s">
        <v>88</v>
      </c>
      <c r="AU781" s="380" t="s">
        <v>45</v>
      </c>
      <c r="AV781" s="378" t="s">
        <v>45</v>
      </c>
      <c r="AW781" s="378" t="s">
        <v>24</v>
      </c>
      <c r="AX781" s="378" t="s">
        <v>42</v>
      </c>
      <c r="AY781" s="380" t="s">
        <v>79</v>
      </c>
    </row>
    <row r="782" spans="2:65" s="378" customFormat="1">
      <c r="B782" s="377"/>
      <c r="D782" s="379" t="s">
        <v>88</v>
      </c>
      <c r="E782" s="380" t="s">
        <v>1</v>
      </c>
      <c r="F782" s="381" t="s">
        <v>2750</v>
      </c>
      <c r="H782" s="382">
        <v>3.375</v>
      </c>
      <c r="I782" s="434"/>
      <c r="L782" s="377"/>
      <c r="M782" s="383"/>
      <c r="N782" s="384"/>
      <c r="O782" s="384"/>
      <c r="P782" s="384"/>
      <c r="Q782" s="384"/>
      <c r="R782" s="384"/>
      <c r="S782" s="384"/>
      <c r="T782" s="385"/>
      <c r="AT782" s="380" t="s">
        <v>88</v>
      </c>
      <c r="AU782" s="380" t="s">
        <v>45</v>
      </c>
      <c r="AV782" s="378" t="s">
        <v>45</v>
      </c>
      <c r="AW782" s="378" t="s">
        <v>24</v>
      </c>
      <c r="AX782" s="378" t="s">
        <v>42</v>
      </c>
      <c r="AY782" s="380" t="s">
        <v>79</v>
      </c>
    </row>
    <row r="783" spans="2:65" s="378" customFormat="1">
      <c r="B783" s="377"/>
      <c r="D783" s="379" t="s">
        <v>88</v>
      </c>
      <c r="E783" s="380" t="s">
        <v>1</v>
      </c>
      <c r="F783" s="381" t="s">
        <v>2749</v>
      </c>
      <c r="H783" s="382">
        <v>3.375</v>
      </c>
      <c r="I783" s="434"/>
      <c r="L783" s="377"/>
      <c r="M783" s="383"/>
      <c r="N783" s="384"/>
      <c r="O783" s="384"/>
      <c r="P783" s="384"/>
      <c r="Q783" s="384"/>
      <c r="R783" s="384"/>
      <c r="S783" s="384"/>
      <c r="T783" s="385"/>
      <c r="AT783" s="380" t="s">
        <v>88</v>
      </c>
      <c r="AU783" s="380" t="s">
        <v>45</v>
      </c>
      <c r="AV783" s="378" t="s">
        <v>45</v>
      </c>
      <c r="AW783" s="378" t="s">
        <v>24</v>
      </c>
      <c r="AX783" s="378" t="s">
        <v>42</v>
      </c>
      <c r="AY783" s="380" t="s">
        <v>79</v>
      </c>
    </row>
    <row r="784" spans="2:65" s="378" customFormat="1">
      <c r="B784" s="377"/>
      <c r="D784" s="379" t="s">
        <v>88</v>
      </c>
      <c r="E784" s="380" t="s">
        <v>1</v>
      </c>
      <c r="F784" s="381" t="s">
        <v>2748</v>
      </c>
      <c r="H784" s="382">
        <v>24.75</v>
      </c>
      <c r="I784" s="434"/>
      <c r="L784" s="377"/>
      <c r="M784" s="383"/>
      <c r="N784" s="384"/>
      <c r="O784" s="384"/>
      <c r="P784" s="384"/>
      <c r="Q784" s="384"/>
      <c r="R784" s="384"/>
      <c r="S784" s="384"/>
      <c r="T784" s="385"/>
      <c r="AT784" s="380" t="s">
        <v>88</v>
      </c>
      <c r="AU784" s="380" t="s">
        <v>45</v>
      </c>
      <c r="AV784" s="378" t="s">
        <v>45</v>
      </c>
      <c r="AW784" s="378" t="s">
        <v>24</v>
      </c>
      <c r="AX784" s="378" t="s">
        <v>42</v>
      </c>
      <c r="AY784" s="380" t="s">
        <v>79</v>
      </c>
    </row>
    <row r="785" spans="2:65" s="378" customFormat="1">
      <c r="B785" s="377"/>
      <c r="D785" s="379" t="s">
        <v>88</v>
      </c>
      <c r="E785" s="380" t="s">
        <v>1</v>
      </c>
      <c r="F785" s="381" t="s">
        <v>2747</v>
      </c>
      <c r="H785" s="382">
        <v>13.5</v>
      </c>
      <c r="I785" s="434"/>
      <c r="L785" s="377"/>
      <c r="M785" s="383"/>
      <c r="N785" s="384"/>
      <c r="O785" s="384"/>
      <c r="P785" s="384"/>
      <c r="Q785" s="384"/>
      <c r="R785" s="384"/>
      <c r="S785" s="384"/>
      <c r="T785" s="385"/>
      <c r="AT785" s="380" t="s">
        <v>88</v>
      </c>
      <c r="AU785" s="380" t="s">
        <v>45</v>
      </c>
      <c r="AV785" s="378" t="s">
        <v>45</v>
      </c>
      <c r="AW785" s="378" t="s">
        <v>24</v>
      </c>
      <c r="AX785" s="378" t="s">
        <v>42</v>
      </c>
      <c r="AY785" s="380" t="s">
        <v>79</v>
      </c>
    </row>
    <row r="786" spans="2:65" s="378" customFormat="1">
      <c r="B786" s="377"/>
      <c r="D786" s="379" t="s">
        <v>88</v>
      </c>
      <c r="E786" s="380" t="s">
        <v>1</v>
      </c>
      <c r="F786" s="381" t="s">
        <v>2811</v>
      </c>
      <c r="H786" s="382">
        <v>5</v>
      </c>
      <c r="I786" s="434"/>
      <c r="L786" s="377"/>
      <c r="M786" s="383"/>
      <c r="N786" s="384"/>
      <c r="O786" s="384"/>
      <c r="P786" s="384"/>
      <c r="Q786" s="384"/>
      <c r="R786" s="384"/>
      <c r="S786" s="384"/>
      <c r="T786" s="385"/>
      <c r="AT786" s="380" t="s">
        <v>88</v>
      </c>
      <c r="AU786" s="380" t="s">
        <v>45</v>
      </c>
      <c r="AV786" s="378" t="s">
        <v>45</v>
      </c>
      <c r="AW786" s="378" t="s">
        <v>24</v>
      </c>
      <c r="AX786" s="378" t="s">
        <v>42</v>
      </c>
      <c r="AY786" s="380" t="s">
        <v>79</v>
      </c>
    </row>
    <row r="787" spans="2:65" s="378" customFormat="1">
      <c r="B787" s="377"/>
      <c r="D787" s="379" t="s">
        <v>88</v>
      </c>
      <c r="E787" s="380" t="s">
        <v>1</v>
      </c>
      <c r="F787" s="381" t="s">
        <v>2810</v>
      </c>
      <c r="H787" s="382">
        <v>5</v>
      </c>
      <c r="I787" s="434"/>
      <c r="L787" s="377"/>
      <c r="M787" s="383"/>
      <c r="N787" s="384"/>
      <c r="O787" s="384"/>
      <c r="P787" s="384"/>
      <c r="Q787" s="384"/>
      <c r="R787" s="384"/>
      <c r="S787" s="384"/>
      <c r="T787" s="385"/>
      <c r="AT787" s="380" t="s">
        <v>88</v>
      </c>
      <c r="AU787" s="380" t="s">
        <v>45</v>
      </c>
      <c r="AV787" s="378" t="s">
        <v>45</v>
      </c>
      <c r="AW787" s="378" t="s">
        <v>24</v>
      </c>
      <c r="AX787" s="378" t="s">
        <v>42</v>
      </c>
      <c r="AY787" s="380" t="s">
        <v>79</v>
      </c>
    </row>
    <row r="788" spans="2:65" s="378" customFormat="1">
      <c r="B788" s="377"/>
      <c r="D788" s="379" t="s">
        <v>88</v>
      </c>
      <c r="E788" s="380" t="s">
        <v>1</v>
      </c>
      <c r="F788" s="381" t="s">
        <v>2809</v>
      </c>
      <c r="H788" s="382">
        <v>3.75</v>
      </c>
      <c r="I788" s="434"/>
      <c r="L788" s="377"/>
      <c r="M788" s="383"/>
      <c r="N788" s="384"/>
      <c r="O788" s="384"/>
      <c r="P788" s="384"/>
      <c r="Q788" s="384"/>
      <c r="R788" s="384"/>
      <c r="S788" s="384"/>
      <c r="T788" s="385"/>
      <c r="AT788" s="380" t="s">
        <v>88</v>
      </c>
      <c r="AU788" s="380" t="s">
        <v>45</v>
      </c>
      <c r="AV788" s="378" t="s">
        <v>45</v>
      </c>
      <c r="AW788" s="378" t="s">
        <v>24</v>
      </c>
      <c r="AX788" s="378" t="s">
        <v>42</v>
      </c>
      <c r="AY788" s="380" t="s">
        <v>79</v>
      </c>
    </row>
    <row r="789" spans="2:65" s="378" customFormat="1">
      <c r="B789" s="377"/>
      <c r="D789" s="379" t="s">
        <v>88</v>
      </c>
      <c r="E789" s="380" t="s">
        <v>1</v>
      </c>
      <c r="F789" s="381" t="s">
        <v>2808</v>
      </c>
      <c r="H789" s="382">
        <v>3.6</v>
      </c>
      <c r="I789" s="434"/>
      <c r="L789" s="377"/>
      <c r="M789" s="383"/>
      <c r="N789" s="384"/>
      <c r="O789" s="384"/>
      <c r="P789" s="384"/>
      <c r="Q789" s="384"/>
      <c r="R789" s="384"/>
      <c r="S789" s="384"/>
      <c r="T789" s="385"/>
      <c r="AT789" s="380" t="s">
        <v>88</v>
      </c>
      <c r="AU789" s="380" t="s">
        <v>45</v>
      </c>
      <c r="AV789" s="378" t="s">
        <v>45</v>
      </c>
      <c r="AW789" s="378" t="s">
        <v>24</v>
      </c>
      <c r="AX789" s="378" t="s">
        <v>42</v>
      </c>
      <c r="AY789" s="380" t="s">
        <v>79</v>
      </c>
    </row>
    <row r="790" spans="2:65" s="378" customFormat="1">
      <c r="B790" s="377"/>
      <c r="D790" s="379" t="s">
        <v>88</v>
      </c>
      <c r="E790" s="380" t="s">
        <v>1</v>
      </c>
      <c r="F790" s="381" t="s">
        <v>2807</v>
      </c>
      <c r="H790" s="382">
        <v>21.6</v>
      </c>
      <c r="I790" s="434"/>
      <c r="L790" s="377"/>
      <c r="M790" s="383"/>
      <c r="N790" s="384"/>
      <c r="O790" s="384"/>
      <c r="P790" s="384"/>
      <c r="Q790" s="384"/>
      <c r="R790" s="384"/>
      <c r="S790" s="384"/>
      <c r="T790" s="385"/>
      <c r="AT790" s="380" t="s">
        <v>88</v>
      </c>
      <c r="AU790" s="380" t="s">
        <v>45</v>
      </c>
      <c r="AV790" s="378" t="s">
        <v>45</v>
      </c>
      <c r="AW790" s="378" t="s">
        <v>24</v>
      </c>
      <c r="AX790" s="378" t="s">
        <v>42</v>
      </c>
      <c r="AY790" s="380" t="s">
        <v>79</v>
      </c>
    </row>
    <row r="791" spans="2:65" s="387" customFormat="1">
      <c r="B791" s="386"/>
      <c r="D791" s="388" t="s">
        <v>88</v>
      </c>
      <c r="E791" s="389" t="s">
        <v>1</v>
      </c>
      <c r="F791" s="390" t="s">
        <v>90</v>
      </c>
      <c r="H791" s="391">
        <v>110.95</v>
      </c>
      <c r="I791" s="435"/>
      <c r="L791" s="386"/>
      <c r="M791" s="392"/>
      <c r="N791" s="393"/>
      <c r="O791" s="393"/>
      <c r="P791" s="393"/>
      <c r="Q791" s="393"/>
      <c r="R791" s="393"/>
      <c r="S791" s="393"/>
      <c r="T791" s="394"/>
      <c r="AT791" s="395" t="s">
        <v>88</v>
      </c>
      <c r="AU791" s="395" t="s">
        <v>45</v>
      </c>
      <c r="AV791" s="387" t="s">
        <v>91</v>
      </c>
      <c r="AW791" s="387" t="s">
        <v>24</v>
      </c>
      <c r="AX791" s="387" t="s">
        <v>12</v>
      </c>
      <c r="AY791" s="395" t="s">
        <v>79</v>
      </c>
    </row>
    <row r="792" spans="2:65" s="285" customFormat="1" ht="22.5" customHeight="1">
      <c r="B792" s="286"/>
      <c r="C792" s="366" t="s">
        <v>603</v>
      </c>
      <c r="D792" s="366" t="s">
        <v>82</v>
      </c>
      <c r="E792" s="367" t="s">
        <v>3869</v>
      </c>
      <c r="F792" s="368" t="s">
        <v>3868</v>
      </c>
      <c r="G792" s="369" t="s">
        <v>1830</v>
      </c>
      <c r="H792" s="370">
        <v>16.602</v>
      </c>
      <c r="I792" s="261"/>
      <c r="J792" s="371">
        <f>ROUND(I792*H792,1)</f>
        <v>0</v>
      </c>
      <c r="K792" s="368"/>
      <c r="L792" s="286"/>
      <c r="M792" s="372" t="s">
        <v>1</v>
      </c>
      <c r="N792" s="373" t="s">
        <v>31</v>
      </c>
      <c r="O792" s="374">
        <v>3.2130000000000001</v>
      </c>
      <c r="P792" s="374">
        <f>O792*H792</f>
        <v>53.342226000000004</v>
      </c>
      <c r="Q792" s="374">
        <v>2.45329</v>
      </c>
      <c r="R792" s="374">
        <f>Q792*H792</f>
        <v>40.729520579999999</v>
      </c>
      <c r="S792" s="374">
        <v>0</v>
      </c>
      <c r="T792" s="375">
        <f>S792*H792</f>
        <v>0</v>
      </c>
      <c r="AR792" s="275" t="s">
        <v>91</v>
      </c>
      <c r="AT792" s="275" t="s">
        <v>82</v>
      </c>
      <c r="AU792" s="275" t="s">
        <v>45</v>
      </c>
      <c r="AY792" s="275" t="s">
        <v>79</v>
      </c>
      <c r="BE792" s="376">
        <f>IF(N792="základní",J792,0)</f>
        <v>0</v>
      </c>
      <c r="BF792" s="376">
        <f>IF(N792="snížená",J792,0)</f>
        <v>0</v>
      </c>
      <c r="BG792" s="376">
        <f>IF(N792="zákl. přenesená",J792,0)</f>
        <v>0</v>
      </c>
      <c r="BH792" s="376">
        <f>IF(N792="sníž. přenesená",J792,0)</f>
        <v>0</v>
      </c>
      <c r="BI792" s="376">
        <f>IF(N792="nulová",J792,0)</f>
        <v>0</v>
      </c>
      <c r="BJ792" s="275" t="s">
        <v>12</v>
      </c>
      <c r="BK792" s="376">
        <f>ROUND(I792*H792,1)</f>
        <v>0</v>
      </c>
      <c r="BL792" s="275" t="s">
        <v>91</v>
      </c>
      <c r="BM792" s="275" t="s">
        <v>3867</v>
      </c>
    </row>
    <row r="793" spans="2:65" s="397" customFormat="1">
      <c r="B793" s="396"/>
      <c r="D793" s="379" t="s">
        <v>88</v>
      </c>
      <c r="E793" s="398" t="s">
        <v>1</v>
      </c>
      <c r="F793" s="399" t="s">
        <v>2791</v>
      </c>
      <c r="H793" s="398" t="s">
        <v>1</v>
      </c>
      <c r="I793" s="436"/>
      <c r="L793" s="396"/>
      <c r="M793" s="400"/>
      <c r="N793" s="401"/>
      <c r="O793" s="401"/>
      <c r="P793" s="401"/>
      <c r="Q793" s="401"/>
      <c r="R793" s="401"/>
      <c r="S793" s="401"/>
      <c r="T793" s="402"/>
      <c r="AT793" s="398" t="s">
        <v>88</v>
      </c>
      <c r="AU793" s="398" t="s">
        <v>45</v>
      </c>
      <c r="AV793" s="397" t="s">
        <v>12</v>
      </c>
      <c r="AW793" s="397" t="s">
        <v>24</v>
      </c>
      <c r="AX793" s="397" t="s">
        <v>42</v>
      </c>
      <c r="AY793" s="398" t="s">
        <v>79</v>
      </c>
    </row>
    <row r="794" spans="2:65" s="378" customFormat="1">
      <c r="B794" s="377"/>
      <c r="D794" s="379" t="s">
        <v>88</v>
      </c>
      <c r="E794" s="380" t="s">
        <v>1</v>
      </c>
      <c r="F794" s="381" t="s">
        <v>3866</v>
      </c>
      <c r="H794" s="382">
        <v>16.602</v>
      </c>
      <c r="I794" s="434"/>
      <c r="L794" s="377"/>
      <c r="M794" s="383"/>
      <c r="N794" s="384"/>
      <c r="O794" s="384"/>
      <c r="P794" s="384"/>
      <c r="Q794" s="384"/>
      <c r="R794" s="384"/>
      <c r="S794" s="384"/>
      <c r="T794" s="385"/>
      <c r="AT794" s="380" t="s">
        <v>88</v>
      </c>
      <c r="AU794" s="380" t="s">
        <v>45</v>
      </c>
      <c r="AV794" s="378" t="s">
        <v>45</v>
      </c>
      <c r="AW794" s="378" t="s">
        <v>24</v>
      </c>
      <c r="AX794" s="378" t="s">
        <v>42</v>
      </c>
      <c r="AY794" s="380" t="s">
        <v>79</v>
      </c>
    </row>
    <row r="795" spans="2:65" s="387" customFormat="1">
      <c r="B795" s="386"/>
      <c r="D795" s="388" t="s">
        <v>88</v>
      </c>
      <c r="E795" s="389" t="s">
        <v>1</v>
      </c>
      <c r="F795" s="390" t="s">
        <v>90</v>
      </c>
      <c r="H795" s="391">
        <v>16.602</v>
      </c>
      <c r="I795" s="435"/>
      <c r="L795" s="386"/>
      <c r="M795" s="392"/>
      <c r="N795" s="393"/>
      <c r="O795" s="393"/>
      <c r="P795" s="393"/>
      <c r="Q795" s="393"/>
      <c r="R795" s="393"/>
      <c r="S795" s="393"/>
      <c r="T795" s="394"/>
      <c r="AT795" s="395" t="s">
        <v>88</v>
      </c>
      <c r="AU795" s="395" t="s">
        <v>45</v>
      </c>
      <c r="AV795" s="387" t="s">
        <v>91</v>
      </c>
      <c r="AW795" s="387" t="s">
        <v>24</v>
      </c>
      <c r="AX795" s="387" t="s">
        <v>12</v>
      </c>
      <c r="AY795" s="395" t="s">
        <v>79</v>
      </c>
    </row>
    <row r="796" spans="2:65" s="285" customFormat="1" ht="31.5" customHeight="1">
      <c r="B796" s="286"/>
      <c r="C796" s="366" t="s">
        <v>608</v>
      </c>
      <c r="D796" s="366" t="s">
        <v>82</v>
      </c>
      <c r="E796" s="367" t="s">
        <v>3865</v>
      </c>
      <c r="F796" s="368" t="s">
        <v>3864</v>
      </c>
      <c r="G796" s="369" t="s">
        <v>1830</v>
      </c>
      <c r="H796" s="370">
        <v>28.193000000000001</v>
      </c>
      <c r="I796" s="261"/>
      <c r="J796" s="371">
        <f>ROUND(I796*H796,1)</f>
        <v>0</v>
      </c>
      <c r="K796" s="368"/>
      <c r="L796" s="286"/>
      <c r="M796" s="372" t="s">
        <v>1</v>
      </c>
      <c r="N796" s="373" t="s">
        <v>31</v>
      </c>
      <c r="O796" s="374">
        <v>2.58</v>
      </c>
      <c r="P796" s="374">
        <f>O796*H796</f>
        <v>72.737940000000009</v>
      </c>
      <c r="Q796" s="374">
        <v>2.45329</v>
      </c>
      <c r="R796" s="374">
        <f>Q796*H796</f>
        <v>69.165604970000004</v>
      </c>
      <c r="S796" s="374">
        <v>0</v>
      </c>
      <c r="T796" s="375">
        <f>S796*H796</f>
        <v>0</v>
      </c>
      <c r="AR796" s="275" t="s">
        <v>91</v>
      </c>
      <c r="AT796" s="275" t="s">
        <v>82</v>
      </c>
      <c r="AU796" s="275" t="s">
        <v>45</v>
      </c>
      <c r="AY796" s="275" t="s">
        <v>79</v>
      </c>
      <c r="BE796" s="376">
        <f>IF(N796="základní",J796,0)</f>
        <v>0</v>
      </c>
      <c r="BF796" s="376">
        <f>IF(N796="snížená",J796,0)</f>
        <v>0</v>
      </c>
      <c r="BG796" s="376">
        <f>IF(N796="zákl. přenesená",J796,0)</f>
        <v>0</v>
      </c>
      <c r="BH796" s="376">
        <f>IF(N796="sníž. přenesená",J796,0)</f>
        <v>0</v>
      </c>
      <c r="BI796" s="376">
        <f>IF(N796="nulová",J796,0)</f>
        <v>0</v>
      </c>
      <c r="BJ796" s="275" t="s">
        <v>12</v>
      </c>
      <c r="BK796" s="376">
        <f>ROUND(I796*H796,1)</f>
        <v>0</v>
      </c>
      <c r="BL796" s="275" t="s">
        <v>91</v>
      </c>
      <c r="BM796" s="275" t="s">
        <v>3863</v>
      </c>
    </row>
    <row r="797" spans="2:65" s="397" customFormat="1">
      <c r="B797" s="396"/>
      <c r="D797" s="379" t="s">
        <v>88</v>
      </c>
      <c r="E797" s="398" t="s">
        <v>1</v>
      </c>
      <c r="F797" s="399" t="s">
        <v>2793</v>
      </c>
      <c r="H797" s="398" t="s">
        <v>1</v>
      </c>
      <c r="I797" s="436"/>
      <c r="L797" s="396"/>
      <c r="M797" s="400"/>
      <c r="N797" s="401"/>
      <c r="O797" s="401"/>
      <c r="P797" s="401"/>
      <c r="Q797" s="401"/>
      <c r="R797" s="401"/>
      <c r="S797" s="401"/>
      <c r="T797" s="402"/>
      <c r="AT797" s="398" t="s">
        <v>88</v>
      </c>
      <c r="AU797" s="398" t="s">
        <v>45</v>
      </c>
      <c r="AV797" s="397" t="s">
        <v>12</v>
      </c>
      <c r="AW797" s="397" t="s">
        <v>24</v>
      </c>
      <c r="AX797" s="397" t="s">
        <v>42</v>
      </c>
      <c r="AY797" s="398" t="s">
        <v>79</v>
      </c>
    </row>
    <row r="798" spans="2:65" s="378" customFormat="1">
      <c r="B798" s="377"/>
      <c r="D798" s="379" t="s">
        <v>88</v>
      </c>
      <c r="E798" s="380" t="s">
        <v>1</v>
      </c>
      <c r="F798" s="381" t="s">
        <v>3862</v>
      </c>
      <c r="H798" s="382">
        <v>28.193000000000001</v>
      </c>
      <c r="I798" s="434"/>
      <c r="L798" s="377"/>
      <c r="M798" s="383"/>
      <c r="N798" s="384"/>
      <c r="O798" s="384"/>
      <c r="P798" s="384"/>
      <c r="Q798" s="384"/>
      <c r="R798" s="384"/>
      <c r="S798" s="384"/>
      <c r="T798" s="385"/>
      <c r="AT798" s="380" t="s">
        <v>88</v>
      </c>
      <c r="AU798" s="380" t="s">
        <v>45</v>
      </c>
      <c r="AV798" s="378" t="s">
        <v>45</v>
      </c>
      <c r="AW798" s="378" t="s">
        <v>24</v>
      </c>
      <c r="AX798" s="378" t="s">
        <v>42</v>
      </c>
      <c r="AY798" s="380" t="s">
        <v>79</v>
      </c>
    </row>
    <row r="799" spans="2:65" s="387" customFormat="1">
      <c r="B799" s="386"/>
      <c r="D799" s="388" t="s">
        <v>88</v>
      </c>
      <c r="E799" s="389" t="s">
        <v>1</v>
      </c>
      <c r="F799" s="390" t="s">
        <v>90</v>
      </c>
      <c r="H799" s="391">
        <v>28.193000000000001</v>
      </c>
      <c r="I799" s="435"/>
      <c r="L799" s="386"/>
      <c r="M799" s="392"/>
      <c r="N799" s="393"/>
      <c r="O799" s="393"/>
      <c r="P799" s="393"/>
      <c r="Q799" s="393"/>
      <c r="R799" s="393"/>
      <c r="S799" s="393"/>
      <c r="T799" s="394"/>
      <c r="AT799" s="395" t="s">
        <v>88</v>
      </c>
      <c r="AU799" s="395" t="s">
        <v>45</v>
      </c>
      <c r="AV799" s="387" t="s">
        <v>91</v>
      </c>
      <c r="AW799" s="387" t="s">
        <v>24</v>
      </c>
      <c r="AX799" s="387" t="s">
        <v>12</v>
      </c>
      <c r="AY799" s="395" t="s">
        <v>79</v>
      </c>
    </row>
    <row r="800" spans="2:65" s="285" customFormat="1" ht="22.5" customHeight="1">
      <c r="B800" s="286"/>
      <c r="C800" s="366" t="s">
        <v>613</v>
      </c>
      <c r="D800" s="366" t="s">
        <v>82</v>
      </c>
      <c r="E800" s="367" t="s">
        <v>3861</v>
      </c>
      <c r="F800" s="368" t="s">
        <v>3860</v>
      </c>
      <c r="G800" s="369" t="s">
        <v>1830</v>
      </c>
      <c r="H800" s="370">
        <v>16.602</v>
      </c>
      <c r="I800" s="261"/>
      <c r="J800" s="371">
        <f>ROUND(I800*H800,1)</f>
        <v>0</v>
      </c>
      <c r="K800" s="368"/>
      <c r="L800" s="286"/>
      <c r="M800" s="372" t="s">
        <v>1</v>
      </c>
      <c r="N800" s="373" t="s">
        <v>31</v>
      </c>
      <c r="O800" s="374">
        <v>2.7</v>
      </c>
      <c r="P800" s="374">
        <f>O800*H800</f>
        <v>44.825400000000002</v>
      </c>
      <c r="Q800" s="374">
        <v>0</v>
      </c>
      <c r="R800" s="374">
        <f>Q800*H800</f>
        <v>0</v>
      </c>
      <c r="S800" s="374">
        <v>0</v>
      </c>
      <c r="T800" s="375">
        <f>S800*H800</f>
        <v>0</v>
      </c>
      <c r="AR800" s="275" t="s">
        <v>91</v>
      </c>
      <c r="AT800" s="275" t="s">
        <v>82</v>
      </c>
      <c r="AU800" s="275" t="s">
        <v>45</v>
      </c>
      <c r="AY800" s="275" t="s">
        <v>79</v>
      </c>
      <c r="BE800" s="376">
        <f>IF(N800="základní",J800,0)</f>
        <v>0</v>
      </c>
      <c r="BF800" s="376">
        <f>IF(N800="snížená",J800,0)</f>
        <v>0</v>
      </c>
      <c r="BG800" s="376">
        <f>IF(N800="zákl. přenesená",J800,0)</f>
        <v>0</v>
      </c>
      <c r="BH800" s="376">
        <f>IF(N800="sníž. přenesená",J800,0)</f>
        <v>0</v>
      </c>
      <c r="BI800" s="376">
        <f>IF(N800="nulová",J800,0)</f>
        <v>0</v>
      </c>
      <c r="BJ800" s="275" t="s">
        <v>12</v>
      </c>
      <c r="BK800" s="376">
        <f>ROUND(I800*H800,1)</f>
        <v>0</v>
      </c>
      <c r="BL800" s="275" t="s">
        <v>91</v>
      </c>
      <c r="BM800" s="275" t="s">
        <v>3859</v>
      </c>
    </row>
    <row r="801" spans="2:65" s="285" customFormat="1" ht="22.5" customHeight="1">
      <c r="B801" s="286"/>
      <c r="C801" s="366" t="s">
        <v>618</v>
      </c>
      <c r="D801" s="366" t="s">
        <v>82</v>
      </c>
      <c r="E801" s="367" t="s">
        <v>3858</v>
      </c>
      <c r="F801" s="368" t="s">
        <v>3857</v>
      </c>
      <c r="G801" s="369" t="s">
        <v>1830</v>
      </c>
      <c r="H801" s="370">
        <v>28.193000000000001</v>
      </c>
      <c r="I801" s="261"/>
      <c r="J801" s="371">
        <f>ROUND(I801*H801,1)</f>
        <v>0</v>
      </c>
      <c r="K801" s="368"/>
      <c r="L801" s="286"/>
      <c r="M801" s="372" t="s">
        <v>1</v>
      </c>
      <c r="N801" s="373" t="s">
        <v>31</v>
      </c>
      <c r="O801" s="374">
        <v>1.35</v>
      </c>
      <c r="P801" s="374">
        <f>O801*H801</f>
        <v>38.060550000000006</v>
      </c>
      <c r="Q801" s="374">
        <v>0</v>
      </c>
      <c r="R801" s="374">
        <f>Q801*H801</f>
        <v>0</v>
      </c>
      <c r="S801" s="374">
        <v>0</v>
      </c>
      <c r="T801" s="375">
        <f>S801*H801</f>
        <v>0</v>
      </c>
      <c r="AR801" s="275" t="s">
        <v>91</v>
      </c>
      <c r="AT801" s="275" t="s">
        <v>82</v>
      </c>
      <c r="AU801" s="275" t="s">
        <v>45</v>
      </c>
      <c r="AY801" s="275" t="s">
        <v>79</v>
      </c>
      <c r="BE801" s="376">
        <f>IF(N801="základní",J801,0)</f>
        <v>0</v>
      </c>
      <c r="BF801" s="376">
        <f>IF(N801="snížená",J801,0)</f>
        <v>0</v>
      </c>
      <c r="BG801" s="376">
        <f>IF(N801="zákl. přenesená",J801,0)</f>
        <v>0</v>
      </c>
      <c r="BH801" s="376">
        <f>IF(N801="sníž. přenesená",J801,0)</f>
        <v>0</v>
      </c>
      <c r="BI801" s="376">
        <f>IF(N801="nulová",J801,0)</f>
        <v>0</v>
      </c>
      <c r="BJ801" s="275" t="s">
        <v>12</v>
      </c>
      <c r="BK801" s="376">
        <f>ROUND(I801*H801,1)</f>
        <v>0</v>
      </c>
      <c r="BL801" s="275" t="s">
        <v>91</v>
      </c>
      <c r="BM801" s="275" t="s">
        <v>3856</v>
      </c>
    </row>
    <row r="802" spans="2:65" s="285" customFormat="1" ht="31.5" customHeight="1">
      <c r="B802" s="286"/>
      <c r="C802" s="366" t="s">
        <v>622</v>
      </c>
      <c r="D802" s="366" t="s">
        <v>82</v>
      </c>
      <c r="E802" s="367" t="s">
        <v>3855</v>
      </c>
      <c r="F802" s="368" t="s">
        <v>3854</v>
      </c>
      <c r="G802" s="369" t="s">
        <v>1830</v>
      </c>
      <c r="H802" s="370">
        <v>16.602</v>
      </c>
      <c r="I802" s="261"/>
      <c r="J802" s="371">
        <f>ROUND(I802*H802,1)</f>
        <v>0</v>
      </c>
      <c r="K802" s="368"/>
      <c r="L802" s="286"/>
      <c r="M802" s="372" t="s">
        <v>1</v>
      </c>
      <c r="N802" s="373" t="s">
        <v>31</v>
      </c>
      <c r="O802" s="374">
        <v>0.82</v>
      </c>
      <c r="P802" s="374">
        <f>O802*H802</f>
        <v>13.61364</v>
      </c>
      <c r="Q802" s="374">
        <v>0</v>
      </c>
      <c r="R802" s="374">
        <f>Q802*H802</f>
        <v>0</v>
      </c>
      <c r="S802" s="374">
        <v>0</v>
      </c>
      <c r="T802" s="375">
        <f>S802*H802</f>
        <v>0</v>
      </c>
      <c r="AR802" s="275" t="s">
        <v>91</v>
      </c>
      <c r="AT802" s="275" t="s">
        <v>82</v>
      </c>
      <c r="AU802" s="275" t="s">
        <v>45</v>
      </c>
      <c r="AY802" s="275" t="s">
        <v>79</v>
      </c>
      <c r="BE802" s="376">
        <f>IF(N802="základní",J802,0)</f>
        <v>0</v>
      </c>
      <c r="BF802" s="376">
        <f>IF(N802="snížená",J802,0)</f>
        <v>0</v>
      </c>
      <c r="BG802" s="376">
        <f>IF(N802="zákl. přenesená",J802,0)</f>
        <v>0</v>
      </c>
      <c r="BH802" s="376">
        <f>IF(N802="sníž. přenesená",J802,0)</f>
        <v>0</v>
      </c>
      <c r="BI802" s="376">
        <f>IF(N802="nulová",J802,0)</f>
        <v>0</v>
      </c>
      <c r="BJ802" s="275" t="s">
        <v>12</v>
      </c>
      <c r="BK802" s="376">
        <f>ROUND(I802*H802,1)</f>
        <v>0</v>
      </c>
      <c r="BL802" s="275" t="s">
        <v>91</v>
      </c>
      <c r="BM802" s="275" t="s">
        <v>3853</v>
      </c>
    </row>
    <row r="803" spans="2:65" s="285" customFormat="1" ht="31.5" customHeight="1">
      <c r="B803" s="286"/>
      <c r="C803" s="366" t="s">
        <v>627</v>
      </c>
      <c r="D803" s="366" t="s">
        <v>82</v>
      </c>
      <c r="E803" s="367" t="s">
        <v>3852</v>
      </c>
      <c r="F803" s="368" t="s">
        <v>3851</v>
      </c>
      <c r="G803" s="369" t="s">
        <v>1830</v>
      </c>
      <c r="H803" s="370">
        <v>28.193000000000001</v>
      </c>
      <c r="I803" s="261"/>
      <c r="J803" s="371">
        <f>ROUND(I803*H803,1)</f>
        <v>0</v>
      </c>
      <c r="K803" s="368"/>
      <c r="L803" s="286"/>
      <c r="M803" s="372" t="s">
        <v>1</v>
      </c>
      <c r="N803" s="373" t="s">
        <v>31</v>
      </c>
      <c r="O803" s="374">
        <v>0.41</v>
      </c>
      <c r="P803" s="374">
        <f>O803*H803</f>
        <v>11.55913</v>
      </c>
      <c r="Q803" s="374">
        <v>0</v>
      </c>
      <c r="R803" s="374">
        <f>Q803*H803</f>
        <v>0</v>
      </c>
      <c r="S803" s="374">
        <v>0</v>
      </c>
      <c r="T803" s="375">
        <f>S803*H803</f>
        <v>0</v>
      </c>
      <c r="AR803" s="275" t="s">
        <v>91</v>
      </c>
      <c r="AT803" s="275" t="s">
        <v>82</v>
      </c>
      <c r="AU803" s="275" t="s">
        <v>45</v>
      </c>
      <c r="AY803" s="275" t="s">
        <v>79</v>
      </c>
      <c r="BE803" s="376">
        <f>IF(N803="základní",J803,0)</f>
        <v>0</v>
      </c>
      <c r="BF803" s="376">
        <f>IF(N803="snížená",J803,0)</f>
        <v>0</v>
      </c>
      <c r="BG803" s="376">
        <f>IF(N803="zákl. přenesená",J803,0)</f>
        <v>0</v>
      </c>
      <c r="BH803" s="376">
        <f>IF(N803="sníž. přenesená",J803,0)</f>
        <v>0</v>
      </c>
      <c r="BI803" s="376">
        <f>IF(N803="nulová",J803,0)</f>
        <v>0</v>
      </c>
      <c r="BJ803" s="275" t="s">
        <v>12</v>
      </c>
      <c r="BK803" s="376">
        <f>ROUND(I803*H803,1)</f>
        <v>0</v>
      </c>
      <c r="BL803" s="275" t="s">
        <v>91</v>
      </c>
      <c r="BM803" s="275" t="s">
        <v>3850</v>
      </c>
    </row>
    <row r="804" spans="2:65" s="285" customFormat="1" ht="22.5" customHeight="1">
      <c r="B804" s="286"/>
      <c r="C804" s="366" t="s">
        <v>632</v>
      </c>
      <c r="D804" s="366" t="s">
        <v>82</v>
      </c>
      <c r="E804" s="367" t="s">
        <v>3849</v>
      </c>
      <c r="F804" s="368" t="s">
        <v>3848</v>
      </c>
      <c r="G804" s="369" t="s">
        <v>953</v>
      </c>
      <c r="H804" s="370">
        <v>2.6320000000000001</v>
      </c>
      <c r="I804" s="261"/>
      <c r="J804" s="371">
        <f>ROUND(I804*H804,1)</f>
        <v>0</v>
      </c>
      <c r="K804" s="368"/>
      <c r="L804" s="286"/>
      <c r="M804" s="372" t="s">
        <v>1</v>
      </c>
      <c r="N804" s="373" t="s">
        <v>31</v>
      </c>
      <c r="O804" s="374">
        <v>15.231</v>
      </c>
      <c r="P804" s="374">
        <f>O804*H804</f>
        <v>40.087992</v>
      </c>
      <c r="Q804" s="374">
        <v>1.0530600000000001</v>
      </c>
      <c r="R804" s="374">
        <f>Q804*H804</f>
        <v>2.7716539200000003</v>
      </c>
      <c r="S804" s="374">
        <v>0</v>
      </c>
      <c r="T804" s="375">
        <f>S804*H804</f>
        <v>0</v>
      </c>
      <c r="AR804" s="275" t="s">
        <v>91</v>
      </c>
      <c r="AT804" s="275" t="s">
        <v>82</v>
      </c>
      <c r="AU804" s="275" t="s">
        <v>45</v>
      </c>
      <c r="AY804" s="275" t="s">
        <v>79</v>
      </c>
      <c r="BE804" s="376">
        <f>IF(N804="základní",J804,0)</f>
        <v>0</v>
      </c>
      <c r="BF804" s="376">
        <f>IF(N804="snížená",J804,0)</f>
        <v>0</v>
      </c>
      <c r="BG804" s="376">
        <f>IF(N804="zákl. přenesená",J804,0)</f>
        <v>0</v>
      </c>
      <c r="BH804" s="376">
        <f>IF(N804="sníž. přenesená",J804,0)</f>
        <v>0</v>
      </c>
      <c r="BI804" s="376">
        <f>IF(N804="nulová",J804,0)</f>
        <v>0</v>
      </c>
      <c r="BJ804" s="275" t="s">
        <v>12</v>
      </c>
      <c r="BK804" s="376">
        <f>ROUND(I804*H804,1)</f>
        <v>0</v>
      </c>
      <c r="BL804" s="275" t="s">
        <v>91</v>
      </c>
      <c r="BM804" s="275" t="s">
        <v>3847</v>
      </c>
    </row>
    <row r="805" spans="2:65" s="397" customFormat="1">
      <c r="B805" s="396"/>
      <c r="D805" s="379" t="s">
        <v>88</v>
      </c>
      <c r="E805" s="398" t="s">
        <v>1</v>
      </c>
      <c r="F805" s="399" t="s">
        <v>2793</v>
      </c>
      <c r="H805" s="398" t="s">
        <v>1</v>
      </c>
      <c r="I805" s="436"/>
      <c r="L805" s="396"/>
      <c r="M805" s="400"/>
      <c r="N805" s="401"/>
      <c r="O805" s="401"/>
      <c r="P805" s="401"/>
      <c r="Q805" s="401"/>
      <c r="R805" s="401"/>
      <c r="S805" s="401"/>
      <c r="T805" s="402"/>
      <c r="AT805" s="398" t="s">
        <v>88</v>
      </c>
      <c r="AU805" s="398" t="s">
        <v>45</v>
      </c>
      <c r="AV805" s="397" t="s">
        <v>12</v>
      </c>
      <c r="AW805" s="397" t="s">
        <v>24</v>
      </c>
      <c r="AX805" s="397" t="s">
        <v>42</v>
      </c>
      <c r="AY805" s="398" t="s">
        <v>79</v>
      </c>
    </row>
    <row r="806" spans="2:65" s="378" customFormat="1">
      <c r="B806" s="377"/>
      <c r="D806" s="379" t="s">
        <v>88</v>
      </c>
      <c r="E806" s="380" t="s">
        <v>1</v>
      </c>
      <c r="F806" s="381" t="s">
        <v>3846</v>
      </c>
      <c r="H806" s="382">
        <v>1.3160000000000001</v>
      </c>
      <c r="I806" s="434"/>
      <c r="L806" s="377"/>
      <c r="M806" s="383"/>
      <c r="N806" s="384"/>
      <c r="O806" s="384"/>
      <c r="P806" s="384"/>
      <c r="Q806" s="384"/>
      <c r="R806" s="384"/>
      <c r="S806" s="384"/>
      <c r="T806" s="385"/>
      <c r="AT806" s="380" t="s">
        <v>88</v>
      </c>
      <c r="AU806" s="380" t="s">
        <v>45</v>
      </c>
      <c r="AV806" s="378" t="s">
        <v>45</v>
      </c>
      <c r="AW806" s="378" t="s">
        <v>24</v>
      </c>
      <c r="AX806" s="378" t="s">
        <v>42</v>
      </c>
      <c r="AY806" s="380" t="s">
        <v>79</v>
      </c>
    </row>
    <row r="807" spans="2:65" s="397" customFormat="1">
      <c r="B807" s="396"/>
      <c r="D807" s="379" t="s">
        <v>88</v>
      </c>
      <c r="E807" s="398" t="s">
        <v>1</v>
      </c>
      <c r="F807" s="399" t="s">
        <v>2791</v>
      </c>
      <c r="H807" s="398" t="s">
        <v>1</v>
      </c>
      <c r="I807" s="436"/>
      <c r="L807" s="396"/>
      <c r="M807" s="400"/>
      <c r="N807" s="401"/>
      <c r="O807" s="401"/>
      <c r="P807" s="401"/>
      <c r="Q807" s="401"/>
      <c r="R807" s="401"/>
      <c r="S807" s="401"/>
      <c r="T807" s="402"/>
      <c r="AT807" s="398" t="s">
        <v>88</v>
      </c>
      <c r="AU807" s="398" t="s">
        <v>45</v>
      </c>
      <c r="AV807" s="397" t="s">
        <v>12</v>
      </c>
      <c r="AW807" s="397" t="s">
        <v>24</v>
      </c>
      <c r="AX807" s="397" t="s">
        <v>42</v>
      </c>
      <c r="AY807" s="398" t="s">
        <v>79</v>
      </c>
    </row>
    <row r="808" spans="2:65" s="378" customFormat="1">
      <c r="B808" s="377"/>
      <c r="D808" s="379" t="s">
        <v>88</v>
      </c>
      <c r="E808" s="380" t="s">
        <v>1</v>
      </c>
      <c r="F808" s="381" t="s">
        <v>3846</v>
      </c>
      <c r="H808" s="382">
        <v>1.3160000000000001</v>
      </c>
      <c r="I808" s="434"/>
      <c r="L808" s="377"/>
      <c r="M808" s="383"/>
      <c r="N808" s="384"/>
      <c r="O808" s="384"/>
      <c r="P808" s="384"/>
      <c r="Q808" s="384"/>
      <c r="R808" s="384"/>
      <c r="S808" s="384"/>
      <c r="T808" s="385"/>
      <c r="AT808" s="380" t="s">
        <v>88</v>
      </c>
      <c r="AU808" s="380" t="s">
        <v>45</v>
      </c>
      <c r="AV808" s="378" t="s">
        <v>45</v>
      </c>
      <c r="AW808" s="378" t="s">
        <v>24</v>
      </c>
      <c r="AX808" s="378" t="s">
        <v>42</v>
      </c>
      <c r="AY808" s="380" t="s">
        <v>79</v>
      </c>
    </row>
    <row r="809" spans="2:65" s="387" customFormat="1">
      <c r="B809" s="386"/>
      <c r="D809" s="388" t="s">
        <v>88</v>
      </c>
      <c r="E809" s="389" t="s">
        <v>1</v>
      </c>
      <c r="F809" s="390" t="s">
        <v>90</v>
      </c>
      <c r="H809" s="391">
        <v>2.6320000000000001</v>
      </c>
      <c r="I809" s="435"/>
      <c r="L809" s="386"/>
      <c r="M809" s="392"/>
      <c r="N809" s="393"/>
      <c r="O809" s="393"/>
      <c r="P809" s="393"/>
      <c r="Q809" s="393"/>
      <c r="R809" s="393"/>
      <c r="S809" s="393"/>
      <c r="T809" s="394"/>
      <c r="AT809" s="395" t="s">
        <v>88</v>
      </c>
      <c r="AU809" s="395" t="s">
        <v>45</v>
      </c>
      <c r="AV809" s="387" t="s">
        <v>91</v>
      </c>
      <c r="AW809" s="387" t="s">
        <v>24</v>
      </c>
      <c r="AX809" s="387" t="s">
        <v>12</v>
      </c>
      <c r="AY809" s="395" t="s">
        <v>79</v>
      </c>
    </row>
    <row r="810" spans="2:65" s="285" customFormat="1" ht="22.5" customHeight="1">
      <c r="B810" s="286"/>
      <c r="C810" s="366" t="s">
        <v>636</v>
      </c>
      <c r="D810" s="366" t="s">
        <v>82</v>
      </c>
      <c r="E810" s="367" t="s">
        <v>3845</v>
      </c>
      <c r="F810" s="368" t="s">
        <v>3844</v>
      </c>
      <c r="G810" s="369" t="s">
        <v>959</v>
      </c>
      <c r="H810" s="370">
        <v>626.5</v>
      </c>
      <c r="I810" s="261"/>
      <c r="J810" s="371">
        <f>ROUND(I810*H810,1)</f>
        <v>0</v>
      </c>
      <c r="K810" s="368"/>
      <c r="L810" s="286"/>
      <c r="M810" s="372" t="s">
        <v>1</v>
      </c>
      <c r="N810" s="373" t="s">
        <v>31</v>
      </c>
      <c r="O810" s="374">
        <v>2.5000000000000001E-2</v>
      </c>
      <c r="P810" s="374">
        <f>O810*H810</f>
        <v>15.662500000000001</v>
      </c>
      <c r="Q810" s="374">
        <v>1.2E-4</v>
      </c>
      <c r="R810" s="374">
        <f>Q810*H810</f>
        <v>7.5179999999999997E-2</v>
      </c>
      <c r="S810" s="374">
        <v>0</v>
      </c>
      <c r="T810" s="375">
        <f>S810*H810</f>
        <v>0</v>
      </c>
      <c r="AR810" s="275" t="s">
        <v>91</v>
      </c>
      <c r="AT810" s="275" t="s">
        <v>82</v>
      </c>
      <c r="AU810" s="275" t="s">
        <v>45</v>
      </c>
      <c r="AY810" s="275" t="s">
        <v>79</v>
      </c>
      <c r="BE810" s="376">
        <f>IF(N810="základní",J810,0)</f>
        <v>0</v>
      </c>
      <c r="BF810" s="376">
        <f>IF(N810="snížená",J810,0)</f>
        <v>0</v>
      </c>
      <c r="BG810" s="376">
        <f>IF(N810="zákl. přenesená",J810,0)</f>
        <v>0</v>
      </c>
      <c r="BH810" s="376">
        <f>IF(N810="sníž. přenesená",J810,0)</f>
        <v>0</v>
      </c>
      <c r="BI810" s="376">
        <f>IF(N810="nulová",J810,0)</f>
        <v>0</v>
      </c>
      <c r="BJ810" s="275" t="s">
        <v>12</v>
      </c>
      <c r="BK810" s="376">
        <f>ROUND(I810*H810,1)</f>
        <v>0</v>
      </c>
      <c r="BL810" s="275" t="s">
        <v>91</v>
      </c>
      <c r="BM810" s="275" t="s">
        <v>3843</v>
      </c>
    </row>
    <row r="811" spans="2:65" s="397" customFormat="1">
      <c r="B811" s="396"/>
      <c r="D811" s="379" t="s">
        <v>88</v>
      </c>
      <c r="E811" s="398" t="s">
        <v>1</v>
      </c>
      <c r="F811" s="399" t="s">
        <v>2793</v>
      </c>
      <c r="H811" s="398" t="s">
        <v>1</v>
      </c>
      <c r="I811" s="436"/>
      <c r="L811" s="396"/>
      <c r="M811" s="400"/>
      <c r="N811" s="401"/>
      <c r="O811" s="401"/>
      <c r="P811" s="401"/>
      <c r="Q811" s="401"/>
      <c r="R811" s="401"/>
      <c r="S811" s="401"/>
      <c r="T811" s="402"/>
      <c r="AT811" s="398" t="s">
        <v>88</v>
      </c>
      <c r="AU811" s="398" t="s">
        <v>45</v>
      </c>
      <c r="AV811" s="397" t="s">
        <v>12</v>
      </c>
      <c r="AW811" s="397" t="s">
        <v>24</v>
      </c>
      <c r="AX811" s="397" t="s">
        <v>42</v>
      </c>
      <c r="AY811" s="398" t="s">
        <v>79</v>
      </c>
    </row>
    <row r="812" spans="2:65" s="378" customFormat="1">
      <c r="B812" s="377"/>
      <c r="D812" s="379" t="s">
        <v>88</v>
      </c>
      <c r="E812" s="380" t="s">
        <v>1</v>
      </c>
      <c r="F812" s="381" t="s">
        <v>3842</v>
      </c>
      <c r="H812" s="382">
        <v>313.25</v>
      </c>
      <c r="I812" s="434"/>
      <c r="L812" s="377"/>
      <c r="M812" s="383"/>
      <c r="N812" s="384"/>
      <c r="O812" s="384"/>
      <c r="P812" s="384"/>
      <c r="Q812" s="384"/>
      <c r="R812" s="384"/>
      <c r="S812" s="384"/>
      <c r="T812" s="385"/>
      <c r="AT812" s="380" t="s">
        <v>88</v>
      </c>
      <c r="AU812" s="380" t="s">
        <v>45</v>
      </c>
      <c r="AV812" s="378" t="s">
        <v>45</v>
      </c>
      <c r="AW812" s="378" t="s">
        <v>24</v>
      </c>
      <c r="AX812" s="378" t="s">
        <v>42</v>
      </c>
      <c r="AY812" s="380" t="s">
        <v>79</v>
      </c>
    </row>
    <row r="813" spans="2:65" s="397" customFormat="1">
      <c r="B813" s="396"/>
      <c r="D813" s="379" t="s">
        <v>88</v>
      </c>
      <c r="E813" s="398" t="s">
        <v>1</v>
      </c>
      <c r="F813" s="399" t="s">
        <v>2791</v>
      </c>
      <c r="H813" s="398" t="s">
        <v>1</v>
      </c>
      <c r="I813" s="436"/>
      <c r="L813" s="396"/>
      <c r="M813" s="400"/>
      <c r="N813" s="401"/>
      <c r="O813" s="401"/>
      <c r="P813" s="401"/>
      <c r="Q813" s="401"/>
      <c r="R813" s="401"/>
      <c r="S813" s="401"/>
      <c r="T813" s="402"/>
      <c r="AT813" s="398" t="s">
        <v>88</v>
      </c>
      <c r="AU813" s="398" t="s">
        <v>45</v>
      </c>
      <c r="AV813" s="397" t="s">
        <v>12</v>
      </c>
      <c r="AW813" s="397" t="s">
        <v>24</v>
      </c>
      <c r="AX813" s="397" t="s">
        <v>42</v>
      </c>
      <c r="AY813" s="398" t="s">
        <v>79</v>
      </c>
    </row>
    <row r="814" spans="2:65" s="378" customFormat="1">
      <c r="B814" s="377"/>
      <c r="D814" s="379" t="s">
        <v>88</v>
      </c>
      <c r="E814" s="380" t="s">
        <v>1</v>
      </c>
      <c r="F814" s="381" t="s">
        <v>3842</v>
      </c>
      <c r="H814" s="382">
        <v>313.25</v>
      </c>
      <c r="I814" s="434"/>
      <c r="L814" s="377"/>
      <c r="M814" s="383"/>
      <c r="N814" s="384"/>
      <c r="O814" s="384"/>
      <c r="P814" s="384"/>
      <c r="Q814" s="384"/>
      <c r="R814" s="384"/>
      <c r="S814" s="384"/>
      <c r="T814" s="385"/>
      <c r="AT814" s="380" t="s">
        <v>88</v>
      </c>
      <c r="AU814" s="380" t="s">
        <v>45</v>
      </c>
      <c r="AV814" s="378" t="s">
        <v>45</v>
      </c>
      <c r="AW814" s="378" t="s">
        <v>24</v>
      </c>
      <c r="AX814" s="378" t="s">
        <v>42</v>
      </c>
      <c r="AY814" s="380" t="s">
        <v>79</v>
      </c>
    </row>
    <row r="815" spans="2:65" s="387" customFormat="1">
      <c r="B815" s="386"/>
      <c r="D815" s="388" t="s">
        <v>88</v>
      </c>
      <c r="E815" s="389" t="s">
        <v>1</v>
      </c>
      <c r="F815" s="390" t="s">
        <v>90</v>
      </c>
      <c r="H815" s="391">
        <v>626.5</v>
      </c>
      <c r="I815" s="435"/>
      <c r="L815" s="386"/>
      <c r="M815" s="392"/>
      <c r="N815" s="393"/>
      <c r="O815" s="393"/>
      <c r="P815" s="393"/>
      <c r="Q815" s="393"/>
      <c r="R815" s="393"/>
      <c r="S815" s="393"/>
      <c r="T815" s="394"/>
      <c r="AT815" s="395" t="s">
        <v>88</v>
      </c>
      <c r="AU815" s="395" t="s">
        <v>45</v>
      </c>
      <c r="AV815" s="387" t="s">
        <v>91</v>
      </c>
      <c r="AW815" s="387" t="s">
        <v>24</v>
      </c>
      <c r="AX815" s="387" t="s">
        <v>12</v>
      </c>
      <c r="AY815" s="395" t="s">
        <v>79</v>
      </c>
    </row>
    <row r="816" spans="2:65" s="285" customFormat="1" ht="22.5" customHeight="1">
      <c r="B816" s="286"/>
      <c r="C816" s="366" t="s">
        <v>640</v>
      </c>
      <c r="D816" s="366" t="s">
        <v>82</v>
      </c>
      <c r="E816" s="367" t="s">
        <v>3841</v>
      </c>
      <c r="F816" s="368" t="s">
        <v>3840</v>
      </c>
      <c r="G816" s="369" t="s">
        <v>85</v>
      </c>
      <c r="H816" s="370">
        <v>89.1</v>
      </c>
      <c r="I816" s="261"/>
      <c r="J816" s="371">
        <f>ROUND(I816*H816,1)</f>
        <v>0</v>
      </c>
      <c r="K816" s="368"/>
      <c r="L816" s="286"/>
      <c r="M816" s="372" t="s">
        <v>1</v>
      </c>
      <c r="N816" s="373" t="s">
        <v>31</v>
      </c>
      <c r="O816" s="374">
        <v>3.5000000000000003E-2</v>
      </c>
      <c r="P816" s="374">
        <f>O816*H816</f>
        <v>3.1185</v>
      </c>
      <c r="Q816" s="374">
        <v>6.0000000000000002E-5</v>
      </c>
      <c r="R816" s="374">
        <f>Q816*H816</f>
        <v>5.3460000000000001E-3</v>
      </c>
      <c r="S816" s="374">
        <v>0</v>
      </c>
      <c r="T816" s="375">
        <f>S816*H816</f>
        <v>0</v>
      </c>
      <c r="AR816" s="275" t="s">
        <v>91</v>
      </c>
      <c r="AT816" s="275" t="s">
        <v>82</v>
      </c>
      <c r="AU816" s="275" t="s">
        <v>45</v>
      </c>
      <c r="AY816" s="275" t="s">
        <v>79</v>
      </c>
      <c r="BE816" s="376">
        <f>IF(N816="základní",J816,0)</f>
        <v>0</v>
      </c>
      <c r="BF816" s="376">
        <f>IF(N816="snížená",J816,0)</f>
        <v>0</v>
      </c>
      <c r="BG816" s="376">
        <f>IF(N816="zákl. přenesená",J816,0)</f>
        <v>0</v>
      </c>
      <c r="BH816" s="376">
        <f>IF(N816="sníž. přenesená",J816,0)</f>
        <v>0</v>
      </c>
      <c r="BI816" s="376">
        <f>IF(N816="nulová",J816,0)</f>
        <v>0</v>
      </c>
      <c r="BJ816" s="275" t="s">
        <v>12</v>
      </c>
      <c r="BK816" s="376">
        <f>ROUND(I816*H816,1)</f>
        <v>0</v>
      </c>
      <c r="BL816" s="275" t="s">
        <v>91</v>
      </c>
      <c r="BM816" s="275" t="s">
        <v>3839</v>
      </c>
    </row>
    <row r="817" spans="2:65" s="397" customFormat="1">
      <c r="B817" s="396"/>
      <c r="D817" s="379" t="s">
        <v>88</v>
      </c>
      <c r="E817" s="398" t="s">
        <v>1</v>
      </c>
      <c r="F817" s="399" t="s">
        <v>2791</v>
      </c>
      <c r="H817" s="398" t="s">
        <v>1</v>
      </c>
      <c r="I817" s="436"/>
      <c r="L817" s="396"/>
      <c r="M817" s="400"/>
      <c r="N817" s="401"/>
      <c r="O817" s="401"/>
      <c r="P817" s="401"/>
      <c r="Q817" s="401"/>
      <c r="R817" s="401"/>
      <c r="S817" s="401"/>
      <c r="T817" s="402"/>
      <c r="AT817" s="398" t="s">
        <v>88</v>
      </c>
      <c r="AU817" s="398" t="s">
        <v>45</v>
      </c>
      <c r="AV817" s="397" t="s">
        <v>12</v>
      </c>
      <c r="AW817" s="397" t="s">
        <v>24</v>
      </c>
      <c r="AX817" s="397" t="s">
        <v>42</v>
      </c>
      <c r="AY817" s="398" t="s">
        <v>79</v>
      </c>
    </row>
    <row r="818" spans="2:65" s="378" customFormat="1">
      <c r="B818" s="377"/>
      <c r="D818" s="379" t="s">
        <v>88</v>
      </c>
      <c r="E818" s="380" t="s">
        <v>1</v>
      </c>
      <c r="F818" s="381" t="s">
        <v>3838</v>
      </c>
      <c r="H818" s="382">
        <v>89.1</v>
      </c>
      <c r="I818" s="434"/>
      <c r="L818" s="377"/>
      <c r="M818" s="383"/>
      <c r="N818" s="384"/>
      <c r="O818" s="384"/>
      <c r="P818" s="384"/>
      <c r="Q818" s="384"/>
      <c r="R818" s="384"/>
      <c r="S818" s="384"/>
      <c r="T818" s="385"/>
      <c r="AT818" s="380" t="s">
        <v>88</v>
      </c>
      <c r="AU818" s="380" t="s">
        <v>45</v>
      </c>
      <c r="AV818" s="378" t="s">
        <v>45</v>
      </c>
      <c r="AW818" s="378" t="s">
        <v>24</v>
      </c>
      <c r="AX818" s="378" t="s">
        <v>42</v>
      </c>
      <c r="AY818" s="380" t="s">
        <v>79</v>
      </c>
    </row>
    <row r="819" spans="2:65" s="387" customFormat="1">
      <c r="B819" s="386"/>
      <c r="D819" s="388" t="s">
        <v>88</v>
      </c>
      <c r="E819" s="389" t="s">
        <v>1</v>
      </c>
      <c r="F819" s="390" t="s">
        <v>90</v>
      </c>
      <c r="H819" s="391">
        <v>89.1</v>
      </c>
      <c r="I819" s="435"/>
      <c r="L819" s="386"/>
      <c r="M819" s="392"/>
      <c r="N819" s="393"/>
      <c r="O819" s="393"/>
      <c r="P819" s="393"/>
      <c r="Q819" s="393"/>
      <c r="R819" s="393"/>
      <c r="S819" s="393"/>
      <c r="T819" s="394"/>
      <c r="AT819" s="395" t="s">
        <v>88</v>
      </c>
      <c r="AU819" s="395" t="s">
        <v>45</v>
      </c>
      <c r="AV819" s="387" t="s">
        <v>91</v>
      </c>
      <c r="AW819" s="387" t="s">
        <v>24</v>
      </c>
      <c r="AX819" s="387" t="s">
        <v>12</v>
      </c>
      <c r="AY819" s="395" t="s">
        <v>79</v>
      </c>
    </row>
    <row r="820" spans="2:65" s="285" customFormat="1" ht="22.5" customHeight="1">
      <c r="B820" s="286"/>
      <c r="C820" s="366" t="s">
        <v>645</v>
      </c>
      <c r="D820" s="366" t="s">
        <v>82</v>
      </c>
      <c r="E820" s="367" t="s">
        <v>3837</v>
      </c>
      <c r="F820" s="368" t="s">
        <v>3836</v>
      </c>
      <c r="G820" s="369" t="s">
        <v>85</v>
      </c>
      <c r="H820" s="370">
        <v>133.35</v>
      </c>
      <c r="I820" s="261"/>
      <c r="J820" s="371">
        <f>ROUND(I820*H820,1)</f>
        <v>0</v>
      </c>
      <c r="K820" s="368"/>
      <c r="L820" s="286"/>
      <c r="M820" s="372" t="s">
        <v>1</v>
      </c>
      <c r="N820" s="373" t="s">
        <v>31</v>
      </c>
      <c r="O820" s="374">
        <v>3.6999999999999998E-2</v>
      </c>
      <c r="P820" s="374">
        <f>O820*H820</f>
        <v>4.9339499999999994</v>
      </c>
      <c r="Q820" s="374">
        <v>8.0000000000000007E-5</v>
      </c>
      <c r="R820" s="374">
        <f>Q820*H820</f>
        <v>1.0668E-2</v>
      </c>
      <c r="S820" s="374">
        <v>0</v>
      </c>
      <c r="T820" s="375">
        <f>S820*H820</f>
        <v>0</v>
      </c>
      <c r="AR820" s="275" t="s">
        <v>91</v>
      </c>
      <c r="AT820" s="275" t="s">
        <v>82</v>
      </c>
      <c r="AU820" s="275" t="s">
        <v>45</v>
      </c>
      <c r="AY820" s="275" t="s">
        <v>79</v>
      </c>
      <c r="BE820" s="376">
        <f>IF(N820="základní",J820,0)</f>
        <v>0</v>
      </c>
      <c r="BF820" s="376">
        <f>IF(N820="snížená",J820,0)</f>
        <v>0</v>
      </c>
      <c r="BG820" s="376">
        <f>IF(N820="zákl. přenesená",J820,0)</f>
        <v>0</v>
      </c>
      <c r="BH820" s="376">
        <f>IF(N820="sníž. přenesená",J820,0)</f>
        <v>0</v>
      </c>
      <c r="BI820" s="376">
        <f>IF(N820="nulová",J820,0)</f>
        <v>0</v>
      </c>
      <c r="BJ820" s="275" t="s">
        <v>12</v>
      </c>
      <c r="BK820" s="376">
        <f>ROUND(I820*H820,1)</f>
        <v>0</v>
      </c>
      <c r="BL820" s="275" t="s">
        <v>91</v>
      </c>
      <c r="BM820" s="275" t="s">
        <v>3835</v>
      </c>
    </row>
    <row r="821" spans="2:65" s="397" customFormat="1">
      <c r="B821" s="396"/>
      <c r="D821" s="379" t="s">
        <v>88</v>
      </c>
      <c r="E821" s="398" t="s">
        <v>1</v>
      </c>
      <c r="F821" s="399" t="s">
        <v>2793</v>
      </c>
      <c r="H821" s="398" t="s">
        <v>1</v>
      </c>
      <c r="I821" s="436"/>
      <c r="L821" s="396"/>
      <c r="M821" s="400"/>
      <c r="N821" s="401"/>
      <c r="O821" s="401"/>
      <c r="P821" s="401"/>
      <c r="Q821" s="401"/>
      <c r="R821" s="401"/>
      <c r="S821" s="401"/>
      <c r="T821" s="402"/>
      <c r="AT821" s="398" t="s">
        <v>88</v>
      </c>
      <c r="AU821" s="398" t="s">
        <v>45</v>
      </c>
      <c r="AV821" s="397" t="s">
        <v>12</v>
      </c>
      <c r="AW821" s="397" t="s">
        <v>24</v>
      </c>
      <c r="AX821" s="397" t="s">
        <v>42</v>
      </c>
      <c r="AY821" s="398" t="s">
        <v>79</v>
      </c>
    </row>
    <row r="822" spans="2:65" s="378" customFormat="1">
      <c r="B822" s="377"/>
      <c r="D822" s="379" t="s">
        <v>88</v>
      </c>
      <c r="E822" s="380" t="s">
        <v>1</v>
      </c>
      <c r="F822" s="381" t="s">
        <v>3834</v>
      </c>
      <c r="H822" s="382">
        <v>106.6</v>
      </c>
      <c r="I822" s="434"/>
      <c r="L822" s="377"/>
      <c r="M822" s="383"/>
      <c r="N822" s="384"/>
      <c r="O822" s="384"/>
      <c r="P822" s="384"/>
      <c r="Q822" s="384"/>
      <c r="R822" s="384"/>
      <c r="S822" s="384"/>
      <c r="T822" s="385"/>
      <c r="AT822" s="380" t="s">
        <v>88</v>
      </c>
      <c r="AU822" s="380" t="s">
        <v>45</v>
      </c>
      <c r="AV822" s="378" t="s">
        <v>45</v>
      </c>
      <c r="AW822" s="378" t="s">
        <v>24</v>
      </c>
      <c r="AX822" s="378" t="s">
        <v>42</v>
      </c>
      <c r="AY822" s="380" t="s">
        <v>79</v>
      </c>
    </row>
    <row r="823" spans="2:65" s="378" customFormat="1">
      <c r="B823" s="377"/>
      <c r="D823" s="379" t="s">
        <v>88</v>
      </c>
      <c r="E823" s="380" t="s">
        <v>1</v>
      </c>
      <c r="F823" s="381" t="s">
        <v>3833</v>
      </c>
      <c r="H823" s="382">
        <v>12.25</v>
      </c>
      <c r="I823" s="434"/>
      <c r="L823" s="377"/>
      <c r="M823" s="383"/>
      <c r="N823" s="384"/>
      <c r="O823" s="384"/>
      <c r="P823" s="384"/>
      <c r="Q823" s="384"/>
      <c r="R823" s="384"/>
      <c r="S823" s="384"/>
      <c r="T823" s="385"/>
      <c r="AT823" s="380" t="s">
        <v>88</v>
      </c>
      <c r="AU823" s="380" t="s">
        <v>45</v>
      </c>
      <c r="AV823" s="378" t="s">
        <v>45</v>
      </c>
      <c r="AW823" s="378" t="s">
        <v>24</v>
      </c>
      <c r="AX823" s="378" t="s">
        <v>42</v>
      </c>
      <c r="AY823" s="380" t="s">
        <v>79</v>
      </c>
    </row>
    <row r="824" spans="2:65" s="378" customFormat="1">
      <c r="B824" s="377"/>
      <c r="D824" s="379" t="s">
        <v>88</v>
      </c>
      <c r="E824" s="380" t="s">
        <v>1</v>
      </c>
      <c r="F824" s="381" t="s">
        <v>3832</v>
      </c>
      <c r="H824" s="382">
        <v>14.5</v>
      </c>
      <c r="I824" s="434"/>
      <c r="L824" s="377"/>
      <c r="M824" s="383"/>
      <c r="N824" s="384"/>
      <c r="O824" s="384"/>
      <c r="P824" s="384"/>
      <c r="Q824" s="384"/>
      <c r="R824" s="384"/>
      <c r="S824" s="384"/>
      <c r="T824" s="385"/>
      <c r="AT824" s="380" t="s">
        <v>88</v>
      </c>
      <c r="AU824" s="380" t="s">
        <v>45</v>
      </c>
      <c r="AV824" s="378" t="s">
        <v>45</v>
      </c>
      <c r="AW824" s="378" t="s">
        <v>24</v>
      </c>
      <c r="AX824" s="378" t="s">
        <v>42</v>
      </c>
      <c r="AY824" s="380" t="s">
        <v>79</v>
      </c>
    </row>
    <row r="825" spans="2:65" s="387" customFormat="1">
      <c r="B825" s="386"/>
      <c r="D825" s="388" t="s">
        <v>88</v>
      </c>
      <c r="E825" s="389" t="s">
        <v>1</v>
      </c>
      <c r="F825" s="390" t="s">
        <v>90</v>
      </c>
      <c r="H825" s="391">
        <v>133.35</v>
      </c>
      <c r="I825" s="435"/>
      <c r="L825" s="386"/>
      <c r="M825" s="392"/>
      <c r="N825" s="393"/>
      <c r="O825" s="393"/>
      <c r="P825" s="393"/>
      <c r="Q825" s="393"/>
      <c r="R825" s="393"/>
      <c r="S825" s="393"/>
      <c r="T825" s="394"/>
      <c r="AT825" s="395" t="s">
        <v>88</v>
      </c>
      <c r="AU825" s="395" t="s">
        <v>45</v>
      </c>
      <c r="AV825" s="387" t="s">
        <v>91</v>
      </c>
      <c r="AW825" s="387" t="s">
        <v>24</v>
      </c>
      <c r="AX825" s="387" t="s">
        <v>12</v>
      </c>
      <c r="AY825" s="395" t="s">
        <v>79</v>
      </c>
    </row>
    <row r="826" spans="2:65" s="285" customFormat="1" ht="22.5" customHeight="1">
      <c r="B826" s="286"/>
      <c r="C826" s="366" t="s">
        <v>651</v>
      </c>
      <c r="D826" s="366" t="s">
        <v>82</v>
      </c>
      <c r="E826" s="367" t="s">
        <v>3831</v>
      </c>
      <c r="F826" s="368" t="s">
        <v>3830</v>
      </c>
      <c r="G826" s="369" t="s">
        <v>85</v>
      </c>
      <c r="H826" s="370">
        <v>149.85</v>
      </c>
      <c r="I826" s="261"/>
      <c r="J826" s="371">
        <f>ROUND(I826*H826,1)</f>
        <v>0</v>
      </c>
      <c r="K826" s="368"/>
      <c r="L826" s="286"/>
      <c r="M826" s="372" t="s">
        <v>1</v>
      </c>
      <c r="N826" s="373" t="s">
        <v>31</v>
      </c>
      <c r="O826" s="374">
        <v>0.161</v>
      </c>
      <c r="P826" s="374">
        <f>O826*H826</f>
        <v>24.12585</v>
      </c>
      <c r="Q826" s="374">
        <v>1.0000000000000001E-5</v>
      </c>
      <c r="R826" s="374">
        <f>Q826*H826</f>
        <v>1.4985E-3</v>
      </c>
      <c r="S826" s="374">
        <v>0</v>
      </c>
      <c r="T826" s="375">
        <f>S826*H826</f>
        <v>0</v>
      </c>
      <c r="AR826" s="275" t="s">
        <v>91</v>
      </c>
      <c r="AT826" s="275" t="s">
        <v>82</v>
      </c>
      <c r="AU826" s="275" t="s">
        <v>45</v>
      </c>
      <c r="AY826" s="275" t="s">
        <v>79</v>
      </c>
      <c r="BE826" s="376">
        <f>IF(N826="základní",J826,0)</f>
        <v>0</v>
      </c>
      <c r="BF826" s="376">
        <f>IF(N826="snížená",J826,0)</f>
        <v>0</v>
      </c>
      <c r="BG826" s="376">
        <f>IF(N826="zákl. přenesená",J826,0)</f>
        <v>0</v>
      </c>
      <c r="BH826" s="376">
        <f>IF(N826="sníž. přenesená",J826,0)</f>
        <v>0</v>
      </c>
      <c r="BI826" s="376">
        <f>IF(N826="nulová",J826,0)</f>
        <v>0</v>
      </c>
      <c r="BJ826" s="275" t="s">
        <v>12</v>
      </c>
      <c r="BK826" s="376">
        <f>ROUND(I826*H826,1)</f>
        <v>0</v>
      </c>
      <c r="BL826" s="275" t="s">
        <v>91</v>
      </c>
      <c r="BM826" s="275" t="s">
        <v>3829</v>
      </c>
    </row>
    <row r="827" spans="2:65" s="397" customFormat="1">
      <c r="B827" s="396"/>
      <c r="D827" s="379" t="s">
        <v>88</v>
      </c>
      <c r="E827" s="398" t="s">
        <v>1</v>
      </c>
      <c r="F827" s="399" t="s">
        <v>2793</v>
      </c>
      <c r="H827" s="398" t="s">
        <v>1</v>
      </c>
      <c r="I827" s="436"/>
      <c r="L827" s="396"/>
      <c r="M827" s="400"/>
      <c r="N827" s="401"/>
      <c r="O827" s="401"/>
      <c r="P827" s="401"/>
      <c r="Q827" s="401"/>
      <c r="R827" s="401"/>
      <c r="S827" s="401"/>
      <c r="T827" s="402"/>
      <c r="AT827" s="398" t="s">
        <v>88</v>
      </c>
      <c r="AU827" s="398" t="s">
        <v>45</v>
      </c>
      <c r="AV827" s="397" t="s">
        <v>12</v>
      </c>
      <c r="AW827" s="397" t="s">
        <v>24</v>
      </c>
      <c r="AX827" s="397" t="s">
        <v>42</v>
      </c>
      <c r="AY827" s="398" t="s">
        <v>79</v>
      </c>
    </row>
    <row r="828" spans="2:65" s="378" customFormat="1">
      <c r="B828" s="377"/>
      <c r="D828" s="379" t="s">
        <v>88</v>
      </c>
      <c r="E828" s="380" t="s">
        <v>1</v>
      </c>
      <c r="F828" s="381" t="s">
        <v>3825</v>
      </c>
      <c r="H828" s="382">
        <v>70.55</v>
      </c>
      <c r="I828" s="434"/>
      <c r="L828" s="377"/>
      <c r="M828" s="383"/>
      <c r="N828" s="384"/>
      <c r="O828" s="384"/>
      <c r="P828" s="384"/>
      <c r="Q828" s="384"/>
      <c r="R828" s="384"/>
      <c r="S828" s="384"/>
      <c r="T828" s="385"/>
      <c r="AT828" s="380" t="s">
        <v>88</v>
      </c>
      <c r="AU828" s="380" t="s">
        <v>45</v>
      </c>
      <c r="AV828" s="378" t="s">
        <v>45</v>
      </c>
      <c r="AW828" s="378" t="s">
        <v>24</v>
      </c>
      <c r="AX828" s="378" t="s">
        <v>42</v>
      </c>
      <c r="AY828" s="380" t="s">
        <v>79</v>
      </c>
    </row>
    <row r="829" spans="2:65" s="397" customFormat="1">
      <c r="B829" s="396"/>
      <c r="D829" s="379" t="s">
        <v>88</v>
      </c>
      <c r="E829" s="398" t="s">
        <v>1</v>
      </c>
      <c r="F829" s="399" t="s">
        <v>2791</v>
      </c>
      <c r="H829" s="398" t="s">
        <v>1</v>
      </c>
      <c r="I829" s="436"/>
      <c r="L829" s="396"/>
      <c r="M829" s="400"/>
      <c r="N829" s="401"/>
      <c r="O829" s="401"/>
      <c r="P829" s="401"/>
      <c r="Q829" s="401"/>
      <c r="R829" s="401"/>
      <c r="S829" s="401"/>
      <c r="T829" s="402"/>
      <c r="AT829" s="398" t="s">
        <v>88</v>
      </c>
      <c r="AU829" s="398" t="s">
        <v>45</v>
      </c>
      <c r="AV829" s="397" t="s">
        <v>12</v>
      </c>
      <c r="AW829" s="397" t="s">
        <v>24</v>
      </c>
      <c r="AX829" s="397" t="s">
        <v>42</v>
      </c>
      <c r="AY829" s="398" t="s">
        <v>79</v>
      </c>
    </row>
    <row r="830" spans="2:65" s="378" customFormat="1">
      <c r="B830" s="377"/>
      <c r="D830" s="379" t="s">
        <v>88</v>
      </c>
      <c r="E830" s="380" t="s">
        <v>1</v>
      </c>
      <c r="F830" s="381" t="s">
        <v>3824</v>
      </c>
      <c r="H830" s="382">
        <v>79.3</v>
      </c>
      <c r="I830" s="434"/>
      <c r="L830" s="377"/>
      <c r="M830" s="383"/>
      <c r="N830" s="384"/>
      <c r="O830" s="384"/>
      <c r="P830" s="384"/>
      <c r="Q830" s="384"/>
      <c r="R830" s="384"/>
      <c r="S830" s="384"/>
      <c r="T830" s="385"/>
      <c r="AT830" s="380" t="s">
        <v>88</v>
      </c>
      <c r="AU830" s="380" t="s">
        <v>45</v>
      </c>
      <c r="AV830" s="378" t="s">
        <v>45</v>
      </c>
      <c r="AW830" s="378" t="s">
        <v>24</v>
      </c>
      <c r="AX830" s="378" t="s">
        <v>42</v>
      </c>
      <c r="AY830" s="380" t="s">
        <v>79</v>
      </c>
    </row>
    <row r="831" spans="2:65" s="387" customFormat="1">
      <c r="B831" s="386"/>
      <c r="D831" s="388" t="s">
        <v>88</v>
      </c>
      <c r="E831" s="389" t="s">
        <v>1</v>
      </c>
      <c r="F831" s="390" t="s">
        <v>90</v>
      </c>
      <c r="H831" s="391">
        <v>149.85</v>
      </c>
      <c r="I831" s="435"/>
      <c r="L831" s="386"/>
      <c r="M831" s="392"/>
      <c r="N831" s="393"/>
      <c r="O831" s="393"/>
      <c r="P831" s="393"/>
      <c r="Q831" s="393"/>
      <c r="R831" s="393"/>
      <c r="S831" s="393"/>
      <c r="T831" s="394"/>
      <c r="AT831" s="395" t="s">
        <v>88</v>
      </c>
      <c r="AU831" s="395" t="s">
        <v>45</v>
      </c>
      <c r="AV831" s="387" t="s">
        <v>91</v>
      </c>
      <c r="AW831" s="387" t="s">
        <v>24</v>
      </c>
      <c r="AX831" s="387" t="s">
        <v>12</v>
      </c>
      <c r="AY831" s="395" t="s">
        <v>79</v>
      </c>
    </row>
    <row r="832" spans="2:65" s="285" customFormat="1" ht="22.5" customHeight="1">
      <c r="B832" s="286"/>
      <c r="C832" s="366" t="s">
        <v>655</v>
      </c>
      <c r="D832" s="366" t="s">
        <v>82</v>
      </c>
      <c r="E832" s="367" t="s">
        <v>3828</v>
      </c>
      <c r="F832" s="368" t="s">
        <v>3827</v>
      </c>
      <c r="G832" s="369" t="s">
        <v>85</v>
      </c>
      <c r="H832" s="370">
        <v>149.85</v>
      </c>
      <c r="I832" s="261"/>
      <c r="J832" s="371">
        <f>ROUND(I832*H832,1)</f>
        <v>0</v>
      </c>
      <c r="K832" s="368"/>
      <c r="L832" s="286"/>
      <c r="M832" s="372" t="s">
        <v>1</v>
      </c>
      <c r="N832" s="373" t="s">
        <v>31</v>
      </c>
      <c r="O832" s="374">
        <v>0.09</v>
      </c>
      <c r="P832" s="374">
        <f>O832*H832</f>
        <v>13.486499999999999</v>
      </c>
      <c r="Q832" s="374">
        <v>8.0000000000000007E-5</v>
      </c>
      <c r="R832" s="374">
        <f>Q832*H832</f>
        <v>1.1988E-2</v>
      </c>
      <c r="S832" s="374">
        <v>0</v>
      </c>
      <c r="T832" s="375">
        <f>S832*H832</f>
        <v>0</v>
      </c>
      <c r="AR832" s="275" t="s">
        <v>91</v>
      </c>
      <c r="AT832" s="275" t="s">
        <v>82</v>
      </c>
      <c r="AU832" s="275" t="s">
        <v>45</v>
      </c>
      <c r="AY832" s="275" t="s">
        <v>79</v>
      </c>
      <c r="BE832" s="376">
        <f>IF(N832="základní",J832,0)</f>
        <v>0</v>
      </c>
      <c r="BF832" s="376">
        <f>IF(N832="snížená",J832,0)</f>
        <v>0</v>
      </c>
      <c r="BG832" s="376">
        <f>IF(N832="zákl. přenesená",J832,0)</f>
        <v>0</v>
      </c>
      <c r="BH832" s="376">
        <f>IF(N832="sníž. přenesená",J832,0)</f>
        <v>0</v>
      </c>
      <c r="BI832" s="376">
        <f>IF(N832="nulová",J832,0)</f>
        <v>0</v>
      </c>
      <c r="BJ832" s="275" t="s">
        <v>12</v>
      </c>
      <c r="BK832" s="376">
        <f>ROUND(I832*H832,1)</f>
        <v>0</v>
      </c>
      <c r="BL832" s="275" t="s">
        <v>91</v>
      </c>
      <c r="BM832" s="275" t="s">
        <v>3826</v>
      </c>
    </row>
    <row r="833" spans="2:65" s="397" customFormat="1">
      <c r="B833" s="396"/>
      <c r="D833" s="379" t="s">
        <v>88</v>
      </c>
      <c r="E833" s="398" t="s">
        <v>1</v>
      </c>
      <c r="F833" s="399" t="s">
        <v>2793</v>
      </c>
      <c r="H833" s="398" t="s">
        <v>1</v>
      </c>
      <c r="I833" s="436"/>
      <c r="L833" s="396"/>
      <c r="M833" s="400"/>
      <c r="N833" s="401"/>
      <c r="O833" s="401"/>
      <c r="P833" s="401"/>
      <c r="Q833" s="401"/>
      <c r="R833" s="401"/>
      <c r="S833" s="401"/>
      <c r="T833" s="402"/>
      <c r="AT833" s="398" t="s">
        <v>88</v>
      </c>
      <c r="AU833" s="398" t="s">
        <v>45</v>
      </c>
      <c r="AV833" s="397" t="s">
        <v>12</v>
      </c>
      <c r="AW833" s="397" t="s">
        <v>24</v>
      </c>
      <c r="AX833" s="397" t="s">
        <v>42</v>
      </c>
      <c r="AY833" s="398" t="s">
        <v>79</v>
      </c>
    </row>
    <row r="834" spans="2:65" s="378" customFormat="1">
      <c r="B834" s="377"/>
      <c r="D834" s="379" t="s">
        <v>88</v>
      </c>
      <c r="E834" s="380" t="s">
        <v>1</v>
      </c>
      <c r="F834" s="381" t="s">
        <v>3825</v>
      </c>
      <c r="H834" s="382">
        <v>70.55</v>
      </c>
      <c r="I834" s="434"/>
      <c r="L834" s="377"/>
      <c r="M834" s="383"/>
      <c r="N834" s="384"/>
      <c r="O834" s="384"/>
      <c r="P834" s="384"/>
      <c r="Q834" s="384"/>
      <c r="R834" s="384"/>
      <c r="S834" s="384"/>
      <c r="T834" s="385"/>
      <c r="AT834" s="380" t="s">
        <v>88</v>
      </c>
      <c r="AU834" s="380" t="s">
        <v>45</v>
      </c>
      <c r="AV834" s="378" t="s">
        <v>45</v>
      </c>
      <c r="AW834" s="378" t="s">
        <v>24</v>
      </c>
      <c r="AX834" s="378" t="s">
        <v>42</v>
      </c>
      <c r="AY834" s="380" t="s">
        <v>79</v>
      </c>
    </row>
    <row r="835" spans="2:65" s="397" customFormat="1">
      <c r="B835" s="396"/>
      <c r="D835" s="379" t="s">
        <v>88</v>
      </c>
      <c r="E835" s="398" t="s">
        <v>1</v>
      </c>
      <c r="F835" s="399" t="s">
        <v>2791</v>
      </c>
      <c r="H835" s="398" t="s">
        <v>1</v>
      </c>
      <c r="I835" s="436"/>
      <c r="L835" s="396"/>
      <c r="M835" s="400"/>
      <c r="N835" s="401"/>
      <c r="O835" s="401"/>
      <c r="P835" s="401"/>
      <c r="Q835" s="401"/>
      <c r="R835" s="401"/>
      <c r="S835" s="401"/>
      <c r="T835" s="402"/>
      <c r="AT835" s="398" t="s">
        <v>88</v>
      </c>
      <c r="AU835" s="398" t="s">
        <v>45</v>
      </c>
      <c r="AV835" s="397" t="s">
        <v>12</v>
      </c>
      <c r="AW835" s="397" t="s">
        <v>24</v>
      </c>
      <c r="AX835" s="397" t="s">
        <v>42</v>
      </c>
      <c r="AY835" s="398" t="s">
        <v>79</v>
      </c>
    </row>
    <row r="836" spans="2:65" s="378" customFormat="1">
      <c r="B836" s="377"/>
      <c r="D836" s="379" t="s">
        <v>88</v>
      </c>
      <c r="E836" s="380" t="s">
        <v>1</v>
      </c>
      <c r="F836" s="381" t="s">
        <v>3824</v>
      </c>
      <c r="H836" s="382">
        <v>79.3</v>
      </c>
      <c r="I836" s="434"/>
      <c r="L836" s="377"/>
      <c r="M836" s="383"/>
      <c r="N836" s="384"/>
      <c r="O836" s="384"/>
      <c r="P836" s="384"/>
      <c r="Q836" s="384"/>
      <c r="R836" s="384"/>
      <c r="S836" s="384"/>
      <c r="T836" s="385"/>
      <c r="AT836" s="380" t="s">
        <v>88</v>
      </c>
      <c r="AU836" s="380" t="s">
        <v>45</v>
      </c>
      <c r="AV836" s="378" t="s">
        <v>45</v>
      </c>
      <c r="AW836" s="378" t="s">
        <v>24</v>
      </c>
      <c r="AX836" s="378" t="s">
        <v>42</v>
      </c>
      <c r="AY836" s="380" t="s">
        <v>79</v>
      </c>
    </row>
    <row r="837" spans="2:65" s="387" customFormat="1">
      <c r="B837" s="386"/>
      <c r="D837" s="388" t="s">
        <v>88</v>
      </c>
      <c r="E837" s="389" t="s">
        <v>1</v>
      </c>
      <c r="F837" s="390" t="s">
        <v>90</v>
      </c>
      <c r="H837" s="391">
        <v>149.85</v>
      </c>
      <c r="I837" s="435"/>
      <c r="L837" s="386"/>
      <c r="M837" s="392"/>
      <c r="N837" s="393"/>
      <c r="O837" s="393"/>
      <c r="P837" s="393"/>
      <c r="Q837" s="393"/>
      <c r="R837" s="393"/>
      <c r="S837" s="393"/>
      <c r="T837" s="394"/>
      <c r="AT837" s="395" t="s">
        <v>88</v>
      </c>
      <c r="AU837" s="395" t="s">
        <v>45</v>
      </c>
      <c r="AV837" s="387" t="s">
        <v>91</v>
      </c>
      <c r="AW837" s="387" t="s">
        <v>24</v>
      </c>
      <c r="AX837" s="387" t="s">
        <v>12</v>
      </c>
      <c r="AY837" s="395" t="s">
        <v>79</v>
      </c>
    </row>
    <row r="838" spans="2:65" s="285" customFormat="1" ht="22.5" customHeight="1">
      <c r="B838" s="286"/>
      <c r="C838" s="366" t="s">
        <v>659</v>
      </c>
      <c r="D838" s="366" t="s">
        <v>82</v>
      </c>
      <c r="E838" s="367" t="s">
        <v>3823</v>
      </c>
      <c r="F838" s="368" t="s">
        <v>3822</v>
      </c>
      <c r="G838" s="369" t="s">
        <v>959</v>
      </c>
      <c r="H838" s="370">
        <v>33.813000000000002</v>
      </c>
      <c r="I838" s="261"/>
      <c r="J838" s="371">
        <f>ROUND(I838*H838,1)</f>
        <v>0</v>
      </c>
      <c r="K838" s="368"/>
      <c r="L838" s="286"/>
      <c r="M838" s="372" t="s">
        <v>1</v>
      </c>
      <c r="N838" s="373" t="s">
        <v>31</v>
      </c>
      <c r="O838" s="374">
        <v>0.50800000000000001</v>
      </c>
      <c r="P838" s="374">
        <f>O838*H838</f>
        <v>17.177004</v>
      </c>
      <c r="Q838" s="374">
        <v>0.28361999999999998</v>
      </c>
      <c r="R838" s="374">
        <f>Q838*H838</f>
        <v>9.5900430599999993</v>
      </c>
      <c r="S838" s="374">
        <v>0</v>
      </c>
      <c r="T838" s="375">
        <f>S838*H838</f>
        <v>0</v>
      </c>
      <c r="AR838" s="275" t="s">
        <v>91</v>
      </c>
      <c r="AT838" s="275" t="s">
        <v>82</v>
      </c>
      <c r="AU838" s="275" t="s">
        <v>45</v>
      </c>
      <c r="AY838" s="275" t="s">
        <v>79</v>
      </c>
      <c r="BE838" s="376">
        <f>IF(N838="základní",J838,0)</f>
        <v>0</v>
      </c>
      <c r="BF838" s="376">
        <f>IF(N838="snížená",J838,0)</f>
        <v>0</v>
      </c>
      <c r="BG838" s="376">
        <f>IF(N838="zákl. přenesená",J838,0)</f>
        <v>0</v>
      </c>
      <c r="BH838" s="376">
        <f>IF(N838="sníž. přenesená",J838,0)</f>
        <v>0</v>
      </c>
      <c r="BI838" s="376">
        <f>IF(N838="nulová",J838,0)</f>
        <v>0</v>
      </c>
      <c r="BJ838" s="275" t="s">
        <v>12</v>
      </c>
      <c r="BK838" s="376">
        <f>ROUND(I838*H838,1)</f>
        <v>0</v>
      </c>
      <c r="BL838" s="275" t="s">
        <v>91</v>
      </c>
      <c r="BM838" s="275" t="s">
        <v>3821</v>
      </c>
    </row>
    <row r="839" spans="2:65" s="378" customFormat="1">
      <c r="B839" s="377"/>
      <c r="D839" s="379" t="s">
        <v>88</v>
      </c>
      <c r="E839" s="380" t="s">
        <v>1</v>
      </c>
      <c r="F839" s="381" t="s">
        <v>3820</v>
      </c>
      <c r="H839" s="382">
        <v>33.813000000000002</v>
      </c>
      <c r="I839" s="434"/>
      <c r="L839" s="377"/>
      <c r="M839" s="383"/>
      <c r="N839" s="384"/>
      <c r="O839" s="384"/>
      <c r="P839" s="384"/>
      <c r="Q839" s="384"/>
      <c r="R839" s="384"/>
      <c r="S839" s="384"/>
      <c r="T839" s="385"/>
      <c r="AT839" s="380" t="s">
        <v>88</v>
      </c>
      <c r="AU839" s="380" t="s">
        <v>45</v>
      </c>
      <c r="AV839" s="378" t="s">
        <v>45</v>
      </c>
      <c r="AW839" s="378" t="s">
        <v>24</v>
      </c>
      <c r="AX839" s="378" t="s">
        <v>42</v>
      </c>
      <c r="AY839" s="380" t="s">
        <v>79</v>
      </c>
    </row>
    <row r="840" spans="2:65" s="387" customFormat="1">
      <c r="B840" s="386"/>
      <c r="D840" s="388" t="s">
        <v>88</v>
      </c>
      <c r="E840" s="389" t="s">
        <v>1</v>
      </c>
      <c r="F840" s="390" t="s">
        <v>90</v>
      </c>
      <c r="H840" s="391">
        <v>33.813000000000002</v>
      </c>
      <c r="I840" s="435"/>
      <c r="L840" s="386"/>
      <c r="M840" s="392"/>
      <c r="N840" s="393"/>
      <c r="O840" s="393"/>
      <c r="P840" s="393"/>
      <c r="Q840" s="393"/>
      <c r="R840" s="393"/>
      <c r="S840" s="393"/>
      <c r="T840" s="394"/>
      <c r="AT840" s="395" t="s">
        <v>88</v>
      </c>
      <c r="AU840" s="395" t="s">
        <v>45</v>
      </c>
      <c r="AV840" s="387" t="s">
        <v>91</v>
      </c>
      <c r="AW840" s="387" t="s">
        <v>24</v>
      </c>
      <c r="AX840" s="387" t="s">
        <v>12</v>
      </c>
      <c r="AY840" s="395" t="s">
        <v>79</v>
      </c>
    </row>
    <row r="841" spans="2:65" s="285" customFormat="1" ht="22.5" customHeight="1">
      <c r="B841" s="286"/>
      <c r="C841" s="366" t="s">
        <v>663</v>
      </c>
      <c r="D841" s="366" t="s">
        <v>82</v>
      </c>
      <c r="E841" s="367" t="s">
        <v>3819</v>
      </c>
      <c r="F841" s="368" t="s">
        <v>3818</v>
      </c>
      <c r="G841" s="369" t="s">
        <v>185</v>
      </c>
      <c r="H841" s="370">
        <v>2</v>
      </c>
      <c r="I841" s="261"/>
      <c r="J841" s="371">
        <f>ROUND(I841*H841,1)</f>
        <v>0</v>
      </c>
      <c r="K841" s="368"/>
      <c r="L841" s="286"/>
      <c r="M841" s="372" t="s">
        <v>1</v>
      </c>
      <c r="N841" s="373" t="s">
        <v>31</v>
      </c>
      <c r="O841" s="374">
        <v>0.754</v>
      </c>
      <c r="P841" s="374">
        <f>O841*H841</f>
        <v>1.508</v>
      </c>
      <c r="Q841" s="374">
        <v>1.6979999999999999E-2</v>
      </c>
      <c r="R841" s="374">
        <f>Q841*H841</f>
        <v>3.3959999999999997E-2</v>
      </c>
      <c r="S841" s="374">
        <v>0</v>
      </c>
      <c r="T841" s="375">
        <f>S841*H841</f>
        <v>0</v>
      </c>
      <c r="AR841" s="275" t="s">
        <v>91</v>
      </c>
      <c r="AT841" s="275" t="s">
        <v>82</v>
      </c>
      <c r="AU841" s="275" t="s">
        <v>45</v>
      </c>
      <c r="AY841" s="275" t="s">
        <v>79</v>
      </c>
      <c r="BE841" s="376">
        <f>IF(N841="základní",J841,0)</f>
        <v>0</v>
      </c>
      <c r="BF841" s="376">
        <f>IF(N841="snížená",J841,0)</f>
        <v>0</v>
      </c>
      <c r="BG841" s="376">
        <f>IF(N841="zákl. přenesená",J841,0)</f>
        <v>0</v>
      </c>
      <c r="BH841" s="376">
        <f>IF(N841="sníž. přenesená",J841,0)</f>
        <v>0</v>
      </c>
      <c r="BI841" s="376">
        <f>IF(N841="nulová",J841,0)</f>
        <v>0</v>
      </c>
      <c r="BJ841" s="275" t="s">
        <v>12</v>
      </c>
      <c r="BK841" s="376">
        <f>ROUND(I841*H841,1)</f>
        <v>0</v>
      </c>
      <c r="BL841" s="275" t="s">
        <v>91</v>
      </c>
      <c r="BM841" s="275" t="s">
        <v>3817</v>
      </c>
    </row>
    <row r="842" spans="2:65" s="285" customFormat="1" ht="22.5" customHeight="1">
      <c r="B842" s="286"/>
      <c r="C842" s="405" t="s">
        <v>667</v>
      </c>
      <c r="D842" s="405" t="s">
        <v>92</v>
      </c>
      <c r="E842" s="406" t="s">
        <v>3816</v>
      </c>
      <c r="F842" s="407" t="s">
        <v>3815</v>
      </c>
      <c r="G842" s="408" t="s">
        <v>185</v>
      </c>
      <c r="H842" s="409">
        <v>2</v>
      </c>
      <c r="I842" s="262"/>
      <c r="J842" s="410">
        <f>ROUND(I842*H842,1)</f>
        <v>0</v>
      </c>
      <c r="K842" s="407"/>
      <c r="L842" s="411"/>
      <c r="M842" s="412" t="s">
        <v>1</v>
      </c>
      <c r="N842" s="413" t="s">
        <v>31</v>
      </c>
      <c r="O842" s="374">
        <v>0</v>
      </c>
      <c r="P842" s="374">
        <f>O842*H842</f>
        <v>0</v>
      </c>
      <c r="Q842" s="374">
        <v>1.32E-2</v>
      </c>
      <c r="R842" s="374">
        <f>Q842*H842</f>
        <v>2.64E-2</v>
      </c>
      <c r="S842" s="374">
        <v>0</v>
      </c>
      <c r="T842" s="375">
        <f>S842*H842</f>
        <v>0</v>
      </c>
      <c r="AR842" s="275" t="s">
        <v>122</v>
      </c>
      <c r="AT842" s="275" t="s">
        <v>92</v>
      </c>
      <c r="AU842" s="275" t="s">
        <v>45</v>
      </c>
      <c r="AY842" s="275" t="s">
        <v>79</v>
      </c>
      <c r="BE842" s="376">
        <f>IF(N842="základní",J842,0)</f>
        <v>0</v>
      </c>
      <c r="BF842" s="376">
        <f>IF(N842="snížená",J842,0)</f>
        <v>0</v>
      </c>
      <c r="BG842" s="376">
        <f>IF(N842="zákl. přenesená",J842,0)</f>
        <v>0</v>
      </c>
      <c r="BH842" s="376">
        <f>IF(N842="sníž. přenesená",J842,0)</f>
        <v>0</v>
      </c>
      <c r="BI842" s="376">
        <f>IF(N842="nulová",J842,0)</f>
        <v>0</v>
      </c>
      <c r="BJ842" s="275" t="s">
        <v>12</v>
      </c>
      <c r="BK842" s="376">
        <f>ROUND(I842*H842,1)</f>
        <v>0</v>
      </c>
      <c r="BL842" s="275" t="s">
        <v>91</v>
      </c>
      <c r="BM842" s="275" t="s">
        <v>3814</v>
      </c>
    </row>
    <row r="843" spans="2:65" s="353" customFormat="1" ht="29.85" customHeight="1">
      <c r="B843" s="352"/>
      <c r="D843" s="363" t="s">
        <v>41</v>
      </c>
      <c r="E843" s="364" t="s">
        <v>129</v>
      </c>
      <c r="F843" s="364" t="s">
        <v>4791</v>
      </c>
      <c r="I843" s="437"/>
      <c r="J843" s="365">
        <f>BK843</f>
        <v>0</v>
      </c>
      <c r="L843" s="352"/>
      <c r="M843" s="357"/>
      <c r="N843" s="358"/>
      <c r="O843" s="358"/>
      <c r="P843" s="359">
        <f>SUM(P844:P892)</f>
        <v>524.36249199999997</v>
      </c>
      <c r="Q843" s="358"/>
      <c r="R843" s="359">
        <f>SUM(R844:R892)</f>
        <v>17.428062200000006</v>
      </c>
      <c r="S843" s="358"/>
      <c r="T843" s="360">
        <f>SUM(T844:T892)</f>
        <v>10.5585</v>
      </c>
      <c r="AR843" s="354" t="s">
        <v>12</v>
      </c>
      <c r="AT843" s="361" t="s">
        <v>41</v>
      </c>
      <c r="AU843" s="361" t="s">
        <v>12</v>
      </c>
      <c r="AY843" s="354" t="s">
        <v>79</v>
      </c>
      <c r="BK843" s="362">
        <f>SUM(BK844:BK892)</f>
        <v>0</v>
      </c>
    </row>
    <row r="844" spans="2:65" s="285" customFormat="1" ht="31.5" customHeight="1">
      <c r="B844" s="286"/>
      <c r="C844" s="366" t="s">
        <v>671</v>
      </c>
      <c r="D844" s="366" t="s">
        <v>82</v>
      </c>
      <c r="E844" s="367" t="s">
        <v>3812</v>
      </c>
      <c r="F844" s="368" t="s">
        <v>3811</v>
      </c>
      <c r="G844" s="369" t="s">
        <v>85</v>
      </c>
      <c r="H844" s="370">
        <v>14.1</v>
      </c>
      <c r="I844" s="261"/>
      <c r="J844" s="371">
        <f>ROUND(I844*H844,1)</f>
        <v>0</v>
      </c>
      <c r="K844" s="368"/>
      <c r="L844" s="286"/>
      <c r="M844" s="372" t="s">
        <v>1</v>
      </c>
      <c r="N844" s="373" t="s">
        <v>31</v>
      </c>
      <c r="O844" s="374">
        <v>0.26800000000000002</v>
      </c>
      <c r="P844" s="374">
        <f>O844*H844</f>
        <v>3.7787999999999999</v>
      </c>
      <c r="Q844" s="374">
        <v>0.15540000000000001</v>
      </c>
      <c r="R844" s="374">
        <f>Q844*H844</f>
        <v>2.1911400000000003</v>
      </c>
      <c r="S844" s="374">
        <v>0</v>
      </c>
      <c r="T844" s="375">
        <f>S844*H844</f>
        <v>0</v>
      </c>
      <c r="AR844" s="275" t="s">
        <v>91</v>
      </c>
      <c r="AT844" s="275" t="s">
        <v>82</v>
      </c>
      <c r="AU844" s="275" t="s">
        <v>45</v>
      </c>
      <c r="AY844" s="275" t="s">
        <v>79</v>
      </c>
      <c r="BE844" s="376">
        <f>IF(N844="základní",J844,0)</f>
        <v>0</v>
      </c>
      <c r="BF844" s="376">
        <f>IF(N844="snížená",J844,0)</f>
        <v>0</v>
      </c>
      <c r="BG844" s="376">
        <f>IF(N844="zákl. přenesená",J844,0)</f>
        <v>0</v>
      </c>
      <c r="BH844" s="376">
        <f>IF(N844="sníž. přenesená",J844,0)</f>
        <v>0</v>
      </c>
      <c r="BI844" s="376">
        <f>IF(N844="nulová",J844,0)</f>
        <v>0</v>
      </c>
      <c r="BJ844" s="275" t="s">
        <v>12</v>
      </c>
      <c r="BK844" s="376">
        <f>ROUND(I844*H844,1)</f>
        <v>0</v>
      </c>
      <c r="BL844" s="275" t="s">
        <v>91</v>
      </c>
      <c r="BM844" s="275" t="s">
        <v>3810</v>
      </c>
    </row>
    <row r="845" spans="2:65" s="378" customFormat="1">
      <c r="B845" s="377"/>
      <c r="D845" s="379" t="s">
        <v>88</v>
      </c>
      <c r="E845" s="380" t="s">
        <v>1</v>
      </c>
      <c r="F845" s="381" t="s">
        <v>3809</v>
      </c>
      <c r="H845" s="382">
        <v>14.1</v>
      </c>
      <c r="I845" s="434"/>
      <c r="L845" s="377"/>
      <c r="M845" s="383"/>
      <c r="N845" s="384"/>
      <c r="O845" s="384"/>
      <c r="P845" s="384"/>
      <c r="Q845" s="384"/>
      <c r="R845" s="384"/>
      <c r="S845" s="384"/>
      <c r="T845" s="385"/>
      <c r="AT845" s="380" t="s">
        <v>88</v>
      </c>
      <c r="AU845" s="380" t="s">
        <v>45</v>
      </c>
      <c r="AV845" s="378" t="s">
        <v>45</v>
      </c>
      <c r="AW845" s="378" t="s">
        <v>24</v>
      </c>
      <c r="AX845" s="378" t="s">
        <v>42</v>
      </c>
      <c r="AY845" s="380" t="s">
        <v>79</v>
      </c>
    </row>
    <row r="846" spans="2:65" s="387" customFormat="1">
      <c r="B846" s="386"/>
      <c r="D846" s="388" t="s">
        <v>88</v>
      </c>
      <c r="E846" s="389" t="s">
        <v>1</v>
      </c>
      <c r="F846" s="390" t="s">
        <v>90</v>
      </c>
      <c r="H846" s="391">
        <v>14.1</v>
      </c>
      <c r="I846" s="435"/>
      <c r="L846" s="386"/>
      <c r="M846" s="392"/>
      <c r="N846" s="393"/>
      <c r="O846" s="393"/>
      <c r="P846" s="393"/>
      <c r="Q846" s="393"/>
      <c r="R846" s="393"/>
      <c r="S846" s="393"/>
      <c r="T846" s="394"/>
      <c r="AT846" s="395" t="s">
        <v>88</v>
      </c>
      <c r="AU846" s="395" t="s">
        <v>45</v>
      </c>
      <c r="AV846" s="387" t="s">
        <v>91</v>
      </c>
      <c r="AW846" s="387" t="s">
        <v>24</v>
      </c>
      <c r="AX846" s="387" t="s">
        <v>12</v>
      </c>
      <c r="AY846" s="395" t="s">
        <v>79</v>
      </c>
    </row>
    <row r="847" spans="2:65" s="285" customFormat="1" ht="22.5" customHeight="1">
      <c r="B847" s="286"/>
      <c r="C847" s="405" t="s">
        <v>676</v>
      </c>
      <c r="D847" s="405" t="s">
        <v>92</v>
      </c>
      <c r="E847" s="406" t="s">
        <v>3808</v>
      </c>
      <c r="F847" s="407" t="s">
        <v>4790</v>
      </c>
      <c r="G847" s="408" t="s">
        <v>185</v>
      </c>
      <c r="H847" s="409">
        <v>31.02</v>
      </c>
      <c r="I847" s="262"/>
      <c r="J847" s="410">
        <f>ROUND(I847*H847,1)</f>
        <v>0</v>
      </c>
      <c r="K847" s="407"/>
      <c r="L847" s="411"/>
      <c r="M847" s="412" t="s">
        <v>1</v>
      </c>
      <c r="N847" s="413" t="s">
        <v>31</v>
      </c>
      <c r="O847" s="374">
        <v>0</v>
      </c>
      <c r="P847" s="374">
        <f>O847*H847</f>
        <v>0</v>
      </c>
      <c r="Q847" s="374">
        <v>4.1099999999999998E-2</v>
      </c>
      <c r="R847" s="374">
        <f>Q847*H847</f>
        <v>1.2749219999999999</v>
      </c>
      <c r="S847" s="374">
        <v>0</v>
      </c>
      <c r="T847" s="375">
        <f>S847*H847</f>
        <v>0</v>
      </c>
      <c r="AR847" s="275" t="s">
        <v>122</v>
      </c>
      <c r="AT847" s="275" t="s">
        <v>92</v>
      </c>
      <c r="AU847" s="275" t="s">
        <v>45</v>
      </c>
      <c r="AY847" s="275" t="s">
        <v>79</v>
      </c>
      <c r="BE847" s="376">
        <f>IF(N847="základní",J847,0)</f>
        <v>0</v>
      </c>
      <c r="BF847" s="376">
        <f>IF(N847="snížená",J847,0)</f>
        <v>0</v>
      </c>
      <c r="BG847" s="376">
        <f>IF(N847="zákl. přenesená",J847,0)</f>
        <v>0</v>
      </c>
      <c r="BH847" s="376">
        <f>IF(N847="sníž. přenesená",J847,0)</f>
        <v>0</v>
      </c>
      <c r="BI847" s="376">
        <f>IF(N847="nulová",J847,0)</f>
        <v>0</v>
      </c>
      <c r="BJ847" s="275" t="s">
        <v>12</v>
      </c>
      <c r="BK847" s="376">
        <f>ROUND(I847*H847,1)</f>
        <v>0</v>
      </c>
      <c r="BL847" s="275" t="s">
        <v>91</v>
      </c>
      <c r="BM847" s="275" t="s">
        <v>3807</v>
      </c>
    </row>
    <row r="848" spans="2:65" s="378" customFormat="1">
      <c r="B848" s="377"/>
      <c r="D848" s="388" t="s">
        <v>88</v>
      </c>
      <c r="F848" s="403" t="s">
        <v>4886</v>
      </c>
      <c r="H848" s="404">
        <v>31.02</v>
      </c>
      <c r="I848" s="434"/>
      <c r="L848" s="377"/>
      <c r="M848" s="383"/>
      <c r="N848" s="384"/>
      <c r="O848" s="384"/>
      <c r="P848" s="384"/>
      <c r="Q848" s="384"/>
      <c r="R848" s="384"/>
      <c r="S848" s="384"/>
      <c r="T848" s="385"/>
      <c r="AT848" s="380" t="s">
        <v>88</v>
      </c>
      <c r="AU848" s="380" t="s">
        <v>45</v>
      </c>
      <c r="AV848" s="378" t="s">
        <v>45</v>
      </c>
      <c r="AW848" s="378" t="s">
        <v>2</v>
      </c>
      <c r="AX848" s="378" t="s">
        <v>12</v>
      </c>
      <c r="AY848" s="380" t="s">
        <v>79</v>
      </c>
    </row>
    <row r="849" spans="2:65" s="285" customFormat="1" ht="31.5" customHeight="1">
      <c r="B849" s="286"/>
      <c r="C849" s="366" t="s">
        <v>681</v>
      </c>
      <c r="D849" s="366" t="s">
        <v>82</v>
      </c>
      <c r="E849" s="367" t="s">
        <v>3806</v>
      </c>
      <c r="F849" s="368" t="s">
        <v>3805</v>
      </c>
      <c r="G849" s="369" t="s">
        <v>85</v>
      </c>
      <c r="H849" s="370">
        <v>68.430000000000007</v>
      </c>
      <c r="I849" s="261"/>
      <c r="J849" s="371">
        <f>ROUND(I849*H849,1)</f>
        <v>0</v>
      </c>
      <c r="K849" s="368"/>
      <c r="L849" s="286"/>
      <c r="M849" s="372" t="s">
        <v>1</v>
      </c>
      <c r="N849" s="373" t="s">
        <v>31</v>
      </c>
      <c r="O849" s="374">
        <v>0.216</v>
      </c>
      <c r="P849" s="374">
        <f>O849*H849</f>
        <v>14.780880000000002</v>
      </c>
      <c r="Q849" s="374">
        <v>0.1295</v>
      </c>
      <c r="R849" s="374">
        <f>Q849*H849</f>
        <v>8.8616850000000014</v>
      </c>
      <c r="S849" s="374">
        <v>0</v>
      </c>
      <c r="T849" s="375">
        <f>S849*H849</f>
        <v>0</v>
      </c>
      <c r="AR849" s="275" t="s">
        <v>91</v>
      </c>
      <c r="AT849" s="275" t="s">
        <v>82</v>
      </c>
      <c r="AU849" s="275" t="s">
        <v>45</v>
      </c>
      <c r="AY849" s="275" t="s">
        <v>79</v>
      </c>
      <c r="BE849" s="376">
        <f>IF(N849="základní",J849,0)</f>
        <v>0</v>
      </c>
      <c r="BF849" s="376">
        <f>IF(N849="snížená",J849,0)</f>
        <v>0</v>
      </c>
      <c r="BG849" s="376">
        <f>IF(N849="zákl. přenesená",J849,0)</f>
        <v>0</v>
      </c>
      <c r="BH849" s="376">
        <f>IF(N849="sníž. přenesená",J849,0)</f>
        <v>0</v>
      </c>
      <c r="BI849" s="376">
        <f>IF(N849="nulová",J849,0)</f>
        <v>0</v>
      </c>
      <c r="BJ849" s="275" t="s">
        <v>12</v>
      </c>
      <c r="BK849" s="376">
        <f>ROUND(I849*H849,1)</f>
        <v>0</v>
      </c>
      <c r="BL849" s="275" t="s">
        <v>91</v>
      </c>
      <c r="BM849" s="275" t="s">
        <v>3804</v>
      </c>
    </row>
    <row r="850" spans="2:65" s="378" customFormat="1">
      <c r="B850" s="377"/>
      <c r="D850" s="379" t="s">
        <v>88</v>
      </c>
      <c r="E850" s="380" t="s">
        <v>1</v>
      </c>
      <c r="F850" s="381" t="s">
        <v>3803</v>
      </c>
      <c r="H850" s="382">
        <v>68.430000000000007</v>
      </c>
      <c r="I850" s="434"/>
      <c r="L850" s="377"/>
      <c r="M850" s="383"/>
      <c r="N850" s="384"/>
      <c r="O850" s="384"/>
      <c r="P850" s="384"/>
      <c r="Q850" s="384"/>
      <c r="R850" s="384"/>
      <c r="S850" s="384"/>
      <c r="T850" s="385"/>
      <c r="AT850" s="380" t="s">
        <v>88</v>
      </c>
      <c r="AU850" s="380" t="s">
        <v>45</v>
      </c>
      <c r="AV850" s="378" t="s">
        <v>45</v>
      </c>
      <c r="AW850" s="378" t="s">
        <v>24</v>
      </c>
      <c r="AX850" s="378" t="s">
        <v>42</v>
      </c>
      <c r="AY850" s="380" t="s">
        <v>79</v>
      </c>
    </row>
    <row r="851" spans="2:65" s="387" customFormat="1">
      <c r="B851" s="386"/>
      <c r="D851" s="388" t="s">
        <v>88</v>
      </c>
      <c r="E851" s="389" t="s">
        <v>1</v>
      </c>
      <c r="F851" s="390" t="s">
        <v>90</v>
      </c>
      <c r="H851" s="391">
        <v>68.430000000000007</v>
      </c>
      <c r="I851" s="435"/>
      <c r="L851" s="386"/>
      <c r="M851" s="392"/>
      <c r="N851" s="393"/>
      <c r="O851" s="393"/>
      <c r="P851" s="393"/>
      <c r="Q851" s="393"/>
      <c r="R851" s="393"/>
      <c r="S851" s="393"/>
      <c r="T851" s="394"/>
      <c r="AT851" s="395" t="s">
        <v>88</v>
      </c>
      <c r="AU851" s="395" t="s">
        <v>45</v>
      </c>
      <c r="AV851" s="387" t="s">
        <v>91</v>
      </c>
      <c r="AW851" s="387" t="s">
        <v>24</v>
      </c>
      <c r="AX851" s="387" t="s">
        <v>12</v>
      </c>
      <c r="AY851" s="395" t="s">
        <v>79</v>
      </c>
    </row>
    <row r="852" spans="2:65" s="285" customFormat="1" ht="22.5" customHeight="1">
      <c r="B852" s="286"/>
      <c r="C852" s="405" t="s">
        <v>687</v>
      </c>
      <c r="D852" s="405" t="s">
        <v>92</v>
      </c>
      <c r="E852" s="406" t="s">
        <v>3802</v>
      </c>
      <c r="F852" s="407" t="s">
        <v>4789</v>
      </c>
      <c r="G852" s="408" t="s">
        <v>185</v>
      </c>
      <c r="H852" s="409">
        <v>150.54599999999999</v>
      </c>
      <c r="I852" s="262"/>
      <c r="J852" s="410">
        <f>ROUND(I852*H852,1)</f>
        <v>0</v>
      </c>
      <c r="K852" s="407"/>
      <c r="L852" s="411"/>
      <c r="M852" s="412" t="s">
        <v>1</v>
      </c>
      <c r="N852" s="413" t="s">
        <v>31</v>
      </c>
      <c r="O852" s="374">
        <v>0</v>
      </c>
      <c r="P852" s="374">
        <f>O852*H852</f>
        <v>0</v>
      </c>
      <c r="Q852" s="374">
        <v>2.58E-2</v>
      </c>
      <c r="R852" s="374">
        <f>Q852*H852</f>
        <v>3.8840868</v>
      </c>
      <c r="S852" s="374">
        <v>0</v>
      </c>
      <c r="T852" s="375">
        <f>S852*H852</f>
        <v>0</v>
      </c>
      <c r="AR852" s="275" t="s">
        <v>122</v>
      </c>
      <c r="AT852" s="275" t="s">
        <v>92</v>
      </c>
      <c r="AU852" s="275" t="s">
        <v>45</v>
      </c>
      <c r="AY852" s="275" t="s">
        <v>79</v>
      </c>
      <c r="BE852" s="376">
        <f>IF(N852="základní",J852,0)</f>
        <v>0</v>
      </c>
      <c r="BF852" s="376">
        <f>IF(N852="snížená",J852,0)</f>
        <v>0</v>
      </c>
      <c r="BG852" s="376">
        <f>IF(N852="zákl. přenesená",J852,0)</f>
        <v>0</v>
      </c>
      <c r="BH852" s="376">
        <f>IF(N852="sníž. přenesená",J852,0)</f>
        <v>0</v>
      </c>
      <c r="BI852" s="376">
        <f>IF(N852="nulová",J852,0)</f>
        <v>0</v>
      </c>
      <c r="BJ852" s="275" t="s">
        <v>12</v>
      </c>
      <c r="BK852" s="376">
        <f>ROUND(I852*H852,1)</f>
        <v>0</v>
      </c>
      <c r="BL852" s="275" t="s">
        <v>91</v>
      </c>
      <c r="BM852" s="275" t="s">
        <v>3801</v>
      </c>
    </row>
    <row r="853" spans="2:65" s="378" customFormat="1">
      <c r="B853" s="377"/>
      <c r="D853" s="388" t="s">
        <v>88</v>
      </c>
      <c r="F853" s="403" t="s">
        <v>4885</v>
      </c>
      <c r="H853" s="404">
        <v>150.54599999999999</v>
      </c>
      <c r="I853" s="434"/>
      <c r="L853" s="377"/>
      <c r="M853" s="383"/>
      <c r="N853" s="384"/>
      <c r="O853" s="384"/>
      <c r="P853" s="384"/>
      <c r="Q853" s="384"/>
      <c r="R853" s="384"/>
      <c r="S853" s="384"/>
      <c r="T853" s="385"/>
      <c r="AT853" s="380" t="s">
        <v>88</v>
      </c>
      <c r="AU853" s="380" t="s">
        <v>45</v>
      </c>
      <c r="AV853" s="378" t="s">
        <v>45</v>
      </c>
      <c r="AW853" s="378" t="s">
        <v>2</v>
      </c>
      <c r="AX853" s="378" t="s">
        <v>12</v>
      </c>
      <c r="AY853" s="380" t="s">
        <v>79</v>
      </c>
    </row>
    <row r="854" spans="2:65" s="285" customFormat="1" ht="22.5" customHeight="1">
      <c r="B854" s="286"/>
      <c r="C854" s="366" t="s">
        <v>692</v>
      </c>
      <c r="D854" s="366" t="s">
        <v>82</v>
      </c>
      <c r="E854" s="367" t="s">
        <v>3800</v>
      </c>
      <c r="F854" s="368" t="s">
        <v>3799</v>
      </c>
      <c r="G854" s="369" t="s">
        <v>85</v>
      </c>
      <c r="H854" s="370">
        <v>6.06</v>
      </c>
      <c r="I854" s="261"/>
      <c r="J854" s="371">
        <f>ROUND(I854*H854,1)</f>
        <v>0</v>
      </c>
      <c r="K854" s="368"/>
      <c r="L854" s="286"/>
      <c r="M854" s="372" t="s">
        <v>1</v>
      </c>
      <c r="N854" s="373" t="s">
        <v>31</v>
      </c>
      <c r="O854" s="374">
        <v>0.186</v>
      </c>
      <c r="P854" s="374">
        <f>O854*H854</f>
        <v>1.1271599999999999</v>
      </c>
      <c r="Q854" s="374">
        <v>0.13095999999999999</v>
      </c>
      <c r="R854" s="374">
        <f>Q854*H854</f>
        <v>0.79361759999999992</v>
      </c>
      <c r="S854" s="374">
        <v>0</v>
      </c>
      <c r="T854" s="375">
        <f>S854*H854</f>
        <v>0</v>
      </c>
      <c r="AR854" s="275" t="s">
        <v>91</v>
      </c>
      <c r="AT854" s="275" t="s">
        <v>82</v>
      </c>
      <c r="AU854" s="275" t="s">
        <v>45</v>
      </c>
      <c r="AY854" s="275" t="s">
        <v>79</v>
      </c>
      <c r="BE854" s="376">
        <f>IF(N854="základní",J854,0)</f>
        <v>0</v>
      </c>
      <c r="BF854" s="376">
        <f>IF(N854="snížená",J854,0)</f>
        <v>0</v>
      </c>
      <c r="BG854" s="376">
        <f>IF(N854="zákl. přenesená",J854,0)</f>
        <v>0</v>
      </c>
      <c r="BH854" s="376">
        <f>IF(N854="sníž. přenesená",J854,0)</f>
        <v>0</v>
      </c>
      <c r="BI854" s="376">
        <f>IF(N854="nulová",J854,0)</f>
        <v>0</v>
      </c>
      <c r="BJ854" s="275" t="s">
        <v>12</v>
      </c>
      <c r="BK854" s="376">
        <f>ROUND(I854*H854,1)</f>
        <v>0</v>
      </c>
      <c r="BL854" s="275" t="s">
        <v>91</v>
      </c>
      <c r="BM854" s="275" t="s">
        <v>3798</v>
      </c>
    </row>
    <row r="855" spans="2:65" s="378" customFormat="1">
      <c r="B855" s="377"/>
      <c r="D855" s="379" t="s">
        <v>88</v>
      </c>
      <c r="E855" s="380" t="s">
        <v>1</v>
      </c>
      <c r="F855" s="381" t="s">
        <v>3797</v>
      </c>
      <c r="H855" s="382">
        <v>6.06</v>
      </c>
      <c r="I855" s="434"/>
      <c r="L855" s="377"/>
      <c r="M855" s="383"/>
      <c r="N855" s="384"/>
      <c r="O855" s="384"/>
      <c r="P855" s="384"/>
      <c r="Q855" s="384"/>
      <c r="R855" s="384"/>
      <c r="S855" s="384"/>
      <c r="T855" s="385"/>
      <c r="AT855" s="380" t="s">
        <v>88</v>
      </c>
      <c r="AU855" s="380" t="s">
        <v>45</v>
      </c>
      <c r="AV855" s="378" t="s">
        <v>45</v>
      </c>
      <c r="AW855" s="378" t="s">
        <v>24</v>
      </c>
      <c r="AX855" s="378" t="s">
        <v>42</v>
      </c>
      <c r="AY855" s="380" t="s">
        <v>79</v>
      </c>
    </row>
    <row r="856" spans="2:65" s="387" customFormat="1">
      <c r="B856" s="386"/>
      <c r="D856" s="388" t="s">
        <v>88</v>
      </c>
      <c r="E856" s="389" t="s">
        <v>1</v>
      </c>
      <c r="F856" s="390" t="s">
        <v>90</v>
      </c>
      <c r="H856" s="391">
        <v>6.06</v>
      </c>
      <c r="I856" s="435"/>
      <c r="L856" s="386"/>
      <c r="M856" s="392"/>
      <c r="N856" s="393"/>
      <c r="O856" s="393"/>
      <c r="P856" s="393"/>
      <c r="Q856" s="393"/>
      <c r="R856" s="393"/>
      <c r="S856" s="393"/>
      <c r="T856" s="394"/>
      <c r="AT856" s="395" t="s">
        <v>88</v>
      </c>
      <c r="AU856" s="395" t="s">
        <v>45</v>
      </c>
      <c r="AV856" s="387" t="s">
        <v>91</v>
      </c>
      <c r="AW856" s="387" t="s">
        <v>24</v>
      </c>
      <c r="AX856" s="387" t="s">
        <v>12</v>
      </c>
      <c r="AY856" s="395" t="s">
        <v>79</v>
      </c>
    </row>
    <row r="857" spans="2:65" s="285" customFormat="1" ht="22.5" customHeight="1">
      <c r="B857" s="286"/>
      <c r="C857" s="405" t="s">
        <v>697</v>
      </c>
      <c r="D857" s="405" t="s">
        <v>92</v>
      </c>
      <c r="E857" s="406" t="s">
        <v>3796</v>
      </c>
      <c r="F857" s="407" t="s">
        <v>3795</v>
      </c>
      <c r="G857" s="408" t="s">
        <v>185</v>
      </c>
      <c r="H857" s="409">
        <v>31.742999999999999</v>
      </c>
      <c r="I857" s="262"/>
      <c r="J857" s="410">
        <f>ROUND(I857*H857,1)</f>
        <v>0</v>
      </c>
      <c r="K857" s="407"/>
      <c r="L857" s="411"/>
      <c r="M857" s="412" t="s">
        <v>1</v>
      </c>
      <c r="N857" s="413" t="s">
        <v>31</v>
      </c>
      <c r="O857" s="374">
        <v>0</v>
      </c>
      <c r="P857" s="374">
        <f>O857*H857</f>
        <v>0</v>
      </c>
      <c r="Q857" s="374">
        <v>8.6E-3</v>
      </c>
      <c r="R857" s="374">
        <f>Q857*H857</f>
        <v>0.2729898</v>
      </c>
      <c r="S857" s="374">
        <v>0</v>
      </c>
      <c r="T857" s="375">
        <f>S857*H857</f>
        <v>0</v>
      </c>
      <c r="AR857" s="275" t="s">
        <v>122</v>
      </c>
      <c r="AT857" s="275" t="s">
        <v>92</v>
      </c>
      <c r="AU857" s="275" t="s">
        <v>45</v>
      </c>
      <c r="AY857" s="275" t="s">
        <v>79</v>
      </c>
      <c r="BE857" s="376">
        <f>IF(N857="základní",J857,0)</f>
        <v>0</v>
      </c>
      <c r="BF857" s="376">
        <f>IF(N857="snížená",J857,0)</f>
        <v>0</v>
      </c>
      <c r="BG857" s="376">
        <f>IF(N857="zákl. přenesená",J857,0)</f>
        <v>0</v>
      </c>
      <c r="BH857" s="376">
        <f>IF(N857="sníž. přenesená",J857,0)</f>
        <v>0</v>
      </c>
      <c r="BI857" s="376">
        <f>IF(N857="nulová",J857,0)</f>
        <v>0</v>
      </c>
      <c r="BJ857" s="275" t="s">
        <v>12</v>
      </c>
      <c r="BK857" s="376">
        <f>ROUND(I857*H857,1)</f>
        <v>0</v>
      </c>
      <c r="BL857" s="275" t="s">
        <v>91</v>
      </c>
      <c r="BM857" s="275" t="s">
        <v>3794</v>
      </c>
    </row>
    <row r="858" spans="2:65" s="378" customFormat="1">
      <c r="B858" s="377"/>
      <c r="D858" s="379" t="s">
        <v>88</v>
      </c>
      <c r="E858" s="380" t="s">
        <v>1</v>
      </c>
      <c r="F858" s="381" t="s">
        <v>3793</v>
      </c>
      <c r="H858" s="382">
        <v>28.856999999999999</v>
      </c>
      <c r="I858" s="434"/>
      <c r="L858" s="377"/>
      <c r="M858" s="383"/>
      <c r="N858" s="384"/>
      <c r="O858" s="384"/>
      <c r="P858" s="384"/>
      <c r="Q858" s="384"/>
      <c r="R858" s="384"/>
      <c r="S858" s="384"/>
      <c r="T858" s="385"/>
      <c r="AT858" s="380" t="s">
        <v>88</v>
      </c>
      <c r="AU858" s="380" t="s">
        <v>45</v>
      </c>
      <c r="AV858" s="378" t="s">
        <v>45</v>
      </c>
      <c r="AW858" s="378" t="s">
        <v>24</v>
      </c>
      <c r="AX858" s="378" t="s">
        <v>42</v>
      </c>
      <c r="AY858" s="380" t="s">
        <v>79</v>
      </c>
    </row>
    <row r="859" spans="2:65" s="387" customFormat="1">
      <c r="B859" s="386"/>
      <c r="D859" s="379" t="s">
        <v>88</v>
      </c>
      <c r="E859" s="395" t="s">
        <v>1</v>
      </c>
      <c r="F859" s="414" t="s">
        <v>90</v>
      </c>
      <c r="H859" s="415">
        <v>28.856999999999999</v>
      </c>
      <c r="I859" s="435"/>
      <c r="L859" s="386"/>
      <c r="M859" s="392"/>
      <c r="N859" s="393"/>
      <c r="O859" s="393"/>
      <c r="P859" s="393"/>
      <c r="Q859" s="393"/>
      <c r="R859" s="393"/>
      <c r="S859" s="393"/>
      <c r="T859" s="394"/>
      <c r="AT859" s="395" t="s">
        <v>88</v>
      </c>
      <c r="AU859" s="395" t="s">
        <v>45</v>
      </c>
      <c r="AV859" s="387" t="s">
        <v>91</v>
      </c>
      <c r="AW859" s="387" t="s">
        <v>24</v>
      </c>
      <c r="AX859" s="387" t="s">
        <v>12</v>
      </c>
      <c r="AY859" s="395" t="s">
        <v>79</v>
      </c>
    </row>
    <row r="860" spans="2:65" s="378" customFormat="1">
      <c r="B860" s="377"/>
      <c r="D860" s="388" t="s">
        <v>88</v>
      </c>
      <c r="F860" s="403" t="s">
        <v>4884</v>
      </c>
      <c r="H860" s="404">
        <v>31.742999999999999</v>
      </c>
      <c r="I860" s="434"/>
      <c r="L860" s="377"/>
      <c r="M860" s="383"/>
      <c r="N860" s="384"/>
      <c r="O860" s="384"/>
      <c r="P860" s="384"/>
      <c r="Q860" s="384"/>
      <c r="R860" s="384"/>
      <c r="S860" s="384"/>
      <c r="T860" s="385"/>
      <c r="AT860" s="380" t="s">
        <v>88</v>
      </c>
      <c r="AU860" s="380" t="s">
        <v>45</v>
      </c>
      <c r="AV860" s="378" t="s">
        <v>45</v>
      </c>
      <c r="AW860" s="378" t="s">
        <v>2</v>
      </c>
      <c r="AX860" s="378" t="s">
        <v>12</v>
      </c>
      <c r="AY860" s="380" t="s">
        <v>79</v>
      </c>
    </row>
    <row r="861" spans="2:65" s="285" customFormat="1" ht="31.5" customHeight="1">
      <c r="B861" s="286"/>
      <c r="C861" s="366" t="s">
        <v>704</v>
      </c>
      <c r="D861" s="366" t="s">
        <v>82</v>
      </c>
      <c r="E861" s="367" t="s">
        <v>3792</v>
      </c>
      <c r="F861" s="368" t="s">
        <v>3791</v>
      </c>
      <c r="G861" s="369" t="s">
        <v>959</v>
      </c>
      <c r="H861" s="370">
        <v>660.5</v>
      </c>
      <c r="I861" s="261"/>
      <c r="J861" s="371">
        <f>ROUND(I861*H861,1)</f>
        <v>0</v>
      </c>
      <c r="K861" s="368"/>
      <c r="L861" s="286"/>
      <c r="M861" s="372" t="s">
        <v>1</v>
      </c>
      <c r="N861" s="373" t="s">
        <v>31</v>
      </c>
      <c r="O861" s="374">
        <v>0.14000000000000001</v>
      </c>
      <c r="P861" s="374">
        <f>O861*H861</f>
        <v>92.470000000000013</v>
      </c>
      <c r="Q861" s="374">
        <v>0</v>
      </c>
      <c r="R861" s="374">
        <f>Q861*H861</f>
        <v>0</v>
      </c>
      <c r="S861" s="374">
        <v>0</v>
      </c>
      <c r="T861" s="375">
        <f>S861*H861</f>
        <v>0</v>
      </c>
      <c r="AR861" s="275" t="s">
        <v>91</v>
      </c>
      <c r="AT861" s="275" t="s">
        <v>82</v>
      </c>
      <c r="AU861" s="275" t="s">
        <v>45</v>
      </c>
      <c r="AY861" s="275" t="s">
        <v>79</v>
      </c>
      <c r="BE861" s="376">
        <f>IF(N861="základní",J861,0)</f>
        <v>0</v>
      </c>
      <c r="BF861" s="376">
        <f>IF(N861="snížená",J861,0)</f>
        <v>0</v>
      </c>
      <c r="BG861" s="376">
        <f>IF(N861="zákl. přenesená",J861,0)</f>
        <v>0</v>
      </c>
      <c r="BH861" s="376">
        <f>IF(N861="sníž. přenesená",J861,0)</f>
        <v>0</v>
      </c>
      <c r="BI861" s="376">
        <f>IF(N861="nulová",J861,0)</f>
        <v>0</v>
      </c>
      <c r="BJ861" s="275" t="s">
        <v>12</v>
      </c>
      <c r="BK861" s="376">
        <f>ROUND(I861*H861,1)</f>
        <v>0</v>
      </c>
      <c r="BL861" s="275" t="s">
        <v>91</v>
      </c>
      <c r="BM861" s="275" t="s">
        <v>3790</v>
      </c>
    </row>
    <row r="862" spans="2:65" s="378" customFormat="1">
      <c r="B862" s="377"/>
      <c r="D862" s="379" t="s">
        <v>88</v>
      </c>
      <c r="E862" s="380" t="s">
        <v>1</v>
      </c>
      <c r="F862" s="381" t="s">
        <v>3789</v>
      </c>
      <c r="H862" s="382">
        <v>490.1</v>
      </c>
      <c r="I862" s="434"/>
      <c r="L862" s="377"/>
      <c r="M862" s="383"/>
      <c r="N862" s="384"/>
      <c r="O862" s="384"/>
      <c r="P862" s="384"/>
      <c r="Q862" s="384"/>
      <c r="R862" s="384"/>
      <c r="S862" s="384"/>
      <c r="T862" s="385"/>
      <c r="AT862" s="380" t="s">
        <v>88</v>
      </c>
      <c r="AU862" s="380" t="s">
        <v>45</v>
      </c>
      <c r="AV862" s="378" t="s">
        <v>45</v>
      </c>
      <c r="AW862" s="378" t="s">
        <v>24</v>
      </c>
      <c r="AX862" s="378" t="s">
        <v>42</v>
      </c>
      <c r="AY862" s="380" t="s">
        <v>79</v>
      </c>
    </row>
    <row r="863" spans="2:65" s="378" customFormat="1">
      <c r="B863" s="377"/>
      <c r="D863" s="379" t="s">
        <v>88</v>
      </c>
      <c r="E863" s="380" t="s">
        <v>1</v>
      </c>
      <c r="F863" s="381" t="s">
        <v>3788</v>
      </c>
      <c r="H863" s="382">
        <v>170.4</v>
      </c>
      <c r="I863" s="434"/>
      <c r="L863" s="377"/>
      <c r="M863" s="383"/>
      <c r="N863" s="384"/>
      <c r="O863" s="384"/>
      <c r="P863" s="384"/>
      <c r="Q863" s="384"/>
      <c r="R863" s="384"/>
      <c r="S863" s="384"/>
      <c r="T863" s="385"/>
      <c r="AT863" s="380" t="s">
        <v>88</v>
      </c>
      <c r="AU863" s="380" t="s">
        <v>45</v>
      </c>
      <c r="AV863" s="378" t="s">
        <v>45</v>
      </c>
      <c r="AW863" s="378" t="s">
        <v>24</v>
      </c>
      <c r="AX863" s="378" t="s">
        <v>42</v>
      </c>
      <c r="AY863" s="380" t="s">
        <v>79</v>
      </c>
    </row>
    <row r="864" spans="2:65" s="387" customFormat="1">
      <c r="B864" s="386"/>
      <c r="D864" s="388" t="s">
        <v>88</v>
      </c>
      <c r="E864" s="389" t="s">
        <v>1</v>
      </c>
      <c r="F864" s="390" t="s">
        <v>90</v>
      </c>
      <c r="H864" s="391">
        <v>660.5</v>
      </c>
      <c r="I864" s="435"/>
      <c r="L864" s="386"/>
      <c r="M864" s="392"/>
      <c r="N864" s="393"/>
      <c r="O864" s="393"/>
      <c r="P864" s="393"/>
      <c r="Q864" s="393"/>
      <c r="R864" s="393"/>
      <c r="S864" s="393"/>
      <c r="T864" s="394"/>
      <c r="AT864" s="395" t="s">
        <v>88</v>
      </c>
      <c r="AU864" s="395" t="s">
        <v>45</v>
      </c>
      <c r="AV864" s="387" t="s">
        <v>91</v>
      </c>
      <c r="AW864" s="387" t="s">
        <v>24</v>
      </c>
      <c r="AX864" s="387" t="s">
        <v>12</v>
      </c>
      <c r="AY864" s="395" t="s">
        <v>79</v>
      </c>
    </row>
    <row r="865" spans="2:65" s="285" customFormat="1" ht="31.5" customHeight="1">
      <c r="B865" s="286"/>
      <c r="C865" s="366" t="s">
        <v>708</v>
      </c>
      <c r="D865" s="366" t="s">
        <v>82</v>
      </c>
      <c r="E865" s="367" t="s">
        <v>3787</v>
      </c>
      <c r="F865" s="368" t="s">
        <v>3786</v>
      </c>
      <c r="G865" s="369" t="s">
        <v>959</v>
      </c>
      <c r="H865" s="370">
        <v>39630</v>
      </c>
      <c r="I865" s="261"/>
      <c r="J865" s="371">
        <f>ROUND(I865*H865,1)</f>
        <v>0</v>
      </c>
      <c r="K865" s="368"/>
      <c r="L865" s="286"/>
      <c r="M865" s="372" t="s">
        <v>1</v>
      </c>
      <c r="N865" s="373" t="s">
        <v>31</v>
      </c>
      <c r="O865" s="374">
        <v>0</v>
      </c>
      <c r="P865" s="374">
        <f>O865*H865</f>
        <v>0</v>
      </c>
      <c r="Q865" s="374">
        <v>0</v>
      </c>
      <c r="R865" s="374">
        <f>Q865*H865</f>
        <v>0</v>
      </c>
      <c r="S865" s="374">
        <v>0</v>
      </c>
      <c r="T865" s="375">
        <f>S865*H865</f>
        <v>0</v>
      </c>
      <c r="AR865" s="275" t="s">
        <v>91</v>
      </c>
      <c r="AT865" s="275" t="s">
        <v>82</v>
      </c>
      <c r="AU865" s="275" t="s">
        <v>45</v>
      </c>
      <c r="AY865" s="275" t="s">
        <v>79</v>
      </c>
      <c r="BE865" s="376">
        <f>IF(N865="základní",J865,0)</f>
        <v>0</v>
      </c>
      <c r="BF865" s="376">
        <f>IF(N865="snížená",J865,0)</f>
        <v>0</v>
      </c>
      <c r="BG865" s="376">
        <f>IF(N865="zákl. přenesená",J865,0)</f>
        <v>0</v>
      </c>
      <c r="BH865" s="376">
        <f>IF(N865="sníž. přenesená",J865,0)</f>
        <v>0</v>
      </c>
      <c r="BI865" s="376">
        <f>IF(N865="nulová",J865,0)</f>
        <v>0</v>
      </c>
      <c r="BJ865" s="275" t="s">
        <v>12</v>
      </c>
      <c r="BK865" s="376">
        <f>ROUND(I865*H865,1)</f>
        <v>0</v>
      </c>
      <c r="BL865" s="275" t="s">
        <v>91</v>
      </c>
      <c r="BM865" s="275" t="s">
        <v>3785</v>
      </c>
    </row>
    <row r="866" spans="2:65" s="378" customFormat="1">
      <c r="B866" s="377"/>
      <c r="D866" s="388" t="s">
        <v>88</v>
      </c>
      <c r="F866" s="403" t="s">
        <v>4788</v>
      </c>
      <c r="H866" s="404">
        <v>39630</v>
      </c>
      <c r="I866" s="434"/>
      <c r="L866" s="377"/>
      <c r="M866" s="383"/>
      <c r="N866" s="384"/>
      <c r="O866" s="384"/>
      <c r="P866" s="384"/>
      <c r="Q866" s="384"/>
      <c r="R866" s="384"/>
      <c r="S866" s="384"/>
      <c r="T866" s="385"/>
      <c r="AT866" s="380" t="s">
        <v>88</v>
      </c>
      <c r="AU866" s="380" t="s">
        <v>45</v>
      </c>
      <c r="AV866" s="378" t="s">
        <v>45</v>
      </c>
      <c r="AW866" s="378" t="s">
        <v>2</v>
      </c>
      <c r="AX866" s="378" t="s">
        <v>12</v>
      </c>
      <c r="AY866" s="380" t="s">
        <v>79</v>
      </c>
    </row>
    <row r="867" spans="2:65" s="285" customFormat="1" ht="31.5" customHeight="1">
      <c r="B867" s="286"/>
      <c r="C867" s="366" t="s">
        <v>714</v>
      </c>
      <c r="D867" s="366" t="s">
        <v>82</v>
      </c>
      <c r="E867" s="367" t="s">
        <v>3784</v>
      </c>
      <c r="F867" s="368" t="s">
        <v>3783</v>
      </c>
      <c r="G867" s="369" t="s">
        <v>959</v>
      </c>
      <c r="H867" s="370">
        <v>660.5</v>
      </c>
      <c r="I867" s="261"/>
      <c r="J867" s="371">
        <f>ROUND(I867*H867,1)</f>
        <v>0</v>
      </c>
      <c r="K867" s="368"/>
      <c r="L867" s="286"/>
      <c r="M867" s="372" t="s">
        <v>1</v>
      </c>
      <c r="N867" s="373" t="s">
        <v>31</v>
      </c>
      <c r="O867" s="374">
        <v>8.6999999999999994E-2</v>
      </c>
      <c r="P867" s="374">
        <f>O867*H867</f>
        <v>57.463499999999996</v>
      </c>
      <c r="Q867" s="374">
        <v>0</v>
      </c>
      <c r="R867" s="374">
        <f>Q867*H867</f>
        <v>0</v>
      </c>
      <c r="S867" s="374">
        <v>0</v>
      </c>
      <c r="T867" s="375">
        <f>S867*H867</f>
        <v>0</v>
      </c>
      <c r="AR867" s="275" t="s">
        <v>91</v>
      </c>
      <c r="AT867" s="275" t="s">
        <v>82</v>
      </c>
      <c r="AU867" s="275" t="s">
        <v>45</v>
      </c>
      <c r="AY867" s="275" t="s">
        <v>79</v>
      </c>
      <c r="BE867" s="376">
        <f>IF(N867="základní",J867,0)</f>
        <v>0</v>
      </c>
      <c r="BF867" s="376">
        <f>IF(N867="snížená",J867,0)</f>
        <v>0</v>
      </c>
      <c r="BG867" s="376">
        <f>IF(N867="zákl. přenesená",J867,0)</f>
        <v>0</v>
      </c>
      <c r="BH867" s="376">
        <f>IF(N867="sníž. přenesená",J867,0)</f>
        <v>0</v>
      </c>
      <c r="BI867" s="376">
        <f>IF(N867="nulová",J867,0)</f>
        <v>0</v>
      </c>
      <c r="BJ867" s="275" t="s">
        <v>12</v>
      </c>
      <c r="BK867" s="376">
        <f>ROUND(I867*H867,1)</f>
        <v>0</v>
      </c>
      <c r="BL867" s="275" t="s">
        <v>91</v>
      </c>
      <c r="BM867" s="275" t="s">
        <v>3782</v>
      </c>
    </row>
    <row r="868" spans="2:65" s="285" customFormat="1" ht="22.5" customHeight="1">
      <c r="B868" s="286"/>
      <c r="C868" s="366" t="s">
        <v>718</v>
      </c>
      <c r="D868" s="366" t="s">
        <v>82</v>
      </c>
      <c r="E868" s="367" t="s">
        <v>3781</v>
      </c>
      <c r="F868" s="368" t="s">
        <v>3780</v>
      </c>
      <c r="G868" s="369" t="s">
        <v>959</v>
      </c>
      <c r="H868" s="370">
        <v>660.5</v>
      </c>
      <c r="I868" s="261"/>
      <c r="J868" s="371">
        <f>ROUND(I868*H868,1)</f>
        <v>0</v>
      </c>
      <c r="K868" s="368"/>
      <c r="L868" s="286"/>
      <c r="M868" s="372" t="s">
        <v>1</v>
      </c>
      <c r="N868" s="373" t="s">
        <v>31</v>
      </c>
      <c r="O868" s="374">
        <v>4.9000000000000002E-2</v>
      </c>
      <c r="P868" s="374">
        <f>O868*H868</f>
        <v>32.3645</v>
      </c>
      <c r="Q868" s="374">
        <v>0</v>
      </c>
      <c r="R868" s="374">
        <f>Q868*H868</f>
        <v>0</v>
      </c>
      <c r="S868" s="374">
        <v>0</v>
      </c>
      <c r="T868" s="375">
        <f>S868*H868</f>
        <v>0</v>
      </c>
      <c r="AR868" s="275" t="s">
        <v>91</v>
      </c>
      <c r="AT868" s="275" t="s">
        <v>82</v>
      </c>
      <c r="AU868" s="275" t="s">
        <v>45</v>
      </c>
      <c r="AY868" s="275" t="s">
        <v>79</v>
      </c>
      <c r="BE868" s="376">
        <f>IF(N868="základní",J868,0)</f>
        <v>0</v>
      </c>
      <c r="BF868" s="376">
        <f>IF(N868="snížená",J868,0)</f>
        <v>0</v>
      </c>
      <c r="BG868" s="376">
        <f>IF(N868="zákl. přenesená",J868,0)</f>
        <v>0</v>
      </c>
      <c r="BH868" s="376">
        <f>IF(N868="sníž. přenesená",J868,0)</f>
        <v>0</v>
      </c>
      <c r="BI868" s="376">
        <f>IF(N868="nulová",J868,0)</f>
        <v>0</v>
      </c>
      <c r="BJ868" s="275" t="s">
        <v>12</v>
      </c>
      <c r="BK868" s="376">
        <f>ROUND(I868*H868,1)</f>
        <v>0</v>
      </c>
      <c r="BL868" s="275" t="s">
        <v>91</v>
      </c>
      <c r="BM868" s="275" t="s">
        <v>3779</v>
      </c>
    </row>
    <row r="869" spans="2:65" s="285" customFormat="1" ht="22.5" customHeight="1">
      <c r="B869" s="286"/>
      <c r="C869" s="366" t="s">
        <v>725</v>
      </c>
      <c r="D869" s="366" t="s">
        <v>82</v>
      </c>
      <c r="E869" s="367" t="s">
        <v>3778</v>
      </c>
      <c r="F869" s="368" t="s">
        <v>3777</v>
      </c>
      <c r="G869" s="369" t="s">
        <v>959</v>
      </c>
      <c r="H869" s="370">
        <v>39630</v>
      </c>
      <c r="I869" s="261"/>
      <c r="J869" s="371">
        <f>ROUND(I869*H869,1)</f>
        <v>0</v>
      </c>
      <c r="K869" s="368"/>
      <c r="L869" s="286"/>
      <c r="M869" s="372" t="s">
        <v>1</v>
      </c>
      <c r="N869" s="373" t="s">
        <v>31</v>
      </c>
      <c r="O869" s="374">
        <v>0</v>
      </c>
      <c r="P869" s="374">
        <f>O869*H869</f>
        <v>0</v>
      </c>
      <c r="Q869" s="374">
        <v>0</v>
      </c>
      <c r="R869" s="374">
        <f>Q869*H869</f>
        <v>0</v>
      </c>
      <c r="S869" s="374">
        <v>0</v>
      </c>
      <c r="T869" s="375">
        <f>S869*H869</f>
        <v>0</v>
      </c>
      <c r="AR869" s="275" t="s">
        <v>91</v>
      </c>
      <c r="AT869" s="275" t="s">
        <v>82</v>
      </c>
      <c r="AU869" s="275" t="s">
        <v>45</v>
      </c>
      <c r="AY869" s="275" t="s">
        <v>79</v>
      </c>
      <c r="BE869" s="376">
        <f>IF(N869="základní",J869,0)</f>
        <v>0</v>
      </c>
      <c r="BF869" s="376">
        <f>IF(N869="snížená",J869,0)</f>
        <v>0</v>
      </c>
      <c r="BG869" s="376">
        <f>IF(N869="zákl. přenesená",J869,0)</f>
        <v>0</v>
      </c>
      <c r="BH869" s="376">
        <f>IF(N869="sníž. přenesená",J869,0)</f>
        <v>0</v>
      </c>
      <c r="BI869" s="376">
        <f>IF(N869="nulová",J869,0)</f>
        <v>0</v>
      </c>
      <c r="BJ869" s="275" t="s">
        <v>12</v>
      </c>
      <c r="BK869" s="376">
        <f>ROUND(I869*H869,1)</f>
        <v>0</v>
      </c>
      <c r="BL869" s="275" t="s">
        <v>91</v>
      </c>
      <c r="BM869" s="275" t="s">
        <v>3776</v>
      </c>
    </row>
    <row r="870" spans="2:65" s="378" customFormat="1">
      <c r="B870" s="377"/>
      <c r="D870" s="388" t="s">
        <v>88</v>
      </c>
      <c r="F870" s="403" t="s">
        <v>4788</v>
      </c>
      <c r="H870" s="404">
        <v>39630</v>
      </c>
      <c r="I870" s="434"/>
      <c r="L870" s="377"/>
      <c r="M870" s="383"/>
      <c r="N870" s="384"/>
      <c r="O870" s="384"/>
      <c r="P870" s="384"/>
      <c r="Q870" s="384"/>
      <c r="R870" s="384"/>
      <c r="S870" s="384"/>
      <c r="T870" s="385"/>
      <c r="AT870" s="380" t="s">
        <v>88</v>
      </c>
      <c r="AU870" s="380" t="s">
        <v>45</v>
      </c>
      <c r="AV870" s="378" t="s">
        <v>45</v>
      </c>
      <c r="AW870" s="378" t="s">
        <v>2</v>
      </c>
      <c r="AX870" s="378" t="s">
        <v>12</v>
      </c>
      <c r="AY870" s="380" t="s">
        <v>79</v>
      </c>
    </row>
    <row r="871" spans="2:65" s="285" customFormat="1" ht="22.5" customHeight="1">
      <c r="B871" s="286"/>
      <c r="C871" s="366" t="s">
        <v>731</v>
      </c>
      <c r="D871" s="366" t="s">
        <v>82</v>
      </c>
      <c r="E871" s="367" t="s">
        <v>3775</v>
      </c>
      <c r="F871" s="368" t="s">
        <v>3774</v>
      </c>
      <c r="G871" s="369" t="s">
        <v>959</v>
      </c>
      <c r="H871" s="370">
        <v>660.5</v>
      </c>
      <c r="I871" s="261"/>
      <c r="J871" s="371">
        <f>ROUND(I871*H871,1)</f>
        <v>0</v>
      </c>
      <c r="K871" s="368"/>
      <c r="L871" s="286"/>
      <c r="M871" s="372" t="s">
        <v>1</v>
      </c>
      <c r="N871" s="373" t="s">
        <v>31</v>
      </c>
      <c r="O871" s="374">
        <v>3.3000000000000002E-2</v>
      </c>
      <c r="P871" s="374">
        <f>O871*H871</f>
        <v>21.796500000000002</v>
      </c>
      <c r="Q871" s="374">
        <v>0</v>
      </c>
      <c r="R871" s="374">
        <f>Q871*H871</f>
        <v>0</v>
      </c>
      <c r="S871" s="374">
        <v>0</v>
      </c>
      <c r="T871" s="375">
        <f>S871*H871</f>
        <v>0</v>
      </c>
      <c r="AR871" s="275" t="s">
        <v>91</v>
      </c>
      <c r="AT871" s="275" t="s">
        <v>82</v>
      </c>
      <c r="AU871" s="275" t="s">
        <v>45</v>
      </c>
      <c r="AY871" s="275" t="s">
        <v>79</v>
      </c>
      <c r="BE871" s="376">
        <f>IF(N871="základní",J871,0)</f>
        <v>0</v>
      </c>
      <c r="BF871" s="376">
        <f>IF(N871="snížená",J871,0)</f>
        <v>0</v>
      </c>
      <c r="BG871" s="376">
        <f>IF(N871="zákl. přenesená",J871,0)</f>
        <v>0</v>
      </c>
      <c r="BH871" s="376">
        <f>IF(N871="sníž. přenesená",J871,0)</f>
        <v>0</v>
      </c>
      <c r="BI871" s="376">
        <f>IF(N871="nulová",J871,0)</f>
        <v>0</v>
      </c>
      <c r="BJ871" s="275" t="s">
        <v>12</v>
      </c>
      <c r="BK871" s="376">
        <f>ROUND(I871*H871,1)</f>
        <v>0</v>
      </c>
      <c r="BL871" s="275" t="s">
        <v>91</v>
      </c>
      <c r="BM871" s="275" t="s">
        <v>3773</v>
      </c>
    </row>
    <row r="872" spans="2:65" s="285" customFormat="1" ht="31.5" customHeight="1">
      <c r="B872" s="286"/>
      <c r="C872" s="366" t="s">
        <v>736</v>
      </c>
      <c r="D872" s="366" t="s">
        <v>82</v>
      </c>
      <c r="E872" s="367" t="s">
        <v>3772</v>
      </c>
      <c r="F872" s="368" t="s">
        <v>3771</v>
      </c>
      <c r="G872" s="369" t="s">
        <v>959</v>
      </c>
      <c r="H872" s="370">
        <v>589.29999999999995</v>
      </c>
      <c r="I872" s="261"/>
      <c r="J872" s="371">
        <f>ROUND(I872*H872,1)</f>
        <v>0</v>
      </c>
      <c r="K872" s="368"/>
      <c r="L872" s="286"/>
      <c r="M872" s="372" t="s">
        <v>1</v>
      </c>
      <c r="N872" s="373" t="s">
        <v>31</v>
      </c>
      <c r="O872" s="374">
        <v>0.105</v>
      </c>
      <c r="P872" s="374">
        <f>O872*H872</f>
        <v>61.876499999999993</v>
      </c>
      <c r="Q872" s="374">
        <v>1.2999999999999999E-4</v>
      </c>
      <c r="R872" s="374">
        <f>Q872*H872</f>
        <v>7.6608999999999983E-2</v>
      </c>
      <c r="S872" s="374">
        <v>0</v>
      </c>
      <c r="T872" s="375">
        <f>S872*H872</f>
        <v>0</v>
      </c>
      <c r="AR872" s="275" t="s">
        <v>91</v>
      </c>
      <c r="AT872" s="275" t="s">
        <v>82</v>
      </c>
      <c r="AU872" s="275" t="s">
        <v>45</v>
      </c>
      <c r="AY872" s="275" t="s">
        <v>79</v>
      </c>
      <c r="BE872" s="376">
        <f>IF(N872="základní",J872,0)</f>
        <v>0</v>
      </c>
      <c r="BF872" s="376">
        <f>IF(N872="snížená",J872,0)</f>
        <v>0</v>
      </c>
      <c r="BG872" s="376">
        <f>IF(N872="zákl. přenesená",J872,0)</f>
        <v>0</v>
      </c>
      <c r="BH872" s="376">
        <f>IF(N872="sníž. přenesená",J872,0)</f>
        <v>0</v>
      </c>
      <c r="BI872" s="376">
        <f>IF(N872="nulová",J872,0)</f>
        <v>0</v>
      </c>
      <c r="BJ872" s="275" t="s">
        <v>12</v>
      </c>
      <c r="BK872" s="376">
        <f>ROUND(I872*H872,1)</f>
        <v>0</v>
      </c>
      <c r="BL872" s="275" t="s">
        <v>91</v>
      </c>
      <c r="BM872" s="275" t="s">
        <v>3770</v>
      </c>
    </row>
    <row r="873" spans="2:65" s="397" customFormat="1">
      <c r="B873" s="396"/>
      <c r="D873" s="379" t="s">
        <v>88</v>
      </c>
      <c r="E873" s="398" t="s">
        <v>1</v>
      </c>
      <c r="F873" s="399" t="s">
        <v>2793</v>
      </c>
      <c r="H873" s="398" t="s">
        <v>1</v>
      </c>
      <c r="I873" s="436"/>
      <c r="L873" s="396"/>
      <c r="M873" s="400"/>
      <c r="N873" s="401"/>
      <c r="O873" s="401"/>
      <c r="P873" s="401"/>
      <c r="Q873" s="401"/>
      <c r="R873" s="401"/>
      <c r="S873" s="401"/>
      <c r="T873" s="402"/>
      <c r="AT873" s="398" t="s">
        <v>88</v>
      </c>
      <c r="AU873" s="398" t="s">
        <v>45</v>
      </c>
      <c r="AV873" s="397" t="s">
        <v>12</v>
      </c>
      <c r="AW873" s="397" t="s">
        <v>24</v>
      </c>
      <c r="AX873" s="397" t="s">
        <v>42</v>
      </c>
      <c r="AY873" s="398" t="s">
        <v>79</v>
      </c>
    </row>
    <row r="874" spans="2:65" s="378" customFormat="1" ht="27">
      <c r="B874" s="377"/>
      <c r="D874" s="379" t="s">
        <v>88</v>
      </c>
      <c r="E874" s="380" t="s">
        <v>1</v>
      </c>
      <c r="F874" s="381" t="s">
        <v>2820</v>
      </c>
      <c r="H874" s="382">
        <v>295.3</v>
      </c>
      <c r="I874" s="434"/>
      <c r="L874" s="377"/>
      <c r="M874" s="383"/>
      <c r="N874" s="384"/>
      <c r="O874" s="384"/>
      <c r="P874" s="384"/>
      <c r="Q874" s="384"/>
      <c r="R874" s="384"/>
      <c r="S874" s="384"/>
      <c r="T874" s="385"/>
      <c r="AT874" s="380" t="s">
        <v>88</v>
      </c>
      <c r="AU874" s="380" t="s">
        <v>45</v>
      </c>
      <c r="AV874" s="378" t="s">
        <v>45</v>
      </c>
      <c r="AW874" s="378" t="s">
        <v>24</v>
      </c>
      <c r="AX874" s="378" t="s">
        <v>42</v>
      </c>
      <c r="AY874" s="380" t="s">
        <v>79</v>
      </c>
    </row>
    <row r="875" spans="2:65" s="397" customFormat="1">
      <c r="B875" s="396"/>
      <c r="D875" s="379" t="s">
        <v>88</v>
      </c>
      <c r="E875" s="398" t="s">
        <v>1</v>
      </c>
      <c r="F875" s="399" t="s">
        <v>2791</v>
      </c>
      <c r="H875" s="398" t="s">
        <v>1</v>
      </c>
      <c r="I875" s="436"/>
      <c r="L875" s="396"/>
      <c r="M875" s="400"/>
      <c r="N875" s="401"/>
      <c r="O875" s="401"/>
      <c r="P875" s="401"/>
      <c r="Q875" s="401"/>
      <c r="R875" s="401"/>
      <c r="S875" s="401"/>
      <c r="T875" s="402"/>
      <c r="AT875" s="398" t="s">
        <v>88</v>
      </c>
      <c r="AU875" s="398" t="s">
        <v>45</v>
      </c>
      <c r="AV875" s="397" t="s">
        <v>12</v>
      </c>
      <c r="AW875" s="397" t="s">
        <v>24</v>
      </c>
      <c r="AX875" s="397" t="s">
        <v>42</v>
      </c>
      <c r="AY875" s="398" t="s">
        <v>79</v>
      </c>
    </row>
    <row r="876" spans="2:65" s="378" customFormat="1" ht="27">
      <c r="B876" s="377"/>
      <c r="D876" s="379" t="s">
        <v>88</v>
      </c>
      <c r="E876" s="380" t="s">
        <v>1</v>
      </c>
      <c r="F876" s="381" t="s">
        <v>2819</v>
      </c>
      <c r="H876" s="382">
        <v>263.10000000000002</v>
      </c>
      <c r="I876" s="434"/>
      <c r="L876" s="377"/>
      <c r="M876" s="383"/>
      <c r="N876" s="384"/>
      <c r="O876" s="384"/>
      <c r="P876" s="384"/>
      <c r="Q876" s="384"/>
      <c r="R876" s="384"/>
      <c r="S876" s="384"/>
      <c r="T876" s="385"/>
      <c r="AT876" s="380" t="s">
        <v>88</v>
      </c>
      <c r="AU876" s="380" t="s">
        <v>45</v>
      </c>
      <c r="AV876" s="378" t="s">
        <v>45</v>
      </c>
      <c r="AW876" s="378" t="s">
        <v>24</v>
      </c>
      <c r="AX876" s="378" t="s">
        <v>42</v>
      </c>
      <c r="AY876" s="380" t="s">
        <v>79</v>
      </c>
    </row>
    <row r="877" spans="2:65" s="378" customFormat="1">
      <c r="B877" s="377"/>
      <c r="D877" s="379" t="s">
        <v>88</v>
      </c>
      <c r="E877" s="380" t="s">
        <v>1</v>
      </c>
      <c r="F877" s="381" t="s">
        <v>2818</v>
      </c>
      <c r="H877" s="382">
        <v>30.9</v>
      </c>
      <c r="I877" s="434"/>
      <c r="L877" s="377"/>
      <c r="M877" s="383"/>
      <c r="N877" s="384"/>
      <c r="O877" s="384"/>
      <c r="P877" s="384"/>
      <c r="Q877" s="384"/>
      <c r="R877" s="384"/>
      <c r="S877" s="384"/>
      <c r="T877" s="385"/>
      <c r="AT877" s="380" t="s">
        <v>88</v>
      </c>
      <c r="AU877" s="380" t="s">
        <v>45</v>
      </c>
      <c r="AV877" s="378" t="s">
        <v>45</v>
      </c>
      <c r="AW877" s="378" t="s">
        <v>24</v>
      </c>
      <c r="AX877" s="378" t="s">
        <v>42</v>
      </c>
      <c r="AY877" s="380" t="s">
        <v>79</v>
      </c>
    </row>
    <row r="878" spans="2:65" s="387" customFormat="1">
      <c r="B878" s="386"/>
      <c r="D878" s="388" t="s">
        <v>88</v>
      </c>
      <c r="E878" s="389" t="s">
        <v>1</v>
      </c>
      <c r="F878" s="390" t="s">
        <v>90</v>
      </c>
      <c r="H878" s="391">
        <v>589.29999999999995</v>
      </c>
      <c r="I878" s="435"/>
      <c r="L878" s="386"/>
      <c r="M878" s="392"/>
      <c r="N878" s="393"/>
      <c r="O878" s="393"/>
      <c r="P878" s="393"/>
      <c r="Q878" s="393"/>
      <c r="R878" s="393"/>
      <c r="S878" s="393"/>
      <c r="T878" s="394"/>
      <c r="AT878" s="395" t="s">
        <v>88</v>
      </c>
      <c r="AU878" s="395" t="s">
        <v>45</v>
      </c>
      <c r="AV878" s="387" t="s">
        <v>91</v>
      </c>
      <c r="AW878" s="387" t="s">
        <v>24</v>
      </c>
      <c r="AX878" s="387" t="s">
        <v>12</v>
      </c>
      <c r="AY878" s="395" t="s">
        <v>79</v>
      </c>
    </row>
    <row r="879" spans="2:65" s="285" customFormat="1" ht="22.5" customHeight="1">
      <c r="B879" s="286"/>
      <c r="C879" s="366" t="s">
        <v>740</v>
      </c>
      <c r="D879" s="366" t="s">
        <v>82</v>
      </c>
      <c r="E879" s="367" t="s">
        <v>3769</v>
      </c>
      <c r="F879" s="368" t="s">
        <v>3768</v>
      </c>
      <c r="G879" s="369" t="s">
        <v>959</v>
      </c>
      <c r="H879" s="370">
        <v>589.29999999999995</v>
      </c>
      <c r="I879" s="261"/>
      <c r="J879" s="371">
        <f>ROUND(I879*H879,1)</f>
        <v>0</v>
      </c>
      <c r="K879" s="368"/>
      <c r="L879" s="286"/>
      <c r="M879" s="372" t="s">
        <v>1</v>
      </c>
      <c r="N879" s="373" t="s">
        <v>31</v>
      </c>
      <c r="O879" s="374">
        <v>0.308</v>
      </c>
      <c r="P879" s="374">
        <f>O879*H879</f>
        <v>181.50439999999998</v>
      </c>
      <c r="Q879" s="374">
        <v>4.0000000000000003E-5</v>
      </c>
      <c r="R879" s="374">
        <f>Q879*H879</f>
        <v>2.3571999999999999E-2</v>
      </c>
      <c r="S879" s="374">
        <v>0</v>
      </c>
      <c r="T879" s="375">
        <f>S879*H879</f>
        <v>0</v>
      </c>
      <c r="AR879" s="275" t="s">
        <v>91</v>
      </c>
      <c r="AT879" s="275" t="s">
        <v>82</v>
      </c>
      <c r="AU879" s="275" t="s">
        <v>45</v>
      </c>
      <c r="AY879" s="275" t="s">
        <v>79</v>
      </c>
      <c r="BE879" s="376">
        <f>IF(N879="základní",J879,0)</f>
        <v>0</v>
      </c>
      <c r="BF879" s="376">
        <f>IF(N879="snížená",J879,0)</f>
        <v>0</v>
      </c>
      <c r="BG879" s="376">
        <f>IF(N879="zákl. přenesená",J879,0)</f>
        <v>0</v>
      </c>
      <c r="BH879" s="376">
        <f>IF(N879="sníž. přenesená",J879,0)</f>
        <v>0</v>
      </c>
      <c r="BI879" s="376">
        <f>IF(N879="nulová",J879,0)</f>
        <v>0</v>
      </c>
      <c r="BJ879" s="275" t="s">
        <v>12</v>
      </c>
      <c r="BK879" s="376">
        <f>ROUND(I879*H879,1)</f>
        <v>0</v>
      </c>
      <c r="BL879" s="275" t="s">
        <v>91</v>
      </c>
      <c r="BM879" s="275" t="s">
        <v>3767</v>
      </c>
    </row>
    <row r="880" spans="2:65" s="397" customFormat="1">
      <c r="B880" s="396"/>
      <c r="D880" s="379" t="s">
        <v>88</v>
      </c>
      <c r="E880" s="398" t="s">
        <v>1</v>
      </c>
      <c r="F880" s="399" t="s">
        <v>2793</v>
      </c>
      <c r="H880" s="398" t="s">
        <v>1</v>
      </c>
      <c r="I880" s="436"/>
      <c r="L880" s="396"/>
      <c r="M880" s="400"/>
      <c r="N880" s="401"/>
      <c r="O880" s="401"/>
      <c r="P880" s="401"/>
      <c r="Q880" s="401"/>
      <c r="R880" s="401"/>
      <c r="S880" s="401"/>
      <c r="T880" s="402"/>
      <c r="AT880" s="398" t="s">
        <v>88</v>
      </c>
      <c r="AU880" s="398" t="s">
        <v>45</v>
      </c>
      <c r="AV880" s="397" t="s">
        <v>12</v>
      </c>
      <c r="AW880" s="397" t="s">
        <v>24</v>
      </c>
      <c r="AX880" s="397" t="s">
        <v>42</v>
      </c>
      <c r="AY880" s="398" t="s">
        <v>79</v>
      </c>
    </row>
    <row r="881" spans="2:65" s="378" customFormat="1" ht="27">
      <c r="B881" s="377"/>
      <c r="D881" s="379" t="s">
        <v>88</v>
      </c>
      <c r="E881" s="380" t="s">
        <v>1</v>
      </c>
      <c r="F881" s="381" t="s">
        <v>2820</v>
      </c>
      <c r="H881" s="382">
        <v>295.3</v>
      </c>
      <c r="I881" s="434"/>
      <c r="L881" s="377"/>
      <c r="M881" s="383"/>
      <c r="N881" s="384"/>
      <c r="O881" s="384"/>
      <c r="P881" s="384"/>
      <c r="Q881" s="384"/>
      <c r="R881" s="384"/>
      <c r="S881" s="384"/>
      <c r="T881" s="385"/>
      <c r="AT881" s="380" t="s">
        <v>88</v>
      </c>
      <c r="AU881" s="380" t="s">
        <v>45</v>
      </c>
      <c r="AV881" s="378" t="s">
        <v>45</v>
      </c>
      <c r="AW881" s="378" t="s">
        <v>24</v>
      </c>
      <c r="AX881" s="378" t="s">
        <v>42</v>
      </c>
      <c r="AY881" s="380" t="s">
        <v>79</v>
      </c>
    </row>
    <row r="882" spans="2:65" s="397" customFormat="1">
      <c r="B882" s="396"/>
      <c r="D882" s="379" t="s">
        <v>88</v>
      </c>
      <c r="E882" s="398" t="s">
        <v>1</v>
      </c>
      <c r="F882" s="399" t="s">
        <v>2791</v>
      </c>
      <c r="H882" s="398" t="s">
        <v>1</v>
      </c>
      <c r="I882" s="436"/>
      <c r="L882" s="396"/>
      <c r="M882" s="400"/>
      <c r="N882" s="401"/>
      <c r="O882" s="401"/>
      <c r="P882" s="401"/>
      <c r="Q882" s="401"/>
      <c r="R882" s="401"/>
      <c r="S882" s="401"/>
      <c r="T882" s="402"/>
      <c r="AT882" s="398" t="s">
        <v>88</v>
      </c>
      <c r="AU882" s="398" t="s">
        <v>45</v>
      </c>
      <c r="AV882" s="397" t="s">
        <v>12</v>
      </c>
      <c r="AW882" s="397" t="s">
        <v>24</v>
      </c>
      <c r="AX882" s="397" t="s">
        <v>42</v>
      </c>
      <c r="AY882" s="398" t="s">
        <v>79</v>
      </c>
    </row>
    <row r="883" spans="2:65" s="378" customFormat="1" ht="27">
      <c r="B883" s="377"/>
      <c r="D883" s="379" t="s">
        <v>88</v>
      </c>
      <c r="E883" s="380" t="s">
        <v>1</v>
      </c>
      <c r="F883" s="381" t="s">
        <v>2819</v>
      </c>
      <c r="H883" s="382">
        <v>263.10000000000002</v>
      </c>
      <c r="I883" s="434"/>
      <c r="L883" s="377"/>
      <c r="M883" s="383"/>
      <c r="N883" s="384"/>
      <c r="O883" s="384"/>
      <c r="P883" s="384"/>
      <c r="Q883" s="384"/>
      <c r="R883" s="384"/>
      <c r="S883" s="384"/>
      <c r="T883" s="385"/>
      <c r="AT883" s="380" t="s">
        <v>88</v>
      </c>
      <c r="AU883" s="380" t="s">
        <v>45</v>
      </c>
      <c r="AV883" s="378" t="s">
        <v>45</v>
      </c>
      <c r="AW883" s="378" t="s">
        <v>24</v>
      </c>
      <c r="AX883" s="378" t="s">
        <v>42</v>
      </c>
      <c r="AY883" s="380" t="s">
        <v>79</v>
      </c>
    </row>
    <row r="884" spans="2:65" s="378" customFormat="1">
      <c r="B884" s="377"/>
      <c r="D884" s="379" t="s">
        <v>88</v>
      </c>
      <c r="E884" s="380" t="s">
        <v>1</v>
      </c>
      <c r="F884" s="381" t="s">
        <v>2818</v>
      </c>
      <c r="H884" s="382">
        <v>30.9</v>
      </c>
      <c r="I884" s="434"/>
      <c r="L884" s="377"/>
      <c r="M884" s="383"/>
      <c r="N884" s="384"/>
      <c r="O884" s="384"/>
      <c r="P884" s="384"/>
      <c r="Q884" s="384"/>
      <c r="R884" s="384"/>
      <c r="S884" s="384"/>
      <c r="T884" s="385"/>
      <c r="AT884" s="380" t="s">
        <v>88</v>
      </c>
      <c r="AU884" s="380" t="s">
        <v>45</v>
      </c>
      <c r="AV884" s="378" t="s">
        <v>45</v>
      </c>
      <c r="AW884" s="378" t="s">
        <v>24</v>
      </c>
      <c r="AX884" s="378" t="s">
        <v>42</v>
      </c>
      <c r="AY884" s="380" t="s">
        <v>79</v>
      </c>
    </row>
    <row r="885" spans="2:65" s="387" customFormat="1">
      <c r="B885" s="386"/>
      <c r="D885" s="388" t="s">
        <v>88</v>
      </c>
      <c r="E885" s="389" t="s">
        <v>1</v>
      </c>
      <c r="F885" s="390" t="s">
        <v>90</v>
      </c>
      <c r="H885" s="391">
        <v>589.29999999999995</v>
      </c>
      <c r="I885" s="435"/>
      <c r="L885" s="386"/>
      <c r="M885" s="392"/>
      <c r="N885" s="393"/>
      <c r="O885" s="393"/>
      <c r="P885" s="393"/>
      <c r="Q885" s="393"/>
      <c r="R885" s="393"/>
      <c r="S885" s="393"/>
      <c r="T885" s="394"/>
      <c r="AT885" s="395" t="s">
        <v>88</v>
      </c>
      <c r="AU885" s="395" t="s">
        <v>45</v>
      </c>
      <c r="AV885" s="387" t="s">
        <v>91</v>
      </c>
      <c r="AW885" s="387" t="s">
        <v>24</v>
      </c>
      <c r="AX885" s="387" t="s">
        <v>12</v>
      </c>
      <c r="AY885" s="395" t="s">
        <v>79</v>
      </c>
    </row>
    <row r="886" spans="2:65" s="285" customFormat="1" ht="31.5" customHeight="1">
      <c r="B886" s="286"/>
      <c r="C886" s="366" t="s">
        <v>3726</v>
      </c>
      <c r="D886" s="366" t="s">
        <v>82</v>
      </c>
      <c r="E886" s="367" t="s">
        <v>3766</v>
      </c>
      <c r="F886" s="368" t="s">
        <v>3765</v>
      </c>
      <c r="G886" s="369" t="s">
        <v>1830</v>
      </c>
      <c r="H886" s="370">
        <v>3.4169999999999998</v>
      </c>
      <c r="I886" s="261"/>
      <c r="J886" s="371">
        <f>ROUND(I886*H886,1)</f>
        <v>0</v>
      </c>
      <c r="K886" s="368"/>
      <c r="L886" s="286"/>
      <c r="M886" s="372" t="s">
        <v>1</v>
      </c>
      <c r="N886" s="373" t="s">
        <v>31</v>
      </c>
      <c r="O886" s="374">
        <v>1.756</v>
      </c>
      <c r="P886" s="374">
        <f>O886*H886</f>
        <v>6.0002519999999997</v>
      </c>
      <c r="Q886" s="374">
        <v>0</v>
      </c>
      <c r="R886" s="374">
        <f>Q886*H886</f>
        <v>0</v>
      </c>
      <c r="S886" s="374">
        <v>2.5</v>
      </c>
      <c r="T886" s="375">
        <f>S886*H886</f>
        <v>8.5425000000000004</v>
      </c>
      <c r="AR886" s="275" t="s">
        <v>91</v>
      </c>
      <c r="AT886" s="275" t="s">
        <v>82</v>
      </c>
      <c r="AU886" s="275" t="s">
        <v>45</v>
      </c>
      <c r="AY886" s="275" t="s">
        <v>79</v>
      </c>
      <c r="BE886" s="376">
        <f>IF(N886="základní",J886,0)</f>
        <v>0</v>
      </c>
      <c r="BF886" s="376">
        <f>IF(N886="snížená",J886,0)</f>
        <v>0</v>
      </c>
      <c r="BG886" s="376">
        <f>IF(N886="zákl. přenesená",J886,0)</f>
        <v>0</v>
      </c>
      <c r="BH886" s="376">
        <f>IF(N886="sníž. přenesená",J886,0)</f>
        <v>0</v>
      </c>
      <c r="BI886" s="376">
        <f>IF(N886="nulová",J886,0)</f>
        <v>0</v>
      </c>
      <c r="BJ886" s="275" t="s">
        <v>12</v>
      </c>
      <c r="BK886" s="376">
        <f>ROUND(I886*H886,1)</f>
        <v>0</v>
      </c>
      <c r="BL886" s="275" t="s">
        <v>91</v>
      </c>
      <c r="BM886" s="275" t="s">
        <v>3764</v>
      </c>
    </row>
    <row r="887" spans="2:65" s="378" customFormat="1">
      <c r="B887" s="377"/>
      <c r="D887" s="379" t="s">
        <v>88</v>
      </c>
      <c r="E887" s="380" t="s">
        <v>1</v>
      </c>
      <c r="F887" s="381" t="s">
        <v>3763</v>
      </c>
      <c r="H887" s="382">
        <v>3.4169999999999998</v>
      </c>
      <c r="I887" s="434"/>
      <c r="L887" s="377"/>
      <c r="M887" s="383"/>
      <c r="N887" s="384"/>
      <c r="O887" s="384"/>
      <c r="P887" s="384"/>
      <c r="Q887" s="384"/>
      <c r="R887" s="384"/>
      <c r="S887" s="384"/>
      <c r="T887" s="385"/>
      <c r="AT887" s="380" t="s">
        <v>88</v>
      </c>
      <c r="AU887" s="380" t="s">
        <v>45</v>
      </c>
      <c r="AV887" s="378" t="s">
        <v>45</v>
      </c>
      <c r="AW887" s="378" t="s">
        <v>24</v>
      </c>
      <c r="AX887" s="378" t="s">
        <v>42</v>
      </c>
      <c r="AY887" s="380" t="s">
        <v>79</v>
      </c>
    </row>
    <row r="888" spans="2:65" s="387" customFormat="1">
      <c r="B888" s="386"/>
      <c r="D888" s="388" t="s">
        <v>88</v>
      </c>
      <c r="E888" s="389" t="s">
        <v>1</v>
      </c>
      <c r="F888" s="390" t="s">
        <v>90</v>
      </c>
      <c r="H888" s="391">
        <v>3.4169999999999998</v>
      </c>
      <c r="I888" s="435"/>
      <c r="L888" s="386"/>
      <c r="M888" s="392"/>
      <c r="N888" s="393"/>
      <c r="O888" s="393"/>
      <c r="P888" s="393"/>
      <c r="Q888" s="393"/>
      <c r="R888" s="393"/>
      <c r="S888" s="393"/>
      <c r="T888" s="394"/>
      <c r="AT888" s="395" t="s">
        <v>88</v>
      </c>
      <c r="AU888" s="395" t="s">
        <v>45</v>
      </c>
      <c r="AV888" s="387" t="s">
        <v>91</v>
      </c>
      <c r="AW888" s="387" t="s">
        <v>24</v>
      </c>
      <c r="AX888" s="387" t="s">
        <v>12</v>
      </c>
      <c r="AY888" s="395" t="s">
        <v>79</v>
      </c>
    </row>
    <row r="889" spans="2:65" s="285" customFormat="1" ht="22.5" customHeight="1">
      <c r="B889" s="286"/>
      <c r="C889" s="366" t="s">
        <v>3723</v>
      </c>
      <c r="D889" s="366" t="s">
        <v>82</v>
      </c>
      <c r="E889" s="367" t="s">
        <v>3762</v>
      </c>
      <c r="F889" s="368" t="s">
        <v>3761</v>
      </c>
      <c r="G889" s="369" t="s">
        <v>85</v>
      </c>
      <c r="H889" s="370">
        <v>16</v>
      </c>
      <c r="I889" s="261"/>
      <c r="J889" s="371">
        <f>ROUND(I889*H889,1)</f>
        <v>0</v>
      </c>
      <c r="K889" s="368"/>
      <c r="L889" s="286"/>
      <c r="M889" s="372" t="s">
        <v>1</v>
      </c>
      <c r="N889" s="373" t="s">
        <v>31</v>
      </c>
      <c r="O889" s="374">
        <v>3.2</v>
      </c>
      <c r="P889" s="374">
        <f>O889*H889</f>
        <v>51.2</v>
      </c>
      <c r="Q889" s="374">
        <v>3.0899999999999999E-3</v>
      </c>
      <c r="R889" s="374">
        <f>Q889*H889</f>
        <v>4.9439999999999998E-2</v>
      </c>
      <c r="S889" s="374">
        <v>0.126</v>
      </c>
      <c r="T889" s="375">
        <f>S889*H889</f>
        <v>2.016</v>
      </c>
      <c r="AR889" s="275" t="s">
        <v>91</v>
      </c>
      <c r="AT889" s="275" t="s">
        <v>82</v>
      </c>
      <c r="AU889" s="275" t="s">
        <v>45</v>
      </c>
      <c r="AY889" s="275" t="s">
        <v>79</v>
      </c>
      <c r="BE889" s="376">
        <f>IF(N889="základní",J889,0)</f>
        <v>0</v>
      </c>
      <c r="BF889" s="376">
        <f>IF(N889="snížená",J889,0)</f>
        <v>0</v>
      </c>
      <c r="BG889" s="376">
        <f>IF(N889="zákl. přenesená",J889,0)</f>
        <v>0</v>
      </c>
      <c r="BH889" s="376">
        <f>IF(N889="sníž. přenesená",J889,0)</f>
        <v>0</v>
      </c>
      <c r="BI889" s="376">
        <f>IF(N889="nulová",J889,0)</f>
        <v>0</v>
      </c>
      <c r="BJ889" s="275" t="s">
        <v>12</v>
      </c>
      <c r="BK889" s="376">
        <f>ROUND(I889*H889,1)</f>
        <v>0</v>
      </c>
      <c r="BL889" s="275" t="s">
        <v>91</v>
      </c>
      <c r="BM889" s="275" t="s">
        <v>3760</v>
      </c>
    </row>
    <row r="890" spans="2:65" s="397" customFormat="1">
      <c r="B890" s="396"/>
      <c r="D890" s="379" t="s">
        <v>88</v>
      </c>
      <c r="E890" s="398" t="s">
        <v>1</v>
      </c>
      <c r="F890" s="399" t="s">
        <v>3759</v>
      </c>
      <c r="H890" s="398" t="s">
        <v>1</v>
      </c>
      <c r="I890" s="436"/>
      <c r="L890" s="396"/>
      <c r="M890" s="400"/>
      <c r="N890" s="401"/>
      <c r="O890" s="401"/>
      <c r="P890" s="401"/>
      <c r="Q890" s="401"/>
      <c r="R890" s="401"/>
      <c r="S890" s="401"/>
      <c r="T890" s="402"/>
      <c r="AT890" s="398" t="s">
        <v>88</v>
      </c>
      <c r="AU890" s="398" t="s">
        <v>45</v>
      </c>
      <c r="AV890" s="397" t="s">
        <v>12</v>
      </c>
      <c r="AW890" s="397" t="s">
        <v>24</v>
      </c>
      <c r="AX890" s="397" t="s">
        <v>42</v>
      </c>
      <c r="AY890" s="398" t="s">
        <v>79</v>
      </c>
    </row>
    <row r="891" spans="2:65" s="378" customFormat="1">
      <c r="B891" s="377"/>
      <c r="D891" s="379" t="s">
        <v>88</v>
      </c>
      <c r="E891" s="380" t="s">
        <v>1</v>
      </c>
      <c r="F891" s="381" t="s">
        <v>3758</v>
      </c>
      <c r="H891" s="382">
        <v>16</v>
      </c>
      <c r="I891" s="434"/>
      <c r="L891" s="377"/>
      <c r="M891" s="383"/>
      <c r="N891" s="384"/>
      <c r="O891" s="384"/>
      <c r="P891" s="384"/>
      <c r="Q891" s="384"/>
      <c r="R891" s="384"/>
      <c r="S891" s="384"/>
      <c r="T891" s="385"/>
      <c r="AT891" s="380" t="s">
        <v>88</v>
      </c>
      <c r="AU891" s="380" t="s">
        <v>45</v>
      </c>
      <c r="AV891" s="378" t="s">
        <v>45</v>
      </c>
      <c r="AW891" s="378" t="s">
        <v>24</v>
      </c>
      <c r="AX891" s="378" t="s">
        <v>42</v>
      </c>
      <c r="AY891" s="380" t="s">
        <v>79</v>
      </c>
    </row>
    <row r="892" spans="2:65" s="387" customFormat="1">
      <c r="B892" s="386"/>
      <c r="D892" s="379" t="s">
        <v>88</v>
      </c>
      <c r="E892" s="395" t="s">
        <v>1</v>
      </c>
      <c r="F892" s="414" t="s">
        <v>90</v>
      </c>
      <c r="H892" s="415">
        <v>16</v>
      </c>
      <c r="I892" s="435"/>
      <c r="L892" s="386"/>
      <c r="M892" s="392"/>
      <c r="N892" s="393"/>
      <c r="O892" s="393"/>
      <c r="P892" s="393"/>
      <c r="Q892" s="393"/>
      <c r="R892" s="393"/>
      <c r="S892" s="393"/>
      <c r="T892" s="394"/>
      <c r="AT892" s="395" t="s">
        <v>88</v>
      </c>
      <c r="AU892" s="395" t="s">
        <v>45</v>
      </c>
      <c r="AV892" s="387" t="s">
        <v>91</v>
      </c>
      <c r="AW892" s="387" t="s">
        <v>24</v>
      </c>
      <c r="AX892" s="387" t="s">
        <v>12</v>
      </c>
      <c r="AY892" s="395" t="s">
        <v>79</v>
      </c>
    </row>
    <row r="893" spans="2:65" s="353" customFormat="1" ht="29.85" customHeight="1">
      <c r="B893" s="352"/>
      <c r="D893" s="363" t="s">
        <v>41</v>
      </c>
      <c r="E893" s="364" t="s">
        <v>4787</v>
      </c>
      <c r="F893" s="364" t="s">
        <v>4786</v>
      </c>
      <c r="I893" s="437"/>
      <c r="J893" s="365">
        <f>BK893</f>
        <v>0</v>
      </c>
      <c r="L893" s="352"/>
      <c r="M893" s="357"/>
      <c r="N893" s="358"/>
      <c r="O893" s="358"/>
      <c r="P893" s="359">
        <f>SUM(P894:P899)</f>
        <v>25.616133999999999</v>
      </c>
      <c r="Q893" s="358"/>
      <c r="R893" s="359">
        <f>SUM(R894:R899)</f>
        <v>0</v>
      </c>
      <c r="S893" s="358"/>
      <c r="T893" s="360">
        <f>SUM(T894:T899)</f>
        <v>0</v>
      </c>
      <c r="AR893" s="354" t="s">
        <v>12</v>
      </c>
      <c r="AT893" s="361" t="s">
        <v>41</v>
      </c>
      <c r="AU893" s="361" t="s">
        <v>12</v>
      </c>
      <c r="AY893" s="354" t="s">
        <v>79</v>
      </c>
      <c r="BK893" s="362">
        <f>SUM(BK894:BK899)</f>
        <v>0</v>
      </c>
    </row>
    <row r="894" spans="2:65" s="285" customFormat="1" ht="31.5" customHeight="1">
      <c r="B894" s="286"/>
      <c r="C894" s="366" t="s">
        <v>3718</v>
      </c>
      <c r="D894" s="366" t="s">
        <v>82</v>
      </c>
      <c r="E894" s="367" t="s">
        <v>3756</v>
      </c>
      <c r="F894" s="368" t="s">
        <v>3755</v>
      </c>
      <c r="G894" s="369" t="s">
        <v>953</v>
      </c>
      <c r="H894" s="370">
        <v>10.558999999999999</v>
      </c>
      <c r="I894" s="261"/>
      <c r="J894" s="371">
        <f>ROUND(I894*H894,1)</f>
        <v>0</v>
      </c>
      <c r="K894" s="368"/>
      <c r="L894" s="286"/>
      <c r="M894" s="372" t="s">
        <v>1</v>
      </c>
      <c r="N894" s="373" t="s">
        <v>31</v>
      </c>
      <c r="O894" s="374">
        <v>2.157</v>
      </c>
      <c r="P894" s="374">
        <f>O894*H894</f>
        <v>22.775762999999998</v>
      </c>
      <c r="Q894" s="374">
        <v>0</v>
      </c>
      <c r="R894" s="374">
        <f>Q894*H894</f>
        <v>0</v>
      </c>
      <c r="S894" s="374">
        <v>0</v>
      </c>
      <c r="T894" s="375">
        <f>S894*H894</f>
        <v>0</v>
      </c>
      <c r="AR894" s="275" t="s">
        <v>91</v>
      </c>
      <c r="AT894" s="275" t="s">
        <v>82</v>
      </c>
      <c r="AU894" s="275" t="s">
        <v>45</v>
      </c>
      <c r="AY894" s="275" t="s">
        <v>79</v>
      </c>
      <c r="BE894" s="376">
        <f>IF(N894="základní",J894,0)</f>
        <v>0</v>
      </c>
      <c r="BF894" s="376">
        <f>IF(N894="snížená",J894,0)</f>
        <v>0</v>
      </c>
      <c r="BG894" s="376">
        <f>IF(N894="zákl. přenesená",J894,0)</f>
        <v>0</v>
      </c>
      <c r="BH894" s="376">
        <f>IF(N894="sníž. přenesená",J894,0)</f>
        <v>0</v>
      </c>
      <c r="BI894" s="376">
        <f>IF(N894="nulová",J894,0)</f>
        <v>0</v>
      </c>
      <c r="BJ894" s="275" t="s">
        <v>12</v>
      </c>
      <c r="BK894" s="376">
        <f>ROUND(I894*H894,1)</f>
        <v>0</v>
      </c>
      <c r="BL894" s="275" t="s">
        <v>91</v>
      </c>
      <c r="BM894" s="275" t="s">
        <v>3754</v>
      </c>
    </row>
    <row r="895" spans="2:65" s="285" customFormat="1" ht="22.5" customHeight="1">
      <c r="B895" s="286"/>
      <c r="C895" s="366" t="s">
        <v>3716</v>
      </c>
      <c r="D895" s="366" t="s">
        <v>82</v>
      </c>
      <c r="E895" s="367" t="s">
        <v>3753</v>
      </c>
      <c r="F895" s="368" t="s">
        <v>3752</v>
      </c>
      <c r="G895" s="369" t="s">
        <v>953</v>
      </c>
      <c r="H895" s="370">
        <v>10.558999999999999</v>
      </c>
      <c r="I895" s="261"/>
      <c r="J895" s="371">
        <f>ROUND(I895*H895,1)</f>
        <v>0</v>
      </c>
      <c r="K895" s="368"/>
      <c r="L895" s="286"/>
      <c r="M895" s="372" t="s">
        <v>1</v>
      </c>
      <c r="N895" s="373" t="s">
        <v>31</v>
      </c>
      <c r="O895" s="374">
        <v>0.125</v>
      </c>
      <c r="P895" s="374">
        <f>O895*H895</f>
        <v>1.3198749999999999</v>
      </c>
      <c r="Q895" s="374">
        <v>0</v>
      </c>
      <c r="R895" s="374">
        <f>Q895*H895</f>
        <v>0</v>
      </c>
      <c r="S895" s="374">
        <v>0</v>
      </c>
      <c r="T895" s="375">
        <f>S895*H895</f>
        <v>0</v>
      </c>
      <c r="AR895" s="275" t="s">
        <v>91</v>
      </c>
      <c r="AT895" s="275" t="s">
        <v>82</v>
      </c>
      <c r="AU895" s="275" t="s">
        <v>45</v>
      </c>
      <c r="AY895" s="275" t="s">
        <v>79</v>
      </c>
      <c r="BE895" s="376">
        <f>IF(N895="základní",J895,0)</f>
        <v>0</v>
      </c>
      <c r="BF895" s="376">
        <f>IF(N895="snížená",J895,0)</f>
        <v>0</v>
      </c>
      <c r="BG895" s="376">
        <f>IF(N895="zákl. přenesená",J895,0)</f>
        <v>0</v>
      </c>
      <c r="BH895" s="376">
        <f>IF(N895="sníž. přenesená",J895,0)</f>
        <v>0</v>
      </c>
      <c r="BI895" s="376">
        <f>IF(N895="nulová",J895,0)</f>
        <v>0</v>
      </c>
      <c r="BJ895" s="275" t="s">
        <v>12</v>
      </c>
      <c r="BK895" s="376">
        <f>ROUND(I895*H895,1)</f>
        <v>0</v>
      </c>
      <c r="BL895" s="275" t="s">
        <v>91</v>
      </c>
      <c r="BM895" s="275" t="s">
        <v>3751</v>
      </c>
    </row>
    <row r="896" spans="2:65" s="285" customFormat="1" ht="22.5" customHeight="1">
      <c r="B896" s="286"/>
      <c r="C896" s="366" t="s">
        <v>3711</v>
      </c>
      <c r="D896" s="366" t="s">
        <v>82</v>
      </c>
      <c r="E896" s="367" t="s">
        <v>3750</v>
      </c>
      <c r="F896" s="368" t="s">
        <v>3749</v>
      </c>
      <c r="G896" s="369" t="s">
        <v>953</v>
      </c>
      <c r="H896" s="370">
        <v>253.416</v>
      </c>
      <c r="I896" s="261"/>
      <c r="J896" s="371">
        <f>ROUND(I896*H896,1)</f>
        <v>0</v>
      </c>
      <c r="K896" s="368"/>
      <c r="L896" s="286"/>
      <c r="M896" s="372" t="s">
        <v>1</v>
      </c>
      <c r="N896" s="373" t="s">
        <v>31</v>
      </c>
      <c r="O896" s="374">
        <v>6.0000000000000001E-3</v>
      </c>
      <c r="P896" s="374">
        <f>O896*H896</f>
        <v>1.5204960000000001</v>
      </c>
      <c r="Q896" s="374">
        <v>0</v>
      </c>
      <c r="R896" s="374">
        <f>Q896*H896</f>
        <v>0</v>
      </c>
      <c r="S896" s="374">
        <v>0</v>
      </c>
      <c r="T896" s="375">
        <f>S896*H896</f>
        <v>0</v>
      </c>
      <c r="AR896" s="275" t="s">
        <v>91</v>
      </c>
      <c r="AT896" s="275" t="s">
        <v>82</v>
      </c>
      <c r="AU896" s="275" t="s">
        <v>45</v>
      </c>
      <c r="AY896" s="275" t="s">
        <v>79</v>
      </c>
      <c r="BE896" s="376">
        <f>IF(N896="základní",J896,0)</f>
        <v>0</v>
      </c>
      <c r="BF896" s="376">
        <f>IF(N896="snížená",J896,0)</f>
        <v>0</v>
      </c>
      <c r="BG896" s="376">
        <f>IF(N896="zákl. přenesená",J896,0)</f>
        <v>0</v>
      </c>
      <c r="BH896" s="376">
        <f>IF(N896="sníž. přenesená",J896,0)</f>
        <v>0</v>
      </c>
      <c r="BI896" s="376">
        <f>IF(N896="nulová",J896,0)</f>
        <v>0</v>
      </c>
      <c r="BJ896" s="275" t="s">
        <v>12</v>
      </c>
      <c r="BK896" s="376">
        <f>ROUND(I896*H896,1)</f>
        <v>0</v>
      </c>
      <c r="BL896" s="275" t="s">
        <v>91</v>
      </c>
      <c r="BM896" s="275" t="s">
        <v>3748</v>
      </c>
    </row>
    <row r="897" spans="2:65" s="378" customFormat="1">
      <c r="B897" s="377"/>
      <c r="D897" s="388" t="s">
        <v>88</v>
      </c>
      <c r="F897" s="403" t="s">
        <v>4785</v>
      </c>
      <c r="H897" s="404">
        <v>253.416</v>
      </c>
      <c r="I897" s="434"/>
      <c r="L897" s="377"/>
      <c r="M897" s="383"/>
      <c r="N897" s="384"/>
      <c r="O897" s="384"/>
      <c r="P897" s="384"/>
      <c r="Q897" s="384"/>
      <c r="R897" s="384"/>
      <c r="S897" s="384"/>
      <c r="T897" s="385"/>
      <c r="AT897" s="380" t="s">
        <v>88</v>
      </c>
      <c r="AU897" s="380" t="s">
        <v>45</v>
      </c>
      <c r="AV897" s="378" t="s">
        <v>45</v>
      </c>
      <c r="AW897" s="378" t="s">
        <v>2</v>
      </c>
      <c r="AX897" s="378" t="s">
        <v>12</v>
      </c>
      <c r="AY897" s="380" t="s">
        <v>79</v>
      </c>
    </row>
    <row r="898" spans="2:65" s="285" customFormat="1" ht="22.5" customHeight="1">
      <c r="B898" s="286"/>
      <c r="C898" s="366" t="s">
        <v>3708</v>
      </c>
      <c r="D898" s="366" t="s">
        <v>82</v>
      </c>
      <c r="E898" s="367" t="s">
        <v>3747</v>
      </c>
      <c r="F898" s="368" t="s">
        <v>3746</v>
      </c>
      <c r="G898" s="369" t="s">
        <v>953</v>
      </c>
      <c r="H898" s="370">
        <v>2.016</v>
      </c>
      <c r="I898" s="261"/>
      <c r="J898" s="371">
        <f>ROUND(I898*H898,1)</f>
        <v>0</v>
      </c>
      <c r="K898" s="368"/>
      <c r="L898" s="286"/>
      <c r="M898" s="372" t="s">
        <v>1</v>
      </c>
      <c r="N898" s="373" t="s">
        <v>31</v>
      </c>
      <c r="O898" s="374">
        <v>0</v>
      </c>
      <c r="P898" s="374">
        <f>O898*H898</f>
        <v>0</v>
      </c>
      <c r="Q898" s="374">
        <v>0</v>
      </c>
      <c r="R898" s="374">
        <f>Q898*H898</f>
        <v>0</v>
      </c>
      <c r="S898" s="374">
        <v>0</v>
      </c>
      <c r="T898" s="375">
        <f>S898*H898</f>
        <v>0</v>
      </c>
      <c r="AR898" s="275" t="s">
        <v>91</v>
      </c>
      <c r="AT898" s="275" t="s">
        <v>82</v>
      </c>
      <c r="AU898" s="275" t="s">
        <v>45</v>
      </c>
      <c r="AY898" s="275" t="s">
        <v>79</v>
      </c>
      <c r="BE898" s="376">
        <f>IF(N898="základní",J898,0)</f>
        <v>0</v>
      </c>
      <c r="BF898" s="376">
        <f>IF(N898="snížená",J898,0)</f>
        <v>0</v>
      </c>
      <c r="BG898" s="376">
        <f>IF(N898="zákl. přenesená",J898,0)</f>
        <v>0</v>
      </c>
      <c r="BH898" s="376">
        <f>IF(N898="sníž. přenesená",J898,0)</f>
        <v>0</v>
      </c>
      <c r="BI898" s="376">
        <f>IF(N898="nulová",J898,0)</f>
        <v>0</v>
      </c>
      <c r="BJ898" s="275" t="s">
        <v>12</v>
      </c>
      <c r="BK898" s="376">
        <f>ROUND(I898*H898,1)</f>
        <v>0</v>
      </c>
      <c r="BL898" s="275" t="s">
        <v>91</v>
      </c>
      <c r="BM898" s="275" t="s">
        <v>3745</v>
      </c>
    </row>
    <row r="899" spans="2:65" s="285" customFormat="1" ht="22.5" customHeight="1">
      <c r="B899" s="286"/>
      <c r="C899" s="366" t="s">
        <v>3703</v>
      </c>
      <c r="D899" s="366" t="s">
        <v>82</v>
      </c>
      <c r="E899" s="367" t="s">
        <v>3744</v>
      </c>
      <c r="F899" s="368" t="s">
        <v>3743</v>
      </c>
      <c r="G899" s="369" t="s">
        <v>953</v>
      </c>
      <c r="H899" s="370">
        <v>8.5429999999999993</v>
      </c>
      <c r="I899" s="261"/>
      <c r="J899" s="371">
        <f>ROUND(I899*H899,1)</f>
        <v>0</v>
      </c>
      <c r="K899" s="368"/>
      <c r="L899" s="286"/>
      <c r="M899" s="372" t="s">
        <v>1</v>
      </c>
      <c r="N899" s="373" t="s">
        <v>31</v>
      </c>
      <c r="O899" s="374">
        <v>0</v>
      </c>
      <c r="P899" s="374">
        <f>O899*H899</f>
        <v>0</v>
      </c>
      <c r="Q899" s="374">
        <v>0</v>
      </c>
      <c r="R899" s="374">
        <f>Q899*H899</f>
        <v>0</v>
      </c>
      <c r="S899" s="374">
        <v>0</v>
      </c>
      <c r="T899" s="375">
        <f>S899*H899</f>
        <v>0</v>
      </c>
      <c r="AR899" s="275" t="s">
        <v>91</v>
      </c>
      <c r="AT899" s="275" t="s">
        <v>82</v>
      </c>
      <c r="AU899" s="275" t="s">
        <v>45</v>
      </c>
      <c r="AY899" s="275" t="s">
        <v>79</v>
      </c>
      <c r="BE899" s="376">
        <f>IF(N899="základní",J899,0)</f>
        <v>0</v>
      </c>
      <c r="BF899" s="376">
        <f>IF(N899="snížená",J899,0)</f>
        <v>0</v>
      </c>
      <c r="BG899" s="376">
        <f>IF(N899="zákl. přenesená",J899,0)</f>
        <v>0</v>
      </c>
      <c r="BH899" s="376">
        <f>IF(N899="sníž. přenesená",J899,0)</f>
        <v>0</v>
      </c>
      <c r="BI899" s="376">
        <f>IF(N899="nulová",J899,0)</f>
        <v>0</v>
      </c>
      <c r="BJ899" s="275" t="s">
        <v>12</v>
      </c>
      <c r="BK899" s="376">
        <f>ROUND(I899*H899,1)</f>
        <v>0</v>
      </c>
      <c r="BL899" s="275" t="s">
        <v>91</v>
      </c>
      <c r="BM899" s="275" t="s">
        <v>3742</v>
      </c>
    </row>
    <row r="900" spans="2:65" s="353" customFormat="1" ht="29.85" customHeight="1">
      <c r="B900" s="352"/>
      <c r="D900" s="363" t="s">
        <v>41</v>
      </c>
      <c r="E900" s="364" t="s">
        <v>4784</v>
      </c>
      <c r="F900" s="364" t="s">
        <v>1781</v>
      </c>
      <c r="I900" s="437"/>
      <c r="J900" s="365">
        <f>BK900</f>
        <v>0</v>
      </c>
      <c r="L900" s="352"/>
      <c r="M900" s="357"/>
      <c r="N900" s="358"/>
      <c r="O900" s="358"/>
      <c r="P900" s="359">
        <f>P901</f>
        <v>419.48365800000005</v>
      </c>
      <c r="Q900" s="358"/>
      <c r="R900" s="359">
        <f>R901</f>
        <v>0</v>
      </c>
      <c r="S900" s="358"/>
      <c r="T900" s="360">
        <f>T901</f>
        <v>0</v>
      </c>
      <c r="AR900" s="354" t="s">
        <v>12</v>
      </c>
      <c r="AT900" s="361" t="s">
        <v>41</v>
      </c>
      <c r="AU900" s="361" t="s">
        <v>12</v>
      </c>
      <c r="AY900" s="354" t="s">
        <v>79</v>
      </c>
      <c r="BK900" s="362">
        <f>BK901</f>
        <v>0</v>
      </c>
    </row>
    <row r="901" spans="2:65" s="285" customFormat="1" ht="22.5" customHeight="1">
      <c r="B901" s="286"/>
      <c r="C901" s="366" t="s">
        <v>3698</v>
      </c>
      <c r="D901" s="366" t="s">
        <v>82</v>
      </c>
      <c r="E901" s="367" t="s">
        <v>3740</v>
      </c>
      <c r="F901" s="368" t="s">
        <v>3739</v>
      </c>
      <c r="G901" s="369" t="s">
        <v>953</v>
      </c>
      <c r="H901" s="370">
        <v>1319.1310000000001</v>
      </c>
      <c r="I901" s="261"/>
      <c r="J901" s="371">
        <f>ROUND(I901*H901,1)</f>
        <v>0</v>
      </c>
      <c r="K901" s="368"/>
      <c r="L901" s="286"/>
      <c r="M901" s="372" t="s">
        <v>1</v>
      </c>
      <c r="N901" s="373" t="s">
        <v>31</v>
      </c>
      <c r="O901" s="374">
        <v>0.318</v>
      </c>
      <c r="P901" s="374">
        <f>O901*H901</f>
        <v>419.48365800000005</v>
      </c>
      <c r="Q901" s="374">
        <v>0</v>
      </c>
      <c r="R901" s="374">
        <f>Q901*H901</f>
        <v>0</v>
      </c>
      <c r="S901" s="374">
        <v>0</v>
      </c>
      <c r="T901" s="375">
        <f>S901*H901</f>
        <v>0</v>
      </c>
      <c r="AR901" s="275" t="s">
        <v>91</v>
      </c>
      <c r="AT901" s="275" t="s">
        <v>82</v>
      </c>
      <c r="AU901" s="275" t="s">
        <v>45</v>
      </c>
      <c r="AY901" s="275" t="s">
        <v>79</v>
      </c>
      <c r="BE901" s="376">
        <f>IF(N901="základní",J901,0)</f>
        <v>0</v>
      </c>
      <c r="BF901" s="376">
        <f>IF(N901="snížená",J901,0)</f>
        <v>0</v>
      </c>
      <c r="BG901" s="376">
        <f>IF(N901="zákl. přenesená",J901,0)</f>
        <v>0</v>
      </c>
      <c r="BH901" s="376">
        <f>IF(N901="sníž. přenesená",J901,0)</f>
        <v>0</v>
      </c>
      <c r="BI901" s="376">
        <f>IF(N901="nulová",J901,0)</f>
        <v>0</v>
      </c>
      <c r="BJ901" s="275" t="s">
        <v>12</v>
      </c>
      <c r="BK901" s="376">
        <f>ROUND(I901*H901,1)</f>
        <v>0</v>
      </c>
      <c r="BL901" s="275" t="s">
        <v>91</v>
      </c>
      <c r="BM901" s="275" t="s">
        <v>3738</v>
      </c>
    </row>
    <row r="902" spans="2:65" s="353" customFormat="1" ht="37.35" customHeight="1">
      <c r="B902" s="352"/>
      <c r="D902" s="354" t="s">
        <v>41</v>
      </c>
      <c r="E902" s="355" t="s">
        <v>78</v>
      </c>
      <c r="F902" s="355" t="s">
        <v>4783</v>
      </c>
      <c r="I902" s="437"/>
      <c r="J902" s="356">
        <f>BK902</f>
        <v>0</v>
      </c>
      <c r="L902" s="352"/>
      <c r="M902" s="357"/>
      <c r="N902" s="358"/>
      <c r="O902" s="358"/>
      <c r="P902" s="359">
        <f>P903+P971+P999+P1085+P1204+P1251+P1310+P1430+P1473+P1535+P1578+P1650+P1662+P1772</f>
        <v>5725.4090259999994</v>
      </c>
      <c r="Q902" s="358"/>
      <c r="R902" s="359">
        <f>R903+R971+R999+R1085+R1204+R1251+R1310+R1430+R1473+R1535+R1578+R1650+R1662+R1772</f>
        <v>120.15284142</v>
      </c>
      <c r="S902" s="358"/>
      <c r="T902" s="360">
        <f>T903+T971+T999+T1085+T1204+T1251+T1310+T1430+T1473+T1535+T1578+T1650+T1662+T1772</f>
        <v>0</v>
      </c>
      <c r="AR902" s="354" t="s">
        <v>45</v>
      </c>
      <c r="AT902" s="361" t="s">
        <v>41</v>
      </c>
      <c r="AU902" s="361" t="s">
        <v>42</v>
      </c>
      <c r="AY902" s="354" t="s">
        <v>79</v>
      </c>
      <c r="BK902" s="362">
        <f>BK903+BK971+BK999+BK1085+BK1204+BK1251+BK1310+BK1430+BK1473+BK1535+BK1578+BK1650+BK1662+BK1772</f>
        <v>0</v>
      </c>
    </row>
    <row r="903" spans="2:65" s="353" customFormat="1" ht="19.899999999999999" customHeight="1">
      <c r="B903" s="352"/>
      <c r="D903" s="363" t="s">
        <v>41</v>
      </c>
      <c r="E903" s="364" t="s">
        <v>4782</v>
      </c>
      <c r="F903" s="364" t="s">
        <v>4781</v>
      </c>
      <c r="I903" s="437"/>
      <c r="J903" s="365">
        <f>BK903</f>
        <v>0</v>
      </c>
      <c r="L903" s="352"/>
      <c r="M903" s="357"/>
      <c r="N903" s="358"/>
      <c r="O903" s="358"/>
      <c r="P903" s="359">
        <f>SUM(P904:P970)</f>
        <v>374.90806299999997</v>
      </c>
      <c r="Q903" s="358"/>
      <c r="R903" s="359">
        <f>SUM(R904:R970)</f>
        <v>8.0508814399999995</v>
      </c>
      <c r="S903" s="358"/>
      <c r="T903" s="360">
        <f>SUM(T904:T970)</f>
        <v>0</v>
      </c>
      <c r="AR903" s="354" t="s">
        <v>45</v>
      </c>
      <c r="AT903" s="361" t="s">
        <v>41</v>
      </c>
      <c r="AU903" s="361" t="s">
        <v>12</v>
      </c>
      <c r="AY903" s="354" t="s">
        <v>79</v>
      </c>
      <c r="BK903" s="362">
        <f>SUM(BK904:BK970)</f>
        <v>0</v>
      </c>
    </row>
    <row r="904" spans="2:65" s="285" customFormat="1" ht="22.5" customHeight="1">
      <c r="B904" s="286"/>
      <c r="C904" s="366" t="s">
        <v>3694</v>
      </c>
      <c r="D904" s="366" t="s">
        <v>82</v>
      </c>
      <c r="E904" s="367" t="s">
        <v>3735</v>
      </c>
      <c r="F904" s="368" t="s">
        <v>3734</v>
      </c>
      <c r="G904" s="369" t="s">
        <v>959</v>
      </c>
      <c r="H904" s="370">
        <v>347.68599999999998</v>
      </c>
      <c r="I904" s="261"/>
      <c r="J904" s="371">
        <f>ROUND(I904*H904,1)</f>
        <v>0</v>
      </c>
      <c r="K904" s="368"/>
      <c r="L904" s="286"/>
      <c r="M904" s="372" t="s">
        <v>1</v>
      </c>
      <c r="N904" s="373" t="s">
        <v>31</v>
      </c>
      <c r="O904" s="374">
        <v>0.03</v>
      </c>
      <c r="P904" s="374">
        <f>O904*H904</f>
        <v>10.430579999999999</v>
      </c>
      <c r="Q904" s="374">
        <v>0</v>
      </c>
      <c r="R904" s="374">
        <f>Q904*H904</f>
        <v>0</v>
      </c>
      <c r="S904" s="374">
        <v>0</v>
      </c>
      <c r="T904" s="375">
        <f>S904*H904</f>
        <v>0</v>
      </c>
      <c r="AR904" s="275" t="s">
        <v>86</v>
      </c>
      <c r="AT904" s="275" t="s">
        <v>82</v>
      </c>
      <c r="AU904" s="275" t="s">
        <v>45</v>
      </c>
      <c r="AY904" s="275" t="s">
        <v>79</v>
      </c>
      <c r="BE904" s="376">
        <f>IF(N904="základní",J904,0)</f>
        <v>0</v>
      </c>
      <c r="BF904" s="376">
        <f>IF(N904="snížená",J904,0)</f>
        <v>0</v>
      </c>
      <c r="BG904" s="376">
        <f>IF(N904="zákl. přenesená",J904,0)</f>
        <v>0</v>
      </c>
      <c r="BH904" s="376">
        <f>IF(N904="sníž. přenesená",J904,0)</f>
        <v>0</v>
      </c>
      <c r="BI904" s="376">
        <f>IF(N904="nulová",J904,0)</f>
        <v>0</v>
      </c>
      <c r="BJ904" s="275" t="s">
        <v>12</v>
      </c>
      <c r="BK904" s="376">
        <f>ROUND(I904*H904,1)</f>
        <v>0</v>
      </c>
      <c r="BL904" s="275" t="s">
        <v>86</v>
      </c>
      <c r="BM904" s="275" t="s">
        <v>3733</v>
      </c>
    </row>
    <row r="905" spans="2:65" s="378" customFormat="1">
      <c r="B905" s="377"/>
      <c r="D905" s="379" t="s">
        <v>88</v>
      </c>
      <c r="E905" s="380" t="s">
        <v>1</v>
      </c>
      <c r="F905" s="381" t="s">
        <v>3732</v>
      </c>
      <c r="H905" s="382">
        <v>347.68599999999998</v>
      </c>
      <c r="I905" s="434"/>
      <c r="L905" s="377"/>
      <c r="M905" s="383"/>
      <c r="N905" s="384"/>
      <c r="O905" s="384"/>
      <c r="P905" s="384"/>
      <c r="Q905" s="384"/>
      <c r="R905" s="384"/>
      <c r="S905" s="384"/>
      <c r="T905" s="385"/>
      <c r="AT905" s="380" t="s">
        <v>88</v>
      </c>
      <c r="AU905" s="380" t="s">
        <v>45</v>
      </c>
      <c r="AV905" s="378" t="s">
        <v>45</v>
      </c>
      <c r="AW905" s="378" t="s">
        <v>24</v>
      </c>
      <c r="AX905" s="378" t="s">
        <v>42</v>
      </c>
      <c r="AY905" s="380" t="s">
        <v>79</v>
      </c>
    </row>
    <row r="906" spans="2:65" s="387" customFormat="1">
      <c r="B906" s="386"/>
      <c r="D906" s="388" t="s">
        <v>88</v>
      </c>
      <c r="E906" s="389" t="s">
        <v>1</v>
      </c>
      <c r="F906" s="390" t="s">
        <v>90</v>
      </c>
      <c r="H906" s="391">
        <v>347.68599999999998</v>
      </c>
      <c r="I906" s="435"/>
      <c r="L906" s="386"/>
      <c r="M906" s="392"/>
      <c r="N906" s="393"/>
      <c r="O906" s="393"/>
      <c r="P906" s="393"/>
      <c r="Q906" s="393"/>
      <c r="R906" s="393"/>
      <c r="S906" s="393"/>
      <c r="T906" s="394"/>
      <c r="AT906" s="395" t="s">
        <v>88</v>
      </c>
      <c r="AU906" s="395" t="s">
        <v>45</v>
      </c>
      <c r="AV906" s="387" t="s">
        <v>91</v>
      </c>
      <c r="AW906" s="387" t="s">
        <v>24</v>
      </c>
      <c r="AX906" s="387" t="s">
        <v>12</v>
      </c>
      <c r="AY906" s="395" t="s">
        <v>79</v>
      </c>
    </row>
    <row r="907" spans="2:65" s="285" customFormat="1" ht="22.5" customHeight="1">
      <c r="B907" s="286"/>
      <c r="C907" s="405" t="s">
        <v>3692</v>
      </c>
      <c r="D907" s="405" t="s">
        <v>92</v>
      </c>
      <c r="E907" s="406" t="s">
        <v>3725</v>
      </c>
      <c r="F907" s="407" t="s">
        <v>4779</v>
      </c>
      <c r="G907" s="408" t="s">
        <v>953</v>
      </c>
      <c r="H907" s="409">
        <v>0.122</v>
      </c>
      <c r="I907" s="262"/>
      <c r="J907" s="410">
        <f>ROUND(I907*H907,1)</f>
        <v>0</v>
      </c>
      <c r="K907" s="407"/>
      <c r="L907" s="411"/>
      <c r="M907" s="412" t="s">
        <v>1</v>
      </c>
      <c r="N907" s="413" t="s">
        <v>31</v>
      </c>
      <c r="O907" s="374">
        <v>0</v>
      </c>
      <c r="P907" s="374">
        <f>O907*H907</f>
        <v>0</v>
      </c>
      <c r="Q907" s="374">
        <v>1</v>
      </c>
      <c r="R907" s="374">
        <f>Q907*H907</f>
        <v>0.122</v>
      </c>
      <c r="S907" s="374">
        <v>0</v>
      </c>
      <c r="T907" s="375">
        <f>S907*H907</f>
        <v>0</v>
      </c>
      <c r="AR907" s="275" t="s">
        <v>95</v>
      </c>
      <c r="AT907" s="275" t="s">
        <v>92</v>
      </c>
      <c r="AU907" s="275" t="s">
        <v>45</v>
      </c>
      <c r="AY907" s="275" t="s">
        <v>79</v>
      </c>
      <c r="BE907" s="376">
        <f>IF(N907="základní",J907,0)</f>
        <v>0</v>
      </c>
      <c r="BF907" s="376">
        <f>IF(N907="snížená",J907,0)</f>
        <v>0</v>
      </c>
      <c r="BG907" s="376">
        <f>IF(N907="zákl. přenesená",J907,0)</f>
        <v>0</v>
      </c>
      <c r="BH907" s="376">
        <f>IF(N907="sníž. přenesená",J907,0)</f>
        <v>0</v>
      </c>
      <c r="BI907" s="376">
        <f>IF(N907="nulová",J907,0)</f>
        <v>0</v>
      </c>
      <c r="BJ907" s="275" t="s">
        <v>12</v>
      </c>
      <c r="BK907" s="376">
        <f>ROUND(I907*H907,1)</f>
        <v>0</v>
      </c>
      <c r="BL907" s="275" t="s">
        <v>86</v>
      </c>
      <c r="BM907" s="275" t="s">
        <v>3731</v>
      </c>
    </row>
    <row r="908" spans="2:65" s="285" customFormat="1" ht="27">
      <c r="B908" s="286"/>
      <c r="D908" s="379" t="s">
        <v>4618</v>
      </c>
      <c r="F908" s="424" t="s">
        <v>4778</v>
      </c>
      <c r="I908" s="439"/>
      <c r="L908" s="286"/>
      <c r="M908" s="425"/>
      <c r="N908" s="273"/>
      <c r="O908" s="273"/>
      <c r="P908" s="273"/>
      <c r="Q908" s="273"/>
      <c r="R908" s="273"/>
      <c r="S908" s="273"/>
      <c r="T908" s="426"/>
      <c r="AT908" s="275" t="s">
        <v>4618</v>
      </c>
      <c r="AU908" s="275" t="s">
        <v>45</v>
      </c>
    </row>
    <row r="909" spans="2:65" s="378" customFormat="1">
      <c r="B909" s="377"/>
      <c r="D909" s="388" t="s">
        <v>88</v>
      </c>
      <c r="F909" s="403" t="s">
        <v>4780</v>
      </c>
      <c r="H909" s="404">
        <v>0.122</v>
      </c>
      <c r="I909" s="434"/>
      <c r="L909" s="377"/>
      <c r="M909" s="383"/>
      <c r="N909" s="384"/>
      <c r="O909" s="384"/>
      <c r="P909" s="384"/>
      <c r="Q909" s="384"/>
      <c r="R909" s="384"/>
      <c r="S909" s="384"/>
      <c r="T909" s="385"/>
      <c r="AT909" s="380" t="s">
        <v>88</v>
      </c>
      <c r="AU909" s="380" t="s">
        <v>45</v>
      </c>
      <c r="AV909" s="378" t="s">
        <v>45</v>
      </c>
      <c r="AW909" s="378" t="s">
        <v>2</v>
      </c>
      <c r="AX909" s="378" t="s">
        <v>12</v>
      </c>
      <c r="AY909" s="380" t="s">
        <v>79</v>
      </c>
    </row>
    <row r="910" spans="2:65" s="285" customFormat="1" ht="22.5" customHeight="1">
      <c r="B910" s="286"/>
      <c r="C910" s="366" t="s">
        <v>3688</v>
      </c>
      <c r="D910" s="366" t="s">
        <v>82</v>
      </c>
      <c r="E910" s="367" t="s">
        <v>3730</v>
      </c>
      <c r="F910" s="368" t="s">
        <v>3729</v>
      </c>
      <c r="G910" s="369" t="s">
        <v>959</v>
      </c>
      <c r="H910" s="370">
        <v>105.961</v>
      </c>
      <c r="I910" s="261"/>
      <c r="J910" s="371">
        <f>ROUND(I910*H910,1)</f>
        <v>0</v>
      </c>
      <c r="K910" s="368"/>
      <c r="L910" s="286"/>
      <c r="M910" s="372" t="s">
        <v>1</v>
      </c>
      <c r="N910" s="373" t="s">
        <v>31</v>
      </c>
      <c r="O910" s="374">
        <v>5.8999999999999997E-2</v>
      </c>
      <c r="P910" s="374">
        <f>O910*H910</f>
        <v>6.2516989999999995</v>
      </c>
      <c r="Q910" s="374">
        <v>0</v>
      </c>
      <c r="R910" s="374">
        <f>Q910*H910</f>
        <v>0</v>
      </c>
      <c r="S910" s="374">
        <v>0</v>
      </c>
      <c r="T910" s="375">
        <f>S910*H910</f>
        <v>0</v>
      </c>
      <c r="AR910" s="275" t="s">
        <v>86</v>
      </c>
      <c r="AT910" s="275" t="s">
        <v>82</v>
      </c>
      <c r="AU910" s="275" t="s">
        <v>45</v>
      </c>
      <c r="AY910" s="275" t="s">
        <v>79</v>
      </c>
      <c r="BE910" s="376">
        <f>IF(N910="základní",J910,0)</f>
        <v>0</v>
      </c>
      <c r="BF910" s="376">
        <f>IF(N910="snížená",J910,0)</f>
        <v>0</v>
      </c>
      <c r="BG910" s="376">
        <f>IF(N910="zákl. přenesená",J910,0)</f>
        <v>0</v>
      </c>
      <c r="BH910" s="376">
        <f>IF(N910="sníž. přenesená",J910,0)</f>
        <v>0</v>
      </c>
      <c r="BI910" s="376">
        <f>IF(N910="nulová",J910,0)</f>
        <v>0</v>
      </c>
      <c r="BJ910" s="275" t="s">
        <v>12</v>
      </c>
      <c r="BK910" s="376">
        <f>ROUND(I910*H910,1)</f>
        <v>0</v>
      </c>
      <c r="BL910" s="275" t="s">
        <v>86</v>
      </c>
      <c r="BM910" s="275" t="s">
        <v>3728</v>
      </c>
    </row>
    <row r="911" spans="2:65" s="378" customFormat="1">
      <c r="B911" s="377"/>
      <c r="D911" s="379" t="s">
        <v>88</v>
      </c>
      <c r="E911" s="380" t="s">
        <v>1</v>
      </c>
      <c r="F911" s="381" t="s">
        <v>3727</v>
      </c>
      <c r="H911" s="382">
        <v>105.961</v>
      </c>
      <c r="I911" s="434"/>
      <c r="L911" s="377"/>
      <c r="M911" s="383"/>
      <c r="N911" s="384"/>
      <c r="O911" s="384"/>
      <c r="P911" s="384"/>
      <c r="Q911" s="384"/>
      <c r="R911" s="384"/>
      <c r="S911" s="384"/>
      <c r="T911" s="385"/>
      <c r="AT911" s="380" t="s">
        <v>88</v>
      </c>
      <c r="AU911" s="380" t="s">
        <v>45</v>
      </c>
      <c r="AV911" s="378" t="s">
        <v>45</v>
      </c>
      <c r="AW911" s="378" t="s">
        <v>24</v>
      </c>
      <c r="AX911" s="378" t="s">
        <v>42</v>
      </c>
      <c r="AY911" s="380" t="s">
        <v>79</v>
      </c>
    </row>
    <row r="912" spans="2:65" s="387" customFormat="1">
      <c r="B912" s="386"/>
      <c r="D912" s="388" t="s">
        <v>88</v>
      </c>
      <c r="E912" s="389" t="s">
        <v>1</v>
      </c>
      <c r="F912" s="390" t="s">
        <v>90</v>
      </c>
      <c r="H912" s="391">
        <v>105.961</v>
      </c>
      <c r="I912" s="435"/>
      <c r="L912" s="386"/>
      <c r="M912" s="392"/>
      <c r="N912" s="393"/>
      <c r="O912" s="393"/>
      <c r="P912" s="393"/>
      <c r="Q912" s="393"/>
      <c r="R912" s="393"/>
      <c r="S912" s="393"/>
      <c r="T912" s="394"/>
      <c r="AT912" s="395" t="s">
        <v>88</v>
      </c>
      <c r="AU912" s="395" t="s">
        <v>45</v>
      </c>
      <c r="AV912" s="387" t="s">
        <v>91</v>
      </c>
      <c r="AW912" s="387" t="s">
        <v>24</v>
      </c>
      <c r="AX912" s="387" t="s">
        <v>12</v>
      </c>
      <c r="AY912" s="395" t="s">
        <v>79</v>
      </c>
    </row>
    <row r="913" spans="2:65" s="285" customFormat="1" ht="22.5" customHeight="1">
      <c r="B913" s="286"/>
      <c r="C913" s="405" t="s">
        <v>3684</v>
      </c>
      <c r="D913" s="405" t="s">
        <v>92</v>
      </c>
      <c r="E913" s="406" t="s">
        <v>3725</v>
      </c>
      <c r="F913" s="407" t="s">
        <v>4779</v>
      </c>
      <c r="G913" s="408" t="s">
        <v>953</v>
      </c>
      <c r="H913" s="409">
        <v>4.8000000000000001E-2</v>
      </c>
      <c r="I913" s="262"/>
      <c r="J913" s="410">
        <f>ROUND(I913*H913,1)</f>
        <v>0</v>
      </c>
      <c r="K913" s="407"/>
      <c r="L913" s="411"/>
      <c r="M913" s="412" t="s">
        <v>1</v>
      </c>
      <c r="N913" s="413" t="s">
        <v>31</v>
      </c>
      <c r="O913" s="374">
        <v>0</v>
      </c>
      <c r="P913" s="374">
        <f>O913*H913</f>
        <v>0</v>
      </c>
      <c r="Q913" s="374">
        <v>1</v>
      </c>
      <c r="R913" s="374">
        <f>Q913*H913</f>
        <v>4.8000000000000001E-2</v>
      </c>
      <c r="S913" s="374">
        <v>0</v>
      </c>
      <c r="T913" s="375">
        <f>S913*H913</f>
        <v>0</v>
      </c>
      <c r="AR913" s="275" t="s">
        <v>95</v>
      </c>
      <c r="AT913" s="275" t="s">
        <v>92</v>
      </c>
      <c r="AU913" s="275" t="s">
        <v>45</v>
      </c>
      <c r="AY913" s="275" t="s">
        <v>79</v>
      </c>
      <c r="BE913" s="376">
        <f>IF(N913="základní",J913,0)</f>
        <v>0</v>
      </c>
      <c r="BF913" s="376">
        <f>IF(N913="snížená",J913,0)</f>
        <v>0</v>
      </c>
      <c r="BG913" s="376">
        <f>IF(N913="zákl. přenesená",J913,0)</f>
        <v>0</v>
      </c>
      <c r="BH913" s="376">
        <f>IF(N913="sníž. přenesená",J913,0)</f>
        <v>0</v>
      </c>
      <c r="BI913" s="376">
        <f>IF(N913="nulová",J913,0)</f>
        <v>0</v>
      </c>
      <c r="BJ913" s="275" t="s">
        <v>12</v>
      </c>
      <c r="BK913" s="376">
        <f>ROUND(I913*H913,1)</f>
        <v>0</v>
      </c>
      <c r="BL913" s="275" t="s">
        <v>86</v>
      </c>
      <c r="BM913" s="275" t="s">
        <v>3724</v>
      </c>
    </row>
    <row r="914" spans="2:65" s="285" customFormat="1" ht="27">
      <c r="B914" s="286"/>
      <c r="D914" s="379" t="s">
        <v>4618</v>
      </c>
      <c r="F914" s="424" t="s">
        <v>4778</v>
      </c>
      <c r="I914" s="439"/>
      <c r="L914" s="286"/>
      <c r="M914" s="425"/>
      <c r="N914" s="273"/>
      <c r="O914" s="273"/>
      <c r="P914" s="273"/>
      <c r="Q914" s="273"/>
      <c r="R914" s="273"/>
      <c r="S914" s="273"/>
      <c r="T914" s="426"/>
      <c r="AT914" s="275" t="s">
        <v>4618</v>
      </c>
      <c r="AU914" s="275" t="s">
        <v>45</v>
      </c>
    </row>
    <row r="915" spans="2:65" s="378" customFormat="1">
      <c r="B915" s="377"/>
      <c r="D915" s="388" t="s">
        <v>88</v>
      </c>
      <c r="F915" s="403" t="s">
        <v>4777</v>
      </c>
      <c r="H915" s="404">
        <v>4.8000000000000001E-2</v>
      </c>
      <c r="I915" s="434"/>
      <c r="L915" s="377"/>
      <c r="M915" s="383"/>
      <c r="N915" s="384"/>
      <c r="O915" s="384"/>
      <c r="P915" s="384"/>
      <c r="Q915" s="384"/>
      <c r="R915" s="384"/>
      <c r="S915" s="384"/>
      <c r="T915" s="385"/>
      <c r="AT915" s="380" t="s">
        <v>88</v>
      </c>
      <c r="AU915" s="380" t="s">
        <v>45</v>
      </c>
      <c r="AV915" s="378" t="s">
        <v>45</v>
      </c>
      <c r="AW915" s="378" t="s">
        <v>2</v>
      </c>
      <c r="AX915" s="378" t="s">
        <v>12</v>
      </c>
      <c r="AY915" s="380" t="s">
        <v>79</v>
      </c>
    </row>
    <row r="916" spans="2:65" s="285" customFormat="1" ht="22.5" customHeight="1">
      <c r="B916" s="286"/>
      <c r="C916" s="366" t="s">
        <v>3679</v>
      </c>
      <c r="D916" s="366" t="s">
        <v>82</v>
      </c>
      <c r="E916" s="367" t="s">
        <v>3722</v>
      </c>
      <c r="F916" s="368" t="s">
        <v>3721</v>
      </c>
      <c r="G916" s="369" t="s">
        <v>959</v>
      </c>
      <c r="H916" s="370">
        <v>695.37099999999998</v>
      </c>
      <c r="I916" s="261"/>
      <c r="J916" s="371">
        <f>ROUND(I916*H916,1)</f>
        <v>0</v>
      </c>
      <c r="K916" s="368"/>
      <c r="L916" s="286"/>
      <c r="M916" s="372" t="s">
        <v>1</v>
      </c>
      <c r="N916" s="373" t="s">
        <v>31</v>
      </c>
      <c r="O916" s="374">
        <v>0.222</v>
      </c>
      <c r="P916" s="374">
        <f>O916*H916</f>
        <v>154.37236200000001</v>
      </c>
      <c r="Q916" s="374">
        <v>4.0000000000000002E-4</v>
      </c>
      <c r="R916" s="374">
        <f>Q916*H916</f>
        <v>0.27814840000000002</v>
      </c>
      <c r="S916" s="374">
        <v>0</v>
      </c>
      <c r="T916" s="375">
        <f>S916*H916</f>
        <v>0</v>
      </c>
      <c r="AR916" s="275" t="s">
        <v>86</v>
      </c>
      <c r="AT916" s="275" t="s">
        <v>82</v>
      </c>
      <c r="AU916" s="275" t="s">
        <v>45</v>
      </c>
      <c r="AY916" s="275" t="s">
        <v>79</v>
      </c>
      <c r="BE916" s="376">
        <f>IF(N916="základní",J916,0)</f>
        <v>0</v>
      </c>
      <c r="BF916" s="376">
        <f>IF(N916="snížená",J916,0)</f>
        <v>0</v>
      </c>
      <c r="BG916" s="376">
        <f>IF(N916="zákl. přenesená",J916,0)</f>
        <v>0</v>
      </c>
      <c r="BH916" s="376">
        <f>IF(N916="sníž. přenesená",J916,0)</f>
        <v>0</v>
      </c>
      <c r="BI916" s="376">
        <f>IF(N916="nulová",J916,0)</f>
        <v>0</v>
      </c>
      <c r="BJ916" s="275" t="s">
        <v>12</v>
      </c>
      <c r="BK916" s="376">
        <f>ROUND(I916*H916,1)</f>
        <v>0</v>
      </c>
      <c r="BL916" s="275" t="s">
        <v>86</v>
      </c>
      <c r="BM916" s="275" t="s">
        <v>3720</v>
      </c>
    </row>
    <row r="917" spans="2:65" s="378" customFormat="1">
      <c r="B917" s="377"/>
      <c r="D917" s="379" t="s">
        <v>88</v>
      </c>
      <c r="E917" s="380" t="s">
        <v>1</v>
      </c>
      <c r="F917" s="381" t="s">
        <v>3719</v>
      </c>
      <c r="H917" s="382">
        <v>695.37099999999998</v>
      </c>
      <c r="I917" s="434"/>
      <c r="L917" s="377"/>
      <c r="M917" s="383"/>
      <c r="N917" s="384"/>
      <c r="O917" s="384"/>
      <c r="P917" s="384"/>
      <c r="Q917" s="384"/>
      <c r="R917" s="384"/>
      <c r="S917" s="384"/>
      <c r="T917" s="385"/>
      <c r="AT917" s="380" t="s">
        <v>88</v>
      </c>
      <c r="AU917" s="380" t="s">
        <v>45</v>
      </c>
      <c r="AV917" s="378" t="s">
        <v>45</v>
      </c>
      <c r="AW917" s="378" t="s">
        <v>24</v>
      </c>
      <c r="AX917" s="378" t="s">
        <v>42</v>
      </c>
      <c r="AY917" s="380" t="s">
        <v>79</v>
      </c>
    </row>
    <row r="918" spans="2:65" s="387" customFormat="1">
      <c r="B918" s="386"/>
      <c r="D918" s="388" t="s">
        <v>88</v>
      </c>
      <c r="E918" s="389" t="s">
        <v>1</v>
      </c>
      <c r="F918" s="390" t="s">
        <v>90</v>
      </c>
      <c r="H918" s="391">
        <v>695.37099999999998</v>
      </c>
      <c r="I918" s="435"/>
      <c r="L918" s="386"/>
      <c r="M918" s="392"/>
      <c r="N918" s="393"/>
      <c r="O918" s="393"/>
      <c r="P918" s="393"/>
      <c r="Q918" s="393"/>
      <c r="R918" s="393"/>
      <c r="S918" s="393"/>
      <c r="T918" s="394"/>
      <c r="AT918" s="395" t="s">
        <v>88</v>
      </c>
      <c r="AU918" s="395" t="s">
        <v>45</v>
      </c>
      <c r="AV918" s="387" t="s">
        <v>91</v>
      </c>
      <c r="AW918" s="387" t="s">
        <v>24</v>
      </c>
      <c r="AX918" s="387" t="s">
        <v>12</v>
      </c>
      <c r="AY918" s="395" t="s">
        <v>79</v>
      </c>
    </row>
    <row r="919" spans="2:65" s="285" customFormat="1" ht="22.5" customHeight="1">
      <c r="B919" s="286"/>
      <c r="C919" s="405" t="s">
        <v>3670</v>
      </c>
      <c r="D919" s="405" t="s">
        <v>92</v>
      </c>
      <c r="E919" s="406" t="s">
        <v>3710</v>
      </c>
      <c r="F919" s="407" t="s">
        <v>4775</v>
      </c>
      <c r="G919" s="408" t="s">
        <v>959</v>
      </c>
      <c r="H919" s="409">
        <v>799.67700000000002</v>
      </c>
      <c r="I919" s="262"/>
      <c r="J919" s="410">
        <f>ROUND(I919*H919,1)</f>
        <v>0</v>
      </c>
      <c r="K919" s="407"/>
      <c r="L919" s="411"/>
      <c r="M919" s="412" t="s">
        <v>1</v>
      </c>
      <c r="N919" s="413" t="s">
        <v>31</v>
      </c>
      <c r="O919" s="374">
        <v>0</v>
      </c>
      <c r="P919" s="374">
        <f>O919*H919</f>
        <v>0</v>
      </c>
      <c r="Q919" s="374">
        <v>4.4999999999999997E-3</v>
      </c>
      <c r="R919" s="374">
        <f>Q919*H919</f>
        <v>3.5985464999999999</v>
      </c>
      <c r="S919" s="374">
        <v>0</v>
      </c>
      <c r="T919" s="375">
        <f>S919*H919</f>
        <v>0</v>
      </c>
      <c r="AR919" s="275" t="s">
        <v>95</v>
      </c>
      <c r="AT919" s="275" t="s">
        <v>92</v>
      </c>
      <c r="AU919" s="275" t="s">
        <v>45</v>
      </c>
      <c r="AY919" s="275" t="s">
        <v>79</v>
      </c>
      <c r="BE919" s="376">
        <f>IF(N919="základní",J919,0)</f>
        <v>0</v>
      </c>
      <c r="BF919" s="376">
        <f>IF(N919="snížená",J919,0)</f>
        <v>0</v>
      </c>
      <c r="BG919" s="376">
        <f>IF(N919="zákl. přenesená",J919,0)</f>
        <v>0</v>
      </c>
      <c r="BH919" s="376">
        <f>IF(N919="sníž. přenesená",J919,0)</f>
        <v>0</v>
      </c>
      <c r="BI919" s="376">
        <f>IF(N919="nulová",J919,0)</f>
        <v>0</v>
      </c>
      <c r="BJ919" s="275" t="s">
        <v>12</v>
      </c>
      <c r="BK919" s="376">
        <f>ROUND(I919*H919,1)</f>
        <v>0</v>
      </c>
      <c r="BL919" s="275" t="s">
        <v>86</v>
      </c>
      <c r="BM919" s="275" t="s">
        <v>3717</v>
      </c>
    </row>
    <row r="920" spans="2:65" s="378" customFormat="1">
      <c r="B920" s="377"/>
      <c r="D920" s="388" t="s">
        <v>88</v>
      </c>
      <c r="F920" s="403" t="s">
        <v>4776</v>
      </c>
      <c r="H920" s="404">
        <v>799.67700000000002</v>
      </c>
      <c r="I920" s="434"/>
      <c r="L920" s="377"/>
      <c r="M920" s="383"/>
      <c r="N920" s="384"/>
      <c r="O920" s="384"/>
      <c r="P920" s="384"/>
      <c r="Q920" s="384"/>
      <c r="R920" s="384"/>
      <c r="S920" s="384"/>
      <c r="T920" s="385"/>
      <c r="AT920" s="380" t="s">
        <v>88</v>
      </c>
      <c r="AU920" s="380" t="s">
        <v>45</v>
      </c>
      <c r="AV920" s="378" t="s">
        <v>45</v>
      </c>
      <c r="AW920" s="378" t="s">
        <v>2</v>
      </c>
      <c r="AX920" s="378" t="s">
        <v>12</v>
      </c>
      <c r="AY920" s="380" t="s">
        <v>79</v>
      </c>
    </row>
    <row r="921" spans="2:65" s="285" customFormat="1" ht="22.5" customHeight="1">
      <c r="B921" s="286"/>
      <c r="C921" s="366" t="s">
        <v>3666</v>
      </c>
      <c r="D921" s="366" t="s">
        <v>82</v>
      </c>
      <c r="E921" s="367" t="s">
        <v>3715</v>
      </c>
      <c r="F921" s="368" t="s">
        <v>3714</v>
      </c>
      <c r="G921" s="369" t="s">
        <v>959</v>
      </c>
      <c r="H921" s="370">
        <v>211.922</v>
      </c>
      <c r="I921" s="261"/>
      <c r="J921" s="371">
        <f>ROUND(I921*H921,1)</f>
        <v>0</v>
      </c>
      <c r="K921" s="368"/>
      <c r="L921" s="286"/>
      <c r="M921" s="372" t="s">
        <v>1</v>
      </c>
      <c r="N921" s="373" t="s">
        <v>31</v>
      </c>
      <c r="O921" s="374">
        <v>0.26</v>
      </c>
      <c r="P921" s="374">
        <f>O921*H921</f>
        <v>55.099719999999998</v>
      </c>
      <c r="Q921" s="374">
        <v>4.0000000000000002E-4</v>
      </c>
      <c r="R921" s="374">
        <f>Q921*H921</f>
        <v>8.4768800000000005E-2</v>
      </c>
      <c r="S921" s="374">
        <v>0</v>
      </c>
      <c r="T921" s="375">
        <f>S921*H921</f>
        <v>0</v>
      </c>
      <c r="AR921" s="275" t="s">
        <v>86</v>
      </c>
      <c r="AT921" s="275" t="s">
        <v>82</v>
      </c>
      <c r="AU921" s="275" t="s">
        <v>45</v>
      </c>
      <c r="AY921" s="275" t="s">
        <v>79</v>
      </c>
      <c r="BE921" s="376">
        <f>IF(N921="základní",J921,0)</f>
        <v>0</v>
      </c>
      <c r="BF921" s="376">
        <f>IF(N921="snížená",J921,0)</f>
        <v>0</v>
      </c>
      <c r="BG921" s="376">
        <f>IF(N921="zákl. přenesená",J921,0)</f>
        <v>0</v>
      </c>
      <c r="BH921" s="376">
        <f>IF(N921="sníž. přenesená",J921,0)</f>
        <v>0</v>
      </c>
      <c r="BI921" s="376">
        <f>IF(N921="nulová",J921,0)</f>
        <v>0</v>
      </c>
      <c r="BJ921" s="275" t="s">
        <v>12</v>
      </c>
      <c r="BK921" s="376">
        <f>ROUND(I921*H921,1)</f>
        <v>0</v>
      </c>
      <c r="BL921" s="275" t="s">
        <v>86</v>
      </c>
      <c r="BM921" s="275" t="s">
        <v>3713</v>
      </c>
    </row>
    <row r="922" spans="2:65" s="378" customFormat="1">
      <c r="B922" s="377"/>
      <c r="D922" s="379" t="s">
        <v>88</v>
      </c>
      <c r="E922" s="380" t="s">
        <v>1</v>
      </c>
      <c r="F922" s="381" t="s">
        <v>3712</v>
      </c>
      <c r="H922" s="382">
        <v>211.922</v>
      </c>
      <c r="I922" s="434"/>
      <c r="L922" s="377"/>
      <c r="M922" s="383"/>
      <c r="N922" s="384"/>
      <c r="O922" s="384"/>
      <c r="P922" s="384"/>
      <c r="Q922" s="384"/>
      <c r="R922" s="384"/>
      <c r="S922" s="384"/>
      <c r="T922" s="385"/>
      <c r="AT922" s="380" t="s">
        <v>88</v>
      </c>
      <c r="AU922" s="380" t="s">
        <v>45</v>
      </c>
      <c r="AV922" s="378" t="s">
        <v>45</v>
      </c>
      <c r="AW922" s="378" t="s">
        <v>24</v>
      </c>
      <c r="AX922" s="378" t="s">
        <v>42</v>
      </c>
      <c r="AY922" s="380" t="s">
        <v>79</v>
      </c>
    </row>
    <row r="923" spans="2:65" s="387" customFormat="1">
      <c r="B923" s="386"/>
      <c r="D923" s="388" t="s">
        <v>88</v>
      </c>
      <c r="E923" s="389" t="s">
        <v>1</v>
      </c>
      <c r="F923" s="390" t="s">
        <v>90</v>
      </c>
      <c r="H923" s="391">
        <v>211.922</v>
      </c>
      <c r="I923" s="435"/>
      <c r="L923" s="386"/>
      <c r="M923" s="392"/>
      <c r="N923" s="393"/>
      <c r="O923" s="393"/>
      <c r="P923" s="393"/>
      <c r="Q923" s="393"/>
      <c r="R923" s="393"/>
      <c r="S923" s="393"/>
      <c r="T923" s="394"/>
      <c r="AT923" s="395" t="s">
        <v>88</v>
      </c>
      <c r="AU923" s="395" t="s">
        <v>45</v>
      </c>
      <c r="AV923" s="387" t="s">
        <v>91</v>
      </c>
      <c r="AW923" s="387" t="s">
        <v>24</v>
      </c>
      <c r="AX923" s="387" t="s">
        <v>12</v>
      </c>
      <c r="AY923" s="395" t="s">
        <v>79</v>
      </c>
    </row>
    <row r="924" spans="2:65" s="285" customFormat="1" ht="22.5" customHeight="1">
      <c r="B924" s="286"/>
      <c r="C924" s="405" t="s">
        <v>3662</v>
      </c>
      <c r="D924" s="405" t="s">
        <v>92</v>
      </c>
      <c r="E924" s="406" t="s">
        <v>3710</v>
      </c>
      <c r="F924" s="407" t="s">
        <v>4775</v>
      </c>
      <c r="G924" s="408" t="s">
        <v>959</v>
      </c>
      <c r="H924" s="409">
        <v>254.30600000000001</v>
      </c>
      <c r="I924" s="262"/>
      <c r="J924" s="410">
        <f>ROUND(I924*H924,1)</f>
        <v>0</v>
      </c>
      <c r="K924" s="407"/>
      <c r="L924" s="411"/>
      <c r="M924" s="412" t="s">
        <v>1</v>
      </c>
      <c r="N924" s="413" t="s">
        <v>31</v>
      </c>
      <c r="O924" s="374">
        <v>0</v>
      </c>
      <c r="P924" s="374">
        <f>O924*H924</f>
        <v>0</v>
      </c>
      <c r="Q924" s="374">
        <v>4.4999999999999997E-3</v>
      </c>
      <c r="R924" s="374">
        <f>Q924*H924</f>
        <v>1.144377</v>
      </c>
      <c r="S924" s="374">
        <v>0</v>
      </c>
      <c r="T924" s="375">
        <f>S924*H924</f>
        <v>0</v>
      </c>
      <c r="AR924" s="275" t="s">
        <v>95</v>
      </c>
      <c r="AT924" s="275" t="s">
        <v>92</v>
      </c>
      <c r="AU924" s="275" t="s">
        <v>45</v>
      </c>
      <c r="AY924" s="275" t="s">
        <v>79</v>
      </c>
      <c r="BE924" s="376">
        <f>IF(N924="základní",J924,0)</f>
        <v>0</v>
      </c>
      <c r="BF924" s="376">
        <f>IF(N924="snížená",J924,0)</f>
        <v>0</v>
      </c>
      <c r="BG924" s="376">
        <f>IF(N924="zákl. přenesená",J924,0)</f>
        <v>0</v>
      </c>
      <c r="BH924" s="376">
        <f>IF(N924="sníž. přenesená",J924,0)</f>
        <v>0</v>
      </c>
      <c r="BI924" s="376">
        <f>IF(N924="nulová",J924,0)</f>
        <v>0</v>
      </c>
      <c r="BJ924" s="275" t="s">
        <v>12</v>
      </c>
      <c r="BK924" s="376">
        <f>ROUND(I924*H924,1)</f>
        <v>0</v>
      </c>
      <c r="BL924" s="275" t="s">
        <v>86</v>
      </c>
      <c r="BM924" s="275" t="s">
        <v>3709</v>
      </c>
    </row>
    <row r="925" spans="2:65" s="378" customFormat="1">
      <c r="B925" s="377"/>
      <c r="D925" s="388" t="s">
        <v>88</v>
      </c>
      <c r="F925" s="403" t="s">
        <v>4774</v>
      </c>
      <c r="H925" s="404">
        <v>254.30600000000001</v>
      </c>
      <c r="I925" s="434"/>
      <c r="L925" s="377"/>
      <c r="M925" s="383"/>
      <c r="N925" s="384"/>
      <c r="O925" s="384"/>
      <c r="P925" s="384"/>
      <c r="Q925" s="384"/>
      <c r="R925" s="384"/>
      <c r="S925" s="384"/>
      <c r="T925" s="385"/>
      <c r="AT925" s="380" t="s">
        <v>88</v>
      </c>
      <c r="AU925" s="380" t="s">
        <v>45</v>
      </c>
      <c r="AV925" s="378" t="s">
        <v>45</v>
      </c>
      <c r="AW925" s="378" t="s">
        <v>2</v>
      </c>
      <c r="AX925" s="378" t="s">
        <v>12</v>
      </c>
      <c r="AY925" s="380" t="s">
        <v>79</v>
      </c>
    </row>
    <row r="926" spans="2:65" s="285" customFormat="1" ht="31.5" customHeight="1">
      <c r="B926" s="286"/>
      <c r="C926" s="366" t="s">
        <v>3658</v>
      </c>
      <c r="D926" s="366" t="s">
        <v>82</v>
      </c>
      <c r="E926" s="367" t="s">
        <v>3707</v>
      </c>
      <c r="F926" s="368" t="s">
        <v>3706</v>
      </c>
      <c r="G926" s="369" t="s">
        <v>959</v>
      </c>
      <c r="H926" s="370">
        <v>82.926000000000002</v>
      </c>
      <c r="I926" s="261"/>
      <c r="J926" s="371">
        <f>ROUND(I926*H926,1)</f>
        <v>0</v>
      </c>
      <c r="K926" s="368"/>
      <c r="L926" s="286"/>
      <c r="M926" s="372" t="s">
        <v>1</v>
      </c>
      <c r="N926" s="373" t="s">
        <v>31</v>
      </c>
      <c r="O926" s="374">
        <v>9.7000000000000003E-2</v>
      </c>
      <c r="P926" s="374">
        <f>O926*H926</f>
        <v>8.0438220000000005</v>
      </c>
      <c r="Q926" s="374">
        <v>5.9000000000000003E-4</v>
      </c>
      <c r="R926" s="374">
        <f>Q926*H926</f>
        <v>4.8926340000000006E-2</v>
      </c>
      <c r="S926" s="374">
        <v>0</v>
      </c>
      <c r="T926" s="375">
        <f>S926*H926</f>
        <v>0</v>
      </c>
      <c r="AR926" s="275" t="s">
        <v>86</v>
      </c>
      <c r="AT926" s="275" t="s">
        <v>82</v>
      </c>
      <c r="AU926" s="275" t="s">
        <v>45</v>
      </c>
      <c r="AY926" s="275" t="s">
        <v>79</v>
      </c>
      <c r="BE926" s="376">
        <f>IF(N926="základní",J926,0)</f>
        <v>0</v>
      </c>
      <c r="BF926" s="376">
        <f>IF(N926="snížená",J926,0)</f>
        <v>0</v>
      </c>
      <c r="BG926" s="376">
        <f>IF(N926="zákl. přenesená",J926,0)</f>
        <v>0</v>
      </c>
      <c r="BH926" s="376">
        <f>IF(N926="sníž. přenesená",J926,0)</f>
        <v>0</v>
      </c>
      <c r="BI926" s="376">
        <f>IF(N926="nulová",J926,0)</f>
        <v>0</v>
      </c>
      <c r="BJ926" s="275" t="s">
        <v>12</v>
      </c>
      <c r="BK926" s="376">
        <f>ROUND(I926*H926,1)</f>
        <v>0</v>
      </c>
      <c r="BL926" s="275" t="s">
        <v>86</v>
      </c>
      <c r="BM926" s="275" t="s">
        <v>3705</v>
      </c>
    </row>
    <row r="927" spans="2:65" s="378" customFormat="1">
      <c r="B927" s="377"/>
      <c r="D927" s="379" t="s">
        <v>88</v>
      </c>
      <c r="E927" s="380" t="s">
        <v>1</v>
      </c>
      <c r="F927" s="381" t="s">
        <v>3704</v>
      </c>
      <c r="H927" s="382">
        <v>82.926000000000002</v>
      </c>
      <c r="I927" s="434"/>
      <c r="L927" s="377"/>
      <c r="M927" s="383"/>
      <c r="N927" s="384"/>
      <c r="O927" s="384"/>
      <c r="P927" s="384"/>
      <c r="Q927" s="384"/>
      <c r="R927" s="384"/>
      <c r="S927" s="384"/>
      <c r="T927" s="385"/>
      <c r="AT927" s="380" t="s">
        <v>88</v>
      </c>
      <c r="AU927" s="380" t="s">
        <v>45</v>
      </c>
      <c r="AV927" s="378" t="s">
        <v>45</v>
      </c>
      <c r="AW927" s="378" t="s">
        <v>24</v>
      </c>
      <c r="AX927" s="378" t="s">
        <v>42</v>
      </c>
      <c r="AY927" s="380" t="s">
        <v>79</v>
      </c>
    </row>
    <row r="928" spans="2:65" s="387" customFormat="1">
      <c r="B928" s="386"/>
      <c r="D928" s="388" t="s">
        <v>88</v>
      </c>
      <c r="E928" s="389" t="s">
        <v>1</v>
      </c>
      <c r="F928" s="390" t="s">
        <v>90</v>
      </c>
      <c r="H928" s="391">
        <v>82.926000000000002</v>
      </c>
      <c r="I928" s="435"/>
      <c r="L928" s="386"/>
      <c r="M928" s="392"/>
      <c r="N928" s="393"/>
      <c r="O928" s="393"/>
      <c r="P928" s="393"/>
      <c r="Q928" s="393"/>
      <c r="R928" s="393"/>
      <c r="S928" s="393"/>
      <c r="T928" s="394"/>
      <c r="AT928" s="395" t="s">
        <v>88</v>
      </c>
      <c r="AU928" s="395" t="s">
        <v>45</v>
      </c>
      <c r="AV928" s="387" t="s">
        <v>91</v>
      </c>
      <c r="AW928" s="387" t="s">
        <v>24</v>
      </c>
      <c r="AX928" s="387" t="s">
        <v>12</v>
      </c>
      <c r="AY928" s="395" t="s">
        <v>79</v>
      </c>
    </row>
    <row r="929" spans="2:65" s="285" customFormat="1" ht="22.5" customHeight="1">
      <c r="B929" s="286"/>
      <c r="C929" s="366" t="s">
        <v>3654</v>
      </c>
      <c r="D929" s="366" t="s">
        <v>82</v>
      </c>
      <c r="E929" s="367" t="s">
        <v>3702</v>
      </c>
      <c r="F929" s="368" t="s">
        <v>3701</v>
      </c>
      <c r="G929" s="369" t="s">
        <v>85</v>
      </c>
      <c r="H929" s="370">
        <v>92.14</v>
      </c>
      <c r="I929" s="261"/>
      <c r="J929" s="371">
        <f>ROUND(I929*H929,1)</f>
        <v>0</v>
      </c>
      <c r="K929" s="368"/>
      <c r="L929" s="286"/>
      <c r="M929" s="372" t="s">
        <v>1</v>
      </c>
      <c r="N929" s="373" t="s">
        <v>31</v>
      </c>
      <c r="O929" s="374">
        <v>0.05</v>
      </c>
      <c r="P929" s="374">
        <f>O929*H929</f>
        <v>4.6070000000000002</v>
      </c>
      <c r="Q929" s="374">
        <v>2.7999999999999998E-4</v>
      </c>
      <c r="R929" s="374">
        <f>Q929*H929</f>
        <v>2.5799199999999998E-2</v>
      </c>
      <c r="S929" s="374">
        <v>0</v>
      </c>
      <c r="T929" s="375">
        <f>S929*H929</f>
        <v>0</v>
      </c>
      <c r="AR929" s="275" t="s">
        <v>86</v>
      </c>
      <c r="AT929" s="275" t="s">
        <v>82</v>
      </c>
      <c r="AU929" s="275" t="s">
        <v>45</v>
      </c>
      <c r="AY929" s="275" t="s">
        <v>79</v>
      </c>
      <c r="BE929" s="376">
        <f>IF(N929="základní",J929,0)</f>
        <v>0</v>
      </c>
      <c r="BF929" s="376">
        <f>IF(N929="snížená",J929,0)</f>
        <v>0</v>
      </c>
      <c r="BG929" s="376">
        <f>IF(N929="zákl. přenesená",J929,0)</f>
        <v>0</v>
      </c>
      <c r="BH929" s="376">
        <f>IF(N929="sníž. přenesená",J929,0)</f>
        <v>0</v>
      </c>
      <c r="BI929" s="376">
        <f>IF(N929="nulová",J929,0)</f>
        <v>0</v>
      </c>
      <c r="BJ929" s="275" t="s">
        <v>12</v>
      </c>
      <c r="BK929" s="376">
        <f>ROUND(I929*H929,1)</f>
        <v>0</v>
      </c>
      <c r="BL929" s="275" t="s">
        <v>86</v>
      </c>
      <c r="BM929" s="275" t="s">
        <v>3700</v>
      </c>
    </row>
    <row r="930" spans="2:65" s="378" customFormat="1">
      <c r="B930" s="377"/>
      <c r="D930" s="379" t="s">
        <v>88</v>
      </c>
      <c r="E930" s="380" t="s">
        <v>1</v>
      </c>
      <c r="F930" s="381" t="s">
        <v>3699</v>
      </c>
      <c r="H930" s="382">
        <v>92.14</v>
      </c>
      <c r="I930" s="434"/>
      <c r="L930" s="377"/>
      <c r="M930" s="383"/>
      <c r="N930" s="384"/>
      <c r="O930" s="384"/>
      <c r="P930" s="384"/>
      <c r="Q930" s="384"/>
      <c r="R930" s="384"/>
      <c r="S930" s="384"/>
      <c r="T930" s="385"/>
      <c r="AT930" s="380" t="s">
        <v>88</v>
      </c>
      <c r="AU930" s="380" t="s">
        <v>45</v>
      </c>
      <c r="AV930" s="378" t="s">
        <v>45</v>
      </c>
      <c r="AW930" s="378" t="s">
        <v>24</v>
      </c>
      <c r="AX930" s="378" t="s">
        <v>42</v>
      </c>
      <c r="AY930" s="380" t="s">
        <v>79</v>
      </c>
    </row>
    <row r="931" spans="2:65" s="387" customFormat="1">
      <c r="B931" s="386"/>
      <c r="D931" s="388" t="s">
        <v>88</v>
      </c>
      <c r="E931" s="389" t="s">
        <v>1</v>
      </c>
      <c r="F931" s="390" t="s">
        <v>90</v>
      </c>
      <c r="H931" s="391">
        <v>92.14</v>
      </c>
      <c r="I931" s="435"/>
      <c r="L931" s="386"/>
      <c r="M931" s="392"/>
      <c r="N931" s="393"/>
      <c r="O931" s="393"/>
      <c r="P931" s="393"/>
      <c r="Q931" s="393"/>
      <c r="R931" s="393"/>
      <c r="S931" s="393"/>
      <c r="T931" s="394"/>
      <c r="AT931" s="395" t="s">
        <v>88</v>
      </c>
      <c r="AU931" s="395" t="s">
        <v>45</v>
      </c>
      <c r="AV931" s="387" t="s">
        <v>91</v>
      </c>
      <c r="AW931" s="387" t="s">
        <v>24</v>
      </c>
      <c r="AX931" s="387" t="s">
        <v>12</v>
      </c>
      <c r="AY931" s="395" t="s">
        <v>79</v>
      </c>
    </row>
    <row r="932" spans="2:65" s="285" customFormat="1" ht="22.5" customHeight="1">
      <c r="B932" s="286"/>
      <c r="C932" s="366" t="s">
        <v>3649</v>
      </c>
      <c r="D932" s="366" t="s">
        <v>82</v>
      </c>
      <c r="E932" s="367" t="s">
        <v>3697</v>
      </c>
      <c r="F932" s="368" t="s">
        <v>3696</v>
      </c>
      <c r="G932" s="369" t="s">
        <v>959</v>
      </c>
      <c r="H932" s="370">
        <v>123.8</v>
      </c>
      <c r="I932" s="261"/>
      <c r="J932" s="371">
        <f>ROUND(I932*H932,1)</f>
        <v>0</v>
      </c>
      <c r="K932" s="368"/>
      <c r="L932" s="286"/>
      <c r="M932" s="372" t="s">
        <v>1</v>
      </c>
      <c r="N932" s="373" t="s">
        <v>31</v>
      </c>
      <c r="O932" s="374">
        <v>2.5999999999999999E-2</v>
      </c>
      <c r="P932" s="374">
        <f>O932*H932</f>
        <v>3.2187999999999999</v>
      </c>
      <c r="Q932" s="374">
        <v>0</v>
      </c>
      <c r="R932" s="374">
        <f>Q932*H932</f>
        <v>0</v>
      </c>
      <c r="S932" s="374">
        <v>0</v>
      </c>
      <c r="T932" s="375">
        <f>S932*H932</f>
        <v>0</v>
      </c>
      <c r="AR932" s="275" t="s">
        <v>86</v>
      </c>
      <c r="AT932" s="275" t="s">
        <v>82</v>
      </c>
      <c r="AU932" s="275" t="s">
        <v>45</v>
      </c>
      <c r="AY932" s="275" t="s">
        <v>79</v>
      </c>
      <c r="BE932" s="376">
        <f>IF(N932="základní",J932,0)</f>
        <v>0</v>
      </c>
      <c r="BF932" s="376">
        <f>IF(N932="snížená",J932,0)</f>
        <v>0</v>
      </c>
      <c r="BG932" s="376">
        <f>IF(N932="zákl. přenesená",J932,0)</f>
        <v>0</v>
      </c>
      <c r="BH932" s="376">
        <f>IF(N932="sníž. přenesená",J932,0)</f>
        <v>0</v>
      </c>
      <c r="BI932" s="376">
        <f>IF(N932="nulová",J932,0)</f>
        <v>0</v>
      </c>
      <c r="BJ932" s="275" t="s">
        <v>12</v>
      </c>
      <c r="BK932" s="376">
        <f>ROUND(I932*H932,1)</f>
        <v>0</v>
      </c>
      <c r="BL932" s="275" t="s">
        <v>86</v>
      </c>
      <c r="BM932" s="275" t="s">
        <v>3695</v>
      </c>
    </row>
    <row r="933" spans="2:65" s="397" customFormat="1">
      <c r="B933" s="396"/>
      <c r="D933" s="379" t="s">
        <v>88</v>
      </c>
      <c r="E933" s="398" t="s">
        <v>1</v>
      </c>
      <c r="F933" s="399" t="s">
        <v>2793</v>
      </c>
      <c r="H933" s="398" t="s">
        <v>1</v>
      </c>
      <c r="I933" s="436"/>
      <c r="L933" s="396"/>
      <c r="M933" s="400"/>
      <c r="N933" s="401"/>
      <c r="O933" s="401"/>
      <c r="P933" s="401"/>
      <c r="Q933" s="401"/>
      <c r="R933" s="401"/>
      <c r="S933" s="401"/>
      <c r="T933" s="402"/>
      <c r="AT933" s="398" t="s">
        <v>88</v>
      </c>
      <c r="AU933" s="398" t="s">
        <v>45</v>
      </c>
      <c r="AV933" s="397" t="s">
        <v>12</v>
      </c>
      <c r="AW933" s="397" t="s">
        <v>24</v>
      </c>
      <c r="AX933" s="397" t="s">
        <v>42</v>
      </c>
      <c r="AY933" s="398" t="s">
        <v>79</v>
      </c>
    </row>
    <row r="934" spans="2:65" s="378" customFormat="1">
      <c r="B934" s="377"/>
      <c r="D934" s="379" t="s">
        <v>88</v>
      </c>
      <c r="E934" s="380" t="s">
        <v>1</v>
      </c>
      <c r="F934" s="381" t="s">
        <v>3680</v>
      </c>
      <c r="H934" s="382">
        <v>77.099999999999994</v>
      </c>
      <c r="I934" s="434"/>
      <c r="L934" s="377"/>
      <c r="M934" s="383"/>
      <c r="N934" s="384"/>
      <c r="O934" s="384"/>
      <c r="P934" s="384"/>
      <c r="Q934" s="384"/>
      <c r="R934" s="384"/>
      <c r="S934" s="384"/>
      <c r="T934" s="385"/>
      <c r="AT934" s="380" t="s">
        <v>88</v>
      </c>
      <c r="AU934" s="380" t="s">
        <v>45</v>
      </c>
      <c r="AV934" s="378" t="s">
        <v>45</v>
      </c>
      <c r="AW934" s="378" t="s">
        <v>24</v>
      </c>
      <c r="AX934" s="378" t="s">
        <v>42</v>
      </c>
      <c r="AY934" s="380" t="s">
        <v>79</v>
      </c>
    </row>
    <row r="935" spans="2:65" s="397" customFormat="1">
      <c r="B935" s="396"/>
      <c r="D935" s="379" t="s">
        <v>88</v>
      </c>
      <c r="E935" s="398" t="s">
        <v>1</v>
      </c>
      <c r="F935" s="399" t="s">
        <v>2791</v>
      </c>
      <c r="H935" s="398" t="s">
        <v>1</v>
      </c>
      <c r="I935" s="436"/>
      <c r="L935" s="396"/>
      <c r="M935" s="400"/>
      <c r="N935" s="401"/>
      <c r="O935" s="401"/>
      <c r="P935" s="401"/>
      <c r="Q935" s="401"/>
      <c r="R935" s="401"/>
      <c r="S935" s="401"/>
      <c r="T935" s="402"/>
      <c r="AT935" s="398" t="s">
        <v>88</v>
      </c>
      <c r="AU935" s="398" t="s">
        <v>45</v>
      </c>
      <c r="AV935" s="397" t="s">
        <v>12</v>
      </c>
      <c r="AW935" s="397" t="s">
        <v>24</v>
      </c>
      <c r="AX935" s="397" t="s">
        <v>42</v>
      </c>
      <c r="AY935" s="398" t="s">
        <v>79</v>
      </c>
    </row>
    <row r="936" spans="2:65" s="378" customFormat="1">
      <c r="B936" s="377"/>
      <c r="D936" s="379" t="s">
        <v>88</v>
      </c>
      <c r="E936" s="380" t="s">
        <v>1</v>
      </c>
      <c r="F936" s="381" t="s">
        <v>3655</v>
      </c>
      <c r="H936" s="382">
        <v>46.7</v>
      </c>
      <c r="I936" s="434"/>
      <c r="L936" s="377"/>
      <c r="M936" s="383"/>
      <c r="N936" s="384"/>
      <c r="O936" s="384"/>
      <c r="P936" s="384"/>
      <c r="Q936" s="384"/>
      <c r="R936" s="384"/>
      <c r="S936" s="384"/>
      <c r="T936" s="385"/>
      <c r="AT936" s="380" t="s">
        <v>88</v>
      </c>
      <c r="AU936" s="380" t="s">
        <v>45</v>
      </c>
      <c r="AV936" s="378" t="s">
        <v>45</v>
      </c>
      <c r="AW936" s="378" t="s">
        <v>24</v>
      </c>
      <c r="AX936" s="378" t="s">
        <v>42</v>
      </c>
      <c r="AY936" s="380" t="s">
        <v>79</v>
      </c>
    </row>
    <row r="937" spans="2:65" s="387" customFormat="1">
      <c r="B937" s="386"/>
      <c r="D937" s="388" t="s">
        <v>88</v>
      </c>
      <c r="E937" s="389" t="s">
        <v>1</v>
      </c>
      <c r="F937" s="390" t="s">
        <v>90</v>
      </c>
      <c r="H937" s="391">
        <v>123.8</v>
      </c>
      <c r="I937" s="435"/>
      <c r="L937" s="386"/>
      <c r="M937" s="392"/>
      <c r="N937" s="393"/>
      <c r="O937" s="393"/>
      <c r="P937" s="393"/>
      <c r="Q937" s="393"/>
      <c r="R937" s="393"/>
      <c r="S937" s="393"/>
      <c r="T937" s="394"/>
      <c r="AT937" s="395" t="s">
        <v>88</v>
      </c>
      <c r="AU937" s="395" t="s">
        <v>45</v>
      </c>
      <c r="AV937" s="387" t="s">
        <v>91</v>
      </c>
      <c r="AW937" s="387" t="s">
        <v>24</v>
      </c>
      <c r="AX937" s="387" t="s">
        <v>12</v>
      </c>
      <c r="AY937" s="395" t="s">
        <v>79</v>
      </c>
    </row>
    <row r="938" spans="2:65" s="285" customFormat="1" ht="22.5" customHeight="1">
      <c r="B938" s="286"/>
      <c r="C938" s="405" t="s">
        <v>3644</v>
      </c>
      <c r="D938" s="405" t="s">
        <v>92</v>
      </c>
      <c r="E938" s="406" t="s">
        <v>3687</v>
      </c>
      <c r="F938" s="407" t="s">
        <v>3686</v>
      </c>
      <c r="G938" s="408" t="s">
        <v>953</v>
      </c>
      <c r="H938" s="409">
        <v>4.2999999999999997E-2</v>
      </c>
      <c r="I938" s="262"/>
      <c r="J938" s="410">
        <f>ROUND(I938*H938,1)</f>
        <v>0</v>
      </c>
      <c r="K938" s="407"/>
      <c r="L938" s="411"/>
      <c r="M938" s="412" t="s">
        <v>1</v>
      </c>
      <c r="N938" s="413" t="s">
        <v>31</v>
      </c>
      <c r="O938" s="374">
        <v>0</v>
      </c>
      <c r="P938" s="374">
        <f>O938*H938</f>
        <v>0</v>
      </c>
      <c r="Q938" s="374">
        <v>1</v>
      </c>
      <c r="R938" s="374">
        <f>Q938*H938</f>
        <v>4.2999999999999997E-2</v>
      </c>
      <c r="S938" s="374">
        <v>0</v>
      </c>
      <c r="T938" s="375">
        <f>S938*H938</f>
        <v>0</v>
      </c>
      <c r="AR938" s="275" t="s">
        <v>95</v>
      </c>
      <c r="AT938" s="275" t="s">
        <v>92</v>
      </c>
      <c r="AU938" s="275" t="s">
        <v>45</v>
      </c>
      <c r="AY938" s="275" t="s">
        <v>79</v>
      </c>
      <c r="BE938" s="376">
        <f>IF(N938="základní",J938,0)</f>
        <v>0</v>
      </c>
      <c r="BF938" s="376">
        <f>IF(N938="snížená",J938,0)</f>
        <v>0</v>
      </c>
      <c r="BG938" s="376">
        <f>IF(N938="zákl. přenesená",J938,0)</f>
        <v>0</v>
      </c>
      <c r="BH938" s="376">
        <f>IF(N938="sníž. přenesená",J938,0)</f>
        <v>0</v>
      </c>
      <c r="BI938" s="376">
        <f>IF(N938="nulová",J938,0)</f>
        <v>0</v>
      </c>
      <c r="BJ938" s="275" t="s">
        <v>12</v>
      </c>
      <c r="BK938" s="376">
        <f>ROUND(I938*H938,1)</f>
        <v>0</v>
      </c>
      <c r="BL938" s="275" t="s">
        <v>86</v>
      </c>
      <c r="BM938" s="275" t="s">
        <v>3693</v>
      </c>
    </row>
    <row r="939" spans="2:65" s="378" customFormat="1">
      <c r="B939" s="377"/>
      <c r="D939" s="388" t="s">
        <v>88</v>
      </c>
      <c r="F939" s="403" t="s">
        <v>4773</v>
      </c>
      <c r="H939" s="404">
        <v>4.2999999999999997E-2</v>
      </c>
      <c r="I939" s="434"/>
      <c r="L939" s="377"/>
      <c r="M939" s="383"/>
      <c r="N939" s="384"/>
      <c r="O939" s="384"/>
      <c r="P939" s="384"/>
      <c r="Q939" s="384"/>
      <c r="R939" s="384"/>
      <c r="S939" s="384"/>
      <c r="T939" s="385"/>
      <c r="AT939" s="380" t="s">
        <v>88</v>
      </c>
      <c r="AU939" s="380" t="s">
        <v>45</v>
      </c>
      <c r="AV939" s="378" t="s">
        <v>45</v>
      </c>
      <c r="AW939" s="378" t="s">
        <v>2</v>
      </c>
      <c r="AX939" s="378" t="s">
        <v>12</v>
      </c>
      <c r="AY939" s="380" t="s">
        <v>79</v>
      </c>
    </row>
    <row r="940" spans="2:65" s="285" customFormat="1" ht="22.5" customHeight="1">
      <c r="B940" s="286"/>
      <c r="C940" s="366" t="s">
        <v>3641</v>
      </c>
      <c r="D940" s="366" t="s">
        <v>82</v>
      </c>
      <c r="E940" s="367" t="s">
        <v>3691</v>
      </c>
      <c r="F940" s="368" t="s">
        <v>3690</v>
      </c>
      <c r="G940" s="369" t="s">
        <v>959</v>
      </c>
      <c r="H940" s="370">
        <v>296.32</v>
      </c>
      <c r="I940" s="261"/>
      <c r="J940" s="371">
        <f>ROUND(I940*H940,1)</f>
        <v>0</v>
      </c>
      <c r="K940" s="368"/>
      <c r="L940" s="286"/>
      <c r="M940" s="372" t="s">
        <v>1</v>
      </c>
      <c r="N940" s="373" t="s">
        <v>31</v>
      </c>
      <c r="O940" s="374">
        <v>5.3999999999999999E-2</v>
      </c>
      <c r="P940" s="374">
        <f>O940*H940</f>
        <v>16.001279999999998</v>
      </c>
      <c r="Q940" s="374">
        <v>0</v>
      </c>
      <c r="R940" s="374">
        <f>Q940*H940</f>
        <v>0</v>
      </c>
      <c r="S940" s="374">
        <v>0</v>
      </c>
      <c r="T940" s="375">
        <f>S940*H940</f>
        <v>0</v>
      </c>
      <c r="AR940" s="275" t="s">
        <v>86</v>
      </c>
      <c r="AT940" s="275" t="s">
        <v>82</v>
      </c>
      <c r="AU940" s="275" t="s">
        <v>45</v>
      </c>
      <c r="AY940" s="275" t="s">
        <v>79</v>
      </c>
      <c r="BE940" s="376">
        <f>IF(N940="základní",J940,0)</f>
        <v>0</v>
      </c>
      <c r="BF940" s="376">
        <f>IF(N940="snížená",J940,0)</f>
        <v>0</v>
      </c>
      <c r="BG940" s="376">
        <f>IF(N940="zákl. přenesená",J940,0)</f>
        <v>0</v>
      </c>
      <c r="BH940" s="376">
        <f>IF(N940="sníž. přenesená",J940,0)</f>
        <v>0</v>
      </c>
      <c r="BI940" s="376">
        <f>IF(N940="nulová",J940,0)</f>
        <v>0</v>
      </c>
      <c r="BJ940" s="275" t="s">
        <v>12</v>
      </c>
      <c r="BK940" s="376">
        <f>ROUND(I940*H940,1)</f>
        <v>0</v>
      </c>
      <c r="BL940" s="275" t="s">
        <v>86</v>
      </c>
      <c r="BM940" s="275" t="s">
        <v>3689</v>
      </c>
    </row>
    <row r="941" spans="2:65" s="397" customFormat="1">
      <c r="B941" s="396"/>
      <c r="D941" s="379" t="s">
        <v>88</v>
      </c>
      <c r="E941" s="398" t="s">
        <v>1</v>
      </c>
      <c r="F941" s="399" t="s">
        <v>2793</v>
      </c>
      <c r="H941" s="398" t="s">
        <v>1</v>
      </c>
      <c r="I941" s="436"/>
      <c r="L941" s="396"/>
      <c r="M941" s="400"/>
      <c r="N941" s="401"/>
      <c r="O941" s="401"/>
      <c r="P941" s="401"/>
      <c r="Q941" s="401"/>
      <c r="R941" s="401"/>
      <c r="S941" s="401"/>
      <c r="T941" s="402"/>
      <c r="AT941" s="398" t="s">
        <v>88</v>
      </c>
      <c r="AU941" s="398" t="s">
        <v>45</v>
      </c>
      <c r="AV941" s="397" t="s">
        <v>12</v>
      </c>
      <c r="AW941" s="397" t="s">
        <v>24</v>
      </c>
      <c r="AX941" s="397" t="s">
        <v>42</v>
      </c>
      <c r="AY941" s="398" t="s">
        <v>79</v>
      </c>
    </row>
    <row r="942" spans="2:65" s="378" customFormat="1">
      <c r="B942" s="377"/>
      <c r="D942" s="379" t="s">
        <v>88</v>
      </c>
      <c r="E942" s="380" t="s">
        <v>1</v>
      </c>
      <c r="F942" s="381" t="s">
        <v>3675</v>
      </c>
      <c r="H942" s="382">
        <v>104</v>
      </c>
      <c r="I942" s="434"/>
      <c r="L942" s="377"/>
      <c r="M942" s="383"/>
      <c r="N942" s="384"/>
      <c r="O942" s="384"/>
      <c r="P942" s="384"/>
      <c r="Q942" s="384"/>
      <c r="R942" s="384"/>
      <c r="S942" s="384"/>
      <c r="T942" s="385"/>
      <c r="AT942" s="380" t="s">
        <v>88</v>
      </c>
      <c r="AU942" s="380" t="s">
        <v>45</v>
      </c>
      <c r="AV942" s="378" t="s">
        <v>45</v>
      </c>
      <c r="AW942" s="378" t="s">
        <v>24</v>
      </c>
      <c r="AX942" s="378" t="s">
        <v>42</v>
      </c>
      <c r="AY942" s="380" t="s">
        <v>79</v>
      </c>
    </row>
    <row r="943" spans="2:65" s="378" customFormat="1">
      <c r="B943" s="377"/>
      <c r="D943" s="379" t="s">
        <v>88</v>
      </c>
      <c r="E943" s="380" t="s">
        <v>1</v>
      </c>
      <c r="F943" s="381" t="s">
        <v>3674</v>
      </c>
      <c r="H943" s="382">
        <v>-11.4</v>
      </c>
      <c r="I943" s="434"/>
      <c r="L943" s="377"/>
      <c r="M943" s="383"/>
      <c r="N943" s="384"/>
      <c r="O943" s="384"/>
      <c r="P943" s="384"/>
      <c r="Q943" s="384"/>
      <c r="R943" s="384"/>
      <c r="S943" s="384"/>
      <c r="T943" s="385"/>
      <c r="AT943" s="380" t="s">
        <v>88</v>
      </c>
      <c r="AU943" s="380" t="s">
        <v>45</v>
      </c>
      <c r="AV943" s="378" t="s">
        <v>45</v>
      </c>
      <c r="AW943" s="378" t="s">
        <v>24</v>
      </c>
      <c r="AX943" s="378" t="s">
        <v>42</v>
      </c>
      <c r="AY943" s="380" t="s">
        <v>79</v>
      </c>
    </row>
    <row r="944" spans="2:65" s="378" customFormat="1">
      <c r="B944" s="377"/>
      <c r="D944" s="379" t="s">
        <v>88</v>
      </c>
      <c r="E944" s="380" t="s">
        <v>1</v>
      </c>
      <c r="F944" s="381" t="s">
        <v>3673</v>
      </c>
      <c r="H944" s="382">
        <v>4.4800000000000004</v>
      </c>
      <c r="I944" s="434"/>
      <c r="L944" s="377"/>
      <c r="M944" s="383"/>
      <c r="N944" s="384"/>
      <c r="O944" s="384"/>
      <c r="P944" s="384"/>
      <c r="Q944" s="384"/>
      <c r="R944" s="384"/>
      <c r="S944" s="384"/>
      <c r="T944" s="385"/>
      <c r="AT944" s="380" t="s">
        <v>88</v>
      </c>
      <c r="AU944" s="380" t="s">
        <v>45</v>
      </c>
      <c r="AV944" s="378" t="s">
        <v>45</v>
      </c>
      <c r="AW944" s="378" t="s">
        <v>24</v>
      </c>
      <c r="AX944" s="378" t="s">
        <v>42</v>
      </c>
      <c r="AY944" s="380" t="s">
        <v>79</v>
      </c>
    </row>
    <row r="945" spans="2:65" s="417" customFormat="1">
      <c r="B945" s="416"/>
      <c r="D945" s="379" t="s">
        <v>88</v>
      </c>
      <c r="E945" s="418" t="s">
        <v>1</v>
      </c>
      <c r="F945" s="419" t="s">
        <v>1840</v>
      </c>
      <c r="H945" s="420">
        <v>97.08</v>
      </c>
      <c r="I945" s="438"/>
      <c r="L945" s="416"/>
      <c r="M945" s="421"/>
      <c r="N945" s="422"/>
      <c r="O945" s="422"/>
      <c r="P945" s="422"/>
      <c r="Q945" s="422"/>
      <c r="R945" s="422"/>
      <c r="S945" s="422"/>
      <c r="T945" s="423"/>
      <c r="AT945" s="418" t="s">
        <v>88</v>
      </c>
      <c r="AU945" s="418" t="s">
        <v>45</v>
      </c>
      <c r="AV945" s="417" t="s">
        <v>98</v>
      </c>
      <c r="AW945" s="417" t="s">
        <v>24</v>
      </c>
      <c r="AX945" s="417" t="s">
        <v>42</v>
      </c>
      <c r="AY945" s="418" t="s">
        <v>79</v>
      </c>
    </row>
    <row r="946" spans="2:65" s="397" customFormat="1">
      <c r="B946" s="396"/>
      <c r="D946" s="379" t="s">
        <v>88</v>
      </c>
      <c r="E946" s="398" t="s">
        <v>1</v>
      </c>
      <c r="F946" s="399" t="s">
        <v>2791</v>
      </c>
      <c r="H946" s="398" t="s">
        <v>1</v>
      </c>
      <c r="I946" s="436"/>
      <c r="L946" s="396"/>
      <c r="M946" s="400"/>
      <c r="N946" s="401"/>
      <c r="O946" s="401"/>
      <c r="P946" s="401"/>
      <c r="Q946" s="401"/>
      <c r="R946" s="401"/>
      <c r="S946" s="401"/>
      <c r="T946" s="402"/>
      <c r="AT946" s="398" t="s">
        <v>88</v>
      </c>
      <c r="AU946" s="398" t="s">
        <v>45</v>
      </c>
      <c r="AV946" s="397" t="s">
        <v>12</v>
      </c>
      <c r="AW946" s="397" t="s">
        <v>24</v>
      </c>
      <c r="AX946" s="397" t="s">
        <v>42</v>
      </c>
      <c r="AY946" s="398" t="s">
        <v>79</v>
      </c>
    </row>
    <row r="947" spans="2:65" s="378" customFormat="1">
      <c r="B947" s="377"/>
      <c r="D947" s="379" t="s">
        <v>88</v>
      </c>
      <c r="E947" s="380" t="s">
        <v>1</v>
      </c>
      <c r="F947" s="381" t="s">
        <v>3672</v>
      </c>
      <c r="H947" s="382">
        <v>215.24</v>
      </c>
      <c r="I947" s="434"/>
      <c r="L947" s="377"/>
      <c r="M947" s="383"/>
      <c r="N947" s="384"/>
      <c r="O947" s="384"/>
      <c r="P947" s="384"/>
      <c r="Q947" s="384"/>
      <c r="R947" s="384"/>
      <c r="S947" s="384"/>
      <c r="T947" s="385"/>
      <c r="AT947" s="380" t="s">
        <v>88</v>
      </c>
      <c r="AU947" s="380" t="s">
        <v>45</v>
      </c>
      <c r="AV947" s="378" t="s">
        <v>45</v>
      </c>
      <c r="AW947" s="378" t="s">
        <v>24</v>
      </c>
      <c r="AX947" s="378" t="s">
        <v>42</v>
      </c>
      <c r="AY947" s="380" t="s">
        <v>79</v>
      </c>
    </row>
    <row r="948" spans="2:65" s="378" customFormat="1">
      <c r="B948" s="377"/>
      <c r="D948" s="379" t="s">
        <v>88</v>
      </c>
      <c r="E948" s="380" t="s">
        <v>1</v>
      </c>
      <c r="F948" s="381" t="s">
        <v>3671</v>
      </c>
      <c r="H948" s="382">
        <v>-16</v>
      </c>
      <c r="I948" s="434"/>
      <c r="L948" s="377"/>
      <c r="M948" s="383"/>
      <c r="N948" s="384"/>
      <c r="O948" s="384"/>
      <c r="P948" s="384"/>
      <c r="Q948" s="384"/>
      <c r="R948" s="384"/>
      <c r="S948" s="384"/>
      <c r="T948" s="385"/>
      <c r="AT948" s="380" t="s">
        <v>88</v>
      </c>
      <c r="AU948" s="380" t="s">
        <v>45</v>
      </c>
      <c r="AV948" s="378" t="s">
        <v>45</v>
      </c>
      <c r="AW948" s="378" t="s">
        <v>24</v>
      </c>
      <c r="AX948" s="378" t="s">
        <v>42</v>
      </c>
      <c r="AY948" s="380" t="s">
        <v>79</v>
      </c>
    </row>
    <row r="949" spans="2:65" s="417" customFormat="1">
      <c r="B949" s="416"/>
      <c r="D949" s="379" t="s">
        <v>88</v>
      </c>
      <c r="E949" s="418" t="s">
        <v>1</v>
      </c>
      <c r="F949" s="419" t="s">
        <v>1840</v>
      </c>
      <c r="H949" s="420">
        <v>199.24</v>
      </c>
      <c r="I949" s="438"/>
      <c r="L949" s="416"/>
      <c r="M949" s="421"/>
      <c r="N949" s="422"/>
      <c r="O949" s="422"/>
      <c r="P949" s="422"/>
      <c r="Q949" s="422"/>
      <c r="R949" s="422"/>
      <c r="S949" s="422"/>
      <c r="T949" s="423"/>
      <c r="AT949" s="418" t="s">
        <v>88</v>
      </c>
      <c r="AU949" s="418" t="s">
        <v>45</v>
      </c>
      <c r="AV949" s="417" t="s">
        <v>98</v>
      </c>
      <c r="AW949" s="417" t="s">
        <v>24</v>
      </c>
      <c r="AX949" s="417" t="s">
        <v>42</v>
      </c>
      <c r="AY949" s="418" t="s">
        <v>79</v>
      </c>
    </row>
    <row r="950" spans="2:65" s="387" customFormat="1">
      <c r="B950" s="386"/>
      <c r="D950" s="388" t="s">
        <v>88</v>
      </c>
      <c r="E950" s="389" t="s">
        <v>1</v>
      </c>
      <c r="F950" s="390" t="s">
        <v>90</v>
      </c>
      <c r="H950" s="391">
        <v>296.32</v>
      </c>
      <c r="I950" s="435"/>
      <c r="L950" s="386"/>
      <c r="M950" s="392"/>
      <c r="N950" s="393"/>
      <c r="O950" s="393"/>
      <c r="P950" s="393"/>
      <c r="Q950" s="393"/>
      <c r="R950" s="393"/>
      <c r="S950" s="393"/>
      <c r="T950" s="394"/>
      <c r="AT950" s="395" t="s">
        <v>88</v>
      </c>
      <c r="AU950" s="395" t="s">
        <v>45</v>
      </c>
      <c r="AV950" s="387" t="s">
        <v>91</v>
      </c>
      <c r="AW950" s="387" t="s">
        <v>24</v>
      </c>
      <c r="AX950" s="387" t="s">
        <v>12</v>
      </c>
      <c r="AY950" s="395" t="s">
        <v>79</v>
      </c>
    </row>
    <row r="951" spans="2:65" s="285" customFormat="1" ht="22.5" customHeight="1">
      <c r="B951" s="286"/>
      <c r="C951" s="405" t="s">
        <v>3636</v>
      </c>
      <c r="D951" s="405" t="s">
        <v>92</v>
      </c>
      <c r="E951" s="406" t="s">
        <v>3687</v>
      </c>
      <c r="F951" s="407" t="s">
        <v>3686</v>
      </c>
      <c r="G951" s="408" t="s">
        <v>953</v>
      </c>
      <c r="H951" s="409">
        <v>0.104</v>
      </c>
      <c r="I951" s="262"/>
      <c r="J951" s="410">
        <f>ROUND(I951*H951,1)</f>
        <v>0</v>
      </c>
      <c r="K951" s="407"/>
      <c r="L951" s="411"/>
      <c r="M951" s="412" t="s">
        <v>1</v>
      </c>
      <c r="N951" s="413" t="s">
        <v>31</v>
      </c>
      <c r="O951" s="374">
        <v>0</v>
      </c>
      <c r="P951" s="374">
        <f>O951*H951</f>
        <v>0</v>
      </c>
      <c r="Q951" s="374">
        <v>1</v>
      </c>
      <c r="R951" s="374">
        <f>Q951*H951</f>
        <v>0.104</v>
      </c>
      <c r="S951" s="374">
        <v>0</v>
      </c>
      <c r="T951" s="375">
        <f>S951*H951</f>
        <v>0</v>
      </c>
      <c r="AR951" s="275" t="s">
        <v>95</v>
      </c>
      <c r="AT951" s="275" t="s">
        <v>92</v>
      </c>
      <c r="AU951" s="275" t="s">
        <v>45</v>
      </c>
      <c r="AY951" s="275" t="s">
        <v>79</v>
      </c>
      <c r="BE951" s="376">
        <f>IF(N951="základní",J951,0)</f>
        <v>0</v>
      </c>
      <c r="BF951" s="376">
        <f>IF(N951="snížená",J951,0)</f>
        <v>0</v>
      </c>
      <c r="BG951" s="376">
        <f>IF(N951="zákl. přenesená",J951,0)</f>
        <v>0</v>
      </c>
      <c r="BH951" s="376">
        <f>IF(N951="sníž. přenesená",J951,0)</f>
        <v>0</v>
      </c>
      <c r="BI951" s="376">
        <f>IF(N951="nulová",J951,0)</f>
        <v>0</v>
      </c>
      <c r="BJ951" s="275" t="s">
        <v>12</v>
      </c>
      <c r="BK951" s="376">
        <f>ROUND(I951*H951,1)</f>
        <v>0</v>
      </c>
      <c r="BL951" s="275" t="s">
        <v>86</v>
      </c>
      <c r="BM951" s="275" t="s">
        <v>3685</v>
      </c>
    </row>
    <row r="952" spans="2:65" s="378" customFormat="1">
      <c r="B952" s="377"/>
      <c r="D952" s="388" t="s">
        <v>88</v>
      </c>
      <c r="F952" s="403" t="s">
        <v>4772</v>
      </c>
      <c r="H952" s="404">
        <v>0.104</v>
      </c>
      <c r="I952" s="434"/>
      <c r="L952" s="377"/>
      <c r="M952" s="383"/>
      <c r="N952" s="384"/>
      <c r="O952" s="384"/>
      <c r="P952" s="384"/>
      <c r="Q952" s="384"/>
      <c r="R952" s="384"/>
      <c r="S952" s="384"/>
      <c r="T952" s="385"/>
      <c r="AT952" s="380" t="s">
        <v>88</v>
      </c>
      <c r="AU952" s="380" t="s">
        <v>45</v>
      </c>
      <c r="AV952" s="378" t="s">
        <v>45</v>
      </c>
      <c r="AW952" s="378" t="s">
        <v>2</v>
      </c>
      <c r="AX952" s="378" t="s">
        <v>12</v>
      </c>
      <c r="AY952" s="380" t="s">
        <v>79</v>
      </c>
    </row>
    <row r="953" spans="2:65" s="285" customFormat="1" ht="22.5" customHeight="1">
      <c r="B953" s="286"/>
      <c r="C953" s="366" t="s">
        <v>3630</v>
      </c>
      <c r="D953" s="366" t="s">
        <v>82</v>
      </c>
      <c r="E953" s="367" t="s">
        <v>3683</v>
      </c>
      <c r="F953" s="368" t="s">
        <v>3682</v>
      </c>
      <c r="G953" s="369" t="s">
        <v>959</v>
      </c>
      <c r="H953" s="370">
        <v>123.8</v>
      </c>
      <c r="I953" s="261"/>
      <c r="J953" s="371">
        <f>ROUND(I953*H953,1)</f>
        <v>0</v>
      </c>
      <c r="K953" s="368"/>
      <c r="L953" s="286"/>
      <c r="M953" s="372" t="s">
        <v>1</v>
      </c>
      <c r="N953" s="373" t="s">
        <v>31</v>
      </c>
      <c r="O953" s="374">
        <v>0.25</v>
      </c>
      <c r="P953" s="374">
        <f>O953*H953</f>
        <v>30.95</v>
      </c>
      <c r="Q953" s="374">
        <v>6.0000000000000001E-3</v>
      </c>
      <c r="R953" s="374">
        <f>Q953*H953</f>
        <v>0.74280000000000002</v>
      </c>
      <c r="S953" s="374">
        <v>0</v>
      </c>
      <c r="T953" s="375">
        <f>S953*H953</f>
        <v>0</v>
      </c>
      <c r="AR953" s="275" t="s">
        <v>86</v>
      </c>
      <c r="AT953" s="275" t="s">
        <v>82</v>
      </c>
      <c r="AU953" s="275" t="s">
        <v>45</v>
      </c>
      <c r="AY953" s="275" t="s">
        <v>79</v>
      </c>
      <c r="BE953" s="376">
        <f>IF(N953="základní",J953,0)</f>
        <v>0</v>
      </c>
      <c r="BF953" s="376">
        <f>IF(N953="snížená",J953,0)</f>
        <v>0</v>
      </c>
      <c r="BG953" s="376">
        <f>IF(N953="zákl. přenesená",J953,0)</f>
        <v>0</v>
      </c>
      <c r="BH953" s="376">
        <f>IF(N953="sníž. přenesená",J953,0)</f>
        <v>0</v>
      </c>
      <c r="BI953" s="376">
        <f>IF(N953="nulová",J953,0)</f>
        <v>0</v>
      </c>
      <c r="BJ953" s="275" t="s">
        <v>12</v>
      </c>
      <c r="BK953" s="376">
        <f>ROUND(I953*H953,1)</f>
        <v>0</v>
      </c>
      <c r="BL953" s="275" t="s">
        <v>86</v>
      </c>
      <c r="BM953" s="275" t="s">
        <v>3681</v>
      </c>
    </row>
    <row r="954" spans="2:65" s="397" customFormat="1">
      <c r="B954" s="396"/>
      <c r="D954" s="379" t="s">
        <v>88</v>
      </c>
      <c r="E954" s="398" t="s">
        <v>1</v>
      </c>
      <c r="F954" s="399" t="s">
        <v>2793</v>
      </c>
      <c r="H954" s="398" t="s">
        <v>1</v>
      </c>
      <c r="I954" s="436"/>
      <c r="L954" s="396"/>
      <c r="M954" s="400"/>
      <c r="N954" s="401"/>
      <c r="O954" s="401"/>
      <c r="P954" s="401"/>
      <c r="Q954" s="401"/>
      <c r="R954" s="401"/>
      <c r="S954" s="401"/>
      <c r="T954" s="402"/>
      <c r="AT954" s="398" t="s">
        <v>88</v>
      </c>
      <c r="AU954" s="398" t="s">
        <v>45</v>
      </c>
      <c r="AV954" s="397" t="s">
        <v>12</v>
      </c>
      <c r="AW954" s="397" t="s">
        <v>24</v>
      </c>
      <c r="AX954" s="397" t="s">
        <v>42</v>
      </c>
      <c r="AY954" s="398" t="s">
        <v>79</v>
      </c>
    </row>
    <row r="955" spans="2:65" s="378" customFormat="1">
      <c r="B955" s="377"/>
      <c r="D955" s="379" t="s">
        <v>88</v>
      </c>
      <c r="E955" s="380" t="s">
        <v>1</v>
      </c>
      <c r="F955" s="381" t="s">
        <v>3680</v>
      </c>
      <c r="H955" s="382">
        <v>77.099999999999994</v>
      </c>
      <c r="I955" s="434"/>
      <c r="L955" s="377"/>
      <c r="M955" s="383"/>
      <c r="N955" s="384"/>
      <c r="O955" s="384"/>
      <c r="P955" s="384"/>
      <c r="Q955" s="384"/>
      <c r="R955" s="384"/>
      <c r="S955" s="384"/>
      <c r="T955" s="385"/>
      <c r="AT955" s="380" t="s">
        <v>88</v>
      </c>
      <c r="AU955" s="380" t="s">
        <v>45</v>
      </c>
      <c r="AV955" s="378" t="s">
        <v>45</v>
      </c>
      <c r="AW955" s="378" t="s">
        <v>24</v>
      </c>
      <c r="AX955" s="378" t="s">
        <v>42</v>
      </c>
      <c r="AY955" s="380" t="s">
        <v>79</v>
      </c>
    </row>
    <row r="956" spans="2:65" s="397" customFormat="1">
      <c r="B956" s="396"/>
      <c r="D956" s="379" t="s">
        <v>88</v>
      </c>
      <c r="E956" s="398" t="s">
        <v>1</v>
      </c>
      <c r="F956" s="399" t="s">
        <v>2791</v>
      </c>
      <c r="H956" s="398" t="s">
        <v>1</v>
      </c>
      <c r="I956" s="436"/>
      <c r="L956" s="396"/>
      <c r="M956" s="400"/>
      <c r="N956" s="401"/>
      <c r="O956" s="401"/>
      <c r="P956" s="401"/>
      <c r="Q956" s="401"/>
      <c r="R956" s="401"/>
      <c r="S956" s="401"/>
      <c r="T956" s="402"/>
      <c r="AT956" s="398" t="s">
        <v>88</v>
      </c>
      <c r="AU956" s="398" t="s">
        <v>45</v>
      </c>
      <c r="AV956" s="397" t="s">
        <v>12</v>
      </c>
      <c r="AW956" s="397" t="s">
        <v>24</v>
      </c>
      <c r="AX956" s="397" t="s">
        <v>42</v>
      </c>
      <c r="AY956" s="398" t="s">
        <v>79</v>
      </c>
    </row>
    <row r="957" spans="2:65" s="378" customFormat="1">
      <c r="B957" s="377"/>
      <c r="D957" s="379" t="s">
        <v>88</v>
      </c>
      <c r="E957" s="380" t="s">
        <v>1</v>
      </c>
      <c r="F957" s="381" t="s">
        <v>3655</v>
      </c>
      <c r="H957" s="382">
        <v>46.7</v>
      </c>
      <c r="I957" s="434"/>
      <c r="L957" s="377"/>
      <c r="M957" s="383"/>
      <c r="N957" s="384"/>
      <c r="O957" s="384"/>
      <c r="P957" s="384"/>
      <c r="Q957" s="384"/>
      <c r="R957" s="384"/>
      <c r="S957" s="384"/>
      <c r="T957" s="385"/>
      <c r="AT957" s="380" t="s">
        <v>88</v>
      </c>
      <c r="AU957" s="380" t="s">
        <v>45</v>
      </c>
      <c r="AV957" s="378" t="s">
        <v>45</v>
      </c>
      <c r="AW957" s="378" t="s">
        <v>24</v>
      </c>
      <c r="AX957" s="378" t="s">
        <v>42</v>
      </c>
      <c r="AY957" s="380" t="s">
        <v>79</v>
      </c>
    </row>
    <row r="958" spans="2:65" s="387" customFormat="1">
      <c r="B958" s="386"/>
      <c r="D958" s="388" t="s">
        <v>88</v>
      </c>
      <c r="E958" s="389" t="s">
        <v>1</v>
      </c>
      <c r="F958" s="390" t="s">
        <v>90</v>
      </c>
      <c r="H958" s="391">
        <v>123.8</v>
      </c>
      <c r="I958" s="435"/>
      <c r="L958" s="386"/>
      <c r="M958" s="392"/>
      <c r="N958" s="393"/>
      <c r="O958" s="393"/>
      <c r="P958" s="393"/>
      <c r="Q958" s="393"/>
      <c r="R958" s="393"/>
      <c r="S958" s="393"/>
      <c r="T958" s="394"/>
      <c r="AT958" s="395" t="s">
        <v>88</v>
      </c>
      <c r="AU958" s="395" t="s">
        <v>45</v>
      </c>
      <c r="AV958" s="387" t="s">
        <v>91</v>
      </c>
      <c r="AW958" s="387" t="s">
        <v>24</v>
      </c>
      <c r="AX958" s="387" t="s">
        <v>12</v>
      </c>
      <c r="AY958" s="395" t="s">
        <v>79</v>
      </c>
    </row>
    <row r="959" spans="2:65" s="285" customFormat="1" ht="22.5" customHeight="1">
      <c r="B959" s="286"/>
      <c r="C959" s="366" t="s">
        <v>3625</v>
      </c>
      <c r="D959" s="366" t="s">
        <v>82</v>
      </c>
      <c r="E959" s="367" t="s">
        <v>3678</v>
      </c>
      <c r="F959" s="368" t="s">
        <v>3677</v>
      </c>
      <c r="G959" s="369" t="s">
        <v>959</v>
      </c>
      <c r="H959" s="370">
        <v>296.32</v>
      </c>
      <c r="I959" s="261"/>
      <c r="J959" s="371">
        <f>ROUND(I959*H959,1)</f>
        <v>0</v>
      </c>
      <c r="K959" s="368"/>
      <c r="L959" s="286"/>
      <c r="M959" s="372" t="s">
        <v>1</v>
      </c>
      <c r="N959" s="373" t="s">
        <v>31</v>
      </c>
      <c r="O959" s="374">
        <v>0.28999999999999998</v>
      </c>
      <c r="P959" s="374">
        <f>O959*H959</f>
        <v>85.932799999999986</v>
      </c>
      <c r="Q959" s="374">
        <v>6.11E-3</v>
      </c>
      <c r="R959" s="374">
        <f>Q959*H959</f>
        <v>1.8105152</v>
      </c>
      <c r="S959" s="374">
        <v>0</v>
      </c>
      <c r="T959" s="375">
        <f>S959*H959</f>
        <v>0</v>
      </c>
      <c r="AR959" s="275" t="s">
        <v>86</v>
      </c>
      <c r="AT959" s="275" t="s">
        <v>82</v>
      </c>
      <c r="AU959" s="275" t="s">
        <v>45</v>
      </c>
      <c r="AY959" s="275" t="s">
        <v>79</v>
      </c>
      <c r="BE959" s="376">
        <f>IF(N959="základní",J959,0)</f>
        <v>0</v>
      </c>
      <c r="BF959" s="376">
        <f>IF(N959="snížená",J959,0)</f>
        <v>0</v>
      </c>
      <c r="BG959" s="376">
        <f>IF(N959="zákl. přenesená",J959,0)</f>
        <v>0</v>
      </c>
      <c r="BH959" s="376">
        <f>IF(N959="sníž. přenesená",J959,0)</f>
        <v>0</v>
      </c>
      <c r="BI959" s="376">
        <f>IF(N959="nulová",J959,0)</f>
        <v>0</v>
      </c>
      <c r="BJ959" s="275" t="s">
        <v>12</v>
      </c>
      <c r="BK959" s="376">
        <f>ROUND(I959*H959,1)</f>
        <v>0</v>
      </c>
      <c r="BL959" s="275" t="s">
        <v>86</v>
      </c>
      <c r="BM959" s="275" t="s">
        <v>3676</v>
      </c>
    </row>
    <row r="960" spans="2:65" s="397" customFormat="1">
      <c r="B960" s="396"/>
      <c r="D960" s="379" t="s">
        <v>88</v>
      </c>
      <c r="E960" s="398" t="s">
        <v>1</v>
      </c>
      <c r="F960" s="399" t="s">
        <v>2793</v>
      </c>
      <c r="H960" s="398" t="s">
        <v>1</v>
      </c>
      <c r="I960" s="436"/>
      <c r="L960" s="396"/>
      <c r="M960" s="400"/>
      <c r="N960" s="401"/>
      <c r="O960" s="401"/>
      <c r="P960" s="401"/>
      <c r="Q960" s="401"/>
      <c r="R960" s="401"/>
      <c r="S960" s="401"/>
      <c r="T960" s="402"/>
      <c r="AT960" s="398" t="s">
        <v>88</v>
      </c>
      <c r="AU960" s="398" t="s">
        <v>45</v>
      </c>
      <c r="AV960" s="397" t="s">
        <v>12</v>
      </c>
      <c r="AW960" s="397" t="s">
        <v>24</v>
      </c>
      <c r="AX960" s="397" t="s">
        <v>42</v>
      </c>
      <c r="AY960" s="398" t="s">
        <v>79</v>
      </c>
    </row>
    <row r="961" spans="2:65" s="378" customFormat="1">
      <c r="B961" s="377"/>
      <c r="D961" s="379" t="s">
        <v>88</v>
      </c>
      <c r="E961" s="380" t="s">
        <v>1</v>
      </c>
      <c r="F961" s="381" t="s">
        <v>3675</v>
      </c>
      <c r="H961" s="382">
        <v>104</v>
      </c>
      <c r="I961" s="434"/>
      <c r="L961" s="377"/>
      <c r="M961" s="383"/>
      <c r="N961" s="384"/>
      <c r="O961" s="384"/>
      <c r="P961" s="384"/>
      <c r="Q961" s="384"/>
      <c r="R961" s="384"/>
      <c r="S961" s="384"/>
      <c r="T961" s="385"/>
      <c r="AT961" s="380" t="s">
        <v>88</v>
      </c>
      <c r="AU961" s="380" t="s">
        <v>45</v>
      </c>
      <c r="AV961" s="378" t="s">
        <v>45</v>
      </c>
      <c r="AW961" s="378" t="s">
        <v>24</v>
      </c>
      <c r="AX961" s="378" t="s">
        <v>42</v>
      </c>
      <c r="AY961" s="380" t="s">
        <v>79</v>
      </c>
    </row>
    <row r="962" spans="2:65" s="378" customFormat="1">
      <c r="B962" s="377"/>
      <c r="D962" s="379" t="s">
        <v>88</v>
      </c>
      <c r="E962" s="380" t="s">
        <v>1</v>
      </c>
      <c r="F962" s="381" t="s">
        <v>3674</v>
      </c>
      <c r="H962" s="382">
        <v>-11.4</v>
      </c>
      <c r="I962" s="434"/>
      <c r="L962" s="377"/>
      <c r="M962" s="383"/>
      <c r="N962" s="384"/>
      <c r="O962" s="384"/>
      <c r="P962" s="384"/>
      <c r="Q962" s="384"/>
      <c r="R962" s="384"/>
      <c r="S962" s="384"/>
      <c r="T962" s="385"/>
      <c r="AT962" s="380" t="s">
        <v>88</v>
      </c>
      <c r="AU962" s="380" t="s">
        <v>45</v>
      </c>
      <c r="AV962" s="378" t="s">
        <v>45</v>
      </c>
      <c r="AW962" s="378" t="s">
        <v>24</v>
      </c>
      <c r="AX962" s="378" t="s">
        <v>42</v>
      </c>
      <c r="AY962" s="380" t="s">
        <v>79</v>
      </c>
    </row>
    <row r="963" spans="2:65" s="378" customFormat="1">
      <c r="B963" s="377"/>
      <c r="D963" s="379" t="s">
        <v>88</v>
      </c>
      <c r="E963" s="380" t="s">
        <v>1</v>
      </c>
      <c r="F963" s="381" t="s">
        <v>3673</v>
      </c>
      <c r="H963" s="382">
        <v>4.4800000000000004</v>
      </c>
      <c r="I963" s="434"/>
      <c r="L963" s="377"/>
      <c r="M963" s="383"/>
      <c r="N963" s="384"/>
      <c r="O963" s="384"/>
      <c r="P963" s="384"/>
      <c r="Q963" s="384"/>
      <c r="R963" s="384"/>
      <c r="S963" s="384"/>
      <c r="T963" s="385"/>
      <c r="AT963" s="380" t="s">
        <v>88</v>
      </c>
      <c r="AU963" s="380" t="s">
        <v>45</v>
      </c>
      <c r="AV963" s="378" t="s">
        <v>45</v>
      </c>
      <c r="AW963" s="378" t="s">
        <v>24</v>
      </c>
      <c r="AX963" s="378" t="s">
        <v>42</v>
      </c>
      <c r="AY963" s="380" t="s">
        <v>79</v>
      </c>
    </row>
    <row r="964" spans="2:65" s="417" customFormat="1">
      <c r="B964" s="416"/>
      <c r="D964" s="379" t="s">
        <v>88</v>
      </c>
      <c r="E964" s="418" t="s">
        <v>1</v>
      </c>
      <c r="F964" s="419" t="s">
        <v>1840</v>
      </c>
      <c r="H964" s="420">
        <v>97.08</v>
      </c>
      <c r="I964" s="438"/>
      <c r="L964" s="416"/>
      <c r="M964" s="421"/>
      <c r="N964" s="422"/>
      <c r="O964" s="422"/>
      <c r="P964" s="422"/>
      <c r="Q964" s="422"/>
      <c r="R964" s="422"/>
      <c r="S964" s="422"/>
      <c r="T964" s="423"/>
      <c r="AT964" s="418" t="s">
        <v>88</v>
      </c>
      <c r="AU964" s="418" t="s">
        <v>45</v>
      </c>
      <c r="AV964" s="417" t="s">
        <v>98</v>
      </c>
      <c r="AW964" s="417" t="s">
        <v>24</v>
      </c>
      <c r="AX964" s="417" t="s">
        <v>42</v>
      </c>
      <c r="AY964" s="418" t="s">
        <v>79</v>
      </c>
    </row>
    <row r="965" spans="2:65" s="397" customFormat="1">
      <c r="B965" s="396"/>
      <c r="D965" s="379" t="s">
        <v>88</v>
      </c>
      <c r="E965" s="398" t="s">
        <v>1</v>
      </c>
      <c r="F965" s="399" t="s">
        <v>2791</v>
      </c>
      <c r="H965" s="398" t="s">
        <v>1</v>
      </c>
      <c r="I965" s="436"/>
      <c r="L965" s="396"/>
      <c r="M965" s="400"/>
      <c r="N965" s="401"/>
      <c r="O965" s="401"/>
      <c r="P965" s="401"/>
      <c r="Q965" s="401"/>
      <c r="R965" s="401"/>
      <c r="S965" s="401"/>
      <c r="T965" s="402"/>
      <c r="AT965" s="398" t="s">
        <v>88</v>
      </c>
      <c r="AU965" s="398" t="s">
        <v>45</v>
      </c>
      <c r="AV965" s="397" t="s">
        <v>12</v>
      </c>
      <c r="AW965" s="397" t="s">
        <v>24</v>
      </c>
      <c r="AX965" s="397" t="s">
        <v>42</v>
      </c>
      <c r="AY965" s="398" t="s">
        <v>79</v>
      </c>
    </row>
    <row r="966" spans="2:65" s="378" customFormat="1">
      <c r="B966" s="377"/>
      <c r="D966" s="379" t="s">
        <v>88</v>
      </c>
      <c r="E966" s="380" t="s">
        <v>1</v>
      </c>
      <c r="F966" s="381" t="s">
        <v>3672</v>
      </c>
      <c r="H966" s="382">
        <v>215.24</v>
      </c>
      <c r="I966" s="434"/>
      <c r="L966" s="377"/>
      <c r="M966" s="383"/>
      <c r="N966" s="384"/>
      <c r="O966" s="384"/>
      <c r="P966" s="384"/>
      <c r="Q966" s="384"/>
      <c r="R966" s="384"/>
      <c r="S966" s="384"/>
      <c r="T966" s="385"/>
      <c r="AT966" s="380" t="s">
        <v>88</v>
      </c>
      <c r="AU966" s="380" t="s">
        <v>45</v>
      </c>
      <c r="AV966" s="378" t="s">
        <v>45</v>
      </c>
      <c r="AW966" s="378" t="s">
        <v>24</v>
      </c>
      <c r="AX966" s="378" t="s">
        <v>42</v>
      </c>
      <c r="AY966" s="380" t="s">
        <v>79</v>
      </c>
    </row>
    <row r="967" spans="2:65" s="378" customFormat="1">
      <c r="B967" s="377"/>
      <c r="D967" s="379" t="s">
        <v>88</v>
      </c>
      <c r="E967" s="380" t="s">
        <v>1</v>
      </c>
      <c r="F967" s="381" t="s">
        <v>3671</v>
      </c>
      <c r="H967" s="382">
        <v>-16</v>
      </c>
      <c r="I967" s="434"/>
      <c r="L967" s="377"/>
      <c r="M967" s="383"/>
      <c r="N967" s="384"/>
      <c r="O967" s="384"/>
      <c r="P967" s="384"/>
      <c r="Q967" s="384"/>
      <c r="R967" s="384"/>
      <c r="S967" s="384"/>
      <c r="T967" s="385"/>
      <c r="AT967" s="380" t="s">
        <v>88</v>
      </c>
      <c r="AU967" s="380" t="s">
        <v>45</v>
      </c>
      <c r="AV967" s="378" t="s">
        <v>45</v>
      </c>
      <c r="AW967" s="378" t="s">
        <v>24</v>
      </c>
      <c r="AX967" s="378" t="s">
        <v>42</v>
      </c>
      <c r="AY967" s="380" t="s">
        <v>79</v>
      </c>
    </row>
    <row r="968" spans="2:65" s="417" customFormat="1">
      <c r="B968" s="416"/>
      <c r="D968" s="379" t="s">
        <v>88</v>
      </c>
      <c r="E968" s="418" t="s">
        <v>1</v>
      </c>
      <c r="F968" s="419" t="s">
        <v>1840</v>
      </c>
      <c r="H968" s="420">
        <v>199.24</v>
      </c>
      <c r="I968" s="438"/>
      <c r="L968" s="416"/>
      <c r="M968" s="421"/>
      <c r="N968" s="422"/>
      <c r="O968" s="422"/>
      <c r="P968" s="422"/>
      <c r="Q968" s="422"/>
      <c r="R968" s="422"/>
      <c r="S968" s="422"/>
      <c r="T968" s="423"/>
      <c r="AT968" s="418" t="s">
        <v>88</v>
      </c>
      <c r="AU968" s="418" t="s">
        <v>45</v>
      </c>
      <c r="AV968" s="417" t="s">
        <v>98</v>
      </c>
      <c r="AW968" s="417" t="s">
        <v>24</v>
      </c>
      <c r="AX968" s="417" t="s">
        <v>42</v>
      </c>
      <c r="AY968" s="418" t="s">
        <v>79</v>
      </c>
    </row>
    <row r="969" spans="2:65" s="387" customFormat="1">
      <c r="B969" s="386"/>
      <c r="D969" s="388" t="s">
        <v>88</v>
      </c>
      <c r="E969" s="389" t="s">
        <v>1</v>
      </c>
      <c r="F969" s="390" t="s">
        <v>90</v>
      </c>
      <c r="H969" s="391">
        <v>296.32</v>
      </c>
      <c r="I969" s="435"/>
      <c r="L969" s="386"/>
      <c r="M969" s="392"/>
      <c r="N969" s="393"/>
      <c r="O969" s="393"/>
      <c r="P969" s="393"/>
      <c r="Q969" s="393"/>
      <c r="R969" s="393"/>
      <c r="S969" s="393"/>
      <c r="T969" s="394"/>
      <c r="AT969" s="395" t="s">
        <v>88</v>
      </c>
      <c r="AU969" s="395" t="s">
        <v>45</v>
      </c>
      <c r="AV969" s="387" t="s">
        <v>91</v>
      </c>
      <c r="AW969" s="387" t="s">
        <v>24</v>
      </c>
      <c r="AX969" s="387" t="s">
        <v>12</v>
      </c>
      <c r="AY969" s="395" t="s">
        <v>79</v>
      </c>
    </row>
    <row r="970" spans="2:65" s="285" customFormat="1" ht="22.5" customHeight="1">
      <c r="B970" s="286"/>
      <c r="C970" s="366" t="s">
        <v>3616</v>
      </c>
      <c r="D970" s="366" t="s">
        <v>82</v>
      </c>
      <c r="E970" s="367" t="s">
        <v>3669</v>
      </c>
      <c r="F970" s="368" t="s">
        <v>3668</v>
      </c>
      <c r="G970" s="369" t="s">
        <v>125</v>
      </c>
      <c r="H970" s="370">
        <v>6111.241</v>
      </c>
      <c r="I970" s="261"/>
      <c r="J970" s="371">
        <f>ROUND(I970*H970,1)</f>
        <v>0</v>
      </c>
      <c r="K970" s="368"/>
      <c r="L970" s="286"/>
      <c r="M970" s="372" t="s">
        <v>1</v>
      </c>
      <c r="N970" s="373" t="s">
        <v>31</v>
      </c>
      <c r="O970" s="374">
        <v>0</v>
      </c>
      <c r="P970" s="374">
        <f>O970*H970</f>
        <v>0</v>
      </c>
      <c r="Q970" s="374">
        <v>0</v>
      </c>
      <c r="R970" s="374">
        <f>Q970*H970</f>
        <v>0</v>
      </c>
      <c r="S970" s="374">
        <v>0</v>
      </c>
      <c r="T970" s="375">
        <f>S970*H970</f>
        <v>0</v>
      </c>
      <c r="AR970" s="275" t="s">
        <v>86</v>
      </c>
      <c r="AT970" s="275" t="s">
        <v>82</v>
      </c>
      <c r="AU970" s="275" t="s">
        <v>45</v>
      </c>
      <c r="AY970" s="275" t="s">
        <v>79</v>
      </c>
      <c r="BE970" s="376">
        <f>IF(N970="základní",J970,0)</f>
        <v>0</v>
      </c>
      <c r="BF970" s="376">
        <f>IF(N970="snížená",J970,0)</f>
        <v>0</v>
      </c>
      <c r="BG970" s="376">
        <f>IF(N970="zákl. přenesená",J970,0)</f>
        <v>0</v>
      </c>
      <c r="BH970" s="376">
        <f>IF(N970="sníž. přenesená",J970,0)</f>
        <v>0</v>
      </c>
      <c r="BI970" s="376">
        <f>IF(N970="nulová",J970,0)</f>
        <v>0</v>
      </c>
      <c r="BJ970" s="275" t="s">
        <v>12</v>
      </c>
      <c r="BK970" s="376">
        <f>ROUND(I970*H970,1)</f>
        <v>0</v>
      </c>
      <c r="BL970" s="275" t="s">
        <v>86</v>
      </c>
      <c r="BM970" s="275" t="s">
        <v>3667</v>
      </c>
    </row>
    <row r="971" spans="2:65" s="353" customFormat="1" ht="29.85" customHeight="1">
      <c r="B971" s="352"/>
      <c r="D971" s="363" t="s">
        <v>41</v>
      </c>
      <c r="E971" s="364" t="s">
        <v>80</v>
      </c>
      <c r="F971" s="364" t="s">
        <v>81</v>
      </c>
      <c r="I971" s="437"/>
      <c r="J971" s="365">
        <f>BK971</f>
        <v>0</v>
      </c>
      <c r="L971" s="352"/>
      <c r="M971" s="357"/>
      <c r="N971" s="358"/>
      <c r="O971" s="358"/>
      <c r="P971" s="359">
        <f>SUM(P972:P998)</f>
        <v>37.971989999999998</v>
      </c>
      <c r="Q971" s="358"/>
      <c r="R971" s="359">
        <f>SUM(R972:R998)</f>
        <v>2.5201064500000001</v>
      </c>
      <c r="S971" s="358"/>
      <c r="T971" s="360">
        <f>SUM(T972:T998)</f>
        <v>0</v>
      </c>
      <c r="AR971" s="354" t="s">
        <v>45</v>
      </c>
      <c r="AT971" s="361" t="s">
        <v>41</v>
      </c>
      <c r="AU971" s="361" t="s">
        <v>12</v>
      </c>
      <c r="AY971" s="354" t="s">
        <v>79</v>
      </c>
      <c r="BK971" s="362">
        <f>SUM(BK972:BK998)</f>
        <v>0</v>
      </c>
    </row>
    <row r="972" spans="2:65" s="285" customFormat="1" ht="22.5" customHeight="1">
      <c r="B972" s="286"/>
      <c r="C972" s="366" t="s">
        <v>3606</v>
      </c>
      <c r="D972" s="366" t="s">
        <v>82</v>
      </c>
      <c r="E972" s="367" t="s">
        <v>3665</v>
      </c>
      <c r="F972" s="368" t="s">
        <v>3664</v>
      </c>
      <c r="G972" s="369" t="s">
        <v>959</v>
      </c>
      <c r="H972" s="370">
        <v>626.5</v>
      </c>
      <c r="I972" s="261"/>
      <c r="J972" s="371">
        <f>ROUND(I972*H972,1)</f>
        <v>0</v>
      </c>
      <c r="K972" s="368"/>
      <c r="L972" s="286"/>
      <c r="M972" s="372" t="s">
        <v>1</v>
      </c>
      <c r="N972" s="373" t="s">
        <v>31</v>
      </c>
      <c r="O972" s="374">
        <v>0.06</v>
      </c>
      <c r="P972" s="374">
        <f>O972*H972</f>
        <v>37.589999999999996</v>
      </c>
      <c r="Q972" s="374">
        <v>0</v>
      </c>
      <c r="R972" s="374">
        <f>Q972*H972</f>
        <v>0</v>
      </c>
      <c r="S972" s="374">
        <v>0</v>
      </c>
      <c r="T972" s="375">
        <f>S972*H972</f>
        <v>0</v>
      </c>
      <c r="AR972" s="275" t="s">
        <v>86</v>
      </c>
      <c r="AT972" s="275" t="s">
        <v>82</v>
      </c>
      <c r="AU972" s="275" t="s">
        <v>45</v>
      </c>
      <c r="AY972" s="275" t="s">
        <v>79</v>
      </c>
      <c r="BE972" s="376">
        <f>IF(N972="základní",J972,0)</f>
        <v>0</v>
      </c>
      <c r="BF972" s="376">
        <f>IF(N972="snížená",J972,0)</f>
        <v>0</v>
      </c>
      <c r="BG972" s="376">
        <f>IF(N972="zákl. přenesená",J972,0)</f>
        <v>0</v>
      </c>
      <c r="BH972" s="376">
        <f>IF(N972="sníž. přenesená",J972,0)</f>
        <v>0</v>
      </c>
      <c r="BI972" s="376">
        <f>IF(N972="nulová",J972,0)</f>
        <v>0</v>
      </c>
      <c r="BJ972" s="275" t="s">
        <v>12</v>
      </c>
      <c r="BK972" s="376">
        <f>ROUND(I972*H972,1)</f>
        <v>0</v>
      </c>
      <c r="BL972" s="275" t="s">
        <v>86</v>
      </c>
      <c r="BM972" s="275" t="s">
        <v>3663</v>
      </c>
    </row>
    <row r="973" spans="2:65" s="397" customFormat="1">
      <c r="B973" s="396"/>
      <c r="D973" s="379" t="s">
        <v>88</v>
      </c>
      <c r="E973" s="398" t="s">
        <v>1</v>
      </c>
      <c r="F973" s="399" t="s">
        <v>2793</v>
      </c>
      <c r="H973" s="398" t="s">
        <v>1</v>
      </c>
      <c r="I973" s="436"/>
      <c r="L973" s="396"/>
      <c r="M973" s="400"/>
      <c r="N973" s="401"/>
      <c r="O973" s="401"/>
      <c r="P973" s="401"/>
      <c r="Q973" s="401"/>
      <c r="R973" s="401"/>
      <c r="S973" s="401"/>
      <c r="T973" s="402"/>
      <c r="AT973" s="398" t="s">
        <v>88</v>
      </c>
      <c r="AU973" s="398" t="s">
        <v>45</v>
      </c>
      <c r="AV973" s="397" t="s">
        <v>12</v>
      </c>
      <c r="AW973" s="397" t="s">
        <v>24</v>
      </c>
      <c r="AX973" s="397" t="s">
        <v>42</v>
      </c>
      <c r="AY973" s="398" t="s">
        <v>79</v>
      </c>
    </row>
    <row r="974" spans="2:65" s="378" customFormat="1">
      <c r="B974" s="377"/>
      <c r="D974" s="379" t="s">
        <v>88</v>
      </c>
      <c r="E974" s="380" t="s">
        <v>1</v>
      </c>
      <c r="F974" s="381" t="s">
        <v>3651</v>
      </c>
      <c r="H974" s="382">
        <v>313.25</v>
      </c>
      <c r="I974" s="434"/>
      <c r="L974" s="377"/>
      <c r="M974" s="383"/>
      <c r="N974" s="384"/>
      <c r="O974" s="384"/>
      <c r="P974" s="384"/>
      <c r="Q974" s="384"/>
      <c r="R974" s="384"/>
      <c r="S974" s="384"/>
      <c r="T974" s="385"/>
      <c r="AT974" s="380" t="s">
        <v>88</v>
      </c>
      <c r="AU974" s="380" t="s">
        <v>45</v>
      </c>
      <c r="AV974" s="378" t="s">
        <v>45</v>
      </c>
      <c r="AW974" s="378" t="s">
        <v>24</v>
      </c>
      <c r="AX974" s="378" t="s">
        <v>42</v>
      </c>
      <c r="AY974" s="380" t="s">
        <v>79</v>
      </c>
    </row>
    <row r="975" spans="2:65" s="397" customFormat="1">
      <c r="B975" s="396"/>
      <c r="D975" s="379" t="s">
        <v>88</v>
      </c>
      <c r="E975" s="398" t="s">
        <v>1</v>
      </c>
      <c r="F975" s="399" t="s">
        <v>2791</v>
      </c>
      <c r="H975" s="398" t="s">
        <v>1</v>
      </c>
      <c r="I975" s="436"/>
      <c r="L975" s="396"/>
      <c r="M975" s="400"/>
      <c r="N975" s="401"/>
      <c r="O975" s="401"/>
      <c r="P975" s="401"/>
      <c r="Q975" s="401"/>
      <c r="R975" s="401"/>
      <c r="S975" s="401"/>
      <c r="T975" s="402"/>
      <c r="AT975" s="398" t="s">
        <v>88</v>
      </c>
      <c r="AU975" s="398" t="s">
        <v>45</v>
      </c>
      <c r="AV975" s="397" t="s">
        <v>12</v>
      </c>
      <c r="AW975" s="397" t="s">
        <v>24</v>
      </c>
      <c r="AX975" s="397" t="s">
        <v>42</v>
      </c>
      <c r="AY975" s="398" t="s">
        <v>79</v>
      </c>
    </row>
    <row r="976" spans="2:65" s="378" customFormat="1">
      <c r="B976" s="377"/>
      <c r="D976" s="379" t="s">
        <v>88</v>
      </c>
      <c r="E976" s="380" t="s">
        <v>1</v>
      </c>
      <c r="F976" s="381" t="s">
        <v>3651</v>
      </c>
      <c r="H976" s="382">
        <v>313.25</v>
      </c>
      <c r="I976" s="434"/>
      <c r="L976" s="377"/>
      <c r="M976" s="383"/>
      <c r="N976" s="384"/>
      <c r="O976" s="384"/>
      <c r="P976" s="384"/>
      <c r="Q976" s="384"/>
      <c r="R976" s="384"/>
      <c r="S976" s="384"/>
      <c r="T976" s="385"/>
      <c r="AT976" s="380" t="s">
        <v>88</v>
      </c>
      <c r="AU976" s="380" t="s">
        <v>45</v>
      </c>
      <c r="AV976" s="378" t="s">
        <v>45</v>
      </c>
      <c r="AW976" s="378" t="s">
        <v>24</v>
      </c>
      <c r="AX976" s="378" t="s">
        <v>42</v>
      </c>
      <c r="AY976" s="380" t="s">
        <v>79</v>
      </c>
    </row>
    <row r="977" spans="2:65" s="387" customFormat="1">
      <c r="B977" s="386"/>
      <c r="D977" s="388" t="s">
        <v>88</v>
      </c>
      <c r="E977" s="389" t="s">
        <v>1</v>
      </c>
      <c r="F977" s="390" t="s">
        <v>90</v>
      </c>
      <c r="H977" s="391">
        <v>626.5</v>
      </c>
      <c r="I977" s="435"/>
      <c r="L977" s="386"/>
      <c r="M977" s="392"/>
      <c r="N977" s="393"/>
      <c r="O977" s="393"/>
      <c r="P977" s="393"/>
      <c r="Q977" s="393"/>
      <c r="R977" s="393"/>
      <c r="S977" s="393"/>
      <c r="T977" s="394"/>
      <c r="AT977" s="395" t="s">
        <v>88</v>
      </c>
      <c r="AU977" s="395" t="s">
        <v>45</v>
      </c>
      <c r="AV977" s="387" t="s">
        <v>91</v>
      </c>
      <c r="AW977" s="387" t="s">
        <v>24</v>
      </c>
      <c r="AX977" s="387" t="s">
        <v>12</v>
      </c>
      <c r="AY977" s="395" t="s">
        <v>79</v>
      </c>
    </row>
    <row r="978" spans="2:65" s="285" customFormat="1" ht="22.5" customHeight="1">
      <c r="B978" s="286"/>
      <c r="C978" s="405" t="s">
        <v>3601</v>
      </c>
      <c r="D978" s="405" t="s">
        <v>92</v>
      </c>
      <c r="E978" s="406" t="s">
        <v>3661</v>
      </c>
      <c r="F978" s="407" t="s">
        <v>4771</v>
      </c>
      <c r="G978" s="408" t="s">
        <v>1830</v>
      </c>
      <c r="H978" s="409">
        <v>49.337000000000003</v>
      </c>
      <c r="I978" s="262"/>
      <c r="J978" s="410">
        <f>ROUND(I978*H978,1)</f>
        <v>0</v>
      </c>
      <c r="K978" s="407"/>
      <c r="L978" s="411"/>
      <c r="M978" s="412" t="s">
        <v>1</v>
      </c>
      <c r="N978" s="413" t="s">
        <v>31</v>
      </c>
      <c r="O978" s="374">
        <v>0</v>
      </c>
      <c r="P978" s="374">
        <f>O978*H978</f>
        <v>0</v>
      </c>
      <c r="Q978" s="374">
        <v>3.2000000000000001E-2</v>
      </c>
      <c r="R978" s="374">
        <f>Q978*H978</f>
        <v>1.5787840000000002</v>
      </c>
      <c r="S978" s="374">
        <v>0</v>
      </c>
      <c r="T978" s="375">
        <f>S978*H978</f>
        <v>0</v>
      </c>
      <c r="AR978" s="275" t="s">
        <v>95</v>
      </c>
      <c r="AT978" s="275" t="s">
        <v>92</v>
      </c>
      <c r="AU978" s="275" t="s">
        <v>45</v>
      </c>
      <c r="AY978" s="275" t="s">
        <v>79</v>
      </c>
      <c r="BE978" s="376">
        <f>IF(N978="základní",J978,0)</f>
        <v>0</v>
      </c>
      <c r="BF978" s="376">
        <f>IF(N978="snížená",J978,0)</f>
        <v>0</v>
      </c>
      <c r="BG978" s="376">
        <f>IF(N978="zákl. přenesená",J978,0)</f>
        <v>0</v>
      </c>
      <c r="BH978" s="376">
        <f>IF(N978="sníž. přenesená",J978,0)</f>
        <v>0</v>
      </c>
      <c r="BI978" s="376">
        <f>IF(N978="nulová",J978,0)</f>
        <v>0</v>
      </c>
      <c r="BJ978" s="275" t="s">
        <v>12</v>
      </c>
      <c r="BK978" s="376">
        <f>ROUND(I978*H978,1)</f>
        <v>0</v>
      </c>
      <c r="BL978" s="275" t="s">
        <v>86</v>
      </c>
      <c r="BM978" s="275" t="s">
        <v>3660</v>
      </c>
    </row>
    <row r="979" spans="2:65" s="285" customFormat="1" ht="27">
      <c r="B979" s="286"/>
      <c r="D979" s="379" t="s">
        <v>4618</v>
      </c>
      <c r="F979" s="424" t="s">
        <v>4770</v>
      </c>
      <c r="I979" s="439"/>
      <c r="L979" s="286"/>
      <c r="M979" s="425"/>
      <c r="N979" s="273"/>
      <c r="O979" s="273"/>
      <c r="P979" s="273"/>
      <c r="Q979" s="273"/>
      <c r="R979" s="273"/>
      <c r="S979" s="273"/>
      <c r="T979" s="426"/>
      <c r="AT979" s="275" t="s">
        <v>4618</v>
      </c>
      <c r="AU979" s="275" t="s">
        <v>45</v>
      </c>
    </row>
    <row r="980" spans="2:65" s="397" customFormat="1">
      <c r="B980" s="396"/>
      <c r="D980" s="379" t="s">
        <v>88</v>
      </c>
      <c r="E980" s="398" t="s">
        <v>1</v>
      </c>
      <c r="F980" s="399" t="s">
        <v>2793</v>
      </c>
      <c r="H980" s="398" t="s">
        <v>1</v>
      </c>
      <c r="I980" s="436"/>
      <c r="L980" s="396"/>
      <c r="M980" s="400"/>
      <c r="N980" s="401"/>
      <c r="O980" s="401"/>
      <c r="P980" s="401"/>
      <c r="Q980" s="401"/>
      <c r="R980" s="401"/>
      <c r="S980" s="401"/>
      <c r="T980" s="402"/>
      <c r="AT980" s="398" t="s">
        <v>88</v>
      </c>
      <c r="AU980" s="398" t="s">
        <v>45</v>
      </c>
      <c r="AV980" s="397" t="s">
        <v>12</v>
      </c>
      <c r="AW980" s="397" t="s">
        <v>24</v>
      </c>
      <c r="AX980" s="397" t="s">
        <v>42</v>
      </c>
      <c r="AY980" s="398" t="s">
        <v>79</v>
      </c>
    </row>
    <row r="981" spans="2:65" s="378" customFormat="1">
      <c r="B981" s="377"/>
      <c r="D981" s="379" t="s">
        <v>88</v>
      </c>
      <c r="E981" s="380" t="s">
        <v>1</v>
      </c>
      <c r="F981" s="381" t="s">
        <v>3659</v>
      </c>
      <c r="H981" s="382">
        <v>46.988</v>
      </c>
      <c r="I981" s="434"/>
      <c r="L981" s="377"/>
      <c r="M981" s="383"/>
      <c r="N981" s="384"/>
      <c r="O981" s="384"/>
      <c r="P981" s="384"/>
      <c r="Q981" s="384"/>
      <c r="R981" s="384"/>
      <c r="S981" s="384"/>
      <c r="T981" s="385"/>
      <c r="AT981" s="380" t="s">
        <v>88</v>
      </c>
      <c r="AU981" s="380" t="s">
        <v>45</v>
      </c>
      <c r="AV981" s="378" t="s">
        <v>45</v>
      </c>
      <c r="AW981" s="378" t="s">
        <v>24</v>
      </c>
      <c r="AX981" s="378" t="s">
        <v>42</v>
      </c>
      <c r="AY981" s="380" t="s">
        <v>79</v>
      </c>
    </row>
    <row r="982" spans="2:65" s="387" customFormat="1">
      <c r="B982" s="386"/>
      <c r="D982" s="379" t="s">
        <v>88</v>
      </c>
      <c r="E982" s="395" t="s">
        <v>1</v>
      </c>
      <c r="F982" s="414" t="s">
        <v>90</v>
      </c>
      <c r="H982" s="415">
        <v>46.988</v>
      </c>
      <c r="I982" s="435"/>
      <c r="L982" s="386"/>
      <c r="M982" s="392"/>
      <c r="N982" s="393"/>
      <c r="O982" s="393"/>
      <c r="P982" s="393"/>
      <c r="Q982" s="393"/>
      <c r="R982" s="393"/>
      <c r="S982" s="393"/>
      <c r="T982" s="394"/>
      <c r="AT982" s="395" t="s">
        <v>88</v>
      </c>
      <c r="AU982" s="395" t="s">
        <v>45</v>
      </c>
      <c r="AV982" s="387" t="s">
        <v>91</v>
      </c>
      <c r="AW982" s="387" t="s">
        <v>24</v>
      </c>
      <c r="AX982" s="387" t="s">
        <v>12</v>
      </c>
      <c r="AY982" s="395" t="s">
        <v>79</v>
      </c>
    </row>
    <row r="983" spans="2:65" s="378" customFormat="1">
      <c r="B983" s="377"/>
      <c r="D983" s="388" t="s">
        <v>88</v>
      </c>
      <c r="F983" s="403" t="s">
        <v>4883</v>
      </c>
      <c r="H983" s="404">
        <v>49.337000000000003</v>
      </c>
      <c r="I983" s="434"/>
      <c r="L983" s="377"/>
      <c r="M983" s="383"/>
      <c r="N983" s="384"/>
      <c r="O983" s="384"/>
      <c r="P983" s="384"/>
      <c r="Q983" s="384"/>
      <c r="R983" s="384"/>
      <c r="S983" s="384"/>
      <c r="T983" s="385"/>
      <c r="AT983" s="380" t="s">
        <v>88</v>
      </c>
      <c r="AU983" s="380" t="s">
        <v>45</v>
      </c>
      <c r="AV983" s="378" t="s">
        <v>45</v>
      </c>
      <c r="AW983" s="378" t="s">
        <v>2</v>
      </c>
      <c r="AX983" s="378" t="s">
        <v>12</v>
      </c>
      <c r="AY983" s="380" t="s">
        <v>79</v>
      </c>
    </row>
    <row r="984" spans="2:65" s="285" customFormat="1" ht="22.5" customHeight="1">
      <c r="B984" s="286"/>
      <c r="C984" s="405" t="s">
        <v>3593</v>
      </c>
      <c r="D984" s="405" t="s">
        <v>92</v>
      </c>
      <c r="E984" s="406" t="s">
        <v>3657</v>
      </c>
      <c r="F984" s="407" t="s">
        <v>4769</v>
      </c>
      <c r="G984" s="408" t="s">
        <v>959</v>
      </c>
      <c r="H984" s="409">
        <v>49.034999999999997</v>
      </c>
      <c r="I984" s="262"/>
      <c r="J984" s="410">
        <f>ROUND(I984*H984,1)</f>
        <v>0</v>
      </c>
      <c r="K984" s="407"/>
      <c r="L984" s="411"/>
      <c r="M984" s="412" t="s">
        <v>1</v>
      </c>
      <c r="N984" s="413" t="s">
        <v>31</v>
      </c>
      <c r="O984" s="374">
        <v>0</v>
      </c>
      <c r="P984" s="374">
        <f>O984*H984</f>
        <v>0</v>
      </c>
      <c r="Q984" s="374">
        <v>2.0300000000000001E-3</v>
      </c>
      <c r="R984" s="374">
        <f>Q984*H984</f>
        <v>9.9541049999999992E-2</v>
      </c>
      <c r="S984" s="374">
        <v>0</v>
      </c>
      <c r="T984" s="375">
        <f>S984*H984</f>
        <v>0</v>
      </c>
      <c r="AR984" s="275" t="s">
        <v>95</v>
      </c>
      <c r="AT984" s="275" t="s">
        <v>92</v>
      </c>
      <c r="AU984" s="275" t="s">
        <v>45</v>
      </c>
      <c r="AY984" s="275" t="s">
        <v>79</v>
      </c>
      <c r="BE984" s="376">
        <f>IF(N984="základní",J984,0)</f>
        <v>0</v>
      </c>
      <c r="BF984" s="376">
        <f>IF(N984="snížená",J984,0)</f>
        <v>0</v>
      </c>
      <c r="BG984" s="376">
        <f>IF(N984="zákl. přenesená",J984,0)</f>
        <v>0</v>
      </c>
      <c r="BH984" s="376">
        <f>IF(N984="sníž. přenesená",J984,0)</f>
        <v>0</v>
      </c>
      <c r="BI984" s="376">
        <f>IF(N984="nulová",J984,0)</f>
        <v>0</v>
      </c>
      <c r="BJ984" s="275" t="s">
        <v>12</v>
      </c>
      <c r="BK984" s="376">
        <f>ROUND(I984*H984,1)</f>
        <v>0</v>
      </c>
      <c r="BL984" s="275" t="s">
        <v>86</v>
      </c>
      <c r="BM984" s="275" t="s">
        <v>3656</v>
      </c>
    </row>
    <row r="985" spans="2:65" s="378" customFormat="1">
      <c r="B985" s="377"/>
      <c r="D985" s="379" t="s">
        <v>88</v>
      </c>
      <c r="E985" s="380" t="s">
        <v>1</v>
      </c>
      <c r="F985" s="381" t="s">
        <v>3655</v>
      </c>
      <c r="H985" s="382">
        <v>46.7</v>
      </c>
      <c r="I985" s="434"/>
      <c r="L985" s="377"/>
      <c r="M985" s="383"/>
      <c r="N985" s="384"/>
      <c r="O985" s="384"/>
      <c r="P985" s="384"/>
      <c r="Q985" s="384"/>
      <c r="R985" s="384"/>
      <c r="S985" s="384"/>
      <c r="T985" s="385"/>
      <c r="AT985" s="380" t="s">
        <v>88</v>
      </c>
      <c r="AU985" s="380" t="s">
        <v>45</v>
      </c>
      <c r="AV985" s="378" t="s">
        <v>45</v>
      </c>
      <c r="AW985" s="378" t="s">
        <v>24</v>
      </c>
      <c r="AX985" s="378" t="s">
        <v>42</v>
      </c>
      <c r="AY985" s="380" t="s">
        <v>79</v>
      </c>
    </row>
    <row r="986" spans="2:65" s="387" customFormat="1">
      <c r="B986" s="386"/>
      <c r="D986" s="379" t="s">
        <v>88</v>
      </c>
      <c r="E986" s="395" t="s">
        <v>1</v>
      </c>
      <c r="F986" s="414" t="s">
        <v>90</v>
      </c>
      <c r="H986" s="415">
        <v>46.7</v>
      </c>
      <c r="I986" s="435"/>
      <c r="L986" s="386"/>
      <c r="M986" s="392"/>
      <c r="N986" s="393"/>
      <c r="O986" s="393"/>
      <c r="P986" s="393"/>
      <c r="Q986" s="393"/>
      <c r="R986" s="393"/>
      <c r="S986" s="393"/>
      <c r="T986" s="394"/>
      <c r="AT986" s="395" t="s">
        <v>88</v>
      </c>
      <c r="AU986" s="395" t="s">
        <v>45</v>
      </c>
      <c r="AV986" s="387" t="s">
        <v>91</v>
      </c>
      <c r="AW986" s="387" t="s">
        <v>24</v>
      </c>
      <c r="AX986" s="387" t="s">
        <v>12</v>
      </c>
      <c r="AY986" s="395" t="s">
        <v>79</v>
      </c>
    </row>
    <row r="987" spans="2:65" s="378" customFormat="1">
      <c r="B987" s="377"/>
      <c r="D987" s="388" t="s">
        <v>88</v>
      </c>
      <c r="F987" s="403" t="s">
        <v>4882</v>
      </c>
      <c r="H987" s="404">
        <v>49.034999999999997</v>
      </c>
      <c r="I987" s="434"/>
      <c r="L987" s="377"/>
      <c r="M987" s="383"/>
      <c r="N987" s="384"/>
      <c r="O987" s="384"/>
      <c r="P987" s="384"/>
      <c r="Q987" s="384"/>
      <c r="R987" s="384"/>
      <c r="S987" s="384"/>
      <c r="T987" s="385"/>
      <c r="AT987" s="380" t="s">
        <v>88</v>
      </c>
      <c r="AU987" s="380" t="s">
        <v>45</v>
      </c>
      <c r="AV987" s="378" t="s">
        <v>45</v>
      </c>
      <c r="AW987" s="378" t="s">
        <v>2</v>
      </c>
      <c r="AX987" s="378" t="s">
        <v>12</v>
      </c>
      <c r="AY987" s="380" t="s">
        <v>79</v>
      </c>
    </row>
    <row r="988" spans="2:65" s="285" customFormat="1" ht="22.5" customHeight="1">
      <c r="B988" s="286"/>
      <c r="C988" s="405" t="s">
        <v>3589</v>
      </c>
      <c r="D988" s="405" t="s">
        <v>92</v>
      </c>
      <c r="E988" s="406" t="s">
        <v>3653</v>
      </c>
      <c r="F988" s="407" t="s">
        <v>4768</v>
      </c>
      <c r="G988" s="408" t="s">
        <v>959</v>
      </c>
      <c r="H988" s="409">
        <v>279.87799999999999</v>
      </c>
      <c r="I988" s="262"/>
      <c r="J988" s="410">
        <f>ROUND(I988*H988,1)</f>
        <v>0</v>
      </c>
      <c r="K988" s="407"/>
      <c r="L988" s="411"/>
      <c r="M988" s="412" t="s">
        <v>1</v>
      </c>
      <c r="N988" s="413" t="s">
        <v>31</v>
      </c>
      <c r="O988" s="374">
        <v>0</v>
      </c>
      <c r="P988" s="374">
        <f>O988*H988</f>
        <v>0</v>
      </c>
      <c r="Q988" s="374">
        <v>2.7000000000000001E-3</v>
      </c>
      <c r="R988" s="374">
        <f>Q988*H988</f>
        <v>0.75567059999999997</v>
      </c>
      <c r="S988" s="374">
        <v>0</v>
      </c>
      <c r="T988" s="375">
        <f>S988*H988</f>
        <v>0</v>
      </c>
      <c r="AR988" s="275" t="s">
        <v>95</v>
      </c>
      <c r="AT988" s="275" t="s">
        <v>92</v>
      </c>
      <c r="AU988" s="275" t="s">
        <v>45</v>
      </c>
      <c r="AY988" s="275" t="s">
        <v>79</v>
      </c>
      <c r="BE988" s="376">
        <f>IF(N988="základní",J988,0)</f>
        <v>0</v>
      </c>
      <c r="BF988" s="376">
        <f>IF(N988="snížená",J988,0)</f>
        <v>0</v>
      </c>
      <c r="BG988" s="376">
        <f>IF(N988="zákl. přenesená",J988,0)</f>
        <v>0</v>
      </c>
      <c r="BH988" s="376">
        <f>IF(N988="sníž. přenesená",J988,0)</f>
        <v>0</v>
      </c>
      <c r="BI988" s="376">
        <f>IF(N988="nulová",J988,0)</f>
        <v>0</v>
      </c>
      <c r="BJ988" s="275" t="s">
        <v>12</v>
      </c>
      <c r="BK988" s="376">
        <f>ROUND(I988*H988,1)</f>
        <v>0</v>
      </c>
      <c r="BL988" s="275" t="s">
        <v>86</v>
      </c>
      <c r="BM988" s="275" t="s">
        <v>3652</v>
      </c>
    </row>
    <row r="989" spans="2:65" s="378" customFormat="1">
      <c r="B989" s="377"/>
      <c r="D989" s="379" t="s">
        <v>88</v>
      </c>
      <c r="E989" s="380" t="s">
        <v>1</v>
      </c>
      <c r="F989" s="381" t="s">
        <v>3651</v>
      </c>
      <c r="H989" s="382">
        <v>313.25</v>
      </c>
      <c r="I989" s="434"/>
      <c r="L989" s="377"/>
      <c r="M989" s="383"/>
      <c r="N989" s="384"/>
      <c r="O989" s="384"/>
      <c r="P989" s="384"/>
      <c r="Q989" s="384"/>
      <c r="R989" s="384"/>
      <c r="S989" s="384"/>
      <c r="T989" s="385"/>
      <c r="AT989" s="380" t="s">
        <v>88</v>
      </c>
      <c r="AU989" s="380" t="s">
        <v>45</v>
      </c>
      <c r="AV989" s="378" t="s">
        <v>45</v>
      </c>
      <c r="AW989" s="378" t="s">
        <v>24</v>
      </c>
      <c r="AX989" s="378" t="s">
        <v>42</v>
      </c>
      <c r="AY989" s="380" t="s">
        <v>79</v>
      </c>
    </row>
    <row r="990" spans="2:65" s="378" customFormat="1">
      <c r="B990" s="377"/>
      <c r="D990" s="379" t="s">
        <v>88</v>
      </c>
      <c r="E990" s="380" t="s">
        <v>1</v>
      </c>
      <c r="F990" s="381" t="s">
        <v>3650</v>
      </c>
      <c r="H990" s="382">
        <v>-46.7</v>
      </c>
      <c r="I990" s="434"/>
      <c r="L990" s="377"/>
      <c r="M990" s="383"/>
      <c r="N990" s="384"/>
      <c r="O990" s="384"/>
      <c r="P990" s="384"/>
      <c r="Q990" s="384"/>
      <c r="R990" s="384"/>
      <c r="S990" s="384"/>
      <c r="T990" s="385"/>
      <c r="AT990" s="380" t="s">
        <v>88</v>
      </c>
      <c r="AU990" s="380" t="s">
        <v>45</v>
      </c>
      <c r="AV990" s="378" t="s">
        <v>45</v>
      </c>
      <c r="AW990" s="378" t="s">
        <v>24</v>
      </c>
      <c r="AX990" s="378" t="s">
        <v>42</v>
      </c>
      <c r="AY990" s="380" t="s">
        <v>79</v>
      </c>
    </row>
    <row r="991" spans="2:65" s="387" customFormat="1">
      <c r="B991" s="386"/>
      <c r="D991" s="379" t="s">
        <v>88</v>
      </c>
      <c r="E991" s="395" t="s">
        <v>1</v>
      </c>
      <c r="F991" s="414" t="s">
        <v>90</v>
      </c>
      <c r="H991" s="415">
        <v>266.55</v>
      </c>
      <c r="I991" s="435"/>
      <c r="L991" s="386"/>
      <c r="M991" s="392"/>
      <c r="N991" s="393"/>
      <c r="O991" s="393"/>
      <c r="P991" s="393"/>
      <c r="Q991" s="393"/>
      <c r="R991" s="393"/>
      <c r="S991" s="393"/>
      <c r="T991" s="394"/>
      <c r="AT991" s="395" t="s">
        <v>88</v>
      </c>
      <c r="AU991" s="395" t="s">
        <v>45</v>
      </c>
      <c r="AV991" s="387" t="s">
        <v>91</v>
      </c>
      <c r="AW991" s="387" t="s">
        <v>24</v>
      </c>
      <c r="AX991" s="387" t="s">
        <v>12</v>
      </c>
      <c r="AY991" s="395" t="s">
        <v>79</v>
      </c>
    </row>
    <row r="992" spans="2:65" s="378" customFormat="1">
      <c r="B992" s="377"/>
      <c r="D992" s="388" t="s">
        <v>88</v>
      </c>
      <c r="F992" s="403" t="s">
        <v>4881</v>
      </c>
      <c r="H992" s="404">
        <v>279.87799999999999</v>
      </c>
      <c r="I992" s="434"/>
      <c r="L992" s="377"/>
      <c r="M992" s="383"/>
      <c r="N992" s="384"/>
      <c r="O992" s="384"/>
      <c r="P992" s="384"/>
      <c r="Q992" s="384"/>
      <c r="R992" s="384"/>
      <c r="S992" s="384"/>
      <c r="T992" s="385"/>
      <c r="AT992" s="380" t="s">
        <v>88</v>
      </c>
      <c r="AU992" s="380" t="s">
        <v>45</v>
      </c>
      <c r="AV992" s="378" t="s">
        <v>45</v>
      </c>
      <c r="AW992" s="378" t="s">
        <v>2</v>
      </c>
      <c r="AX992" s="378" t="s">
        <v>12</v>
      </c>
      <c r="AY992" s="380" t="s">
        <v>79</v>
      </c>
    </row>
    <row r="993" spans="2:65" s="285" customFormat="1" ht="31.5" customHeight="1">
      <c r="B993" s="286"/>
      <c r="C993" s="366" t="s">
        <v>3584</v>
      </c>
      <c r="D993" s="366" t="s">
        <v>82</v>
      </c>
      <c r="E993" s="367" t="s">
        <v>3648</v>
      </c>
      <c r="F993" s="368" t="s">
        <v>3647</v>
      </c>
      <c r="G993" s="369" t="s">
        <v>959</v>
      </c>
      <c r="H993" s="370">
        <v>3.7450000000000001</v>
      </c>
      <c r="I993" s="261"/>
      <c r="J993" s="371">
        <f>ROUND(I993*H993,1)</f>
        <v>0</v>
      </c>
      <c r="K993" s="368"/>
      <c r="L993" s="286"/>
      <c r="M993" s="372" t="s">
        <v>1</v>
      </c>
      <c r="N993" s="373" t="s">
        <v>31</v>
      </c>
      <c r="O993" s="374">
        <v>0.10199999999999999</v>
      </c>
      <c r="P993" s="374">
        <f>O993*H993</f>
        <v>0.38199</v>
      </c>
      <c r="Q993" s="374">
        <v>0</v>
      </c>
      <c r="R993" s="374">
        <f>Q993*H993</f>
        <v>0</v>
      </c>
      <c r="S993" s="374">
        <v>0</v>
      </c>
      <c r="T993" s="375">
        <f>S993*H993</f>
        <v>0</v>
      </c>
      <c r="AR993" s="275" t="s">
        <v>86</v>
      </c>
      <c r="AT993" s="275" t="s">
        <v>82</v>
      </c>
      <c r="AU993" s="275" t="s">
        <v>45</v>
      </c>
      <c r="AY993" s="275" t="s">
        <v>79</v>
      </c>
      <c r="BE993" s="376">
        <f>IF(N993="základní",J993,0)</f>
        <v>0</v>
      </c>
      <c r="BF993" s="376">
        <f>IF(N993="snížená",J993,0)</f>
        <v>0</v>
      </c>
      <c r="BG993" s="376">
        <f>IF(N993="zákl. přenesená",J993,0)</f>
        <v>0</v>
      </c>
      <c r="BH993" s="376">
        <f>IF(N993="sníž. přenesená",J993,0)</f>
        <v>0</v>
      </c>
      <c r="BI993" s="376">
        <f>IF(N993="nulová",J993,0)</f>
        <v>0</v>
      </c>
      <c r="BJ993" s="275" t="s">
        <v>12</v>
      </c>
      <c r="BK993" s="376">
        <f>ROUND(I993*H993,1)</f>
        <v>0</v>
      </c>
      <c r="BL993" s="275" t="s">
        <v>86</v>
      </c>
      <c r="BM993" s="275" t="s">
        <v>3646</v>
      </c>
    </row>
    <row r="994" spans="2:65" s="378" customFormat="1">
      <c r="B994" s="377"/>
      <c r="D994" s="379" t="s">
        <v>88</v>
      </c>
      <c r="E994" s="380" t="s">
        <v>1</v>
      </c>
      <c r="F994" s="381" t="s">
        <v>3645</v>
      </c>
      <c r="H994" s="382">
        <v>3.7450000000000001</v>
      </c>
      <c r="I994" s="434"/>
      <c r="L994" s="377"/>
      <c r="M994" s="383"/>
      <c r="N994" s="384"/>
      <c r="O994" s="384"/>
      <c r="P994" s="384"/>
      <c r="Q994" s="384"/>
      <c r="R994" s="384"/>
      <c r="S994" s="384"/>
      <c r="T994" s="385"/>
      <c r="AT994" s="380" t="s">
        <v>88</v>
      </c>
      <c r="AU994" s="380" t="s">
        <v>45</v>
      </c>
      <c r="AV994" s="378" t="s">
        <v>45</v>
      </c>
      <c r="AW994" s="378" t="s">
        <v>24</v>
      </c>
      <c r="AX994" s="378" t="s">
        <v>42</v>
      </c>
      <c r="AY994" s="380" t="s">
        <v>79</v>
      </c>
    </row>
    <row r="995" spans="2:65" s="387" customFormat="1">
      <c r="B995" s="386"/>
      <c r="D995" s="388" t="s">
        <v>88</v>
      </c>
      <c r="E995" s="389" t="s">
        <v>1</v>
      </c>
      <c r="F995" s="390" t="s">
        <v>90</v>
      </c>
      <c r="H995" s="391">
        <v>3.7450000000000001</v>
      </c>
      <c r="I995" s="435"/>
      <c r="L995" s="386"/>
      <c r="M995" s="392"/>
      <c r="N995" s="393"/>
      <c r="O995" s="393"/>
      <c r="P995" s="393"/>
      <c r="Q995" s="393"/>
      <c r="R995" s="393"/>
      <c r="S995" s="393"/>
      <c r="T995" s="394"/>
      <c r="AT995" s="395" t="s">
        <v>88</v>
      </c>
      <c r="AU995" s="395" t="s">
        <v>45</v>
      </c>
      <c r="AV995" s="387" t="s">
        <v>91</v>
      </c>
      <c r="AW995" s="387" t="s">
        <v>24</v>
      </c>
      <c r="AX995" s="387" t="s">
        <v>12</v>
      </c>
      <c r="AY995" s="395" t="s">
        <v>79</v>
      </c>
    </row>
    <row r="996" spans="2:65" s="285" customFormat="1" ht="22.5" customHeight="1">
      <c r="B996" s="286"/>
      <c r="C996" s="405" t="s">
        <v>3580</v>
      </c>
      <c r="D996" s="405" t="s">
        <v>92</v>
      </c>
      <c r="E996" s="406" t="s">
        <v>3643</v>
      </c>
      <c r="F996" s="407" t="s">
        <v>4767</v>
      </c>
      <c r="G996" s="408" t="s">
        <v>959</v>
      </c>
      <c r="H996" s="409">
        <v>3.9319999999999999</v>
      </c>
      <c r="I996" s="262"/>
      <c r="J996" s="410">
        <f>ROUND(I996*H996,1)</f>
        <v>0</v>
      </c>
      <c r="K996" s="407"/>
      <c r="L996" s="411"/>
      <c r="M996" s="412" t="s">
        <v>1</v>
      </c>
      <c r="N996" s="413" t="s">
        <v>31</v>
      </c>
      <c r="O996" s="374">
        <v>0</v>
      </c>
      <c r="P996" s="374">
        <f>O996*H996</f>
        <v>0</v>
      </c>
      <c r="Q996" s="374">
        <v>2.1899999999999999E-2</v>
      </c>
      <c r="R996" s="374">
        <f>Q996*H996</f>
        <v>8.6110800000000001E-2</v>
      </c>
      <c r="S996" s="374">
        <v>0</v>
      </c>
      <c r="T996" s="375">
        <f>S996*H996</f>
        <v>0</v>
      </c>
      <c r="AR996" s="275" t="s">
        <v>95</v>
      </c>
      <c r="AT996" s="275" t="s">
        <v>92</v>
      </c>
      <c r="AU996" s="275" t="s">
        <v>45</v>
      </c>
      <c r="AY996" s="275" t="s">
        <v>79</v>
      </c>
      <c r="BE996" s="376">
        <f>IF(N996="základní",J996,0)</f>
        <v>0</v>
      </c>
      <c r="BF996" s="376">
        <f>IF(N996="snížená",J996,0)</f>
        <v>0</v>
      </c>
      <c r="BG996" s="376">
        <f>IF(N996="zákl. přenesená",J996,0)</f>
        <v>0</v>
      </c>
      <c r="BH996" s="376">
        <f>IF(N996="sníž. přenesená",J996,0)</f>
        <v>0</v>
      </c>
      <c r="BI996" s="376">
        <f>IF(N996="nulová",J996,0)</f>
        <v>0</v>
      </c>
      <c r="BJ996" s="275" t="s">
        <v>12</v>
      </c>
      <c r="BK996" s="376">
        <f>ROUND(I996*H996,1)</f>
        <v>0</v>
      </c>
      <c r="BL996" s="275" t="s">
        <v>86</v>
      </c>
      <c r="BM996" s="275" t="s">
        <v>3642</v>
      </c>
    </row>
    <row r="997" spans="2:65" s="378" customFormat="1">
      <c r="B997" s="377"/>
      <c r="D997" s="388" t="s">
        <v>88</v>
      </c>
      <c r="F997" s="403" t="s">
        <v>4880</v>
      </c>
      <c r="H997" s="404">
        <v>3.9319999999999999</v>
      </c>
      <c r="I997" s="434"/>
      <c r="L997" s="377"/>
      <c r="M997" s="383"/>
      <c r="N997" s="384"/>
      <c r="O997" s="384"/>
      <c r="P997" s="384"/>
      <c r="Q997" s="384"/>
      <c r="R997" s="384"/>
      <c r="S997" s="384"/>
      <c r="T997" s="385"/>
      <c r="AT997" s="380" t="s">
        <v>88</v>
      </c>
      <c r="AU997" s="380" t="s">
        <v>45</v>
      </c>
      <c r="AV997" s="378" t="s">
        <v>45</v>
      </c>
      <c r="AW997" s="378" t="s">
        <v>2</v>
      </c>
      <c r="AX997" s="378" t="s">
        <v>12</v>
      </c>
      <c r="AY997" s="380" t="s">
        <v>79</v>
      </c>
    </row>
    <row r="998" spans="2:65" s="285" customFormat="1" ht="22.5" customHeight="1">
      <c r="B998" s="286"/>
      <c r="C998" s="366" t="s">
        <v>3574</v>
      </c>
      <c r="D998" s="366" t="s">
        <v>82</v>
      </c>
      <c r="E998" s="367" t="s">
        <v>3640</v>
      </c>
      <c r="F998" s="368" t="s">
        <v>3639</v>
      </c>
      <c r="G998" s="369" t="s">
        <v>125</v>
      </c>
      <c r="H998" s="370">
        <v>4655.0450000000001</v>
      </c>
      <c r="I998" s="261"/>
      <c r="J998" s="371">
        <f>ROUND(I998*H998,1)</f>
        <v>0</v>
      </c>
      <c r="K998" s="368"/>
      <c r="L998" s="286"/>
      <c r="M998" s="372" t="s">
        <v>1</v>
      </c>
      <c r="N998" s="373" t="s">
        <v>31</v>
      </c>
      <c r="O998" s="374">
        <v>0</v>
      </c>
      <c r="P998" s="374">
        <f>O998*H998</f>
        <v>0</v>
      </c>
      <c r="Q998" s="374">
        <v>0</v>
      </c>
      <c r="R998" s="374">
        <f>Q998*H998</f>
        <v>0</v>
      </c>
      <c r="S998" s="374">
        <v>0</v>
      </c>
      <c r="T998" s="375">
        <f>S998*H998</f>
        <v>0</v>
      </c>
      <c r="AR998" s="275" t="s">
        <v>86</v>
      </c>
      <c r="AT998" s="275" t="s">
        <v>82</v>
      </c>
      <c r="AU998" s="275" t="s">
        <v>45</v>
      </c>
      <c r="AY998" s="275" t="s">
        <v>79</v>
      </c>
      <c r="BE998" s="376">
        <f>IF(N998="základní",J998,0)</f>
        <v>0</v>
      </c>
      <c r="BF998" s="376">
        <f>IF(N998="snížená",J998,0)</f>
        <v>0</v>
      </c>
      <c r="BG998" s="376">
        <f>IF(N998="zákl. přenesená",J998,0)</f>
        <v>0</v>
      </c>
      <c r="BH998" s="376">
        <f>IF(N998="sníž. přenesená",J998,0)</f>
        <v>0</v>
      </c>
      <c r="BI998" s="376">
        <f>IF(N998="nulová",J998,0)</f>
        <v>0</v>
      </c>
      <c r="BJ998" s="275" t="s">
        <v>12</v>
      </c>
      <c r="BK998" s="376">
        <f>ROUND(I998*H998,1)</f>
        <v>0</v>
      </c>
      <c r="BL998" s="275" t="s">
        <v>86</v>
      </c>
      <c r="BM998" s="275" t="s">
        <v>3638</v>
      </c>
    </row>
    <row r="999" spans="2:65" s="353" customFormat="1" ht="29.85" customHeight="1">
      <c r="B999" s="352"/>
      <c r="D999" s="363" t="s">
        <v>41</v>
      </c>
      <c r="E999" s="364" t="s">
        <v>4766</v>
      </c>
      <c r="F999" s="364" t="s">
        <v>4765</v>
      </c>
      <c r="I999" s="437"/>
      <c r="J999" s="365">
        <f>BK999</f>
        <v>0</v>
      </c>
      <c r="L999" s="352"/>
      <c r="M999" s="357"/>
      <c r="N999" s="358"/>
      <c r="O999" s="358"/>
      <c r="P999" s="359">
        <f>SUM(P1000:P1084)</f>
        <v>922.63298600000007</v>
      </c>
      <c r="Q999" s="358"/>
      <c r="R999" s="359">
        <f>SUM(R1000:R1084)</f>
        <v>16.388869590000002</v>
      </c>
      <c r="S999" s="358"/>
      <c r="T999" s="360">
        <f>SUM(T1000:T1084)</f>
        <v>0</v>
      </c>
      <c r="AR999" s="354" t="s">
        <v>45</v>
      </c>
      <c r="AT999" s="361" t="s">
        <v>41</v>
      </c>
      <c r="AU999" s="361" t="s">
        <v>12</v>
      </c>
      <c r="AY999" s="354" t="s">
        <v>79</v>
      </c>
      <c r="BK999" s="362">
        <f>SUM(BK1000:BK1084)</f>
        <v>0</v>
      </c>
    </row>
    <row r="1000" spans="2:65" s="285" customFormat="1" ht="31.5" customHeight="1">
      <c r="B1000" s="286"/>
      <c r="C1000" s="366" t="s">
        <v>3569</v>
      </c>
      <c r="D1000" s="366" t="s">
        <v>82</v>
      </c>
      <c r="E1000" s="367" t="s">
        <v>3635</v>
      </c>
      <c r="F1000" s="368" t="s">
        <v>3634</v>
      </c>
      <c r="G1000" s="369" t="s">
        <v>185</v>
      </c>
      <c r="H1000" s="370">
        <v>88</v>
      </c>
      <c r="I1000" s="261"/>
      <c r="J1000" s="371">
        <f>ROUND(I1000*H1000,1)</f>
        <v>0</v>
      </c>
      <c r="K1000" s="368"/>
      <c r="L1000" s="286"/>
      <c r="M1000" s="372" t="s">
        <v>1</v>
      </c>
      <c r="N1000" s="373" t="s">
        <v>31</v>
      </c>
      <c r="O1000" s="374">
        <v>0.57799999999999996</v>
      </c>
      <c r="P1000" s="374">
        <f>O1000*H1000</f>
        <v>50.863999999999997</v>
      </c>
      <c r="Q1000" s="374">
        <v>0</v>
      </c>
      <c r="R1000" s="374">
        <f>Q1000*H1000</f>
        <v>0</v>
      </c>
      <c r="S1000" s="374">
        <v>0</v>
      </c>
      <c r="T1000" s="375">
        <f>S1000*H1000</f>
        <v>0</v>
      </c>
      <c r="AR1000" s="275" t="s">
        <v>86</v>
      </c>
      <c r="AT1000" s="275" t="s">
        <v>82</v>
      </c>
      <c r="AU1000" s="275" t="s">
        <v>45</v>
      </c>
      <c r="AY1000" s="275" t="s">
        <v>79</v>
      </c>
      <c r="BE1000" s="376">
        <f>IF(N1000="základní",J1000,0)</f>
        <v>0</v>
      </c>
      <c r="BF1000" s="376">
        <f>IF(N1000="snížená",J1000,0)</f>
        <v>0</v>
      </c>
      <c r="BG1000" s="376">
        <f>IF(N1000="zákl. přenesená",J1000,0)</f>
        <v>0</v>
      </c>
      <c r="BH1000" s="376">
        <f>IF(N1000="sníž. přenesená",J1000,0)</f>
        <v>0</v>
      </c>
      <c r="BI1000" s="376">
        <f>IF(N1000="nulová",J1000,0)</f>
        <v>0</v>
      </c>
      <c r="BJ1000" s="275" t="s">
        <v>12</v>
      </c>
      <c r="BK1000" s="376">
        <f>ROUND(I1000*H1000,1)</f>
        <v>0</v>
      </c>
      <c r="BL1000" s="275" t="s">
        <v>86</v>
      </c>
      <c r="BM1000" s="275" t="s">
        <v>3633</v>
      </c>
    </row>
    <row r="1001" spans="2:65" s="397" customFormat="1">
      <c r="B1001" s="396"/>
      <c r="D1001" s="379" t="s">
        <v>88</v>
      </c>
      <c r="E1001" s="398" t="s">
        <v>1</v>
      </c>
      <c r="F1001" s="399" t="s">
        <v>3632</v>
      </c>
      <c r="H1001" s="398" t="s">
        <v>1</v>
      </c>
      <c r="I1001" s="436"/>
      <c r="L1001" s="396"/>
      <c r="M1001" s="400"/>
      <c r="N1001" s="401"/>
      <c r="O1001" s="401"/>
      <c r="P1001" s="401"/>
      <c r="Q1001" s="401"/>
      <c r="R1001" s="401"/>
      <c r="S1001" s="401"/>
      <c r="T1001" s="402"/>
      <c r="AT1001" s="398" t="s">
        <v>88</v>
      </c>
      <c r="AU1001" s="398" t="s">
        <v>45</v>
      </c>
      <c r="AV1001" s="397" t="s">
        <v>12</v>
      </c>
      <c r="AW1001" s="397" t="s">
        <v>24</v>
      </c>
      <c r="AX1001" s="397" t="s">
        <v>42</v>
      </c>
      <c r="AY1001" s="398" t="s">
        <v>79</v>
      </c>
    </row>
    <row r="1002" spans="2:65" s="378" customFormat="1">
      <c r="B1002" s="377"/>
      <c r="D1002" s="379" t="s">
        <v>88</v>
      </c>
      <c r="E1002" s="380" t="s">
        <v>1</v>
      </c>
      <c r="F1002" s="381" t="s">
        <v>3631</v>
      </c>
      <c r="H1002" s="382">
        <v>88</v>
      </c>
      <c r="I1002" s="434"/>
      <c r="L1002" s="377"/>
      <c r="M1002" s="383"/>
      <c r="N1002" s="384"/>
      <c r="O1002" s="384"/>
      <c r="P1002" s="384"/>
      <c r="Q1002" s="384"/>
      <c r="R1002" s="384"/>
      <c r="S1002" s="384"/>
      <c r="T1002" s="385"/>
      <c r="AT1002" s="380" t="s">
        <v>88</v>
      </c>
      <c r="AU1002" s="380" t="s">
        <v>45</v>
      </c>
      <c r="AV1002" s="378" t="s">
        <v>45</v>
      </c>
      <c r="AW1002" s="378" t="s">
        <v>24</v>
      </c>
      <c r="AX1002" s="378" t="s">
        <v>42</v>
      </c>
      <c r="AY1002" s="380" t="s">
        <v>79</v>
      </c>
    </row>
    <row r="1003" spans="2:65" s="387" customFormat="1">
      <c r="B1003" s="386"/>
      <c r="D1003" s="388" t="s">
        <v>88</v>
      </c>
      <c r="E1003" s="389" t="s">
        <v>1</v>
      </c>
      <c r="F1003" s="390" t="s">
        <v>90</v>
      </c>
      <c r="H1003" s="391">
        <v>88</v>
      </c>
      <c r="I1003" s="435"/>
      <c r="L1003" s="386"/>
      <c r="M1003" s="392"/>
      <c r="N1003" s="393"/>
      <c r="O1003" s="393"/>
      <c r="P1003" s="393"/>
      <c r="Q1003" s="393"/>
      <c r="R1003" s="393"/>
      <c r="S1003" s="393"/>
      <c r="T1003" s="394"/>
      <c r="AT1003" s="395" t="s">
        <v>88</v>
      </c>
      <c r="AU1003" s="395" t="s">
        <v>45</v>
      </c>
      <c r="AV1003" s="387" t="s">
        <v>91</v>
      </c>
      <c r="AW1003" s="387" t="s">
        <v>24</v>
      </c>
      <c r="AX1003" s="387" t="s">
        <v>12</v>
      </c>
      <c r="AY1003" s="395" t="s">
        <v>79</v>
      </c>
    </row>
    <row r="1004" spans="2:65" s="285" customFormat="1" ht="31.5" customHeight="1">
      <c r="B1004" s="286"/>
      <c r="C1004" s="366" t="s">
        <v>3565</v>
      </c>
      <c r="D1004" s="366" t="s">
        <v>82</v>
      </c>
      <c r="E1004" s="367" t="s">
        <v>3629</v>
      </c>
      <c r="F1004" s="368" t="s">
        <v>3628</v>
      </c>
      <c r="G1004" s="369" t="s">
        <v>1830</v>
      </c>
      <c r="H1004" s="370">
        <v>25.538</v>
      </c>
      <c r="I1004" s="261"/>
      <c r="J1004" s="371">
        <f>ROUND(I1004*H1004,1)</f>
        <v>0</v>
      </c>
      <c r="K1004" s="368"/>
      <c r="L1004" s="286"/>
      <c r="M1004" s="372" t="s">
        <v>1</v>
      </c>
      <c r="N1004" s="373" t="s">
        <v>31</v>
      </c>
      <c r="O1004" s="374">
        <v>1.56</v>
      </c>
      <c r="P1004" s="374">
        <f>O1004*H1004</f>
        <v>39.839280000000002</v>
      </c>
      <c r="Q1004" s="374">
        <v>1.08E-3</v>
      </c>
      <c r="R1004" s="374">
        <f>Q1004*H1004</f>
        <v>2.7581040000000001E-2</v>
      </c>
      <c r="S1004" s="374">
        <v>0</v>
      </c>
      <c r="T1004" s="375">
        <f>S1004*H1004</f>
        <v>0</v>
      </c>
      <c r="AR1004" s="275" t="s">
        <v>86</v>
      </c>
      <c r="AT1004" s="275" t="s">
        <v>82</v>
      </c>
      <c r="AU1004" s="275" t="s">
        <v>45</v>
      </c>
      <c r="AY1004" s="275" t="s">
        <v>79</v>
      </c>
      <c r="BE1004" s="376">
        <f>IF(N1004="základní",J1004,0)</f>
        <v>0</v>
      </c>
      <c r="BF1004" s="376">
        <f>IF(N1004="snížená",J1004,0)</f>
        <v>0</v>
      </c>
      <c r="BG1004" s="376">
        <f>IF(N1004="zákl. přenesená",J1004,0)</f>
        <v>0</v>
      </c>
      <c r="BH1004" s="376">
        <f>IF(N1004="sníž. přenesená",J1004,0)</f>
        <v>0</v>
      </c>
      <c r="BI1004" s="376">
        <f>IF(N1004="nulová",J1004,0)</f>
        <v>0</v>
      </c>
      <c r="BJ1004" s="275" t="s">
        <v>12</v>
      </c>
      <c r="BK1004" s="376">
        <f>ROUND(I1004*H1004,1)</f>
        <v>0</v>
      </c>
      <c r="BL1004" s="275" t="s">
        <v>86</v>
      </c>
      <c r="BM1004" s="275" t="s">
        <v>3627</v>
      </c>
    </row>
    <row r="1005" spans="2:65" s="378" customFormat="1">
      <c r="B1005" s="377"/>
      <c r="D1005" s="379" t="s">
        <v>88</v>
      </c>
      <c r="E1005" s="380" t="s">
        <v>1</v>
      </c>
      <c r="F1005" s="381" t="s">
        <v>3626</v>
      </c>
      <c r="H1005" s="382">
        <v>25.538</v>
      </c>
      <c r="I1005" s="434"/>
      <c r="L1005" s="377"/>
      <c r="M1005" s="383"/>
      <c r="N1005" s="384"/>
      <c r="O1005" s="384"/>
      <c r="P1005" s="384"/>
      <c r="Q1005" s="384"/>
      <c r="R1005" s="384"/>
      <c r="S1005" s="384"/>
      <c r="T1005" s="385"/>
      <c r="AT1005" s="380" t="s">
        <v>88</v>
      </c>
      <c r="AU1005" s="380" t="s">
        <v>45</v>
      </c>
      <c r="AV1005" s="378" t="s">
        <v>45</v>
      </c>
      <c r="AW1005" s="378" t="s">
        <v>24</v>
      </c>
      <c r="AX1005" s="378" t="s">
        <v>42</v>
      </c>
      <c r="AY1005" s="380" t="s">
        <v>79</v>
      </c>
    </row>
    <row r="1006" spans="2:65" s="387" customFormat="1">
      <c r="B1006" s="386"/>
      <c r="D1006" s="388" t="s">
        <v>88</v>
      </c>
      <c r="E1006" s="389" t="s">
        <v>1</v>
      </c>
      <c r="F1006" s="390" t="s">
        <v>90</v>
      </c>
      <c r="H1006" s="391">
        <v>25.538</v>
      </c>
      <c r="I1006" s="435"/>
      <c r="L1006" s="386"/>
      <c r="M1006" s="392"/>
      <c r="N1006" s="393"/>
      <c r="O1006" s="393"/>
      <c r="P1006" s="393"/>
      <c r="Q1006" s="393"/>
      <c r="R1006" s="393"/>
      <c r="S1006" s="393"/>
      <c r="T1006" s="394"/>
      <c r="AT1006" s="395" t="s">
        <v>88</v>
      </c>
      <c r="AU1006" s="395" t="s">
        <v>45</v>
      </c>
      <c r="AV1006" s="387" t="s">
        <v>91</v>
      </c>
      <c r="AW1006" s="387" t="s">
        <v>24</v>
      </c>
      <c r="AX1006" s="387" t="s">
        <v>12</v>
      </c>
      <c r="AY1006" s="395" t="s">
        <v>79</v>
      </c>
    </row>
    <row r="1007" spans="2:65" s="285" customFormat="1" ht="31.5" customHeight="1">
      <c r="B1007" s="286"/>
      <c r="C1007" s="366" t="s">
        <v>3559</v>
      </c>
      <c r="D1007" s="366" t="s">
        <v>82</v>
      </c>
      <c r="E1007" s="367" t="s">
        <v>3624</v>
      </c>
      <c r="F1007" s="368" t="s">
        <v>3623</v>
      </c>
      <c r="G1007" s="369" t="s">
        <v>85</v>
      </c>
      <c r="H1007" s="370">
        <v>1007.34</v>
      </c>
      <c r="I1007" s="261"/>
      <c r="J1007" s="371">
        <f>ROUND(I1007*H1007,1)</f>
        <v>0</v>
      </c>
      <c r="K1007" s="368"/>
      <c r="L1007" s="286"/>
      <c r="M1007" s="372" t="s">
        <v>1</v>
      </c>
      <c r="N1007" s="373" t="s">
        <v>31</v>
      </c>
      <c r="O1007" s="374">
        <v>0.55800000000000005</v>
      </c>
      <c r="P1007" s="374">
        <f>O1007*H1007</f>
        <v>562.09572000000003</v>
      </c>
      <c r="Q1007" s="374">
        <v>0</v>
      </c>
      <c r="R1007" s="374">
        <f>Q1007*H1007</f>
        <v>0</v>
      </c>
      <c r="S1007" s="374">
        <v>0</v>
      </c>
      <c r="T1007" s="375">
        <f>S1007*H1007</f>
        <v>0</v>
      </c>
      <c r="AR1007" s="275" t="s">
        <v>86</v>
      </c>
      <c r="AT1007" s="275" t="s">
        <v>82</v>
      </c>
      <c r="AU1007" s="275" t="s">
        <v>45</v>
      </c>
      <c r="AY1007" s="275" t="s">
        <v>79</v>
      </c>
      <c r="BE1007" s="376">
        <f>IF(N1007="základní",J1007,0)</f>
        <v>0</v>
      </c>
      <c r="BF1007" s="376">
        <f>IF(N1007="snížená",J1007,0)</f>
        <v>0</v>
      </c>
      <c r="BG1007" s="376">
        <f>IF(N1007="zákl. přenesená",J1007,0)</f>
        <v>0</v>
      </c>
      <c r="BH1007" s="376">
        <f>IF(N1007="sníž. přenesená",J1007,0)</f>
        <v>0</v>
      </c>
      <c r="BI1007" s="376">
        <f>IF(N1007="nulová",J1007,0)</f>
        <v>0</v>
      </c>
      <c r="BJ1007" s="275" t="s">
        <v>12</v>
      </c>
      <c r="BK1007" s="376">
        <f>ROUND(I1007*H1007,1)</f>
        <v>0</v>
      </c>
      <c r="BL1007" s="275" t="s">
        <v>86</v>
      </c>
      <c r="BM1007" s="275" t="s">
        <v>3622</v>
      </c>
    </row>
    <row r="1008" spans="2:65" s="397" customFormat="1">
      <c r="B1008" s="396"/>
      <c r="D1008" s="379" t="s">
        <v>88</v>
      </c>
      <c r="E1008" s="398" t="s">
        <v>1</v>
      </c>
      <c r="F1008" s="399" t="s">
        <v>3614</v>
      </c>
      <c r="H1008" s="398" t="s">
        <v>1</v>
      </c>
      <c r="I1008" s="436"/>
      <c r="L1008" s="396"/>
      <c r="M1008" s="400"/>
      <c r="N1008" s="401"/>
      <c r="O1008" s="401"/>
      <c r="P1008" s="401"/>
      <c r="Q1008" s="401"/>
      <c r="R1008" s="401"/>
      <c r="S1008" s="401"/>
      <c r="T1008" s="402"/>
      <c r="AT1008" s="398" t="s">
        <v>88</v>
      </c>
      <c r="AU1008" s="398" t="s">
        <v>45</v>
      </c>
      <c r="AV1008" s="397" t="s">
        <v>12</v>
      </c>
      <c r="AW1008" s="397" t="s">
        <v>24</v>
      </c>
      <c r="AX1008" s="397" t="s">
        <v>42</v>
      </c>
      <c r="AY1008" s="398" t="s">
        <v>79</v>
      </c>
    </row>
    <row r="1009" spans="2:65" s="378" customFormat="1">
      <c r="B1009" s="377"/>
      <c r="D1009" s="379" t="s">
        <v>88</v>
      </c>
      <c r="E1009" s="380" t="s">
        <v>1</v>
      </c>
      <c r="F1009" s="381" t="s">
        <v>3621</v>
      </c>
      <c r="H1009" s="382">
        <v>326.84800000000001</v>
      </c>
      <c r="I1009" s="434"/>
      <c r="L1009" s="377"/>
      <c r="M1009" s="383"/>
      <c r="N1009" s="384"/>
      <c r="O1009" s="384"/>
      <c r="P1009" s="384"/>
      <c r="Q1009" s="384"/>
      <c r="R1009" s="384"/>
      <c r="S1009" s="384"/>
      <c r="T1009" s="385"/>
      <c r="AT1009" s="380" t="s">
        <v>88</v>
      </c>
      <c r="AU1009" s="380" t="s">
        <v>45</v>
      </c>
      <c r="AV1009" s="378" t="s">
        <v>45</v>
      </c>
      <c r="AW1009" s="378" t="s">
        <v>24</v>
      </c>
      <c r="AX1009" s="378" t="s">
        <v>42</v>
      </c>
      <c r="AY1009" s="380" t="s">
        <v>79</v>
      </c>
    </row>
    <row r="1010" spans="2:65" s="378" customFormat="1">
      <c r="B1010" s="377"/>
      <c r="D1010" s="379" t="s">
        <v>88</v>
      </c>
      <c r="E1010" s="380" t="s">
        <v>1</v>
      </c>
      <c r="F1010" s="381" t="s">
        <v>3620</v>
      </c>
      <c r="H1010" s="382">
        <v>77.727999999999994</v>
      </c>
      <c r="I1010" s="434"/>
      <c r="L1010" s="377"/>
      <c r="M1010" s="383"/>
      <c r="N1010" s="384"/>
      <c r="O1010" s="384"/>
      <c r="P1010" s="384"/>
      <c r="Q1010" s="384"/>
      <c r="R1010" s="384"/>
      <c r="S1010" s="384"/>
      <c r="T1010" s="385"/>
      <c r="AT1010" s="380" t="s">
        <v>88</v>
      </c>
      <c r="AU1010" s="380" t="s">
        <v>45</v>
      </c>
      <c r="AV1010" s="378" t="s">
        <v>45</v>
      </c>
      <c r="AW1010" s="378" t="s">
        <v>24</v>
      </c>
      <c r="AX1010" s="378" t="s">
        <v>42</v>
      </c>
      <c r="AY1010" s="380" t="s">
        <v>79</v>
      </c>
    </row>
    <row r="1011" spans="2:65" s="397" customFormat="1">
      <c r="B1011" s="396"/>
      <c r="D1011" s="379" t="s">
        <v>88</v>
      </c>
      <c r="E1011" s="398" t="s">
        <v>1</v>
      </c>
      <c r="F1011" s="399" t="s">
        <v>3611</v>
      </c>
      <c r="H1011" s="398" t="s">
        <v>1</v>
      </c>
      <c r="I1011" s="436"/>
      <c r="L1011" s="396"/>
      <c r="M1011" s="400"/>
      <c r="N1011" s="401"/>
      <c r="O1011" s="401"/>
      <c r="P1011" s="401"/>
      <c r="Q1011" s="401"/>
      <c r="R1011" s="401"/>
      <c r="S1011" s="401"/>
      <c r="T1011" s="402"/>
      <c r="AT1011" s="398" t="s">
        <v>88</v>
      </c>
      <c r="AU1011" s="398" t="s">
        <v>45</v>
      </c>
      <c r="AV1011" s="397" t="s">
        <v>12</v>
      </c>
      <c r="AW1011" s="397" t="s">
        <v>24</v>
      </c>
      <c r="AX1011" s="397" t="s">
        <v>42</v>
      </c>
      <c r="AY1011" s="398" t="s">
        <v>79</v>
      </c>
    </row>
    <row r="1012" spans="2:65" s="378" customFormat="1">
      <c r="B1012" s="377"/>
      <c r="D1012" s="379" t="s">
        <v>88</v>
      </c>
      <c r="E1012" s="380" t="s">
        <v>1</v>
      </c>
      <c r="F1012" s="381" t="s">
        <v>3619</v>
      </c>
      <c r="H1012" s="382">
        <v>391.29599999999999</v>
      </c>
      <c r="I1012" s="434"/>
      <c r="L1012" s="377"/>
      <c r="M1012" s="383"/>
      <c r="N1012" s="384"/>
      <c r="O1012" s="384"/>
      <c r="P1012" s="384"/>
      <c r="Q1012" s="384"/>
      <c r="R1012" s="384"/>
      <c r="S1012" s="384"/>
      <c r="T1012" s="385"/>
      <c r="AT1012" s="380" t="s">
        <v>88</v>
      </c>
      <c r="AU1012" s="380" t="s">
        <v>45</v>
      </c>
      <c r="AV1012" s="378" t="s">
        <v>45</v>
      </c>
      <c r="AW1012" s="378" t="s">
        <v>24</v>
      </c>
      <c r="AX1012" s="378" t="s">
        <v>42</v>
      </c>
      <c r="AY1012" s="380" t="s">
        <v>79</v>
      </c>
    </row>
    <row r="1013" spans="2:65" s="378" customFormat="1">
      <c r="B1013" s="377"/>
      <c r="D1013" s="379" t="s">
        <v>88</v>
      </c>
      <c r="E1013" s="380" t="s">
        <v>1</v>
      </c>
      <c r="F1013" s="381" t="s">
        <v>3618</v>
      </c>
      <c r="H1013" s="382">
        <v>153.768</v>
      </c>
      <c r="I1013" s="434"/>
      <c r="L1013" s="377"/>
      <c r="M1013" s="383"/>
      <c r="N1013" s="384"/>
      <c r="O1013" s="384"/>
      <c r="P1013" s="384"/>
      <c r="Q1013" s="384"/>
      <c r="R1013" s="384"/>
      <c r="S1013" s="384"/>
      <c r="T1013" s="385"/>
      <c r="AT1013" s="380" t="s">
        <v>88</v>
      </c>
      <c r="AU1013" s="380" t="s">
        <v>45</v>
      </c>
      <c r="AV1013" s="378" t="s">
        <v>45</v>
      </c>
      <c r="AW1013" s="378" t="s">
        <v>24</v>
      </c>
      <c r="AX1013" s="378" t="s">
        <v>42</v>
      </c>
      <c r="AY1013" s="380" t="s">
        <v>79</v>
      </c>
    </row>
    <row r="1014" spans="2:65" s="397" customFormat="1">
      <c r="B1014" s="396"/>
      <c r="D1014" s="379" t="s">
        <v>88</v>
      </c>
      <c r="E1014" s="398" t="s">
        <v>1</v>
      </c>
      <c r="F1014" s="399" t="s">
        <v>3608</v>
      </c>
      <c r="H1014" s="398" t="s">
        <v>1</v>
      </c>
      <c r="I1014" s="436"/>
      <c r="L1014" s="396"/>
      <c r="M1014" s="400"/>
      <c r="N1014" s="401"/>
      <c r="O1014" s="401"/>
      <c r="P1014" s="401"/>
      <c r="Q1014" s="401"/>
      <c r="R1014" s="401"/>
      <c r="S1014" s="401"/>
      <c r="T1014" s="402"/>
      <c r="AT1014" s="398" t="s">
        <v>88</v>
      </c>
      <c r="AU1014" s="398" t="s">
        <v>45</v>
      </c>
      <c r="AV1014" s="397" t="s">
        <v>12</v>
      </c>
      <c r="AW1014" s="397" t="s">
        <v>24</v>
      </c>
      <c r="AX1014" s="397" t="s">
        <v>42</v>
      </c>
      <c r="AY1014" s="398" t="s">
        <v>79</v>
      </c>
    </row>
    <row r="1015" spans="2:65" s="378" customFormat="1">
      <c r="B1015" s="377"/>
      <c r="D1015" s="379" t="s">
        <v>88</v>
      </c>
      <c r="E1015" s="380" t="s">
        <v>1</v>
      </c>
      <c r="F1015" s="381" t="s">
        <v>3617</v>
      </c>
      <c r="H1015" s="382">
        <v>57.7</v>
      </c>
      <c r="I1015" s="434"/>
      <c r="L1015" s="377"/>
      <c r="M1015" s="383"/>
      <c r="N1015" s="384"/>
      <c r="O1015" s="384"/>
      <c r="P1015" s="384"/>
      <c r="Q1015" s="384"/>
      <c r="R1015" s="384"/>
      <c r="S1015" s="384"/>
      <c r="T1015" s="385"/>
      <c r="AT1015" s="380" t="s">
        <v>88</v>
      </c>
      <c r="AU1015" s="380" t="s">
        <v>45</v>
      </c>
      <c r="AV1015" s="378" t="s">
        <v>45</v>
      </c>
      <c r="AW1015" s="378" t="s">
        <v>24</v>
      </c>
      <c r="AX1015" s="378" t="s">
        <v>42</v>
      </c>
      <c r="AY1015" s="380" t="s">
        <v>79</v>
      </c>
    </row>
    <row r="1016" spans="2:65" s="387" customFormat="1">
      <c r="B1016" s="386"/>
      <c r="D1016" s="388" t="s">
        <v>88</v>
      </c>
      <c r="E1016" s="389" t="s">
        <v>1</v>
      </c>
      <c r="F1016" s="390" t="s">
        <v>90</v>
      </c>
      <c r="H1016" s="391">
        <v>1007.34</v>
      </c>
      <c r="I1016" s="435"/>
      <c r="L1016" s="386"/>
      <c r="M1016" s="392"/>
      <c r="N1016" s="393"/>
      <c r="O1016" s="393"/>
      <c r="P1016" s="393"/>
      <c r="Q1016" s="393"/>
      <c r="R1016" s="393"/>
      <c r="S1016" s="393"/>
      <c r="T1016" s="394"/>
      <c r="AT1016" s="395" t="s">
        <v>88</v>
      </c>
      <c r="AU1016" s="395" t="s">
        <v>45</v>
      </c>
      <c r="AV1016" s="387" t="s">
        <v>91</v>
      </c>
      <c r="AW1016" s="387" t="s">
        <v>24</v>
      </c>
      <c r="AX1016" s="387" t="s">
        <v>12</v>
      </c>
      <c r="AY1016" s="395" t="s">
        <v>79</v>
      </c>
    </row>
    <row r="1017" spans="2:65" s="285" customFormat="1" ht="22.5" customHeight="1">
      <c r="B1017" s="286"/>
      <c r="C1017" s="405" t="s">
        <v>3554</v>
      </c>
      <c r="D1017" s="405" t="s">
        <v>92</v>
      </c>
      <c r="E1017" s="406" t="s">
        <v>3600</v>
      </c>
      <c r="F1017" s="407" t="s">
        <v>3599</v>
      </c>
      <c r="G1017" s="408" t="s">
        <v>1830</v>
      </c>
      <c r="H1017" s="409">
        <v>17.632000000000001</v>
      </c>
      <c r="I1017" s="262"/>
      <c r="J1017" s="410">
        <f>ROUND(I1017*H1017,1)</f>
        <v>0</v>
      </c>
      <c r="K1017" s="407"/>
      <c r="L1017" s="411"/>
      <c r="M1017" s="412" t="s">
        <v>1</v>
      </c>
      <c r="N1017" s="413" t="s">
        <v>31</v>
      </c>
      <c r="O1017" s="374">
        <v>0</v>
      </c>
      <c r="P1017" s="374">
        <f>O1017*H1017</f>
        <v>0</v>
      </c>
      <c r="Q1017" s="374">
        <v>0.55000000000000004</v>
      </c>
      <c r="R1017" s="374">
        <f>Q1017*H1017</f>
        <v>9.6976000000000013</v>
      </c>
      <c r="S1017" s="374">
        <v>0</v>
      </c>
      <c r="T1017" s="375">
        <f>S1017*H1017</f>
        <v>0</v>
      </c>
      <c r="AR1017" s="275" t="s">
        <v>95</v>
      </c>
      <c r="AT1017" s="275" t="s">
        <v>92</v>
      </c>
      <c r="AU1017" s="275" t="s">
        <v>45</v>
      </c>
      <c r="AY1017" s="275" t="s">
        <v>79</v>
      </c>
      <c r="BE1017" s="376">
        <f>IF(N1017="základní",J1017,0)</f>
        <v>0</v>
      </c>
      <c r="BF1017" s="376">
        <f>IF(N1017="snížená",J1017,0)</f>
        <v>0</v>
      </c>
      <c r="BG1017" s="376">
        <f>IF(N1017="zákl. přenesená",J1017,0)</f>
        <v>0</v>
      </c>
      <c r="BH1017" s="376">
        <f>IF(N1017="sníž. přenesená",J1017,0)</f>
        <v>0</v>
      </c>
      <c r="BI1017" s="376">
        <f>IF(N1017="nulová",J1017,0)</f>
        <v>0</v>
      </c>
      <c r="BJ1017" s="275" t="s">
        <v>12</v>
      </c>
      <c r="BK1017" s="376">
        <f>ROUND(I1017*H1017,1)</f>
        <v>0</v>
      </c>
      <c r="BL1017" s="275" t="s">
        <v>86</v>
      </c>
      <c r="BM1017" s="275" t="s">
        <v>3615</v>
      </c>
    </row>
    <row r="1018" spans="2:65" s="397" customFormat="1">
      <c r="B1018" s="396"/>
      <c r="D1018" s="379" t="s">
        <v>88</v>
      </c>
      <c r="E1018" s="398" t="s">
        <v>1</v>
      </c>
      <c r="F1018" s="399" t="s">
        <v>3614</v>
      </c>
      <c r="H1018" s="398" t="s">
        <v>1</v>
      </c>
      <c r="I1018" s="436"/>
      <c r="L1018" s="396"/>
      <c r="M1018" s="400"/>
      <c r="N1018" s="401"/>
      <c r="O1018" s="401"/>
      <c r="P1018" s="401"/>
      <c r="Q1018" s="401"/>
      <c r="R1018" s="401"/>
      <c r="S1018" s="401"/>
      <c r="T1018" s="402"/>
      <c r="AT1018" s="398" t="s">
        <v>88</v>
      </c>
      <c r="AU1018" s="398" t="s">
        <v>45</v>
      </c>
      <c r="AV1018" s="397" t="s">
        <v>12</v>
      </c>
      <c r="AW1018" s="397" t="s">
        <v>24</v>
      </c>
      <c r="AX1018" s="397" t="s">
        <v>42</v>
      </c>
      <c r="AY1018" s="398" t="s">
        <v>79</v>
      </c>
    </row>
    <row r="1019" spans="2:65" s="378" customFormat="1">
      <c r="B1019" s="377"/>
      <c r="D1019" s="379" t="s">
        <v>88</v>
      </c>
      <c r="E1019" s="380" t="s">
        <v>1</v>
      </c>
      <c r="F1019" s="381" t="s">
        <v>3613</v>
      </c>
      <c r="H1019" s="382">
        <v>4.1840000000000002</v>
      </c>
      <c r="I1019" s="434"/>
      <c r="L1019" s="377"/>
      <c r="M1019" s="383"/>
      <c r="N1019" s="384"/>
      <c r="O1019" s="384"/>
      <c r="P1019" s="384"/>
      <c r="Q1019" s="384"/>
      <c r="R1019" s="384"/>
      <c r="S1019" s="384"/>
      <c r="T1019" s="385"/>
      <c r="AT1019" s="380" t="s">
        <v>88</v>
      </c>
      <c r="AU1019" s="380" t="s">
        <v>45</v>
      </c>
      <c r="AV1019" s="378" t="s">
        <v>45</v>
      </c>
      <c r="AW1019" s="378" t="s">
        <v>24</v>
      </c>
      <c r="AX1019" s="378" t="s">
        <v>42</v>
      </c>
      <c r="AY1019" s="380" t="s">
        <v>79</v>
      </c>
    </row>
    <row r="1020" spans="2:65" s="378" customFormat="1">
      <c r="B1020" s="377"/>
      <c r="D1020" s="379" t="s">
        <v>88</v>
      </c>
      <c r="E1020" s="380" t="s">
        <v>1</v>
      </c>
      <c r="F1020" s="381" t="s">
        <v>3612</v>
      </c>
      <c r="H1020" s="382">
        <v>0.995</v>
      </c>
      <c r="I1020" s="434"/>
      <c r="L1020" s="377"/>
      <c r="M1020" s="383"/>
      <c r="N1020" s="384"/>
      <c r="O1020" s="384"/>
      <c r="P1020" s="384"/>
      <c r="Q1020" s="384"/>
      <c r="R1020" s="384"/>
      <c r="S1020" s="384"/>
      <c r="T1020" s="385"/>
      <c r="AT1020" s="380" t="s">
        <v>88</v>
      </c>
      <c r="AU1020" s="380" t="s">
        <v>45</v>
      </c>
      <c r="AV1020" s="378" t="s">
        <v>45</v>
      </c>
      <c r="AW1020" s="378" t="s">
        <v>24</v>
      </c>
      <c r="AX1020" s="378" t="s">
        <v>42</v>
      </c>
      <c r="AY1020" s="380" t="s">
        <v>79</v>
      </c>
    </row>
    <row r="1021" spans="2:65" s="397" customFormat="1">
      <c r="B1021" s="396"/>
      <c r="D1021" s="379" t="s">
        <v>88</v>
      </c>
      <c r="E1021" s="398" t="s">
        <v>1</v>
      </c>
      <c r="F1021" s="399" t="s">
        <v>3611</v>
      </c>
      <c r="H1021" s="398" t="s">
        <v>1</v>
      </c>
      <c r="I1021" s="436"/>
      <c r="L1021" s="396"/>
      <c r="M1021" s="400"/>
      <c r="N1021" s="401"/>
      <c r="O1021" s="401"/>
      <c r="P1021" s="401"/>
      <c r="Q1021" s="401"/>
      <c r="R1021" s="401"/>
      <c r="S1021" s="401"/>
      <c r="T1021" s="402"/>
      <c r="AT1021" s="398" t="s">
        <v>88</v>
      </c>
      <c r="AU1021" s="398" t="s">
        <v>45</v>
      </c>
      <c r="AV1021" s="397" t="s">
        <v>12</v>
      </c>
      <c r="AW1021" s="397" t="s">
        <v>24</v>
      </c>
      <c r="AX1021" s="397" t="s">
        <v>42</v>
      </c>
      <c r="AY1021" s="398" t="s">
        <v>79</v>
      </c>
    </row>
    <row r="1022" spans="2:65" s="378" customFormat="1">
      <c r="B1022" s="377"/>
      <c r="D1022" s="379" t="s">
        <v>88</v>
      </c>
      <c r="E1022" s="380" t="s">
        <v>1</v>
      </c>
      <c r="F1022" s="381" t="s">
        <v>3610</v>
      </c>
      <c r="H1022" s="382">
        <v>7.0430000000000001</v>
      </c>
      <c r="I1022" s="434"/>
      <c r="L1022" s="377"/>
      <c r="M1022" s="383"/>
      <c r="N1022" s="384"/>
      <c r="O1022" s="384"/>
      <c r="P1022" s="384"/>
      <c r="Q1022" s="384"/>
      <c r="R1022" s="384"/>
      <c r="S1022" s="384"/>
      <c r="T1022" s="385"/>
      <c r="AT1022" s="380" t="s">
        <v>88</v>
      </c>
      <c r="AU1022" s="380" t="s">
        <v>45</v>
      </c>
      <c r="AV1022" s="378" t="s">
        <v>45</v>
      </c>
      <c r="AW1022" s="378" t="s">
        <v>24</v>
      </c>
      <c r="AX1022" s="378" t="s">
        <v>42</v>
      </c>
      <c r="AY1022" s="380" t="s">
        <v>79</v>
      </c>
    </row>
    <row r="1023" spans="2:65" s="378" customFormat="1">
      <c r="B1023" s="377"/>
      <c r="D1023" s="379" t="s">
        <v>88</v>
      </c>
      <c r="E1023" s="380" t="s">
        <v>1</v>
      </c>
      <c r="F1023" s="381" t="s">
        <v>3609</v>
      </c>
      <c r="H1023" s="382">
        <v>2.7679999999999998</v>
      </c>
      <c r="I1023" s="434"/>
      <c r="L1023" s="377"/>
      <c r="M1023" s="383"/>
      <c r="N1023" s="384"/>
      <c r="O1023" s="384"/>
      <c r="P1023" s="384"/>
      <c r="Q1023" s="384"/>
      <c r="R1023" s="384"/>
      <c r="S1023" s="384"/>
      <c r="T1023" s="385"/>
      <c r="AT1023" s="380" t="s">
        <v>88</v>
      </c>
      <c r="AU1023" s="380" t="s">
        <v>45</v>
      </c>
      <c r="AV1023" s="378" t="s">
        <v>45</v>
      </c>
      <c r="AW1023" s="378" t="s">
        <v>24</v>
      </c>
      <c r="AX1023" s="378" t="s">
        <v>42</v>
      </c>
      <c r="AY1023" s="380" t="s">
        <v>79</v>
      </c>
    </row>
    <row r="1024" spans="2:65" s="397" customFormat="1">
      <c r="B1024" s="396"/>
      <c r="D1024" s="379" t="s">
        <v>88</v>
      </c>
      <c r="E1024" s="398" t="s">
        <v>1</v>
      </c>
      <c r="F1024" s="399" t="s">
        <v>3608</v>
      </c>
      <c r="H1024" s="398" t="s">
        <v>1</v>
      </c>
      <c r="I1024" s="436"/>
      <c r="L1024" s="396"/>
      <c r="M1024" s="400"/>
      <c r="N1024" s="401"/>
      <c r="O1024" s="401"/>
      <c r="P1024" s="401"/>
      <c r="Q1024" s="401"/>
      <c r="R1024" s="401"/>
      <c r="S1024" s="401"/>
      <c r="T1024" s="402"/>
      <c r="AT1024" s="398" t="s">
        <v>88</v>
      </c>
      <c r="AU1024" s="398" t="s">
        <v>45</v>
      </c>
      <c r="AV1024" s="397" t="s">
        <v>12</v>
      </c>
      <c r="AW1024" s="397" t="s">
        <v>24</v>
      </c>
      <c r="AX1024" s="397" t="s">
        <v>42</v>
      </c>
      <c r="AY1024" s="398" t="s">
        <v>79</v>
      </c>
    </row>
    <row r="1025" spans="2:65" s="378" customFormat="1">
      <c r="B1025" s="377"/>
      <c r="D1025" s="379" t="s">
        <v>88</v>
      </c>
      <c r="E1025" s="380" t="s">
        <v>1</v>
      </c>
      <c r="F1025" s="381" t="s">
        <v>3607</v>
      </c>
      <c r="H1025" s="382">
        <v>1.0389999999999999</v>
      </c>
      <c r="I1025" s="434"/>
      <c r="L1025" s="377"/>
      <c r="M1025" s="383"/>
      <c r="N1025" s="384"/>
      <c r="O1025" s="384"/>
      <c r="P1025" s="384"/>
      <c r="Q1025" s="384"/>
      <c r="R1025" s="384"/>
      <c r="S1025" s="384"/>
      <c r="T1025" s="385"/>
      <c r="AT1025" s="380" t="s">
        <v>88</v>
      </c>
      <c r="AU1025" s="380" t="s">
        <v>45</v>
      </c>
      <c r="AV1025" s="378" t="s">
        <v>45</v>
      </c>
      <c r="AW1025" s="378" t="s">
        <v>24</v>
      </c>
      <c r="AX1025" s="378" t="s">
        <v>42</v>
      </c>
      <c r="AY1025" s="380" t="s">
        <v>79</v>
      </c>
    </row>
    <row r="1026" spans="2:65" s="387" customFormat="1">
      <c r="B1026" s="386"/>
      <c r="D1026" s="379" t="s">
        <v>88</v>
      </c>
      <c r="E1026" s="395" t="s">
        <v>1</v>
      </c>
      <c r="F1026" s="414" t="s">
        <v>90</v>
      </c>
      <c r="H1026" s="415">
        <v>16.029</v>
      </c>
      <c r="I1026" s="435"/>
      <c r="L1026" s="386"/>
      <c r="M1026" s="392"/>
      <c r="N1026" s="393"/>
      <c r="O1026" s="393"/>
      <c r="P1026" s="393"/>
      <c r="Q1026" s="393"/>
      <c r="R1026" s="393"/>
      <c r="S1026" s="393"/>
      <c r="T1026" s="394"/>
      <c r="AT1026" s="395" t="s">
        <v>88</v>
      </c>
      <c r="AU1026" s="395" t="s">
        <v>45</v>
      </c>
      <c r="AV1026" s="387" t="s">
        <v>91</v>
      </c>
      <c r="AW1026" s="387" t="s">
        <v>24</v>
      </c>
      <c r="AX1026" s="387" t="s">
        <v>12</v>
      </c>
      <c r="AY1026" s="395" t="s">
        <v>79</v>
      </c>
    </row>
    <row r="1027" spans="2:65" s="378" customFormat="1">
      <c r="B1027" s="377"/>
      <c r="D1027" s="388" t="s">
        <v>88</v>
      </c>
      <c r="F1027" s="403" t="s">
        <v>4879</v>
      </c>
      <c r="H1027" s="404">
        <v>17.632000000000001</v>
      </c>
      <c r="I1027" s="434"/>
      <c r="L1027" s="377"/>
      <c r="M1027" s="383"/>
      <c r="N1027" s="384"/>
      <c r="O1027" s="384"/>
      <c r="P1027" s="384"/>
      <c r="Q1027" s="384"/>
      <c r="R1027" s="384"/>
      <c r="S1027" s="384"/>
      <c r="T1027" s="385"/>
      <c r="AT1027" s="380" t="s">
        <v>88</v>
      </c>
      <c r="AU1027" s="380" t="s">
        <v>45</v>
      </c>
      <c r="AV1027" s="378" t="s">
        <v>45</v>
      </c>
      <c r="AW1027" s="378" t="s">
        <v>2</v>
      </c>
      <c r="AX1027" s="378" t="s">
        <v>12</v>
      </c>
      <c r="AY1027" s="380" t="s">
        <v>79</v>
      </c>
    </row>
    <row r="1028" spans="2:65" s="285" customFormat="1" ht="31.5" customHeight="1">
      <c r="B1028" s="286"/>
      <c r="C1028" s="366" t="s">
        <v>3550</v>
      </c>
      <c r="D1028" s="366" t="s">
        <v>82</v>
      </c>
      <c r="E1028" s="367" t="s">
        <v>3605</v>
      </c>
      <c r="F1028" s="368" t="s">
        <v>3604</v>
      </c>
      <c r="G1028" s="369" t="s">
        <v>85</v>
      </c>
      <c r="H1028" s="370">
        <v>95.1</v>
      </c>
      <c r="I1028" s="261"/>
      <c r="J1028" s="371">
        <f>ROUND(I1028*H1028,1)</f>
        <v>0</v>
      </c>
      <c r="K1028" s="368"/>
      <c r="L1028" s="286"/>
      <c r="M1028" s="372" t="s">
        <v>1</v>
      </c>
      <c r="N1028" s="373" t="s">
        <v>31</v>
      </c>
      <c r="O1028" s="374">
        <v>0.85199999999999998</v>
      </c>
      <c r="P1028" s="374">
        <f>O1028*H1028</f>
        <v>81.025199999999998</v>
      </c>
      <c r="Q1028" s="374">
        <v>0</v>
      </c>
      <c r="R1028" s="374">
        <f>Q1028*H1028</f>
        <v>0</v>
      </c>
      <c r="S1028" s="374">
        <v>0</v>
      </c>
      <c r="T1028" s="375">
        <f>S1028*H1028</f>
        <v>0</v>
      </c>
      <c r="AR1028" s="275" t="s">
        <v>86</v>
      </c>
      <c r="AT1028" s="275" t="s">
        <v>82</v>
      </c>
      <c r="AU1028" s="275" t="s">
        <v>45</v>
      </c>
      <c r="AY1028" s="275" t="s">
        <v>79</v>
      </c>
      <c r="BE1028" s="376">
        <f>IF(N1028="základní",J1028,0)</f>
        <v>0</v>
      </c>
      <c r="BF1028" s="376">
        <f>IF(N1028="snížená",J1028,0)</f>
        <v>0</v>
      </c>
      <c r="BG1028" s="376">
        <f>IF(N1028="zákl. přenesená",J1028,0)</f>
        <v>0</v>
      </c>
      <c r="BH1028" s="376">
        <f>IF(N1028="sníž. přenesená",J1028,0)</f>
        <v>0</v>
      </c>
      <c r="BI1028" s="376">
        <f>IF(N1028="nulová",J1028,0)</f>
        <v>0</v>
      </c>
      <c r="BJ1028" s="275" t="s">
        <v>12</v>
      </c>
      <c r="BK1028" s="376">
        <f>ROUND(I1028*H1028,1)</f>
        <v>0</v>
      </c>
      <c r="BL1028" s="275" t="s">
        <v>86</v>
      </c>
      <c r="BM1028" s="275" t="s">
        <v>3603</v>
      </c>
    </row>
    <row r="1029" spans="2:65" s="397" customFormat="1">
      <c r="B1029" s="396"/>
      <c r="D1029" s="379" t="s">
        <v>88</v>
      </c>
      <c r="E1029" s="398" t="s">
        <v>1</v>
      </c>
      <c r="F1029" s="399" t="s">
        <v>3597</v>
      </c>
      <c r="H1029" s="398" t="s">
        <v>1</v>
      </c>
      <c r="I1029" s="436"/>
      <c r="L1029" s="396"/>
      <c r="M1029" s="400"/>
      <c r="N1029" s="401"/>
      <c r="O1029" s="401"/>
      <c r="P1029" s="401"/>
      <c r="Q1029" s="401"/>
      <c r="R1029" s="401"/>
      <c r="S1029" s="401"/>
      <c r="T1029" s="402"/>
      <c r="AT1029" s="398" t="s">
        <v>88</v>
      </c>
      <c r="AU1029" s="398" t="s">
        <v>45</v>
      </c>
      <c r="AV1029" s="397" t="s">
        <v>12</v>
      </c>
      <c r="AW1029" s="397" t="s">
        <v>24</v>
      </c>
      <c r="AX1029" s="397" t="s">
        <v>42</v>
      </c>
      <c r="AY1029" s="398" t="s">
        <v>79</v>
      </c>
    </row>
    <row r="1030" spans="2:65" s="378" customFormat="1">
      <c r="B1030" s="377"/>
      <c r="D1030" s="379" t="s">
        <v>88</v>
      </c>
      <c r="E1030" s="380" t="s">
        <v>1</v>
      </c>
      <c r="F1030" s="381" t="s">
        <v>3602</v>
      </c>
      <c r="H1030" s="382">
        <v>18.7</v>
      </c>
      <c r="I1030" s="434"/>
      <c r="L1030" s="377"/>
      <c r="M1030" s="383"/>
      <c r="N1030" s="384"/>
      <c r="O1030" s="384"/>
      <c r="P1030" s="384"/>
      <c r="Q1030" s="384"/>
      <c r="R1030" s="384"/>
      <c r="S1030" s="384"/>
      <c r="T1030" s="385"/>
      <c r="AT1030" s="380" t="s">
        <v>88</v>
      </c>
      <c r="AU1030" s="380" t="s">
        <v>45</v>
      </c>
      <c r="AV1030" s="378" t="s">
        <v>45</v>
      </c>
      <c r="AW1030" s="378" t="s">
        <v>24</v>
      </c>
      <c r="AX1030" s="378" t="s">
        <v>42</v>
      </c>
      <c r="AY1030" s="380" t="s">
        <v>79</v>
      </c>
    </row>
    <row r="1031" spans="2:65" s="397" customFormat="1">
      <c r="B1031" s="396"/>
      <c r="D1031" s="379" t="s">
        <v>88</v>
      </c>
      <c r="E1031" s="398" t="s">
        <v>1</v>
      </c>
      <c r="F1031" s="399" t="s">
        <v>3595</v>
      </c>
      <c r="H1031" s="398" t="s">
        <v>1</v>
      </c>
      <c r="I1031" s="436"/>
      <c r="L1031" s="396"/>
      <c r="M1031" s="400"/>
      <c r="N1031" s="401"/>
      <c r="O1031" s="401"/>
      <c r="P1031" s="401"/>
      <c r="Q1031" s="401"/>
      <c r="R1031" s="401"/>
      <c r="S1031" s="401"/>
      <c r="T1031" s="402"/>
      <c r="AT1031" s="398" t="s">
        <v>88</v>
      </c>
      <c r="AU1031" s="398" t="s">
        <v>45</v>
      </c>
      <c r="AV1031" s="397" t="s">
        <v>12</v>
      </c>
      <c r="AW1031" s="397" t="s">
        <v>24</v>
      </c>
      <c r="AX1031" s="397" t="s">
        <v>42</v>
      </c>
      <c r="AY1031" s="398" t="s">
        <v>79</v>
      </c>
    </row>
    <row r="1032" spans="2:65" s="378" customFormat="1">
      <c r="B1032" s="377"/>
      <c r="D1032" s="379" t="s">
        <v>88</v>
      </c>
      <c r="E1032" s="380" t="s">
        <v>1</v>
      </c>
      <c r="F1032" s="381" t="s">
        <v>3546</v>
      </c>
      <c r="H1032" s="382">
        <v>76.400000000000006</v>
      </c>
      <c r="I1032" s="434"/>
      <c r="L1032" s="377"/>
      <c r="M1032" s="383"/>
      <c r="N1032" s="384"/>
      <c r="O1032" s="384"/>
      <c r="P1032" s="384"/>
      <c r="Q1032" s="384"/>
      <c r="R1032" s="384"/>
      <c r="S1032" s="384"/>
      <c r="T1032" s="385"/>
      <c r="AT1032" s="380" t="s">
        <v>88</v>
      </c>
      <c r="AU1032" s="380" t="s">
        <v>45</v>
      </c>
      <c r="AV1032" s="378" t="s">
        <v>45</v>
      </c>
      <c r="AW1032" s="378" t="s">
        <v>24</v>
      </c>
      <c r="AX1032" s="378" t="s">
        <v>42</v>
      </c>
      <c r="AY1032" s="380" t="s">
        <v>79</v>
      </c>
    </row>
    <row r="1033" spans="2:65" s="387" customFormat="1">
      <c r="B1033" s="386"/>
      <c r="D1033" s="388" t="s">
        <v>88</v>
      </c>
      <c r="E1033" s="389" t="s">
        <v>1</v>
      </c>
      <c r="F1033" s="390" t="s">
        <v>90</v>
      </c>
      <c r="H1033" s="391">
        <v>95.1</v>
      </c>
      <c r="I1033" s="435"/>
      <c r="L1033" s="386"/>
      <c r="M1033" s="392"/>
      <c r="N1033" s="393"/>
      <c r="O1033" s="393"/>
      <c r="P1033" s="393"/>
      <c r="Q1033" s="393"/>
      <c r="R1033" s="393"/>
      <c r="S1033" s="393"/>
      <c r="T1033" s="394"/>
      <c r="AT1033" s="395" t="s">
        <v>88</v>
      </c>
      <c r="AU1033" s="395" t="s">
        <v>45</v>
      </c>
      <c r="AV1033" s="387" t="s">
        <v>91</v>
      </c>
      <c r="AW1033" s="387" t="s">
        <v>24</v>
      </c>
      <c r="AX1033" s="387" t="s">
        <v>12</v>
      </c>
      <c r="AY1033" s="395" t="s">
        <v>79</v>
      </c>
    </row>
    <row r="1034" spans="2:65" s="285" customFormat="1" ht="22.5" customHeight="1">
      <c r="B1034" s="286"/>
      <c r="C1034" s="405" t="s">
        <v>3545</v>
      </c>
      <c r="D1034" s="405" t="s">
        <v>92</v>
      </c>
      <c r="E1034" s="406" t="s">
        <v>3600</v>
      </c>
      <c r="F1034" s="407" t="s">
        <v>3599</v>
      </c>
      <c r="G1034" s="408" t="s">
        <v>1830</v>
      </c>
      <c r="H1034" s="409">
        <v>3.3559999999999999</v>
      </c>
      <c r="I1034" s="262"/>
      <c r="J1034" s="410">
        <f>ROUND(I1034*H1034,1)</f>
        <v>0</v>
      </c>
      <c r="K1034" s="407"/>
      <c r="L1034" s="411"/>
      <c r="M1034" s="412" t="s">
        <v>1</v>
      </c>
      <c r="N1034" s="413" t="s">
        <v>31</v>
      </c>
      <c r="O1034" s="374">
        <v>0</v>
      </c>
      <c r="P1034" s="374">
        <f>O1034*H1034</f>
        <v>0</v>
      </c>
      <c r="Q1034" s="374">
        <v>0.55000000000000004</v>
      </c>
      <c r="R1034" s="374">
        <f>Q1034*H1034</f>
        <v>1.8458000000000001</v>
      </c>
      <c r="S1034" s="374">
        <v>0</v>
      </c>
      <c r="T1034" s="375">
        <f>S1034*H1034</f>
        <v>0</v>
      </c>
      <c r="AR1034" s="275" t="s">
        <v>95</v>
      </c>
      <c r="AT1034" s="275" t="s">
        <v>92</v>
      </c>
      <c r="AU1034" s="275" t="s">
        <v>45</v>
      </c>
      <c r="AY1034" s="275" t="s">
        <v>79</v>
      </c>
      <c r="BE1034" s="376">
        <f>IF(N1034="základní",J1034,0)</f>
        <v>0</v>
      </c>
      <c r="BF1034" s="376">
        <f>IF(N1034="snížená",J1034,0)</f>
        <v>0</v>
      </c>
      <c r="BG1034" s="376">
        <f>IF(N1034="zákl. přenesená",J1034,0)</f>
        <v>0</v>
      </c>
      <c r="BH1034" s="376">
        <f>IF(N1034="sníž. přenesená",J1034,0)</f>
        <v>0</v>
      </c>
      <c r="BI1034" s="376">
        <f>IF(N1034="nulová",J1034,0)</f>
        <v>0</v>
      </c>
      <c r="BJ1034" s="275" t="s">
        <v>12</v>
      </c>
      <c r="BK1034" s="376">
        <f>ROUND(I1034*H1034,1)</f>
        <v>0</v>
      </c>
      <c r="BL1034" s="275" t="s">
        <v>86</v>
      </c>
      <c r="BM1034" s="275" t="s">
        <v>3598</v>
      </c>
    </row>
    <row r="1035" spans="2:65" s="397" customFormat="1">
      <c r="B1035" s="396"/>
      <c r="D1035" s="379" t="s">
        <v>88</v>
      </c>
      <c r="E1035" s="398" t="s">
        <v>1</v>
      </c>
      <c r="F1035" s="399" t="s">
        <v>3597</v>
      </c>
      <c r="H1035" s="398" t="s">
        <v>1</v>
      </c>
      <c r="I1035" s="436"/>
      <c r="L1035" s="396"/>
      <c r="M1035" s="400"/>
      <c r="N1035" s="401"/>
      <c r="O1035" s="401"/>
      <c r="P1035" s="401"/>
      <c r="Q1035" s="401"/>
      <c r="R1035" s="401"/>
      <c r="S1035" s="401"/>
      <c r="T1035" s="402"/>
      <c r="AT1035" s="398" t="s">
        <v>88</v>
      </c>
      <c r="AU1035" s="398" t="s">
        <v>45</v>
      </c>
      <c r="AV1035" s="397" t="s">
        <v>12</v>
      </c>
      <c r="AW1035" s="397" t="s">
        <v>24</v>
      </c>
      <c r="AX1035" s="397" t="s">
        <v>42</v>
      </c>
      <c r="AY1035" s="398" t="s">
        <v>79</v>
      </c>
    </row>
    <row r="1036" spans="2:65" s="378" customFormat="1">
      <c r="B1036" s="377"/>
      <c r="D1036" s="379" t="s">
        <v>88</v>
      </c>
      <c r="E1036" s="380" t="s">
        <v>1</v>
      </c>
      <c r="F1036" s="381" t="s">
        <v>3596</v>
      </c>
      <c r="H1036" s="382">
        <v>0.60599999999999998</v>
      </c>
      <c r="I1036" s="434"/>
      <c r="L1036" s="377"/>
      <c r="M1036" s="383"/>
      <c r="N1036" s="384"/>
      <c r="O1036" s="384"/>
      <c r="P1036" s="384"/>
      <c r="Q1036" s="384"/>
      <c r="R1036" s="384"/>
      <c r="S1036" s="384"/>
      <c r="T1036" s="385"/>
      <c r="AT1036" s="380" t="s">
        <v>88</v>
      </c>
      <c r="AU1036" s="380" t="s">
        <v>45</v>
      </c>
      <c r="AV1036" s="378" t="s">
        <v>45</v>
      </c>
      <c r="AW1036" s="378" t="s">
        <v>24</v>
      </c>
      <c r="AX1036" s="378" t="s">
        <v>42</v>
      </c>
      <c r="AY1036" s="380" t="s">
        <v>79</v>
      </c>
    </row>
    <row r="1037" spans="2:65" s="397" customFormat="1">
      <c r="B1037" s="396"/>
      <c r="D1037" s="379" t="s">
        <v>88</v>
      </c>
      <c r="E1037" s="398" t="s">
        <v>1</v>
      </c>
      <c r="F1037" s="399" t="s">
        <v>3595</v>
      </c>
      <c r="H1037" s="398" t="s">
        <v>1</v>
      </c>
      <c r="I1037" s="436"/>
      <c r="L1037" s="396"/>
      <c r="M1037" s="400"/>
      <c r="N1037" s="401"/>
      <c r="O1037" s="401"/>
      <c r="P1037" s="401"/>
      <c r="Q1037" s="401"/>
      <c r="R1037" s="401"/>
      <c r="S1037" s="401"/>
      <c r="T1037" s="402"/>
      <c r="AT1037" s="398" t="s">
        <v>88</v>
      </c>
      <c r="AU1037" s="398" t="s">
        <v>45</v>
      </c>
      <c r="AV1037" s="397" t="s">
        <v>12</v>
      </c>
      <c r="AW1037" s="397" t="s">
        <v>24</v>
      </c>
      <c r="AX1037" s="397" t="s">
        <v>42</v>
      </c>
      <c r="AY1037" s="398" t="s">
        <v>79</v>
      </c>
    </row>
    <row r="1038" spans="2:65" s="378" customFormat="1">
      <c r="B1038" s="377"/>
      <c r="D1038" s="379" t="s">
        <v>88</v>
      </c>
      <c r="E1038" s="380" t="s">
        <v>1</v>
      </c>
      <c r="F1038" s="381" t="s">
        <v>3594</v>
      </c>
      <c r="H1038" s="382">
        <v>2.4449999999999998</v>
      </c>
      <c r="I1038" s="434"/>
      <c r="L1038" s="377"/>
      <c r="M1038" s="383"/>
      <c r="N1038" s="384"/>
      <c r="O1038" s="384"/>
      <c r="P1038" s="384"/>
      <c r="Q1038" s="384"/>
      <c r="R1038" s="384"/>
      <c r="S1038" s="384"/>
      <c r="T1038" s="385"/>
      <c r="AT1038" s="380" t="s">
        <v>88</v>
      </c>
      <c r="AU1038" s="380" t="s">
        <v>45</v>
      </c>
      <c r="AV1038" s="378" t="s">
        <v>45</v>
      </c>
      <c r="AW1038" s="378" t="s">
        <v>24</v>
      </c>
      <c r="AX1038" s="378" t="s">
        <v>42</v>
      </c>
      <c r="AY1038" s="380" t="s">
        <v>79</v>
      </c>
    </row>
    <row r="1039" spans="2:65" s="387" customFormat="1">
      <c r="B1039" s="386"/>
      <c r="D1039" s="379" t="s">
        <v>88</v>
      </c>
      <c r="E1039" s="395" t="s">
        <v>1</v>
      </c>
      <c r="F1039" s="414" t="s">
        <v>90</v>
      </c>
      <c r="H1039" s="415">
        <v>3.0510000000000002</v>
      </c>
      <c r="I1039" s="435"/>
      <c r="L1039" s="386"/>
      <c r="M1039" s="392"/>
      <c r="N1039" s="393"/>
      <c r="O1039" s="393"/>
      <c r="P1039" s="393"/>
      <c r="Q1039" s="393"/>
      <c r="R1039" s="393"/>
      <c r="S1039" s="393"/>
      <c r="T1039" s="394"/>
      <c r="AT1039" s="395" t="s">
        <v>88</v>
      </c>
      <c r="AU1039" s="395" t="s">
        <v>45</v>
      </c>
      <c r="AV1039" s="387" t="s">
        <v>91</v>
      </c>
      <c r="AW1039" s="387" t="s">
        <v>24</v>
      </c>
      <c r="AX1039" s="387" t="s">
        <v>12</v>
      </c>
      <c r="AY1039" s="395" t="s">
        <v>79</v>
      </c>
    </row>
    <row r="1040" spans="2:65" s="378" customFormat="1">
      <c r="B1040" s="377"/>
      <c r="D1040" s="388" t="s">
        <v>88</v>
      </c>
      <c r="F1040" s="403" t="s">
        <v>4878</v>
      </c>
      <c r="H1040" s="404">
        <v>3.3559999999999999</v>
      </c>
      <c r="I1040" s="434"/>
      <c r="L1040" s="377"/>
      <c r="M1040" s="383"/>
      <c r="N1040" s="384"/>
      <c r="O1040" s="384"/>
      <c r="P1040" s="384"/>
      <c r="Q1040" s="384"/>
      <c r="R1040" s="384"/>
      <c r="S1040" s="384"/>
      <c r="T1040" s="385"/>
      <c r="AT1040" s="380" t="s">
        <v>88</v>
      </c>
      <c r="AU1040" s="380" t="s">
        <v>45</v>
      </c>
      <c r="AV1040" s="378" t="s">
        <v>45</v>
      </c>
      <c r="AW1040" s="378" t="s">
        <v>2</v>
      </c>
      <c r="AX1040" s="378" t="s">
        <v>12</v>
      </c>
      <c r="AY1040" s="380" t="s">
        <v>79</v>
      </c>
    </row>
    <row r="1041" spans="2:65" s="285" customFormat="1" ht="22.5" customHeight="1">
      <c r="B1041" s="286"/>
      <c r="C1041" s="366" t="s">
        <v>3541</v>
      </c>
      <c r="D1041" s="366" t="s">
        <v>82</v>
      </c>
      <c r="E1041" s="367" t="s">
        <v>3592</v>
      </c>
      <c r="F1041" s="368" t="s">
        <v>3591</v>
      </c>
      <c r="G1041" s="369" t="s">
        <v>959</v>
      </c>
      <c r="H1041" s="370">
        <v>184.17699999999999</v>
      </c>
      <c r="I1041" s="261"/>
      <c r="J1041" s="371">
        <f>ROUND(I1041*H1041,1)</f>
        <v>0</v>
      </c>
      <c r="K1041" s="368"/>
      <c r="L1041" s="286"/>
      <c r="M1041" s="372" t="s">
        <v>1</v>
      </c>
      <c r="N1041" s="373" t="s">
        <v>31</v>
      </c>
      <c r="O1041" s="374">
        <v>0.28999999999999998</v>
      </c>
      <c r="P1041" s="374">
        <f>O1041*H1041</f>
        <v>53.411329999999992</v>
      </c>
      <c r="Q1041" s="374">
        <v>0</v>
      </c>
      <c r="R1041" s="374">
        <f>Q1041*H1041</f>
        <v>0</v>
      </c>
      <c r="S1041" s="374">
        <v>0</v>
      </c>
      <c r="T1041" s="375">
        <f>S1041*H1041</f>
        <v>0</v>
      </c>
      <c r="AR1041" s="275" t="s">
        <v>86</v>
      </c>
      <c r="AT1041" s="275" t="s">
        <v>82</v>
      </c>
      <c r="AU1041" s="275" t="s">
        <v>45</v>
      </c>
      <c r="AY1041" s="275" t="s">
        <v>79</v>
      </c>
      <c r="BE1041" s="376">
        <f>IF(N1041="základní",J1041,0)</f>
        <v>0</v>
      </c>
      <c r="BF1041" s="376">
        <f>IF(N1041="snížená",J1041,0)</f>
        <v>0</v>
      </c>
      <c r="BG1041" s="376">
        <f>IF(N1041="zákl. přenesená",J1041,0)</f>
        <v>0</v>
      </c>
      <c r="BH1041" s="376">
        <f>IF(N1041="sníž. přenesená",J1041,0)</f>
        <v>0</v>
      </c>
      <c r="BI1041" s="376">
        <f>IF(N1041="nulová",J1041,0)</f>
        <v>0</v>
      </c>
      <c r="BJ1041" s="275" t="s">
        <v>12</v>
      </c>
      <c r="BK1041" s="376">
        <f>ROUND(I1041*H1041,1)</f>
        <v>0</v>
      </c>
      <c r="BL1041" s="275" t="s">
        <v>86</v>
      </c>
      <c r="BM1041" s="275" t="s">
        <v>3590</v>
      </c>
    </row>
    <row r="1042" spans="2:65" s="378" customFormat="1">
      <c r="B1042" s="377"/>
      <c r="D1042" s="379" t="s">
        <v>88</v>
      </c>
      <c r="E1042" s="380" t="s">
        <v>1</v>
      </c>
      <c r="F1042" s="381" t="s">
        <v>3276</v>
      </c>
      <c r="H1042" s="382">
        <v>172.17699999999999</v>
      </c>
      <c r="I1042" s="434"/>
      <c r="L1042" s="377"/>
      <c r="M1042" s="383"/>
      <c r="N1042" s="384"/>
      <c r="O1042" s="384"/>
      <c r="P1042" s="384"/>
      <c r="Q1042" s="384"/>
      <c r="R1042" s="384"/>
      <c r="S1042" s="384"/>
      <c r="T1042" s="385"/>
      <c r="AT1042" s="380" t="s">
        <v>88</v>
      </c>
      <c r="AU1042" s="380" t="s">
        <v>45</v>
      </c>
      <c r="AV1042" s="378" t="s">
        <v>45</v>
      </c>
      <c r="AW1042" s="378" t="s">
        <v>24</v>
      </c>
      <c r="AX1042" s="378" t="s">
        <v>42</v>
      </c>
      <c r="AY1042" s="380" t="s">
        <v>79</v>
      </c>
    </row>
    <row r="1043" spans="2:65" s="378" customFormat="1">
      <c r="B1043" s="377"/>
      <c r="D1043" s="379" t="s">
        <v>88</v>
      </c>
      <c r="E1043" s="380" t="s">
        <v>1</v>
      </c>
      <c r="F1043" s="381" t="s">
        <v>149</v>
      </c>
      <c r="H1043" s="382">
        <v>12</v>
      </c>
      <c r="I1043" s="434"/>
      <c r="L1043" s="377"/>
      <c r="M1043" s="383"/>
      <c r="N1043" s="384"/>
      <c r="O1043" s="384"/>
      <c r="P1043" s="384"/>
      <c r="Q1043" s="384"/>
      <c r="R1043" s="384"/>
      <c r="S1043" s="384"/>
      <c r="T1043" s="385"/>
      <c r="AT1043" s="380" t="s">
        <v>88</v>
      </c>
      <c r="AU1043" s="380" t="s">
        <v>45</v>
      </c>
      <c r="AV1043" s="378" t="s">
        <v>45</v>
      </c>
      <c r="AW1043" s="378" t="s">
        <v>24</v>
      </c>
      <c r="AX1043" s="378" t="s">
        <v>42</v>
      </c>
      <c r="AY1043" s="380" t="s">
        <v>79</v>
      </c>
    </row>
    <row r="1044" spans="2:65" s="387" customFormat="1">
      <c r="B1044" s="386"/>
      <c r="D1044" s="388" t="s">
        <v>88</v>
      </c>
      <c r="E1044" s="389" t="s">
        <v>1</v>
      </c>
      <c r="F1044" s="390" t="s">
        <v>90</v>
      </c>
      <c r="H1044" s="391">
        <v>184.17699999999999</v>
      </c>
      <c r="I1044" s="435"/>
      <c r="L1044" s="386"/>
      <c r="M1044" s="392"/>
      <c r="N1044" s="393"/>
      <c r="O1044" s="393"/>
      <c r="P1044" s="393"/>
      <c r="Q1044" s="393"/>
      <c r="R1044" s="393"/>
      <c r="S1044" s="393"/>
      <c r="T1044" s="394"/>
      <c r="AT1044" s="395" t="s">
        <v>88</v>
      </c>
      <c r="AU1044" s="395" t="s">
        <v>45</v>
      </c>
      <c r="AV1044" s="387" t="s">
        <v>91</v>
      </c>
      <c r="AW1044" s="387" t="s">
        <v>24</v>
      </c>
      <c r="AX1044" s="387" t="s">
        <v>12</v>
      </c>
      <c r="AY1044" s="395" t="s">
        <v>79</v>
      </c>
    </row>
    <row r="1045" spans="2:65" s="285" customFormat="1" ht="22.5" customHeight="1">
      <c r="B1045" s="286"/>
      <c r="C1045" s="405" t="s">
        <v>3537</v>
      </c>
      <c r="D1045" s="405" t="s">
        <v>92</v>
      </c>
      <c r="E1045" s="406" t="s">
        <v>3588</v>
      </c>
      <c r="F1045" s="407" t="s">
        <v>3587</v>
      </c>
      <c r="G1045" s="408" t="s">
        <v>1830</v>
      </c>
      <c r="H1045" s="409">
        <v>6.0780000000000003</v>
      </c>
      <c r="I1045" s="262"/>
      <c r="J1045" s="410">
        <f>ROUND(I1045*H1045,1)</f>
        <v>0</v>
      </c>
      <c r="K1045" s="407"/>
      <c r="L1045" s="411"/>
      <c r="M1045" s="412" t="s">
        <v>1</v>
      </c>
      <c r="N1045" s="413" t="s">
        <v>31</v>
      </c>
      <c r="O1045" s="374">
        <v>0</v>
      </c>
      <c r="P1045" s="374">
        <f>O1045*H1045</f>
        <v>0</v>
      </c>
      <c r="Q1045" s="374">
        <v>0.5</v>
      </c>
      <c r="R1045" s="374">
        <f>Q1045*H1045</f>
        <v>3.0390000000000001</v>
      </c>
      <c r="S1045" s="374">
        <v>0</v>
      </c>
      <c r="T1045" s="375">
        <f>S1045*H1045</f>
        <v>0</v>
      </c>
      <c r="AR1045" s="275" t="s">
        <v>95</v>
      </c>
      <c r="AT1045" s="275" t="s">
        <v>92</v>
      </c>
      <c r="AU1045" s="275" t="s">
        <v>45</v>
      </c>
      <c r="AY1045" s="275" t="s">
        <v>79</v>
      </c>
      <c r="BE1045" s="376">
        <f>IF(N1045="základní",J1045,0)</f>
        <v>0</v>
      </c>
      <c r="BF1045" s="376">
        <f>IF(N1045="snížená",J1045,0)</f>
        <v>0</v>
      </c>
      <c r="BG1045" s="376">
        <f>IF(N1045="zákl. přenesená",J1045,0)</f>
        <v>0</v>
      </c>
      <c r="BH1045" s="376">
        <f>IF(N1045="sníž. přenesená",J1045,0)</f>
        <v>0</v>
      </c>
      <c r="BI1045" s="376">
        <f>IF(N1045="nulová",J1045,0)</f>
        <v>0</v>
      </c>
      <c r="BJ1045" s="275" t="s">
        <v>12</v>
      </c>
      <c r="BK1045" s="376">
        <f>ROUND(I1045*H1045,1)</f>
        <v>0</v>
      </c>
      <c r="BL1045" s="275" t="s">
        <v>86</v>
      </c>
      <c r="BM1045" s="275" t="s">
        <v>3586</v>
      </c>
    </row>
    <row r="1046" spans="2:65" s="378" customFormat="1">
      <c r="B1046" s="377"/>
      <c r="D1046" s="379" t="s">
        <v>88</v>
      </c>
      <c r="E1046" s="380" t="s">
        <v>1</v>
      </c>
      <c r="F1046" s="381" t="s">
        <v>3585</v>
      </c>
      <c r="H1046" s="382">
        <v>5.5250000000000004</v>
      </c>
      <c r="I1046" s="434"/>
      <c r="L1046" s="377"/>
      <c r="M1046" s="383"/>
      <c r="N1046" s="384"/>
      <c r="O1046" s="384"/>
      <c r="P1046" s="384"/>
      <c r="Q1046" s="384"/>
      <c r="R1046" s="384"/>
      <c r="S1046" s="384"/>
      <c r="T1046" s="385"/>
      <c r="AT1046" s="380" t="s">
        <v>88</v>
      </c>
      <c r="AU1046" s="380" t="s">
        <v>45</v>
      </c>
      <c r="AV1046" s="378" t="s">
        <v>45</v>
      </c>
      <c r="AW1046" s="378" t="s">
        <v>24</v>
      </c>
      <c r="AX1046" s="378" t="s">
        <v>42</v>
      </c>
      <c r="AY1046" s="380" t="s">
        <v>79</v>
      </c>
    </row>
    <row r="1047" spans="2:65" s="387" customFormat="1">
      <c r="B1047" s="386"/>
      <c r="D1047" s="379" t="s">
        <v>88</v>
      </c>
      <c r="E1047" s="395" t="s">
        <v>1</v>
      </c>
      <c r="F1047" s="414" t="s">
        <v>90</v>
      </c>
      <c r="H1047" s="415">
        <v>5.5250000000000004</v>
      </c>
      <c r="I1047" s="435"/>
      <c r="L1047" s="386"/>
      <c r="M1047" s="392"/>
      <c r="N1047" s="393"/>
      <c r="O1047" s="393"/>
      <c r="P1047" s="393"/>
      <c r="Q1047" s="393"/>
      <c r="R1047" s="393"/>
      <c r="S1047" s="393"/>
      <c r="T1047" s="394"/>
      <c r="AT1047" s="395" t="s">
        <v>88</v>
      </c>
      <c r="AU1047" s="395" t="s">
        <v>45</v>
      </c>
      <c r="AV1047" s="387" t="s">
        <v>91</v>
      </c>
      <c r="AW1047" s="387" t="s">
        <v>24</v>
      </c>
      <c r="AX1047" s="387" t="s">
        <v>12</v>
      </c>
      <c r="AY1047" s="395" t="s">
        <v>79</v>
      </c>
    </row>
    <row r="1048" spans="2:65" s="378" customFormat="1">
      <c r="B1048" s="377"/>
      <c r="D1048" s="388" t="s">
        <v>88</v>
      </c>
      <c r="F1048" s="403" t="s">
        <v>4877</v>
      </c>
      <c r="H1048" s="404">
        <v>6.0780000000000003</v>
      </c>
      <c r="I1048" s="434"/>
      <c r="L1048" s="377"/>
      <c r="M1048" s="383"/>
      <c r="N1048" s="384"/>
      <c r="O1048" s="384"/>
      <c r="P1048" s="384"/>
      <c r="Q1048" s="384"/>
      <c r="R1048" s="384"/>
      <c r="S1048" s="384"/>
      <c r="T1048" s="385"/>
      <c r="AT1048" s="380" t="s">
        <v>88</v>
      </c>
      <c r="AU1048" s="380" t="s">
        <v>45</v>
      </c>
      <c r="AV1048" s="378" t="s">
        <v>45</v>
      </c>
      <c r="AW1048" s="378" t="s">
        <v>2</v>
      </c>
      <c r="AX1048" s="378" t="s">
        <v>12</v>
      </c>
      <c r="AY1048" s="380" t="s">
        <v>79</v>
      </c>
    </row>
    <row r="1049" spans="2:65" s="285" customFormat="1" ht="31.5" customHeight="1">
      <c r="B1049" s="286"/>
      <c r="C1049" s="366" t="s">
        <v>3532</v>
      </c>
      <c r="D1049" s="366" t="s">
        <v>82</v>
      </c>
      <c r="E1049" s="367" t="s">
        <v>3583</v>
      </c>
      <c r="F1049" s="368" t="s">
        <v>3582</v>
      </c>
      <c r="G1049" s="369" t="s">
        <v>959</v>
      </c>
      <c r="H1049" s="370">
        <v>278.46600000000001</v>
      </c>
      <c r="I1049" s="261"/>
      <c r="J1049" s="371">
        <f>ROUND(I1049*H1049,1)</f>
        <v>0</v>
      </c>
      <c r="K1049" s="368"/>
      <c r="L1049" s="286"/>
      <c r="M1049" s="372" t="s">
        <v>1</v>
      </c>
      <c r="N1049" s="373" t="s">
        <v>31</v>
      </c>
      <c r="O1049" s="374">
        <v>0.23599999999999999</v>
      </c>
      <c r="P1049" s="374">
        <f>O1049*H1049</f>
        <v>65.717975999999993</v>
      </c>
      <c r="Q1049" s="374">
        <v>0</v>
      </c>
      <c r="R1049" s="374">
        <f>Q1049*H1049</f>
        <v>0</v>
      </c>
      <c r="S1049" s="374">
        <v>0</v>
      </c>
      <c r="T1049" s="375">
        <f>S1049*H1049</f>
        <v>0</v>
      </c>
      <c r="AR1049" s="275" t="s">
        <v>86</v>
      </c>
      <c r="AT1049" s="275" t="s">
        <v>82</v>
      </c>
      <c r="AU1049" s="275" t="s">
        <v>45</v>
      </c>
      <c r="AY1049" s="275" t="s">
        <v>79</v>
      </c>
      <c r="BE1049" s="376">
        <f>IF(N1049="základní",J1049,0)</f>
        <v>0</v>
      </c>
      <c r="BF1049" s="376">
        <f>IF(N1049="snížená",J1049,0)</f>
        <v>0</v>
      </c>
      <c r="BG1049" s="376">
        <f>IF(N1049="zákl. přenesená",J1049,0)</f>
        <v>0</v>
      </c>
      <c r="BH1049" s="376">
        <f>IF(N1049="sníž. přenesená",J1049,0)</f>
        <v>0</v>
      </c>
      <c r="BI1049" s="376">
        <f>IF(N1049="nulová",J1049,0)</f>
        <v>0</v>
      </c>
      <c r="BJ1049" s="275" t="s">
        <v>12</v>
      </c>
      <c r="BK1049" s="376">
        <f>ROUND(I1049*H1049,1)</f>
        <v>0</v>
      </c>
      <c r="BL1049" s="275" t="s">
        <v>86</v>
      </c>
      <c r="BM1049" s="275" t="s">
        <v>3581</v>
      </c>
    </row>
    <row r="1050" spans="2:65" s="378" customFormat="1">
      <c r="B1050" s="377"/>
      <c r="D1050" s="379" t="s">
        <v>88</v>
      </c>
      <c r="E1050" s="380" t="s">
        <v>1</v>
      </c>
      <c r="F1050" s="381" t="s">
        <v>3274</v>
      </c>
      <c r="H1050" s="382">
        <v>121.86799999999999</v>
      </c>
      <c r="I1050" s="434"/>
      <c r="L1050" s="377"/>
      <c r="M1050" s="383"/>
      <c r="N1050" s="384"/>
      <c r="O1050" s="384"/>
      <c r="P1050" s="384"/>
      <c r="Q1050" s="384"/>
      <c r="R1050" s="384"/>
      <c r="S1050" s="384"/>
      <c r="T1050" s="385"/>
      <c r="AT1050" s="380" t="s">
        <v>88</v>
      </c>
      <c r="AU1050" s="380" t="s">
        <v>45</v>
      </c>
      <c r="AV1050" s="378" t="s">
        <v>45</v>
      </c>
      <c r="AW1050" s="378" t="s">
        <v>24</v>
      </c>
      <c r="AX1050" s="378" t="s">
        <v>42</v>
      </c>
      <c r="AY1050" s="380" t="s">
        <v>79</v>
      </c>
    </row>
    <row r="1051" spans="2:65" s="378" customFormat="1">
      <c r="B1051" s="377"/>
      <c r="D1051" s="379" t="s">
        <v>88</v>
      </c>
      <c r="E1051" s="380" t="s">
        <v>1</v>
      </c>
      <c r="F1051" s="381" t="s">
        <v>3273</v>
      </c>
      <c r="H1051" s="382">
        <v>156.59800000000001</v>
      </c>
      <c r="I1051" s="434"/>
      <c r="L1051" s="377"/>
      <c r="M1051" s="383"/>
      <c r="N1051" s="384"/>
      <c r="O1051" s="384"/>
      <c r="P1051" s="384"/>
      <c r="Q1051" s="384"/>
      <c r="R1051" s="384"/>
      <c r="S1051" s="384"/>
      <c r="T1051" s="385"/>
      <c r="AT1051" s="380" t="s">
        <v>88</v>
      </c>
      <c r="AU1051" s="380" t="s">
        <v>45</v>
      </c>
      <c r="AV1051" s="378" t="s">
        <v>45</v>
      </c>
      <c r="AW1051" s="378" t="s">
        <v>24</v>
      </c>
      <c r="AX1051" s="378" t="s">
        <v>42</v>
      </c>
      <c r="AY1051" s="380" t="s">
        <v>79</v>
      </c>
    </row>
    <row r="1052" spans="2:65" s="387" customFormat="1">
      <c r="B1052" s="386"/>
      <c r="D1052" s="388" t="s">
        <v>88</v>
      </c>
      <c r="E1052" s="389" t="s">
        <v>1</v>
      </c>
      <c r="F1052" s="390" t="s">
        <v>90</v>
      </c>
      <c r="H1052" s="391">
        <v>278.46600000000001</v>
      </c>
      <c r="I1052" s="435"/>
      <c r="L1052" s="386"/>
      <c r="M1052" s="392"/>
      <c r="N1052" s="393"/>
      <c r="O1052" s="393"/>
      <c r="P1052" s="393"/>
      <c r="Q1052" s="393"/>
      <c r="R1052" s="393"/>
      <c r="S1052" s="393"/>
      <c r="T1052" s="394"/>
      <c r="AT1052" s="395" t="s">
        <v>88</v>
      </c>
      <c r="AU1052" s="395" t="s">
        <v>45</v>
      </c>
      <c r="AV1052" s="387" t="s">
        <v>91</v>
      </c>
      <c r="AW1052" s="387" t="s">
        <v>24</v>
      </c>
      <c r="AX1052" s="387" t="s">
        <v>12</v>
      </c>
      <c r="AY1052" s="395" t="s">
        <v>79</v>
      </c>
    </row>
    <row r="1053" spans="2:65" s="285" customFormat="1" ht="22.5" customHeight="1">
      <c r="B1053" s="286"/>
      <c r="C1053" s="366" t="s">
        <v>3523</v>
      </c>
      <c r="D1053" s="366" t="s">
        <v>82</v>
      </c>
      <c r="E1053" s="367" t="s">
        <v>3579</v>
      </c>
      <c r="F1053" s="368" t="s">
        <v>3578</v>
      </c>
      <c r="G1053" s="369" t="s">
        <v>85</v>
      </c>
      <c r="H1053" s="370">
        <v>190.976</v>
      </c>
      <c r="I1053" s="261"/>
      <c r="J1053" s="371">
        <f>ROUND(I1053*H1053,1)</f>
        <v>0</v>
      </c>
      <c r="K1053" s="368"/>
      <c r="L1053" s="286"/>
      <c r="M1053" s="372" t="s">
        <v>1</v>
      </c>
      <c r="N1053" s="373" t="s">
        <v>31</v>
      </c>
      <c r="O1053" s="374">
        <v>0.03</v>
      </c>
      <c r="P1053" s="374">
        <f>O1053*H1053</f>
        <v>5.7292800000000002</v>
      </c>
      <c r="Q1053" s="374">
        <v>0</v>
      </c>
      <c r="R1053" s="374">
        <f>Q1053*H1053</f>
        <v>0</v>
      </c>
      <c r="S1053" s="374">
        <v>0</v>
      </c>
      <c r="T1053" s="375">
        <f>S1053*H1053</f>
        <v>0</v>
      </c>
      <c r="AR1053" s="275" t="s">
        <v>86</v>
      </c>
      <c r="AT1053" s="275" t="s">
        <v>82</v>
      </c>
      <c r="AU1053" s="275" t="s">
        <v>45</v>
      </c>
      <c r="AY1053" s="275" t="s">
        <v>79</v>
      </c>
      <c r="BE1053" s="376">
        <f>IF(N1053="základní",J1053,0)</f>
        <v>0</v>
      </c>
      <c r="BF1053" s="376">
        <f>IF(N1053="snížená",J1053,0)</f>
        <v>0</v>
      </c>
      <c r="BG1053" s="376">
        <f>IF(N1053="zákl. přenesená",J1053,0)</f>
        <v>0</v>
      </c>
      <c r="BH1053" s="376">
        <f>IF(N1053="sníž. přenesená",J1053,0)</f>
        <v>0</v>
      </c>
      <c r="BI1053" s="376">
        <f>IF(N1053="nulová",J1053,0)</f>
        <v>0</v>
      </c>
      <c r="BJ1053" s="275" t="s">
        <v>12</v>
      </c>
      <c r="BK1053" s="376">
        <f>ROUND(I1053*H1053,1)</f>
        <v>0</v>
      </c>
      <c r="BL1053" s="275" t="s">
        <v>86</v>
      </c>
      <c r="BM1053" s="275" t="s">
        <v>3577</v>
      </c>
    </row>
    <row r="1054" spans="2:65" s="397" customFormat="1">
      <c r="B1054" s="396"/>
      <c r="D1054" s="379" t="s">
        <v>88</v>
      </c>
      <c r="E1054" s="398" t="s">
        <v>1</v>
      </c>
      <c r="F1054" s="399" t="s">
        <v>3576</v>
      </c>
      <c r="H1054" s="398" t="s">
        <v>1</v>
      </c>
      <c r="I1054" s="436"/>
      <c r="L1054" s="396"/>
      <c r="M1054" s="400"/>
      <c r="N1054" s="401"/>
      <c r="O1054" s="401"/>
      <c r="P1054" s="401"/>
      <c r="Q1054" s="401"/>
      <c r="R1054" s="401"/>
      <c r="S1054" s="401"/>
      <c r="T1054" s="402"/>
      <c r="AT1054" s="398" t="s">
        <v>88</v>
      </c>
      <c r="AU1054" s="398" t="s">
        <v>45</v>
      </c>
      <c r="AV1054" s="397" t="s">
        <v>12</v>
      </c>
      <c r="AW1054" s="397" t="s">
        <v>24</v>
      </c>
      <c r="AX1054" s="397" t="s">
        <v>42</v>
      </c>
      <c r="AY1054" s="398" t="s">
        <v>79</v>
      </c>
    </row>
    <row r="1055" spans="2:65" s="378" customFormat="1">
      <c r="B1055" s="377"/>
      <c r="D1055" s="379" t="s">
        <v>88</v>
      </c>
      <c r="E1055" s="380" t="s">
        <v>1</v>
      </c>
      <c r="F1055" s="381" t="s">
        <v>3575</v>
      </c>
      <c r="H1055" s="382">
        <v>190.976</v>
      </c>
      <c r="I1055" s="434"/>
      <c r="L1055" s="377"/>
      <c r="M1055" s="383"/>
      <c r="N1055" s="384"/>
      <c r="O1055" s="384"/>
      <c r="P1055" s="384"/>
      <c r="Q1055" s="384"/>
      <c r="R1055" s="384"/>
      <c r="S1055" s="384"/>
      <c r="T1055" s="385"/>
      <c r="AT1055" s="380" t="s">
        <v>88</v>
      </c>
      <c r="AU1055" s="380" t="s">
        <v>45</v>
      </c>
      <c r="AV1055" s="378" t="s">
        <v>45</v>
      </c>
      <c r="AW1055" s="378" t="s">
        <v>24</v>
      </c>
      <c r="AX1055" s="378" t="s">
        <v>42</v>
      </c>
      <c r="AY1055" s="380" t="s">
        <v>79</v>
      </c>
    </row>
    <row r="1056" spans="2:65" s="387" customFormat="1">
      <c r="B1056" s="386"/>
      <c r="D1056" s="388" t="s">
        <v>88</v>
      </c>
      <c r="E1056" s="389" t="s">
        <v>1</v>
      </c>
      <c r="F1056" s="390" t="s">
        <v>90</v>
      </c>
      <c r="H1056" s="391">
        <v>190.976</v>
      </c>
      <c r="I1056" s="435"/>
      <c r="L1056" s="386"/>
      <c r="M1056" s="392"/>
      <c r="N1056" s="393"/>
      <c r="O1056" s="393"/>
      <c r="P1056" s="393"/>
      <c r="Q1056" s="393"/>
      <c r="R1056" s="393"/>
      <c r="S1056" s="393"/>
      <c r="T1056" s="394"/>
      <c r="AT1056" s="395" t="s">
        <v>88</v>
      </c>
      <c r="AU1056" s="395" t="s">
        <v>45</v>
      </c>
      <c r="AV1056" s="387" t="s">
        <v>91</v>
      </c>
      <c r="AW1056" s="387" t="s">
        <v>24</v>
      </c>
      <c r="AX1056" s="387" t="s">
        <v>12</v>
      </c>
      <c r="AY1056" s="395" t="s">
        <v>79</v>
      </c>
    </row>
    <row r="1057" spans="2:65" s="285" customFormat="1" ht="22.5" customHeight="1">
      <c r="B1057" s="286"/>
      <c r="C1057" s="405" t="s">
        <v>3516</v>
      </c>
      <c r="D1057" s="405" t="s">
        <v>92</v>
      </c>
      <c r="E1057" s="406" t="s">
        <v>3573</v>
      </c>
      <c r="F1057" s="407" t="s">
        <v>3572</v>
      </c>
      <c r="G1057" s="408" t="s">
        <v>1830</v>
      </c>
      <c r="H1057" s="409">
        <v>0.501</v>
      </c>
      <c r="I1057" s="262"/>
      <c r="J1057" s="410">
        <f>ROUND(I1057*H1057,1)</f>
        <v>0</v>
      </c>
      <c r="K1057" s="407"/>
      <c r="L1057" s="411"/>
      <c r="M1057" s="412" t="s">
        <v>1</v>
      </c>
      <c r="N1057" s="413" t="s">
        <v>31</v>
      </c>
      <c r="O1057" s="374">
        <v>0</v>
      </c>
      <c r="P1057" s="374">
        <f>O1057*H1057</f>
        <v>0</v>
      </c>
      <c r="Q1057" s="374">
        <v>0.55000000000000004</v>
      </c>
      <c r="R1057" s="374">
        <f>Q1057*H1057</f>
        <v>0.27555000000000002</v>
      </c>
      <c r="S1057" s="374">
        <v>0</v>
      </c>
      <c r="T1057" s="375">
        <f>S1057*H1057</f>
        <v>0</v>
      </c>
      <c r="AR1057" s="275" t="s">
        <v>95</v>
      </c>
      <c r="AT1057" s="275" t="s">
        <v>92</v>
      </c>
      <c r="AU1057" s="275" t="s">
        <v>45</v>
      </c>
      <c r="AY1057" s="275" t="s">
        <v>79</v>
      </c>
      <c r="BE1057" s="376">
        <f>IF(N1057="základní",J1057,0)</f>
        <v>0</v>
      </c>
      <c r="BF1057" s="376">
        <f>IF(N1057="snížená",J1057,0)</f>
        <v>0</v>
      </c>
      <c r="BG1057" s="376">
        <f>IF(N1057="zákl. přenesená",J1057,0)</f>
        <v>0</v>
      </c>
      <c r="BH1057" s="376">
        <f>IF(N1057="sníž. přenesená",J1057,0)</f>
        <v>0</v>
      </c>
      <c r="BI1057" s="376">
        <f>IF(N1057="nulová",J1057,0)</f>
        <v>0</v>
      </c>
      <c r="BJ1057" s="275" t="s">
        <v>12</v>
      </c>
      <c r="BK1057" s="376">
        <f>ROUND(I1057*H1057,1)</f>
        <v>0</v>
      </c>
      <c r="BL1057" s="275" t="s">
        <v>86</v>
      </c>
      <c r="BM1057" s="275" t="s">
        <v>3571</v>
      </c>
    </row>
    <row r="1058" spans="2:65" s="378" customFormat="1">
      <c r="B1058" s="377"/>
      <c r="D1058" s="379" t="s">
        <v>88</v>
      </c>
      <c r="E1058" s="380" t="s">
        <v>1</v>
      </c>
      <c r="F1058" s="381" t="s">
        <v>3570</v>
      </c>
      <c r="H1058" s="382">
        <v>0.47699999999999998</v>
      </c>
      <c r="I1058" s="434"/>
      <c r="L1058" s="377"/>
      <c r="M1058" s="383"/>
      <c r="N1058" s="384"/>
      <c r="O1058" s="384"/>
      <c r="P1058" s="384"/>
      <c r="Q1058" s="384"/>
      <c r="R1058" s="384"/>
      <c r="S1058" s="384"/>
      <c r="T1058" s="385"/>
      <c r="AT1058" s="380" t="s">
        <v>88</v>
      </c>
      <c r="AU1058" s="380" t="s">
        <v>45</v>
      </c>
      <c r="AV1058" s="378" t="s">
        <v>45</v>
      </c>
      <c r="AW1058" s="378" t="s">
        <v>24</v>
      </c>
      <c r="AX1058" s="378" t="s">
        <v>42</v>
      </c>
      <c r="AY1058" s="380" t="s">
        <v>79</v>
      </c>
    </row>
    <row r="1059" spans="2:65" s="387" customFormat="1">
      <c r="B1059" s="386"/>
      <c r="D1059" s="379" t="s">
        <v>88</v>
      </c>
      <c r="E1059" s="395" t="s">
        <v>1</v>
      </c>
      <c r="F1059" s="414" t="s">
        <v>90</v>
      </c>
      <c r="H1059" s="415">
        <v>0.47699999999999998</v>
      </c>
      <c r="I1059" s="435"/>
      <c r="L1059" s="386"/>
      <c r="M1059" s="392"/>
      <c r="N1059" s="393"/>
      <c r="O1059" s="393"/>
      <c r="P1059" s="393"/>
      <c r="Q1059" s="393"/>
      <c r="R1059" s="393"/>
      <c r="S1059" s="393"/>
      <c r="T1059" s="394"/>
      <c r="AT1059" s="395" t="s">
        <v>88</v>
      </c>
      <c r="AU1059" s="395" t="s">
        <v>45</v>
      </c>
      <c r="AV1059" s="387" t="s">
        <v>91</v>
      </c>
      <c r="AW1059" s="387" t="s">
        <v>24</v>
      </c>
      <c r="AX1059" s="387" t="s">
        <v>12</v>
      </c>
      <c r="AY1059" s="395" t="s">
        <v>79</v>
      </c>
    </row>
    <row r="1060" spans="2:65" s="378" customFormat="1">
      <c r="B1060" s="377"/>
      <c r="D1060" s="388" t="s">
        <v>88</v>
      </c>
      <c r="F1060" s="403" t="s">
        <v>4876</v>
      </c>
      <c r="H1060" s="404">
        <v>0.501</v>
      </c>
      <c r="I1060" s="434"/>
      <c r="L1060" s="377"/>
      <c r="M1060" s="383"/>
      <c r="N1060" s="384"/>
      <c r="O1060" s="384"/>
      <c r="P1060" s="384"/>
      <c r="Q1060" s="384"/>
      <c r="R1060" s="384"/>
      <c r="S1060" s="384"/>
      <c r="T1060" s="385"/>
      <c r="AT1060" s="380" t="s">
        <v>88</v>
      </c>
      <c r="AU1060" s="380" t="s">
        <v>45</v>
      </c>
      <c r="AV1060" s="378" t="s">
        <v>45</v>
      </c>
      <c r="AW1060" s="378" t="s">
        <v>2</v>
      </c>
      <c r="AX1060" s="378" t="s">
        <v>12</v>
      </c>
      <c r="AY1060" s="380" t="s">
        <v>79</v>
      </c>
    </row>
    <row r="1061" spans="2:65" s="285" customFormat="1" ht="22.5" customHeight="1">
      <c r="B1061" s="286"/>
      <c r="C1061" s="366" t="s">
        <v>3511</v>
      </c>
      <c r="D1061" s="366" t="s">
        <v>82</v>
      </c>
      <c r="E1061" s="367" t="s">
        <v>3568</v>
      </c>
      <c r="F1061" s="368" t="s">
        <v>3567</v>
      </c>
      <c r="G1061" s="369" t="s">
        <v>1830</v>
      </c>
      <c r="H1061" s="370">
        <v>27.567</v>
      </c>
      <c r="I1061" s="261"/>
      <c r="J1061" s="371">
        <f>ROUND(I1061*H1061,1)</f>
        <v>0</v>
      </c>
      <c r="K1061" s="368"/>
      <c r="L1061" s="286"/>
      <c r="M1061" s="372" t="s">
        <v>1</v>
      </c>
      <c r="N1061" s="373" t="s">
        <v>31</v>
      </c>
      <c r="O1061" s="374">
        <v>0</v>
      </c>
      <c r="P1061" s="374">
        <f>O1061*H1061</f>
        <v>0</v>
      </c>
      <c r="Q1061" s="374">
        <v>2.3369999999999998E-2</v>
      </c>
      <c r="R1061" s="374">
        <f>Q1061*H1061</f>
        <v>0.64424079000000001</v>
      </c>
      <c r="S1061" s="374">
        <v>0</v>
      </c>
      <c r="T1061" s="375">
        <f>S1061*H1061</f>
        <v>0</v>
      </c>
      <c r="AR1061" s="275" t="s">
        <v>86</v>
      </c>
      <c r="AT1061" s="275" t="s">
        <v>82</v>
      </c>
      <c r="AU1061" s="275" t="s">
        <v>45</v>
      </c>
      <c r="AY1061" s="275" t="s">
        <v>79</v>
      </c>
      <c r="BE1061" s="376">
        <f>IF(N1061="základní",J1061,0)</f>
        <v>0</v>
      </c>
      <c r="BF1061" s="376">
        <f>IF(N1061="snížená",J1061,0)</f>
        <v>0</v>
      </c>
      <c r="BG1061" s="376">
        <f>IF(N1061="zákl. přenesená",J1061,0)</f>
        <v>0</v>
      </c>
      <c r="BH1061" s="376">
        <f>IF(N1061="sníž. přenesená",J1061,0)</f>
        <v>0</v>
      </c>
      <c r="BI1061" s="376">
        <f>IF(N1061="nulová",J1061,0)</f>
        <v>0</v>
      </c>
      <c r="BJ1061" s="275" t="s">
        <v>12</v>
      </c>
      <c r="BK1061" s="376">
        <f>ROUND(I1061*H1061,1)</f>
        <v>0</v>
      </c>
      <c r="BL1061" s="275" t="s">
        <v>86</v>
      </c>
      <c r="BM1061" s="275" t="s">
        <v>3566</v>
      </c>
    </row>
    <row r="1062" spans="2:65" s="378" customFormat="1">
      <c r="B1062" s="377"/>
      <c r="D1062" s="379" t="s">
        <v>88</v>
      </c>
      <c r="E1062" s="380" t="s">
        <v>1</v>
      </c>
      <c r="F1062" s="381" t="s">
        <v>4875</v>
      </c>
      <c r="H1062" s="382">
        <v>27.567</v>
      </c>
      <c r="I1062" s="434"/>
      <c r="L1062" s="377"/>
      <c r="M1062" s="383"/>
      <c r="N1062" s="384"/>
      <c r="O1062" s="384"/>
      <c r="P1062" s="384"/>
      <c r="Q1062" s="384"/>
      <c r="R1062" s="384"/>
      <c r="S1062" s="384"/>
      <c r="T1062" s="385"/>
      <c r="AT1062" s="380" t="s">
        <v>88</v>
      </c>
      <c r="AU1062" s="380" t="s">
        <v>45</v>
      </c>
      <c r="AV1062" s="378" t="s">
        <v>45</v>
      </c>
      <c r="AW1062" s="378" t="s">
        <v>24</v>
      </c>
      <c r="AX1062" s="378" t="s">
        <v>42</v>
      </c>
      <c r="AY1062" s="380" t="s">
        <v>79</v>
      </c>
    </row>
    <row r="1063" spans="2:65" s="387" customFormat="1">
      <c r="B1063" s="386"/>
      <c r="D1063" s="388" t="s">
        <v>88</v>
      </c>
      <c r="E1063" s="389" t="s">
        <v>1</v>
      </c>
      <c r="F1063" s="390" t="s">
        <v>90</v>
      </c>
      <c r="H1063" s="391">
        <v>27.567</v>
      </c>
      <c r="I1063" s="435"/>
      <c r="L1063" s="386"/>
      <c r="M1063" s="392"/>
      <c r="N1063" s="393"/>
      <c r="O1063" s="393"/>
      <c r="P1063" s="393"/>
      <c r="Q1063" s="393"/>
      <c r="R1063" s="393"/>
      <c r="S1063" s="393"/>
      <c r="T1063" s="394"/>
      <c r="AT1063" s="395" t="s">
        <v>88</v>
      </c>
      <c r="AU1063" s="395" t="s">
        <v>45</v>
      </c>
      <c r="AV1063" s="387" t="s">
        <v>91</v>
      </c>
      <c r="AW1063" s="387" t="s">
        <v>24</v>
      </c>
      <c r="AX1063" s="387" t="s">
        <v>12</v>
      </c>
      <c r="AY1063" s="395" t="s">
        <v>79</v>
      </c>
    </row>
    <row r="1064" spans="2:65" s="285" customFormat="1" ht="22.5" customHeight="1">
      <c r="B1064" s="286"/>
      <c r="C1064" s="366" t="s">
        <v>3506</v>
      </c>
      <c r="D1064" s="366" t="s">
        <v>82</v>
      </c>
      <c r="E1064" s="367" t="s">
        <v>3564</v>
      </c>
      <c r="F1064" s="368" t="s">
        <v>3563</v>
      </c>
      <c r="G1064" s="369" t="s">
        <v>959</v>
      </c>
      <c r="H1064" s="370">
        <v>35.799999999999997</v>
      </c>
      <c r="I1064" s="261"/>
      <c r="J1064" s="371">
        <f>ROUND(I1064*H1064,1)</f>
        <v>0</v>
      </c>
      <c r="K1064" s="368"/>
      <c r="L1064" s="286"/>
      <c r="M1064" s="372" t="s">
        <v>1</v>
      </c>
      <c r="N1064" s="373" t="s">
        <v>31</v>
      </c>
      <c r="O1064" s="374">
        <v>0.30099999999999999</v>
      </c>
      <c r="P1064" s="374">
        <f>O1064*H1064</f>
        <v>10.775799999999998</v>
      </c>
      <c r="Q1064" s="374">
        <v>0</v>
      </c>
      <c r="R1064" s="374">
        <f>Q1064*H1064</f>
        <v>0</v>
      </c>
      <c r="S1064" s="374">
        <v>0</v>
      </c>
      <c r="T1064" s="375">
        <f>S1064*H1064</f>
        <v>0</v>
      </c>
      <c r="AR1064" s="275" t="s">
        <v>86</v>
      </c>
      <c r="AT1064" s="275" t="s">
        <v>82</v>
      </c>
      <c r="AU1064" s="275" t="s">
        <v>45</v>
      </c>
      <c r="AY1064" s="275" t="s">
        <v>79</v>
      </c>
      <c r="BE1064" s="376">
        <f>IF(N1064="základní",J1064,0)</f>
        <v>0</v>
      </c>
      <c r="BF1064" s="376">
        <f>IF(N1064="snížená",J1064,0)</f>
        <v>0</v>
      </c>
      <c r="BG1064" s="376">
        <f>IF(N1064="zákl. přenesená",J1064,0)</f>
        <v>0</v>
      </c>
      <c r="BH1064" s="376">
        <f>IF(N1064="sníž. přenesená",J1064,0)</f>
        <v>0</v>
      </c>
      <c r="BI1064" s="376">
        <f>IF(N1064="nulová",J1064,0)</f>
        <v>0</v>
      </c>
      <c r="BJ1064" s="275" t="s">
        <v>12</v>
      </c>
      <c r="BK1064" s="376">
        <f>ROUND(I1064*H1064,1)</f>
        <v>0</v>
      </c>
      <c r="BL1064" s="275" t="s">
        <v>86</v>
      </c>
      <c r="BM1064" s="275" t="s">
        <v>3562</v>
      </c>
    </row>
    <row r="1065" spans="2:65" s="397" customFormat="1">
      <c r="B1065" s="396"/>
      <c r="D1065" s="379" t="s">
        <v>88</v>
      </c>
      <c r="E1065" s="398" t="s">
        <v>1</v>
      </c>
      <c r="F1065" s="399" t="s">
        <v>3561</v>
      </c>
      <c r="H1065" s="398" t="s">
        <v>1</v>
      </c>
      <c r="I1065" s="436"/>
      <c r="L1065" s="396"/>
      <c r="M1065" s="400"/>
      <c r="N1065" s="401"/>
      <c r="O1065" s="401"/>
      <c r="P1065" s="401"/>
      <c r="Q1065" s="401"/>
      <c r="R1065" s="401"/>
      <c r="S1065" s="401"/>
      <c r="T1065" s="402"/>
      <c r="AT1065" s="398" t="s">
        <v>88</v>
      </c>
      <c r="AU1065" s="398" t="s">
        <v>45</v>
      </c>
      <c r="AV1065" s="397" t="s">
        <v>12</v>
      </c>
      <c r="AW1065" s="397" t="s">
        <v>24</v>
      </c>
      <c r="AX1065" s="397" t="s">
        <v>42</v>
      </c>
      <c r="AY1065" s="398" t="s">
        <v>79</v>
      </c>
    </row>
    <row r="1066" spans="2:65" s="378" customFormat="1">
      <c r="B1066" s="377"/>
      <c r="D1066" s="379" t="s">
        <v>88</v>
      </c>
      <c r="E1066" s="380" t="s">
        <v>1</v>
      </c>
      <c r="F1066" s="381" t="s">
        <v>3560</v>
      </c>
      <c r="H1066" s="382">
        <v>35.799999999999997</v>
      </c>
      <c r="I1066" s="434"/>
      <c r="L1066" s="377"/>
      <c r="M1066" s="383"/>
      <c r="N1066" s="384"/>
      <c r="O1066" s="384"/>
      <c r="P1066" s="384"/>
      <c r="Q1066" s="384"/>
      <c r="R1066" s="384"/>
      <c r="S1066" s="384"/>
      <c r="T1066" s="385"/>
      <c r="AT1066" s="380" t="s">
        <v>88</v>
      </c>
      <c r="AU1066" s="380" t="s">
        <v>45</v>
      </c>
      <c r="AV1066" s="378" t="s">
        <v>45</v>
      </c>
      <c r="AW1066" s="378" t="s">
        <v>24</v>
      </c>
      <c r="AX1066" s="378" t="s">
        <v>42</v>
      </c>
      <c r="AY1066" s="380" t="s">
        <v>79</v>
      </c>
    </row>
    <row r="1067" spans="2:65" s="387" customFormat="1">
      <c r="B1067" s="386"/>
      <c r="D1067" s="388" t="s">
        <v>88</v>
      </c>
      <c r="E1067" s="389" t="s">
        <v>1</v>
      </c>
      <c r="F1067" s="390" t="s">
        <v>90</v>
      </c>
      <c r="H1067" s="391">
        <v>35.799999999999997</v>
      </c>
      <c r="I1067" s="435"/>
      <c r="L1067" s="386"/>
      <c r="M1067" s="392"/>
      <c r="N1067" s="393"/>
      <c r="O1067" s="393"/>
      <c r="P1067" s="393"/>
      <c r="Q1067" s="393"/>
      <c r="R1067" s="393"/>
      <c r="S1067" s="393"/>
      <c r="T1067" s="394"/>
      <c r="AT1067" s="395" t="s">
        <v>88</v>
      </c>
      <c r="AU1067" s="395" t="s">
        <v>45</v>
      </c>
      <c r="AV1067" s="387" t="s">
        <v>91</v>
      </c>
      <c r="AW1067" s="387" t="s">
        <v>24</v>
      </c>
      <c r="AX1067" s="387" t="s">
        <v>12</v>
      </c>
      <c r="AY1067" s="395" t="s">
        <v>79</v>
      </c>
    </row>
    <row r="1068" spans="2:65" s="285" customFormat="1" ht="22.5" customHeight="1">
      <c r="B1068" s="286"/>
      <c r="C1068" s="405" t="s">
        <v>3501</v>
      </c>
      <c r="D1068" s="405" t="s">
        <v>92</v>
      </c>
      <c r="E1068" s="406" t="s">
        <v>3558</v>
      </c>
      <c r="F1068" s="407" t="s">
        <v>3557</v>
      </c>
      <c r="G1068" s="408" t="s">
        <v>1830</v>
      </c>
      <c r="H1068" s="409">
        <v>0.98499999999999999</v>
      </c>
      <c r="I1068" s="262"/>
      <c r="J1068" s="410">
        <f>ROUND(I1068*H1068,1)</f>
        <v>0</v>
      </c>
      <c r="K1068" s="407"/>
      <c r="L1068" s="411"/>
      <c r="M1068" s="412" t="s">
        <v>1</v>
      </c>
      <c r="N1068" s="413" t="s">
        <v>31</v>
      </c>
      <c r="O1068" s="374">
        <v>0</v>
      </c>
      <c r="P1068" s="374">
        <f>O1068*H1068</f>
        <v>0</v>
      </c>
      <c r="Q1068" s="374">
        <v>0.55000000000000004</v>
      </c>
      <c r="R1068" s="374">
        <f>Q1068*H1068</f>
        <v>0.54175000000000006</v>
      </c>
      <c r="S1068" s="374">
        <v>0</v>
      </c>
      <c r="T1068" s="375">
        <f>S1068*H1068</f>
        <v>0</v>
      </c>
      <c r="AR1068" s="275" t="s">
        <v>95</v>
      </c>
      <c r="AT1068" s="275" t="s">
        <v>92</v>
      </c>
      <c r="AU1068" s="275" t="s">
        <v>45</v>
      </c>
      <c r="AY1068" s="275" t="s">
        <v>79</v>
      </c>
      <c r="BE1068" s="376">
        <f>IF(N1068="základní",J1068,0)</f>
        <v>0</v>
      </c>
      <c r="BF1068" s="376">
        <f>IF(N1068="snížená",J1068,0)</f>
        <v>0</v>
      </c>
      <c r="BG1068" s="376">
        <f>IF(N1068="zákl. přenesená",J1068,0)</f>
        <v>0</v>
      </c>
      <c r="BH1068" s="376">
        <f>IF(N1068="sníž. přenesená",J1068,0)</f>
        <v>0</v>
      </c>
      <c r="BI1068" s="376">
        <f>IF(N1068="nulová",J1068,0)</f>
        <v>0</v>
      </c>
      <c r="BJ1068" s="275" t="s">
        <v>12</v>
      </c>
      <c r="BK1068" s="376">
        <f>ROUND(I1068*H1068,1)</f>
        <v>0</v>
      </c>
      <c r="BL1068" s="275" t="s">
        <v>86</v>
      </c>
      <c r="BM1068" s="275" t="s">
        <v>3556</v>
      </c>
    </row>
    <row r="1069" spans="2:65" s="378" customFormat="1">
      <c r="B1069" s="377"/>
      <c r="D1069" s="379" t="s">
        <v>88</v>
      </c>
      <c r="E1069" s="380" t="s">
        <v>1</v>
      </c>
      <c r="F1069" s="381" t="s">
        <v>3555</v>
      </c>
      <c r="H1069" s="382">
        <v>0.89500000000000002</v>
      </c>
      <c r="I1069" s="434"/>
      <c r="L1069" s="377"/>
      <c r="M1069" s="383"/>
      <c r="N1069" s="384"/>
      <c r="O1069" s="384"/>
      <c r="P1069" s="384"/>
      <c r="Q1069" s="384"/>
      <c r="R1069" s="384"/>
      <c r="S1069" s="384"/>
      <c r="T1069" s="385"/>
      <c r="AT1069" s="380" t="s">
        <v>88</v>
      </c>
      <c r="AU1069" s="380" t="s">
        <v>45</v>
      </c>
      <c r="AV1069" s="378" t="s">
        <v>45</v>
      </c>
      <c r="AW1069" s="378" t="s">
        <v>24</v>
      </c>
      <c r="AX1069" s="378" t="s">
        <v>42</v>
      </c>
      <c r="AY1069" s="380" t="s">
        <v>79</v>
      </c>
    </row>
    <row r="1070" spans="2:65" s="387" customFormat="1">
      <c r="B1070" s="386"/>
      <c r="D1070" s="379" t="s">
        <v>88</v>
      </c>
      <c r="E1070" s="395" t="s">
        <v>1</v>
      </c>
      <c r="F1070" s="414" t="s">
        <v>90</v>
      </c>
      <c r="H1070" s="415">
        <v>0.89500000000000002</v>
      </c>
      <c r="I1070" s="435"/>
      <c r="L1070" s="386"/>
      <c r="M1070" s="392"/>
      <c r="N1070" s="393"/>
      <c r="O1070" s="393"/>
      <c r="P1070" s="393"/>
      <c r="Q1070" s="393"/>
      <c r="R1070" s="393"/>
      <c r="S1070" s="393"/>
      <c r="T1070" s="394"/>
      <c r="AT1070" s="395" t="s">
        <v>88</v>
      </c>
      <c r="AU1070" s="395" t="s">
        <v>45</v>
      </c>
      <c r="AV1070" s="387" t="s">
        <v>91</v>
      </c>
      <c r="AW1070" s="387" t="s">
        <v>24</v>
      </c>
      <c r="AX1070" s="387" t="s">
        <v>12</v>
      </c>
      <c r="AY1070" s="395" t="s">
        <v>79</v>
      </c>
    </row>
    <row r="1071" spans="2:65" s="378" customFormat="1">
      <c r="B1071" s="377"/>
      <c r="D1071" s="388" t="s">
        <v>88</v>
      </c>
      <c r="F1071" s="403" t="s">
        <v>4874</v>
      </c>
      <c r="H1071" s="404">
        <v>0.98499999999999999</v>
      </c>
      <c r="I1071" s="434"/>
      <c r="L1071" s="377"/>
      <c r="M1071" s="383"/>
      <c r="N1071" s="384"/>
      <c r="O1071" s="384"/>
      <c r="P1071" s="384"/>
      <c r="Q1071" s="384"/>
      <c r="R1071" s="384"/>
      <c r="S1071" s="384"/>
      <c r="T1071" s="385"/>
      <c r="AT1071" s="380" t="s">
        <v>88</v>
      </c>
      <c r="AU1071" s="380" t="s">
        <v>45</v>
      </c>
      <c r="AV1071" s="378" t="s">
        <v>45</v>
      </c>
      <c r="AW1071" s="378" t="s">
        <v>2</v>
      </c>
      <c r="AX1071" s="378" t="s">
        <v>12</v>
      </c>
      <c r="AY1071" s="380" t="s">
        <v>79</v>
      </c>
    </row>
    <row r="1072" spans="2:65" s="285" customFormat="1" ht="22.5" customHeight="1">
      <c r="B1072" s="286"/>
      <c r="C1072" s="366" t="s">
        <v>3495</v>
      </c>
      <c r="D1072" s="366" t="s">
        <v>82</v>
      </c>
      <c r="E1072" s="367" t="s">
        <v>3553</v>
      </c>
      <c r="F1072" s="368" t="s">
        <v>3552</v>
      </c>
      <c r="G1072" s="369" t="s">
        <v>959</v>
      </c>
      <c r="H1072" s="370">
        <v>35.799999999999997</v>
      </c>
      <c r="I1072" s="261"/>
      <c r="J1072" s="371">
        <f>ROUND(I1072*H1072,1)</f>
        <v>0</v>
      </c>
      <c r="K1072" s="368"/>
      <c r="L1072" s="286"/>
      <c r="M1072" s="372" t="s">
        <v>1</v>
      </c>
      <c r="N1072" s="373" t="s">
        <v>31</v>
      </c>
      <c r="O1072" s="374">
        <v>0</v>
      </c>
      <c r="P1072" s="374">
        <f>O1072*H1072</f>
        <v>0</v>
      </c>
      <c r="Q1072" s="374">
        <v>1.9000000000000001E-4</v>
      </c>
      <c r="R1072" s="374">
        <f>Q1072*H1072</f>
        <v>6.8019999999999999E-3</v>
      </c>
      <c r="S1072" s="374">
        <v>0</v>
      </c>
      <c r="T1072" s="375">
        <f>S1072*H1072</f>
        <v>0</v>
      </c>
      <c r="AR1072" s="275" t="s">
        <v>86</v>
      </c>
      <c r="AT1072" s="275" t="s">
        <v>82</v>
      </c>
      <c r="AU1072" s="275" t="s">
        <v>45</v>
      </c>
      <c r="AY1072" s="275" t="s">
        <v>79</v>
      </c>
      <c r="BE1072" s="376">
        <f>IF(N1072="základní",J1072,0)</f>
        <v>0</v>
      </c>
      <c r="BF1072" s="376">
        <f>IF(N1072="snížená",J1072,0)</f>
        <v>0</v>
      </c>
      <c r="BG1072" s="376">
        <f>IF(N1072="zákl. přenesená",J1072,0)</f>
        <v>0</v>
      </c>
      <c r="BH1072" s="376">
        <f>IF(N1072="sníž. přenesená",J1072,0)</f>
        <v>0</v>
      </c>
      <c r="BI1072" s="376">
        <f>IF(N1072="nulová",J1072,0)</f>
        <v>0</v>
      </c>
      <c r="BJ1072" s="275" t="s">
        <v>12</v>
      </c>
      <c r="BK1072" s="376">
        <f>ROUND(I1072*H1072,1)</f>
        <v>0</v>
      </c>
      <c r="BL1072" s="275" t="s">
        <v>86</v>
      </c>
      <c r="BM1072" s="275" t="s">
        <v>3551</v>
      </c>
    </row>
    <row r="1073" spans="2:65" s="285" customFormat="1" ht="22.5" customHeight="1">
      <c r="B1073" s="286"/>
      <c r="C1073" s="366" t="s">
        <v>3491</v>
      </c>
      <c r="D1073" s="366" t="s">
        <v>82</v>
      </c>
      <c r="E1073" s="367" t="s">
        <v>3549</v>
      </c>
      <c r="F1073" s="368" t="s">
        <v>3548</v>
      </c>
      <c r="G1073" s="369" t="s">
        <v>85</v>
      </c>
      <c r="H1073" s="370">
        <v>76.400000000000006</v>
      </c>
      <c r="I1073" s="261"/>
      <c r="J1073" s="371">
        <f>ROUND(I1073*H1073,1)</f>
        <v>0</v>
      </c>
      <c r="K1073" s="368"/>
      <c r="L1073" s="286"/>
      <c r="M1073" s="372" t="s">
        <v>1</v>
      </c>
      <c r="N1073" s="373" t="s">
        <v>31</v>
      </c>
      <c r="O1073" s="374">
        <v>0.69599999999999995</v>
      </c>
      <c r="P1073" s="374">
        <f>O1073*H1073</f>
        <v>53.174399999999999</v>
      </c>
      <c r="Q1073" s="374">
        <v>0</v>
      </c>
      <c r="R1073" s="374">
        <f>Q1073*H1073</f>
        <v>0</v>
      </c>
      <c r="S1073" s="374">
        <v>0</v>
      </c>
      <c r="T1073" s="375">
        <f>S1073*H1073</f>
        <v>0</v>
      </c>
      <c r="AR1073" s="275" t="s">
        <v>86</v>
      </c>
      <c r="AT1073" s="275" t="s">
        <v>82</v>
      </c>
      <c r="AU1073" s="275" t="s">
        <v>45</v>
      </c>
      <c r="AY1073" s="275" t="s">
        <v>79</v>
      </c>
      <c r="BE1073" s="376">
        <f>IF(N1073="základní",J1073,0)</f>
        <v>0</v>
      </c>
      <c r="BF1073" s="376">
        <f>IF(N1073="snížená",J1073,0)</f>
        <v>0</v>
      </c>
      <c r="BG1073" s="376">
        <f>IF(N1073="zákl. přenesená",J1073,0)</f>
        <v>0</v>
      </c>
      <c r="BH1073" s="376">
        <f>IF(N1073="sníž. přenesená",J1073,0)</f>
        <v>0</v>
      </c>
      <c r="BI1073" s="376">
        <f>IF(N1073="nulová",J1073,0)</f>
        <v>0</v>
      </c>
      <c r="BJ1073" s="275" t="s">
        <v>12</v>
      </c>
      <c r="BK1073" s="376">
        <f>ROUND(I1073*H1073,1)</f>
        <v>0</v>
      </c>
      <c r="BL1073" s="275" t="s">
        <v>86</v>
      </c>
      <c r="BM1073" s="275" t="s">
        <v>3547</v>
      </c>
    </row>
    <row r="1074" spans="2:65" s="378" customFormat="1">
      <c r="B1074" s="377"/>
      <c r="D1074" s="379" t="s">
        <v>88</v>
      </c>
      <c r="E1074" s="380" t="s">
        <v>1</v>
      </c>
      <c r="F1074" s="381" t="s">
        <v>3546</v>
      </c>
      <c r="H1074" s="382">
        <v>76.400000000000006</v>
      </c>
      <c r="I1074" s="434"/>
      <c r="L1074" s="377"/>
      <c r="M1074" s="383"/>
      <c r="N1074" s="384"/>
      <c r="O1074" s="384"/>
      <c r="P1074" s="384"/>
      <c r="Q1074" s="384"/>
      <c r="R1074" s="384"/>
      <c r="S1074" s="384"/>
      <c r="T1074" s="385"/>
      <c r="AT1074" s="380" t="s">
        <v>88</v>
      </c>
      <c r="AU1074" s="380" t="s">
        <v>45</v>
      </c>
      <c r="AV1074" s="378" t="s">
        <v>45</v>
      </c>
      <c r="AW1074" s="378" t="s">
        <v>24</v>
      </c>
      <c r="AX1074" s="378" t="s">
        <v>42</v>
      </c>
      <c r="AY1074" s="380" t="s">
        <v>79</v>
      </c>
    </row>
    <row r="1075" spans="2:65" s="387" customFormat="1">
      <c r="B1075" s="386"/>
      <c r="D1075" s="388" t="s">
        <v>88</v>
      </c>
      <c r="E1075" s="389" t="s">
        <v>1</v>
      </c>
      <c r="F1075" s="390" t="s">
        <v>90</v>
      </c>
      <c r="H1075" s="391">
        <v>76.400000000000006</v>
      </c>
      <c r="I1075" s="435"/>
      <c r="L1075" s="386"/>
      <c r="M1075" s="392"/>
      <c r="N1075" s="393"/>
      <c r="O1075" s="393"/>
      <c r="P1075" s="393"/>
      <c r="Q1075" s="393"/>
      <c r="R1075" s="393"/>
      <c r="S1075" s="393"/>
      <c r="T1075" s="394"/>
      <c r="AT1075" s="395" t="s">
        <v>88</v>
      </c>
      <c r="AU1075" s="395" t="s">
        <v>45</v>
      </c>
      <c r="AV1075" s="387" t="s">
        <v>91</v>
      </c>
      <c r="AW1075" s="387" t="s">
        <v>24</v>
      </c>
      <c r="AX1075" s="387" t="s">
        <v>12</v>
      </c>
      <c r="AY1075" s="395" t="s">
        <v>79</v>
      </c>
    </row>
    <row r="1076" spans="2:65" s="285" customFormat="1" ht="22.5" customHeight="1">
      <c r="B1076" s="286"/>
      <c r="C1076" s="405" t="s">
        <v>3488</v>
      </c>
      <c r="D1076" s="405" t="s">
        <v>92</v>
      </c>
      <c r="E1076" s="406" t="s">
        <v>3544</v>
      </c>
      <c r="F1076" s="407" t="s">
        <v>3543</v>
      </c>
      <c r="G1076" s="408" t="s">
        <v>959</v>
      </c>
      <c r="H1076" s="409">
        <v>33.165999999999997</v>
      </c>
      <c r="I1076" s="262"/>
      <c r="J1076" s="410">
        <f>ROUND(I1076*H1076,1)</f>
        <v>0</v>
      </c>
      <c r="K1076" s="407"/>
      <c r="L1076" s="411"/>
      <c r="M1076" s="412" t="s">
        <v>1</v>
      </c>
      <c r="N1076" s="413" t="s">
        <v>31</v>
      </c>
      <c r="O1076" s="374">
        <v>0</v>
      </c>
      <c r="P1076" s="374">
        <f>O1076*H1076</f>
        <v>0</v>
      </c>
      <c r="Q1076" s="374">
        <v>9.3100000000000006E-3</v>
      </c>
      <c r="R1076" s="374">
        <f>Q1076*H1076</f>
        <v>0.30877546</v>
      </c>
      <c r="S1076" s="374">
        <v>0</v>
      </c>
      <c r="T1076" s="375">
        <f>S1076*H1076</f>
        <v>0</v>
      </c>
      <c r="AR1076" s="275" t="s">
        <v>95</v>
      </c>
      <c r="AT1076" s="275" t="s">
        <v>92</v>
      </c>
      <c r="AU1076" s="275" t="s">
        <v>45</v>
      </c>
      <c r="AY1076" s="275" t="s">
        <v>79</v>
      </c>
      <c r="BE1076" s="376">
        <f>IF(N1076="základní",J1076,0)</f>
        <v>0</v>
      </c>
      <c r="BF1076" s="376">
        <f>IF(N1076="snížená",J1076,0)</f>
        <v>0</v>
      </c>
      <c r="BG1076" s="376">
        <f>IF(N1076="zákl. přenesená",J1076,0)</f>
        <v>0</v>
      </c>
      <c r="BH1076" s="376">
        <f>IF(N1076="sníž. přenesená",J1076,0)</f>
        <v>0</v>
      </c>
      <c r="BI1076" s="376">
        <f>IF(N1076="nulová",J1076,0)</f>
        <v>0</v>
      </c>
      <c r="BJ1076" s="275" t="s">
        <v>12</v>
      </c>
      <c r="BK1076" s="376">
        <f>ROUND(I1076*H1076,1)</f>
        <v>0</v>
      </c>
      <c r="BL1076" s="275" t="s">
        <v>86</v>
      </c>
      <c r="BM1076" s="275" t="s">
        <v>3542</v>
      </c>
    </row>
    <row r="1077" spans="2:65" s="378" customFormat="1">
      <c r="B1077" s="377"/>
      <c r="D1077" s="379" t="s">
        <v>88</v>
      </c>
      <c r="E1077" s="380" t="s">
        <v>1</v>
      </c>
      <c r="F1077" s="381" t="s">
        <v>2827</v>
      </c>
      <c r="H1077" s="382">
        <v>15.752000000000001</v>
      </c>
      <c r="I1077" s="434"/>
      <c r="L1077" s="377"/>
      <c r="M1077" s="383"/>
      <c r="N1077" s="384"/>
      <c r="O1077" s="384"/>
      <c r="P1077" s="384"/>
      <c r="Q1077" s="384"/>
      <c r="R1077" s="384"/>
      <c r="S1077" s="384"/>
      <c r="T1077" s="385"/>
      <c r="AT1077" s="380" t="s">
        <v>88</v>
      </c>
      <c r="AU1077" s="380" t="s">
        <v>45</v>
      </c>
      <c r="AV1077" s="378" t="s">
        <v>45</v>
      </c>
      <c r="AW1077" s="378" t="s">
        <v>24</v>
      </c>
      <c r="AX1077" s="378" t="s">
        <v>42</v>
      </c>
      <c r="AY1077" s="380" t="s">
        <v>79</v>
      </c>
    </row>
    <row r="1078" spans="2:65" s="378" customFormat="1">
      <c r="B1078" s="377"/>
      <c r="D1078" s="379" t="s">
        <v>88</v>
      </c>
      <c r="E1078" s="380" t="s">
        <v>1</v>
      </c>
      <c r="F1078" s="381" t="s">
        <v>2826</v>
      </c>
      <c r="H1078" s="382">
        <v>14.398999999999999</v>
      </c>
      <c r="I1078" s="434"/>
      <c r="L1078" s="377"/>
      <c r="M1078" s="383"/>
      <c r="N1078" s="384"/>
      <c r="O1078" s="384"/>
      <c r="P1078" s="384"/>
      <c r="Q1078" s="384"/>
      <c r="R1078" s="384"/>
      <c r="S1078" s="384"/>
      <c r="T1078" s="385"/>
      <c r="AT1078" s="380" t="s">
        <v>88</v>
      </c>
      <c r="AU1078" s="380" t="s">
        <v>45</v>
      </c>
      <c r="AV1078" s="378" t="s">
        <v>45</v>
      </c>
      <c r="AW1078" s="378" t="s">
        <v>24</v>
      </c>
      <c r="AX1078" s="378" t="s">
        <v>42</v>
      </c>
      <c r="AY1078" s="380" t="s">
        <v>79</v>
      </c>
    </row>
    <row r="1079" spans="2:65" s="387" customFormat="1">
      <c r="B1079" s="386"/>
      <c r="D1079" s="379" t="s">
        <v>88</v>
      </c>
      <c r="E1079" s="395" t="s">
        <v>1</v>
      </c>
      <c r="F1079" s="414" t="s">
        <v>90</v>
      </c>
      <c r="H1079" s="415">
        <v>30.151</v>
      </c>
      <c r="I1079" s="435"/>
      <c r="L1079" s="386"/>
      <c r="M1079" s="392"/>
      <c r="N1079" s="393"/>
      <c r="O1079" s="393"/>
      <c r="P1079" s="393"/>
      <c r="Q1079" s="393"/>
      <c r="R1079" s="393"/>
      <c r="S1079" s="393"/>
      <c r="T1079" s="394"/>
      <c r="AT1079" s="395" t="s">
        <v>88</v>
      </c>
      <c r="AU1079" s="395" t="s">
        <v>45</v>
      </c>
      <c r="AV1079" s="387" t="s">
        <v>91</v>
      </c>
      <c r="AW1079" s="387" t="s">
        <v>24</v>
      </c>
      <c r="AX1079" s="387" t="s">
        <v>12</v>
      </c>
      <c r="AY1079" s="395" t="s">
        <v>79</v>
      </c>
    </row>
    <row r="1080" spans="2:65" s="378" customFormat="1">
      <c r="B1080" s="377"/>
      <c r="D1080" s="388" t="s">
        <v>88</v>
      </c>
      <c r="F1080" s="403" t="s">
        <v>4873</v>
      </c>
      <c r="H1080" s="404">
        <v>33.165999999999997</v>
      </c>
      <c r="I1080" s="434"/>
      <c r="L1080" s="377"/>
      <c r="M1080" s="383"/>
      <c r="N1080" s="384"/>
      <c r="O1080" s="384"/>
      <c r="P1080" s="384"/>
      <c r="Q1080" s="384"/>
      <c r="R1080" s="384"/>
      <c r="S1080" s="384"/>
      <c r="T1080" s="385"/>
      <c r="AT1080" s="380" t="s">
        <v>88</v>
      </c>
      <c r="AU1080" s="380" t="s">
        <v>45</v>
      </c>
      <c r="AV1080" s="378" t="s">
        <v>45</v>
      </c>
      <c r="AW1080" s="378" t="s">
        <v>2</v>
      </c>
      <c r="AX1080" s="378" t="s">
        <v>12</v>
      </c>
      <c r="AY1080" s="380" t="s">
        <v>79</v>
      </c>
    </row>
    <row r="1081" spans="2:65" s="285" customFormat="1" ht="22.5" customHeight="1">
      <c r="B1081" s="286"/>
      <c r="C1081" s="366" t="s">
        <v>3483</v>
      </c>
      <c r="D1081" s="366" t="s">
        <v>82</v>
      </c>
      <c r="E1081" s="367" t="s">
        <v>3540</v>
      </c>
      <c r="F1081" s="368" t="s">
        <v>3539</v>
      </c>
      <c r="G1081" s="369" t="s">
        <v>1830</v>
      </c>
      <c r="H1081" s="370">
        <v>0.63</v>
      </c>
      <c r="I1081" s="261"/>
      <c r="J1081" s="371">
        <f>ROUND(I1081*H1081,1)</f>
        <v>0</v>
      </c>
      <c r="K1081" s="368"/>
      <c r="L1081" s="286"/>
      <c r="M1081" s="372" t="s">
        <v>1</v>
      </c>
      <c r="N1081" s="373" t="s">
        <v>31</v>
      </c>
      <c r="O1081" s="374">
        <v>0</v>
      </c>
      <c r="P1081" s="374">
        <f>O1081*H1081</f>
        <v>0</v>
      </c>
      <c r="Q1081" s="374">
        <v>2.81E-3</v>
      </c>
      <c r="R1081" s="374">
        <f>Q1081*H1081</f>
        <v>1.7703E-3</v>
      </c>
      <c r="S1081" s="374">
        <v>0</v>
      </c>
      <c r="T1081" s="375">
        <f>S1081*H1081</f>
        <v>0</v>
      </c>
      <c r="AR1081" s="275" t="s">
        <v>86</v>
      </c>
      <c r="AT1081" s="275" t="s">
        <v>82</v>
      </c>
      <c r="AU1081" s="275" t="s">
        <v>45</v>
      </c>
      <c r="AY1081" s="275" t="s">
        <v>79</v>
      </c>
      <c r="BE1081" s="376">
        <f>IF(N1081="základní",J1081,0)</f>
        <v>0</v>
      </c>
      <c r="BF1081" s="376">
        <f>IF(N1081="snížená",J1081,0)</f>
        <v>0</v>
      </c>
      <c r="BG1081" s="376">
        <f>IF(N1081="zákl. přenesená",J1081,0)</f>
        <v>0</v>
      </c>
      <c r="BH1081" s="376">
        <f>IF(N1081="sníž. přenesená",J1081,0)</f>
        <v>0</v>
      </c>
      <c r="BI1081" s="376">
        <f>IF(N1081="nulová",J1081,0)</f>
        <v>0</v>
      </c>
      <c r="BJ1081" s="275" t="s">
        <v>12</v>
      </c>
      <c r="BK1081" s="376">
        <f>ROUND(I1081*H1081,1)</f>
        <v>0</v>
      </c>
      <c r="BL1081" s="275" t="s">
        <v>86</v>
      </c>
      <c r="BM1081" s="275" t="s">
        <v>3538</v>
      </c>
    </row>
    <row r="1082" spans="2:65" s="378" customFormat="1">
      <c r="B1082" s="377"/>
      <c r="D1082" s="379" t="s">
        <v>88</v>
      </c>
      <c r="E1082" s="380" t="s">
        <v>1</v>
      </c>
      <c r="F1082" s="381" t="s">
        <v>4872</v>
      </c>
      <c r="H1082" s="382">
        <v>0.63</v>
      </c>
      <c r="I1082" s="434"/>
      <c r="L1082" s="377"/>
      <c r="M1082" s="383"/>
      <c r="N1082" s="384"/>
      <c r="O1082" s="384"/>
      <c r="P1082" s="384"/>
      <c r="Q1082" s="384"/>
      <c r="R1082" s="384"/>
      <c r="S1082" s="384"/>
      <c r="T1082" s="385"/>
      <c r="AT1082" s="380" t="s">
        <v>88</v>
      </c>
      <c r="AU1082" s="380" t="s">
        <v>45</v>
      </c>
      <c r="AV1082" s="378" t="s">
        <v>45</v>
      </c>
      <c r="AW1082" s="378" t="s">
        <v>24</v>
      </c>
      <c r="AX1082" s="378" t="s">
        <v>42</v>
      </c>
      <c r="AY1082" s="380" t="s">
        <v>79</v>
      </c>
    </row>
    <row r="1083" spans="2:65" s="387" customFormat="1">
      <c r="B1083" s="386"/>
      <c r="D1083" s="388" t="s">
        <v>88</v>
      </c>
      <c r="E1083" s="389" t="s">
        <v>1</v>
      </c>
      <c r="F1083" s="390" t="s">
        <v>90</v>
      </c>
      <c r="H1083" s="391">
        <v>0.63</v>
      </c>
      <c r="I1083" s="435"/>
      <c r="L1083" s="386"/>
      <c r="M1083" s="392"/>
      <c r="N1083" s="393"/>
      <c r="O1083" s="393"/>
      <c r="P1083" s="393"/>
      <c r="Q1083" s="393"/>
      <c r="R1083" s="393"/>
      <c r="S1083" s="393"/>
      <c r="T1083" s="394"/>
      <c r="AT1083" s="395" t="s">
        <v>88</v>
      </c>
      <c r="AU1083" s="395" t="s">
        <v>45</v>
      </c>
      <c r="AV1083" s="387" t="s">
        <v>91</v>
      </c>
      <c r="AW1083" s="387" t="s">
        <v>24</v>
      </c>
      <c r="AX1083" s="387" t="s">
        <v>12</v>
      </c>
      <c r="AY1083" s="395" t="s">
        <v>79</v>
      </c>
    </row>
    <row r="1084" spans="2:65" s="285" customFormat="1" ht="22.5" customHeight="1">
      <c r="B1084" s="286"/>
      <c r="C1084" s="366" t="s">
        <v>3480</v>
      </c>
      <c r="D1084" s="366" t="s">
        <v>82</v>
      </c>
      <c r="E1084" s="367" t="s">
        <v>3536</v>
      </c>
      <c r="F1084" s="368" t="s">
        <v>3535</v>
      </c>
      <c r="G1084" s="369" t="s">
        <v>125</v>
      </c>
      <c r="H1084" s="370">
        <v>7610.9610000000002</v>
      </c>
      <c r="I1084" s="261"/>
      <c r="J1084" s="371">
        <f>ROUND(I1084*H1084,1)</f>
        <v>0</v>
      </c>
      <c r="K1084" s="368"/>
      <c r="L1084" s="286"/>
      <c r="M1084" s="372" t="s">
        <v>1</v>
      </c>
      <c r="N1084" s="373" t="s">
        <v>31</v>
      </c>
      <c r="O1084" s="374">
        <v>0</v>
      </c>
      <c r="P1084" s="374">
        <f>O1084*H1084</f>
        <v>0</v>
      </c>
      <c r="Q1084" s="374">
        <v>0</v>
      </c>
      <c r="R1084" s="374">
        <f>Q1084*H1084</f>
        <v>0</v>
      </c>
      <c r="S1084" s="374">
        <v>0</v>
      </c>
      <c r="T1084" s="375">
        <f>S1084*H1084</f>
        <v>0</v>
      </c>
      <c r="AR1084" s="275" t="s">
        <v>86</v>
      </c>
      <c r="AT1084" s="275" t="s">
        <v>82</v>
      </c>
      <c r="AU1084" s="275" t="s">
        <v>45</v>
      </c>
      <c r="AY1084" s="275" t="s">
        <v>79</v>
      </c>
      <c r="BE1084" s="376">
        <f>IF(N1084="základní",J1084,0)</f>
        <v>0</v>
      </c>
      <c r="BF1084" s="376">
        <f>IF(N1084="snížená",J1084,0)</f>
        <v>0</v>
      </c>
      <c r="BG1084" s="376">
        <f>IF(N1084="zákl. přenesená",J1084,0)</f>
        <v>0</v>
      </c>
      <c r="BH1084" s="376">
        <f>IF(N1084="sníž. přenesená",J1084,0)</f>
        <v>0</v>
      </c>
      <c r="BI1084" s="376">
        <f>IF(N1084="nulová",J1084,0)</f>
        <v>0</v>
      </c>
      <c r="BJ1084" s="275" t="s">
        <v>12</v>
      </c>
      <c r="BK1084" s="376">
        <f>ROUND(I1084*H1084,1)</f>
        <v>0</v>
      </c>
      <c r="BL1084" s="275" t="s">
        <v>86</v>
      </c>
      <c r="BM1084" s="275" t="s">
        <v>3534</v>
      </c>
    </row>
    <row r="1085" spans="2:65" s="353" customFormat="1" ht="29.85" customHeight="1">
      <c r="B1085" s="352"/>
      <c r="D1085" s="363" t="s">
        <v>41</v>
      </c>
      <c r="E1085" s="364" t="s">
        <v>4764</v>
      </c>
      <c r="F1085" s="364" t="s">
        <v>4763</v>
      </c>
      <c r="I1085" s="437"/>
      <c r="J1085" s="365">
        <f>BK1085</f>
        <v>0</v>
      </c>
      <c r="L1085" s="352"/>
      <c r="M1085" s="357"/>
      <c r="N1085" s="358"/>
      <c r="O1085" s="358"/>
      <c r="P1085" s="359">
        <f>SUM(P1086:P1203)</f>
        <v>1710.4127920000001</v>
      </c>
      <c r="Q1085" s="358"/>
      <c r="R1085" s="359">
        <f>SUM(R1086:R1203)</f>
        <v>41.566171799999999</v>
      </c>
      <c r="S1085" s="358"/>
      <c r="T1085" s="360">
        <f>SUM(T1086:T1203)</f>
        <v>0</v>
      </c>
      <c r="AR1085" s="354" t="s">
        <v>45</v>
      </c>
      <c r="AT1085" s="361" t="s">
        <v>41</v>
      </c>
      <c r="AU1085" s="361" t="s">
        <v>12</v>
      </c>
      <c r="AY1085" s="354" t="s">
        <v>79</v>
      </c>
      <c r="BK1085" s="362">
        <f>SUM(BK1086:BK1203)</f>
        <v>0</v>
      </c>
    </row>
    <row r="1086" spans="2:65" s="285" customFormat="1" ht="22.5" customHeight="1">
      <c r="B1086" s="286"/>
      <c r="C1086" s="366" t="s">
        <v>3470</v>
      </c>
      <c r="D1086" s="366" t="s">
        <v>82</v>
      </c>
      <c r="E1086" s="367" t="s">
        <v>3531</v>
      </c>
      <c r="F1086" s="368" t="s">
        <v>3530</v>
      </c>
      <c r="G1086" s="369" t="s">
        <v>959</v>
      </c>
      <c r="H1086" s="370">
        <v>253.761</v>
      </c>
      <c r="I1086" s="261"/>
      <c r="J1086" s="371">
        <f>ROUND(I1086*H1086,1)</f>
        <v>0</v>
      </c>
      <c r="K1086" s="368"/>
      <c r="L1086" s="286"/>
      <c r="M1086" s="372" t="s">
        <v>1</v>
      </c>
      <c r="N1086" s="373" t="s">
        <v>31</v>
      </c>
      <c r="O1086" s="374">
        <v>1.296</v>
      </c>
      <c r="P1086" s="374">
        <f>O1086*H1086</f>
        <v>328.874256</v>
      </c>
      <c r="Q1086" s="374">
        <v>4.41E-2</v>
      </c>
      <c r="R1086" s="374">
        <f>Q1086*H1086</f>
        <v>11.1908601</v>
      </c>
      <c r="S1086" s="374">
        <v>0</v>
      </c>
      <c r="T1086" s="375">
        <f>S1086*H1086</f>
        <v>0</v>
      </c>
      <c r="AR1086" s="275" t="s">
        <v>86</v>
      </c>
      <c r="AT1086" s="275" t="s">
        <v>82</v>
      </c>
      <c r="AU1086" s="275" t="s">
        <v>45</v>
      </c>
      <c r="AY1086" s="275" t="s">
        <v>79</v>
      </c>
      <c r="BE1086" s="376">
        <f>IF(N1086="základní",J1086,0)</f>
        <v>0</v>
      </c>
      <c r="BF1086" s="376">
        <f>IF(N1086="snížená",J1086,0)</f>
        <v>0</v>
      </c>
      <c r="BG1086" s="376">
        <f>IF(N1086="zákl. přenesená",J1086,0)</f>
        <v>0</v>
      </c>
      <c r="BH1086" s="376">
        <f>IF(N1086="sníž. přenesená",J1086,0)</f>
        <v>0</v>
      </c>
      <c r="BI1086" s="376">
        <f>IF(N1086="nulová",J1086,0)</f>
        <v>0</v>
      </c>
      <c r="BJ1086" s="275" t="s">
        <v>12</v>
      </c>
      <c r="BK1086" s="376">
        <f>ROUND(I1086*H1086,1)</f>
        <v>0</v>
      </c>
      <c r="BL1086" s="275" t="s">
        <v>86</v>
      </c>
      <c r="BM1086" s="275" t="s">
        <v>3529</v>
      </c>
    </row>
    <row r="1087" spans="2:65" s="397" customFormat="1">
      <c r="B1087" s="396"/>
      <c r="D1087" s="379" t="s">
        <v>88</v>
      </c>
      <c r="E1087" s="398" t="s">
        <v>1</v>
      </c>
      <c r="F1087" s="399" t="s">
        <v>2793</v>
      </c>
      <c r="H1087" s="398" t="s">
        <v>1</v>
      </c>
      <c r="I1087" s="436"/>
      <c r="L1087" s="396"/>
      <c r="M1087" s="400"/>
      <c r="N1087" s="401"/>
      <c r="O1087" s="401"/>
      <c r="P1087" s="401"/>
      <c r="Q1087" s="401"/>
      <c r="R1087" s="401"/>
      <c r="S1087" s="401"/>
      <c r="T1087" s="402"/>
      <c r="AT1087" s="398" t="s">
        <v>88</v>
      </c>
      <c r="AU1087" s="398" t="s">
        <v>45</v>
      </c>
      <c r="AV1087" s="397" t="s">
        <v>12</v>
      </c>
      <c r="AW1087" s="397" t="s">
        <v>24</v>
      </c>
      <c r="AX1087" s="397" t="s">
        <v>42</v>
      </c>
      <c r="AY1087" s="398" t="s">
        <v>79</v>
      </c>
    </row>
    <row r="1088" spans="2:65" s="378" customFormat="1" ht="27">
      <c r="B1088" s="377"/>
      <c r="D1088" s="379" t="s">
        <v>88</v>
      </c>
      <c r="E1088" s="380" t="s">
        <v>1</v>
      </c>
      <c r="F1088" s="381" t="s">
        <v>3528</v>
      </c>
      <c r="H1088" s="382">
        <v>140.69999999999999</v>
      </c>
      <c r="I1088" s="434"/>
      <c r="L1088" s="377"/>
      <c r="M1088" s="383"/>
      <c r="N1088" s="384"/>
      <c r="O1088" s="384"/>
      <c r="P1088" s="384"/>
      <c r="Q1088" s="384"/>
      <c r="R1088" s="384"/>
      <c r="S1088" s="384"/>
      <c r="T1088" s="385"/>
      <c r="AT1088" s="380" t="s">
        <v>88</v>
      </c>
      <c r="AU1088" s="380" t="s">
        <v>45</v>
      </c>
      <c r="AV1088" s="378" t="s">
        <v>45</v>
      </c>
      <c r="AW1088" s="378" t="s">
        <v>24</v>
      </c>
      <c r="AX1088" s="378" t="s">
        <v>42</v>
      </c>
      <c r="AY1088" s="380" t="s">
        <v>79</v>
      </c>
    </row>
    <row r="1089" spans="2:65" s="378" customFormat="1">
      <c r="B1089" s="377"/>
      <c r="D1089" s="379" t="s">
        <v>88</v>
      </c>
      <c r="E1089" s="380" t="s">
        <v>1</v>
      </c>
      <c r="F1089" s="381" t="s">
        <v>3527</v>
      </c>
      <c r="H1089" s="382">
        <v>-16.547999999999998</v>
      </c>
      <c r="I1089" s="434"/>
      <c r="L1089" s="377"/>
      <c r="M1089" s="383"/>
      <c r="N1089" s="384"/>
      <c r="O1089" s="384"/>
      <c r="P1089" s="384"/>
      <c r="Q1089" s="384"/>
      <c r="R1089" s="384"/>
      <c r="S1089" s="384"/>
      <c r="T1089" s="385"/>
      <c r="AT1089" s="380" t="s">
        <v>88</v>
      </c>
      <c r="AU1089" s="380" t="s">
        <v>45</v>
      </c>
      <c r="AV1089" s="378" t="s">
        <v>45</v>
      </c>
      <c r="AW1089" s="378" t="s">
        <v>24</v>
      </c>
      <c r="AX1089" s="378" t="s">
        <v>42</v>
      </c>
      <c r="AY1089" s="380" t="s">
        <v>79</v>
      </c>
    </row>
    <row r="1090" spans="2:65" s="378" customFormat="1">
      <c r="B1090" s="377"/>
      <c r="D1090" s="379" t="s">
        <v>88</v>
      </c>
      <c r="E1090" s="380" t="s">
        <v>1</v>
      </c>
      <c r="F1090" s="381" t="s">
        <v>3526</v>
      </c>
      <c r="H1090" s="382">
        <v>-1.89</v>
      </c>
      <c r="I1090" s="434"/>
      <c r="L1090" s="377"/>
      <c r="M1090" s="383"/>
      <c r="N1090" s="384"/>
      <c r="O1090" s="384"/>
      <c r="P1090" s="384"/>
      <c r="Q1090" s="384"/>
      <c r="R1090" s="384"/>
      <c r="S1090" s="384"/>
      <c r="T1090" s="385"/>
      <c r="AT1090" s="380" t="s">
        <v>88</v>
      </c>
      <c r="AU1090" s="380" t="s">
        <v>45</v>
      </c>
      <c r="AV1090" s="378" t="s">
        <v>45</v>
      </c>
      <c r="AW1090" s="378" t="s">
        <v>24</v>
      </c>
      <c r="AX1090" s="378" t="s">
        <v>42</v>
      </c>
      <c r="AY1090" s="380" t="s">
        <v>79</v>
      </c>
    </row>
    <row r="1091" spans="2:65" s="417" customFormat="1">
      <c r="B1091" s="416"/>
      <c r="D1091" s="379" t="s">
        <v>88</v>
      </c>
      <c r="E1091" s="418" t="s">
        <v>1</v>
      </c>
      <c r="F1091" s="419" t="s">
        <v>1840</v>
      </c>
      <c r="H1091" s="420">
        <v>122.262</v>
      </c>
      <c r="I1091" s="438"/>
      <c r="L1091" s="416"/>
      <c r="M1091" s="421"/>
      <c r="N1091" s="422"/>
      <c r="O1091" s="422"/>
      <c r="P1091" s="422"/>
      <c r="Q1091" s="422"/>
      <c r="R1091" s="422"/>
      <c r="S1091" s="422"/>
      <c r="T1091" s="423"/>
      <c r="AT1091" s="418" t="s">
        <v>88</v>
      </c>
      <c r="AU1091" s="418" t="s">
        <v>45</v>
      </c>
      <c r="AV1091" s="417" t="s">
        <v>98</v>
      </c>
      <c r="AW1091" s="417" t="s">
        <v>24</v>
      </c>
      <c r="AX1091" s="417" t="s">
        <v>42</v>
      </c>
      <c r="AY1091" s="418" t="s">
        <v>79</v>
      </c>
    </row>
    <row r="1092" spans="2:65" s="397" customFormat="1">
      <c r="B1092" s="396"/>
      <c r="D1092" s="379" t="s">
        <v>88</v>
      </c>
      <c r="E1092" s="398" t="s">
        <v>1</v>
      </c>
      <c r="F1092" s="399" t="s">
        <v>2791</v>
      </c>
      <c r="H1092" s="398" t="s">
        <v>1</v>
      </c>
      <c r="I1092" s="436"/>
      <c r="L1092" s="396"/>
      <c r="M1092" s="400"/>
      <c r="N1092" s="401"/>
      <c r="O1092" s="401"/>
      <c r="P1092" s="401"/>
      <c r="Q1092" s="401"/>
      <c r="R1092" s="401"/>
      <c r="S1092" s="401"/>
      <c r="T1092" s="402"/>
      <c r="AT1092" s="398" t="s">
        <v>88</v>
      </c>
      <c r="AU1092" s="398" t="s">
        <v>45</v>
      </c>
      <c r="AV1092" s="397" t="s">
        <v>12</v>
      </c>
      <c r="AW1092" s="397" t="s">
        <v>24</v>
      </c>
      <c r="AX1092" s="397" t="s">
        <v>42</v>
      </c>
      <c r="AY1092" s="398" t="s">
        <v>79</v>
      </c>
    </row>
    <row r="1093" spans="2:65" s="378" customFormat="1">
      <c r="B1093" s="377"/>
      <c r="D1093" s="379" t="s">
        <v>88</v>
      </c>
      <c r="E1093" s="380" t="s">
        <v>1</v>
      </c>
      <c r="F1093" s="381" t="s">
        <v>3525</v>
      </c>
      <c r="H1093" s="382">
        <v>161.83699999999999</v>
      </c>
      <c r="I1093" s="434"/>
      <c r="L1093" s="377"/>
      <c r="M1093" s="383"/>
      <c r="N1093" s="384"/>
      <c r="O1093" s="384"/>
      <c r="P1093" s="384"/>
      <c r="Q1093" s="384"/>
      <c r="R1093" s="384"/>
      <c r="S1093" s="384"/>
      <c r="T1093" s="385"/>
      <c r="AT1093" s="380" t="s">
        <v>88</v>
      </c>
      <c r="AU1093" s="380" t="s">
        <v>45</v>
      </c>
      <c r="AV1093" s="378" t="s">
        <v>45</v>
      </c>
      <c r="AW1093" s="378" t="s">
        <v>24</v>
      </c>
      <c r="AX1093" s="378" t="s">
        <v>42</v>
      </c>
      <c r="AY1093" s="380" t="s">
        <v>79</v>
      </c>
    </row>
    <row r="1094" spans="2:65" s="378" customFormat="1">
      <c r="B1094" s="377"/>
      <c r="D1094" s="379" t="s">
        <v>88</v>
      </c>
      <c r="E1094" s="380" t="s">
        <v>1</v>
      </c>
      <c r="F1094" s="381" t="s">
        <v>2853</v>
      </c>
      <c r="H1094" s="382">
        <v>-13.002000000000001</v>
      </c>
      <c r="I1094" s="434"/>
      <c r="L1094" s="377"/>
      <c r="M1094" s="383"/>
      <c r="N1094" s="384"/>
      <c r="O1094" s="384"/>
      <c r="P1094" s="384"/>
      <c r="Q1094" s="384"/>
      <c r="R1094" s="384"/>
      <c r="S1094" s="384"/>
      <c r="T1094" s="385"/>
      <c r="AT1094" s="380" t="s">
        <v>88</v>
      </c>
      <c r="AU1094" s="380" t="s">
        <v>45</v>
      </c>
      <c r="AV1094" s="378" t="s">
        <v>45</v>
      </c>
      <c r="AW1094" s="378" t="s">
        <v>24</v>
      </c>
      <c r="AX1094" s="378" t="s">
        <v>42</v>
      </c>
      <c r="AY1094" s="380" t="s">
        <v>79</v>
      </c>
    </row>
    <row r="1095" spans="2:65" s="378" customFormat="1">
      <c r="B1095" s="377"/>
      <c r="D1095" s="379" t="s">
        <v>88</v>
      </c>
      <c r="E1095" s="380" t="s">
        <v>1</v>
      </c>
      <c r="F1095" s="381" t="s">
        <v>3524</v>
      </c>
      <c r="H1095" s="382">
        <v>-17.335999999999999</v>
      </c>
      <c r="I1095" s="434"/>
      <c r="L1095" s="377"/>
      <c r="M1095" s="383"/>
      <c r="N1095" s="384"/>
      <c r="O1095" s="384"/>
      <c r="P1095" s="384"/>
      <c r="Q1095" s="384"/>
      <c r="R1095" s="384"/>
      <c r="S1095" s="384"/>
      <c r="T1095" s="385"/>
      <c r="AT1095" s="380" t="s">
        <v>88</v>
      </c>
      <c r="AU1095" s="380" t="s">
        <v>45</v>
      </c>
      <c r="AV1095" s="378" t="s">
        <v>45</v>
      </c>
      <c r="AW1095" s="378" t="s">
        <v>24</v>
      </c>
      <c r="AX1095" s="378" t="s">
        <v>42</v>
      </c>
      <c r="AY1095" s="380" t="s">
        <v>79</v>
      </c>
    </row>
    <row r="1096" spans="2:65" s="417" customFormat="1">
      <c r="B1096" s="416"/>
      <c r="D1096" s="379" t="s">
        <v>88</v>
      </c>
      <c r="E1096" s="418" t="s">
        <v>1</v>
      </c>
      <c r="F1096" s="419" t="s">
        <v>1840</v>
      </c>
      <c r="H1096" s="420">
        <v>131.499</v>
      </c>
      <c r="I1096" s="438"/>
      <c r="L1096" s="416"/>
      <c r="M1096" s="421"/>
      <c r="N1096" s="422"/>
      <c r="O1096" s="422"/>
      <c r="P1096" s="422"/>
      <c r="Q1096" s="422"/>
      <c r="R1096" s="422"/>
      <c r="S1096" s="422"/>
      <c r="T1096" s="423"/>
      <c r="AT1096" s="418" t="s">
        <v>88</v>
      </c>
      <c r="AU1096" s="418" t="s">
        <v>45</v>
      </c>
      <c r="AV1096" s="417" t="s">
        <v>98</v>
      </c>
      <c r="AW1096" s="417" t="s">
        <v>24</v>
      </c>
      <c r="AX1096" s="417" t="s">
        <v>42</v>
      </c>
      <c r="AY1096" s="418" t="s">
        <v>79</v>
      </c>
    </row>
    <row r="1097" spans="2:65" s="387" customFormat="1">
      <c r="B1097" s="386"/>
      <c r="D1097" s="388" t="s">
        <v>88</v>
      </c>
      <c r="E1097" s="389" t="s">
        <v>1</v>
      </c>
      <c r="F1097" s="390" t="s">
        <v>90</v>
      </c>
      <c r="H1097" s="391">
        <v>253.761</v>
      </c>
      <c r="I1097" s="435"/>
      <c r="L1097" s="386"/>
      <c r="M1097" s="392"/>
      <c r="N1097" s="393"/>
      <c r="O1097" s="393"/>
      <c r="P1097" s="393"/>
      <c r="Q1097" s="393"/>
      <c r="R1097" s="393"/>
      <c r="S1097" s="393"/>
      <c r="T1097" s="394"/>
      <c r="AT1097" s="395" t="s">
        <v>88</v>
      </c>
      <c r="AU1097" s="395" t="s">
        <v>45</v>
      </c>
      <c r="AV1097" s="387" t="s">
        <v>91</v>
      </c>
      <c r="AW1097" s="387" t="s">
        <v>24</v>
      </c>
      <c r="AX1097" s="387" t="s">
        <v>12</v>
      </c>
      <c r="AY1097" s="395" t="s">
        <v>79</v>
      </c>
    </row>
    <row r="1098" spans="2:65" s="285" customFormat="1" ht="22.5" customHeight="1">
      <c r="B1098" s="286"/>
      <c r="C1098" s="366" t="s">
        <v>3464</v>
      </c>
      <c r="D1098" s="366" t="s">
        <v>82</v>
      </c>
      <c r="E1098" s="367" t="s">
        <v>3522</v>
      </c>
      <c r="F1098" s="368" t="s">
        <v>3521</v>
      </c>
      <c r="G1098" s="369" t="s">
        <v>959</v>
      </c>
      <c r="H1098" s="370">
        <v>365.392</v>
      </c>
      <c r="I1098" s="261"/>
      <c r="J1098" s="371">
        <f>ROUND(I1098*H1098,1)</f>
        <v>0</v>
      </c>
      <c r="K1098" s="368"/>
      <c r="L1098" s="286"/>
      <c r="M1098" s="372" t="s">
        <v>1</v>
      </c>
      <c r="N1098" s="373" t="s">
        <v>31</v>
      </c>
      <c r="O1098" s="374">
        <v>1.296</v>
      </c>
      <c r="P1098" s="374">
        <f>O1098*H1098</f>
        <v>473.54803200000003</v>
      </c>
      <c r="Q1098" s="374">
        <v>4.6190000000000002E-2</v>
      </c>
      <c r="R1098" s="374">
        <f>Q1098*H1098</f>
        <v>16.877456479999999</v>
      </c>
      <c r="S1098" s="374">
        <v>0</v>
      </c>
      <c r="T1098" s="375">
        <f>S1098*H1098</f>
        <v>0</v>
      </c>
      <c r="AR1098" s="275" t="s">
        <v>86</v>
      </c>
      <c r="AT1098" s="275" t="s">
        <v>82</v>
      </c>
      <c r="AU1098" s="275" t="s">
        <v>45</v>
      </c>
      <c r="AY1098" s="275" t="s">
        <v>79</v>
      </c>
      <c r="BE1098" s="376">
        <f>IF(N1098="základní",J1098,0)</f>
        <v>0</v>
      </c>
      <c r="BF1098" s="376">
        <f>IF(N1098="snížená",J1098,0)</f>
        <v>0</v>
      </c>
      <c r="BG1098" s="376">
        <f>IF(N1098="zákl. přenesená",J1098,0)</f>
        <v>0</v>
      </c>
      <c r="BH1098" s="376">
        <f>IF(N1098="sníž. přenesená",J1098,0)</f>
        <v>0</v>
      </c>
      <c r="BI1098" s="376">
        <f>IF(N1098="nulová",J1098,0)</f>
        <v>0</v>
      </c>
      <c r="BJ1098" s="275" t="s">
        <v>12</v>
      </c>
      <c r="BK1098" s="376">
        <f>ROUND(I1098*H1098,1)</f>
        <v>0</v>
      </c>
      <c r="BL1098" s="275" t="s">
        <v>86</v>
      </c>
      <c r="BM1098" s="275" t="s">
        <v>3520</v>
      </c>
    </row>
    <row r="1099" spans="2:65" s="397" customFormat="1">
      <c r="B1099" s="396"/>
      <c r="D1099" s="379" t="s">
        <v>88</v>
      </c>
      <c r="E1099" s="398" t="s">
        <v>1</v>
      </c>
      <c r="F1099" s="399" t="s">
        <v>2793</v>
      </c>
      <c r="H1099" s="398" t="s">
        <v>1</v>
      </c>
      <c r="I1099" s="436"/>
      <c r="L1099" s="396"/>
      <c r="M1099" s="400"/>
      <c r="N1099" s="401"/>
      <c r="O1099" s="401"/>
      <c r="P1099" s="401"/>
      <c r="Q1099" s="401"/>
      <c r="R1099" s="401"/>
      <c r="S1099" s="401"/>
      <c r="T1099" s="402"/>
      <c r="AT1099" s="398" t="s">
        <v>88</v>
      </c>
      <c r="AU1099" s="398" t="s">
        <v>45</v>
      </c>
      <c r="AV1099" s="397" t="s">
        <v>12</v>
      </c>
      <c r="AW1099" s="397" t="s">
        <v>24</v>
      </c>
      <c r="AX1099" s="397" t="s">
        <v>42</v>
      </c>
      <c r="AY1099" s="398" t="s">
        <v>79</v>
      </c>
    </row>
    <row r="1100" spans="2:65" s="378" customFormat="1">
      <c r="B1100" s="377"/>
      <c r="D1100" s="379" t="s">
        <v>88</v>
      </c>
      <c r="E1100" s="380" t="s">
        <v>1</v>
      </c>
      <c r="F1100" s="381" t="s">
        <v>3519</v>
      </c>
      <c r="H1100" s="382">
        <v>131.47499999999999</v>
      </c>
      <c r="I1100" s="434"/>
      <c r="L1100" s="377"/>
      <c r="M1100" s="383"/>
      <c r="N1100" s="384"/>
      <c r="O1100" s="384"/>
      <c r="P1100" s="384"/>
      <c r="Q1100" s="384"/>
      <c r="R1100" s="384"/>
      <c r="S1100" s="384"/>
      <c r="T1100" s="385"/>
      <c r="AT1100" s="380" t="s">
        <v>88</v>
      </c>
      <c r="AU1100" s="380" t="s">
        <v>45</v>
      </c>
      <c r="AV1100" s="378" t="s">
        <v>45</v>
      </c>
      <c r="AW1100" s="378" t="s">
        <v>24</v>
      </c>
      <c r="AX1100" s="378" t="s">
        <v>42</v>
      </c>
      <c r="AY1100" s="380" t="s">
        <v>79</v>
      </c>
    </row>
    <row r="1101" spans="2:65" s="378" customFormat="1">
      <c r="B1101" s="377"/>
      <c r="D1101" s="379" t="s">
        <v>88</v>
      </c>
      <c r="E1101" s="380" t="s">
        <v>1</v>
      </c>
      <c r="F1101" s="381" t="s">
        <v>3518</v>
      </c>
      <c r="H1101" s="382">
        <v>-15.76</v>
      </c>
      <c r="I1101" s="434"/>
      <c r="L1101" s="377"/>
      <c r="M1101" s="383"/>
      <c r="N1101" s="384"/>
      <c r="O1101" s="384"/>
      <c r="P1101" s="384"/>
      <c r="Q1101" s="384"/>
      <c r="R1101" s="384"/>
      <c r="S1101" s="384"/>
      <c r="T1101" s="385"/>
      <c r="AT1101" s="380" t="s">
        <v>88</v>
      </c>
      <c r="AU1101" s="380" t="s">
        <v>45</v>
      </c>
      <c r="AV1101" s="378" t="s">
        <v>45</v>
      </c>
      <c r="AW1101" s="378" t="s">
        <v>24</v>
      </c>
      <c r="AX1101" s="378" t="s">
        <v>42</v>
      </c>
      <c r="AY1101" s="380" t="s">
        <v>79</v>
      </c>
    </row>
    <row r="1102" spans="2:65" s="378" customFormat="1">
      <c r="B1102" s="377"/>
      <c r="D1102" s="379" t="s">
        <v>88</v>
      </c>
      <c r="E1102" s="380" t="s">
        <v>1</v>
      </c>
      <c r="F1102" s="381" t="s">
        <v>2856</v>
      </c>
      <c r="H1102" s="382">
        <v>-1.97</v>
      </c>
      <c r="I1102" s="434"/>
      <c r="L1102" s="377"/>
      <c r="M1102" s="383"/>
      <c r="N1102" s="384"/>
      <c r="O1102" s="384"/>
      <c r="P1102" s="384"/>
      <c r="Q1102" s="384"/>
      <c r="R1102" s="384"/>
      <c r="S1102" s="384"/>
      <c r="T1102" s="385"/>
      <c r="AT1102" s="380" t="s">
        <v>88</v>
      </c>
      <c r="AU1102" s="380" t="s">
        <v>45</v>
      </c>
      <c r="AV1102" s="378" t="s">
        <v>45</v>
      </c>
      <c r="AW1102" s="378" t="s">
        <v>24</v>
      </c>
      <c r="AX1102" s="378" t="s">
        <v>42</v>
      </c>
      <c r="AY1102" s="380" t="s">
        <v>79</v>
      </c>
    </row>
    <row r="1103" spans="2:65" s="378" customFormat="1">
      <c r="B1103" s="377"/>
      <c r="D1103" s="379" t="s">
        <v>88</v>
      </c>
      <c r="E1103" s="380" t="s">
        <v>1</v>
      </c>
      <c r="F1103" s="381" t="s">
        <v>2851</v>
      </c>
      <c r="H1103" s="382">
        <v>-2.758</v>
      </c>
      <c r="I1103" s="434"/>
      <c r="L1103" s="377"/>
      <c r="M1103" s="383"/>
      <c r="N1103" s="384"/>
      <c r="O1103" s="384"/>
      <c r="P1103" s="384"/>
      <c r="Q1103" s="384"/>
      <c r="R1103" s="384"/>
      <c r="S1103" s="384"/>
      <c r="T1103" s="385"/>
      <c r="AT1103" s="380" t="s">
        <v>88</v>
      </c>
      <c r="AU1103" s="380" t="s">
        <v>45</v>
      </c>
      <c r="AV1103" s="378" t="s">
        <v>45</v>
      </c>
      <c r="AW1103" s="378" t="s">
        <v>24</v>
      </c>
      <c r="AX1103" s="378" t="s">
        <v>42</v>
      </c>
      <c r="AY1103" s="380" t="s">
        <v>79</v>
      </c>
    </row>
    <row r="1104" spans="2:65" s="417" customFormat="1">
      <c r="B1104" s="416"/>
      <c r="D1104" s="379" t="s">
        <v>88</v>
      </c>
      <c r="E1104" s="418" t="s">
        <v>1</v>
      </c>
      <c r="F1104" s="419" t="s">
        <v>1840</v>
      </c>
      <c r="H1104" s="420">
        <v>110.98699999999999</v>
      </c>
      <c r="I1104" s="438"/>
      <c r="L1104" s="416"/>
      <c r="M1104" s="421"/>
      <c r="N1104" s="422"/>
      <c r="O1104" s="422"/>
      <c r="P1104" s="422"/>
      <c r="Q1104" s="422"/>
      <c r="R1104" s="422"/>
      <c r="S1104" s="422"/>
      <c r="T1104" s="423"/>
      <c r="AT1104" s="418" t="s">
        <v>88</v>
      </c>
      <c r="AU1104" s="418" t="s">
        <v>45</v>
      </c>
      <c r="AV1104" s="417" t="s">
        <v>98</v>
      </c>
      <c r="AW1104" s="417" t="s">
        <v>24</v>
      </c>
      <c r="AX1104" s="417" t="s">
        <v>42</v>
      </c>
      <c r="AY1104" s="418" t="s">
        <v>79</v>
      </c>
    </row>
    <row r="1105" spans="2:65" s="397" customFormat="1">
      <c r="B1105" s="396"/>
      <c r="D1105" s="379" t="s">
        <v>88</v>
      </c>
      <c r="E1105" s="398" t="s">
        <v>1</v>
      </c>
      <c r="F1105" s="399" t="s">
        <v>2791</v>
      </c>
      <c r="H1105" s="398" t="s">
        <v>1</v>
      </c>
      <c r="I1105" s="436"/>
      <c r="L1105" s="396"/>
      <c r="M1105" s="400"/>
      <c r="N1105" s="401"/>
      <c r="O1105" s="401"/>
      <c r="P1105" s="401"/>
      <c r="Q1105" s="401"/>
      <c r="R1105" s="401"/>
      <c r="S1105" s="401"/>
      <c r="T1105" s="402"/>
      <c r="AT1105" s="398" t="s">
        <v>88</v>
      </c>
      <c r="AU1105" s="398" t="s">
        <v>45</v>
      </c>
      <c r="AV1105" s="397" t="s">
        <v>12</v>
      </c>
      <c r="AW1105" s="397" t="s">
        <v>24</v>
      </c>
      <c r="AX1105" s="397" t="s">
        <v>42</v>
      </c>
      <c r="AY1105" s="398" t="s">
        <v>79</v>
      </c>
    </row>
    <row r="1106" spans="2:65" s="378" customFormat="1" ht="27">
      <c r="B1106" s="377"/>
      <c r="D1106" s="379" t="s">
        <v>88</v>
      </c>
      <c r="E1106" s="380" t="s">
        <v>1</v>
      </c>
      <c r="F1106" s="381" t="s">
        <v>3517</v>
      </c>
      <c r="H1106" s="382">
        <v>279.22699999999998</v>
      </c>
      <c r="I1106" s="434"/>
      <c r="L1106" s="377"/>
      <c r="M1106" s="383"/>
      <c r="N1106" s="384"/>
      <c r="O1106" s="384"/>
      <c r="P1106" s="384"/>
      <c r="Q1106" s="384"/>
      <c r="R1106" s="384"/>
      <c r="S1106" s="384"/>
      <c r="T1106" s="385"/>
      <c r="AT1106" s="380" t="s">
        <v>88</v>
      </c>
      <c r="AU1106" s="380" t="s">
        <v>45</v>
      </c>
      <c r="AV1106" s="378" t="s">
        <v>45</v>
      </c>
      <c r="AW1106" s="378" t="s">
        <v>24</v>
      </c>
      <c r="AX1106" s="378" t="s">
        <v>42</v>
      </c>
      <c r="AY1106" s="380" t="s">
        <v>79</v>
      </c>
    </row>
    <row r="1107" spans="2:65" s="378" customFormat="1">
      <c r="B1107" s="377"/>
      <c r="D1107" s="379" t="s">
        <v>88</v>
      </c>
      <c r="E1107" s="380" t="s">
        <v>1</v>
      </c>
      <c r="F1107" s="381" t="s">
        <v>2861</v>
      </c>
      <c r="H1107" s="382">
        <v>-22.064</v>
      </c>
      <c r="I1107" s="434"/>
      <c r="L1107" s="377"/>
      <c r="M1107" s="383"/>
      <c r="N1107" s="384"/>
      <c r="O1107" s="384"/>
      <c r="P1107" s="384"/>
      <c r="Q1107" s="384"/>
      <c r="R1107" s="384"/>
      <c r="S1107" s="384"/>
      <c r="T1107" s="385"/>
      <c r="AT1107" s="380" t="s">
        <v>88</v>
      </c>
      <c r="AU1107" s="380" t="s">
        <v>45</v>
      </c>
      <c r="AV1107" s="378" t="s">
        <v>45</v>
      </c>
      <c r="AW1107" s="378" t="s">
        <v>24</v>
      </c>
      <c r="AX1107" s="378" t="s">
        <v>42</v>
      </c>
      <c r="AY1107" s="380" t="s">
        <v>79</v>
      </c>
    </row>
    <row r="1108" spans="2:65" s="378" customFormat="1">
      <c r="B1108" s="377"/>
      <c r="D1108" s="379" t="s">
        <v>88</v>
      </c>
      <c r="E1108" s="380" t="s">
        <v>1</v>
      </c>
      <c r="F1108" s="381" t="s">
        <v>2851</v>
      </c>
      <c r="H1108" s="382">
        <v>-2.758</v>
      </c>
      <c r="I1108" s="434"/>
      <c r="L1108" s="377"/>
      <c r="M1108" s="383"/>
      <c r="N1108" s="384"/>
      <c r="O1108" s="384"/>
      <c r="P1108" s="384"/>
      <c r="Q1108" s="384"/>
      <c r="R1108" s="384"/>
      <c r="S1108" s="384"/>
      <c r="T1108" s="385"/>
      <c r="AT1108" s="380" t="s">
        <v>88</v>
      </c>
      <c r="AU1108" s="380" t="s">
        <v>45</v>
      </c>
      <c r="AV1108" s="378" t="s">
        <v>45</v>
      </c>
      <c r="AW1108" s="378" t="s">
        <v>24</v>
      </c>
      <c r="AX1108" s="378" t="s">
        <v>42</v>
      </c>
      <c r="AY1108" s="380" t="s">
        <v>79</v>
      </c>
    </row>
    <row r="1109" spans="2:65" s="417" customFormat="1">
      <c r="B1109" s="416"/>
      <c r="D1109" s="379" t="s">
        <v>88</v>
      </c>
      <c r="E1109" s="418" t="s">
        <v>1</v>
      </c>
      <c r="F1109" s="419" t="s">
        <v>1840</v>
      </c>
      <c r="H1109" s="420">
        <v>254.405</v>
      </c>
      <c r="I1109" s="438"/>
      <c r="L1109" s="416"/>
      <c r="M1109" s="421"/>
      <c r="N1109" s="422"/>
      <c r="O1109" s="422"/>
      <c r="P1109" s="422"/>
      <c r="Q1109" s="422"/>
      <c r="R1109" s="422"/>
      <c r="S1109" s="422"/>
      <c r="T1109" s="423"/>
      <c r="AT1109" s="418" t="s">
        <v>88</v>
      </c>
      <c r="AU1109" s="418" t="s">
        <v>45</v>
      </c>
      <c r="AV1109" s="417" t="s">
        <v>98</v>
      </c>
      <c r="AW1109" s="417" t="s">
        <v>24</v>
      </c>
      <c r="AX1109" s="417" t="s">
        <v>42</v>
      </c>
      <c r="AY1109" s="418" t="s">
        <v>79</v>
      </c>
    </row>
    <row r="1110" spans="2:65" s="387" customFormat="1">
      <c r="B1110" s="386"/>
      <c r="D1110" s="388" t="s">
        <v>88</v>
      </c>
      <c r="E1110" s="389" t="s">
        <v>1</v>
      </c>
      <c r="F1110" s="390" t="s">
        <v>90</v>
      </c>
      <c r="H1110" s="391">
        <v>365.392</v>
      </c>
      <c r="I1110" s="435"/>
      <c r="L1110" s="386"/>
      <c r="M1110" s="392"/>
      <c r="N1110" s="393"/>
      <c r="O1110" s="393"/>
      <c r="P1110" s="393"/>
      <c r="Q1110" s="393"/>
      <c r="R1110" s="393"/>
      <c r="S1110" s="393"/>
      <c r="T1110" s="394"/>
      <c r="AT1110" s="395" t="s">
        <v>88</v>
      </c>
      <c r="AU1110" s="395" t="s">
        <v>45</v>
      </c>
      <c r="AV1110" s="387" t="s">
        <v>91</v>
      </c>
      <c r="AW1110" s="387" t="s">
        <v>24</v>
      </c>
      <c r="AX1110" s="387" t="s">
        <v>12</v>
      </c>
      <c r="AY1110" s="395" t="s">
        <v>79</v>
      </c>
    </row>
    <row r="1111" spans="2:65" s="285" customFormat="1" ht="31.5" customHeight="1">
      <c r="B1111" s="286"/>
      <c r="C1111" s="366" t="s">
        <v>3460</v>
      </c>
      <c r="D1111" s="366" t="s">
        <v>82</v>
      </c>
      <c r="E1111" s="367" t="s">
        <v>3515</v>
      </c>
      <c r="F1111" s="368" t="s">
        <v>3514</v>
      </c>
      <c r="G1111" s="369" t="s">
        <v>959</v>
      </c>
      <c r="H1111" s="370">
        <v>12.285</v>
      </c>
      <c r="I1111" s="261"/>
      <c r="J1111" s="371">
        <f>ROUND(I1111*H1111,1)</f>
        <v>0</v>
      </c>
      <c r="K1111" s="368"/>
      <c r="L1111" s="286"/>
      <c r="M1111" s="372" t="s">
        <v>1</v>
      </c>
      <c r="N1111" s="373" t="s">
        <v>31</v>
      </c>
      <c r="O1111" s="374">
        <v>1.617</v>
      </c>
      <c r="P1111" s="374">
        <f>O1111*H1111</f>
        <v>19.864844999999999</v>
      </c>
      <c r="Q1111" s="374">
        <v>4.6019999999999998E-2</v>
      </c>
      <c r="R1111" s="374">
        <f>Q1111*H1111</f>
        <v>0.56535570000000002</v>
      </c>
      <c r="S1111" s="374">
        <v>0</v>
      </c>
      <c r="T1111" s="375">
        <f>S1111*H1111</f>
        <v>0</v>
      </c>
      <c r="AR1111" s="275" t="s">
        <v>86</v>
      </c>
      <c r="AT1111" s="275" t="s">
        <v>82</v>
      </c>
      <c r="AU1111" s="275" t="s">
        <v>45</v>
      </c>
      <c r="AY1111" s="275" t="s">
        <v>79</v>
      </c>
      <c r="BE1111" s="376">
        <f>IF(N1111="základní",J1111,0)</f>
        <v>0</v>
      </c>
      <c r="BF1111" s="376">
        <f>IF(N1111="snížená",J1111,0)</f>
        <v>0</v>
      </c>
      <c r="BG1111" s="376">
        <f>IF(N1111="zákl. přenesená",J1111,0)</f>
        <v>0</v>
      </c>
      <c r="BH1111" s="376">
        <f>IF(N1111="sníž. přenesená",J1111,0)</f>
        <v>0</v>
      </c>
      <c r="BI1111" s="376">
        <f>IF(N1111="nulová",J1111,0)</f>
        <v>0</v>
      </c>
      <c r="BJ1111" s="275" t="s">
        <v>12</v>
      </c>
      <c r="BK1111" s="376">
        <f>ROUND(I1111*H1111,1)</f>
        <v>0</v>
      </c>
      <c r="BL1111" s="275" t="s">
        <v>86</v>
      </c>
      <c r="BM1111" s="275" t="s">
        <v>3513</v>
      </c>
    </row>
    <row r="1112" spans="2:65" s="397" customFormat="1">
      <c r="B1112" s="396"/>
      <c r="D1112" s="379" t="s">
        <v>88</v>
      </c>
      <c r="E1112" s="398" t="s">
        <v>1</v>
      </c>
      <c r="F1112" s="399" t="s">
        <v>2791</v>
      </c>
      <c r="H1112" s="398" t="s">
        <v>1</v>
      </c>
      <c r="I1112" s="436"/>
      <c r="L1112" s="396"/>
      <c r="M1112" s="400"/>
      <c r="N1112" s="401"/>
      <c r="O1112" s="401"/>
      <c r="P1112" s="401"/>
      <c r="Q1112" s="401"/>
      <c r="R1112" s="401"/>
      <c r="S1112" s="401"/>
      <c r="T1112" s="402"/>
      <c r="AT1112" s="398" t="s">
        <v>88</v>
      </c>
      <c r="AU1112" s="398" t="s">
        <v>45</v>
      </c>
      <c r="AV1112" s="397" t="s">
        <v>12</v>
      </c>
      <c r="AW1112" s="397" t="s">
        <v>24</v>
      </c>
      <c r="AX1112" s="397" t="s">
        <v>42</v>
      </c>
      <c r="AY1112" s="398" t="s">
        <v>79</v>
      </c>
    </row>
    <row r="1113" spans="2:65" s="378" customFormat="1">
      <c r="B1113" s="377"/>
      <c r="D1113" s="379" t="s">
        <v>88</v>
      </c>
      <c r="E1113" s="380" t="s">
        <v>1</v>
      </c>
      <c r="F1113" s="381" t="s">
        <v>3512</v>
      </c>
      <c r="H1113" s="382">
        <v>12.285</v>
      </c>
      <c r="I1113" s="434"/>
      <c r="L1113" s="377"/>
      <c r="M1113" s="383"/>
      <c r="N1113" s="384"/>
      <c r="O1113" s="384"/>
      <c r="P1113" s="384"/>
      <c r="Q1113" s="384"/>
      <c r="R1113" s="384"/>
      <c r="S1113" s="384"/>
      <c r="T1113" s="385"/>
      <c r="AT1113" s="380" t="s">
        <v>88</v>
      </c>
      <c r="AU1113" s="380" t="s">
        <v>45</v>
      </c>
      <c r="AV1113" s="378" t="s">
        <v>45</v>
      </c>
      <c r="AW1113" s="378" t="s">
        <v>24</v>
      </c>
      <c r="AX1113" s="378" t="s">
        <v>42</v>
      </c>
      <c r="AY1113" s="380" t="s">
        <v>79</v>
      </c>
    </row>
    <row r="1114" spans="2:65" s="387" customFormat="1">
      <c r="B1114" s="386"/>
      <c r="D1114" s="388" t="s">
        <v>88</v>
      </c>
      <c r="E1114" s="389" t="s">
        <v>1</v>
      </c>
      <c r="F1114" s="390" t="s">
        <v>90</v>
      </c>
      <c r="H1114" s="391">
        <v>12.285</v>
      </c>
      <c r="I1114" s="435"/>
      <c r="L1114" s="386"/>
      <c r="M1114" s="392"/>
      <c r="N1114" s="393"/>
      <c r="O1114" s="393"/>
      <c r="P1114" s="393"/>
      <c r="Q1114" s="393"/>
      <c r="R1114" s="393"/>
      <c r="S1114" s="393"/>
      <c r="T1114" s="394"/>
      <c r="AT1114" s="395" t="s">
        <v>88</v>
      </c>
      <c r="AU1114" s="395" t="s">
        <v>45</v>
      </c>
      <c r="AV1114" s="387" t="s">
        <v>91</v>
      </c>
      <c r="AW1114" s="387" t="s">
        <v>24</v>
      </c>
      <c r="AX1114" s="387" t="s">
        <v>12</v>
      </c>
      <c r="AY1114" s="395" t="s">
        <v>79</v>
      </c>
    </row>
    <row r="1115" spans="2:65" s="285" customFormat="1" ht="31.5" customHeight="1">
      <c r="B1115" s="286"/>
      <c r="C1115" s="366" t="s">
        <v>3455</v>
      </c>
      <c r="D1115" s="366" t="s">
        <v>82</v>
      </c>
      <c r="E1115" s="367" t="s">
        <v>3510</v>
      </c>
      <c r="F1115" s="368" t="s">
        <v>3509</v>
      </c>
      <c r="G1115" s="369" t="s">
        <v>959</v>
      </c>
      <c r="H1115" s="370">
        <v>17.420000000000002</v>
      </c>
      <c r="I1115" s="261"/>
      <c r="J1115" s="371">
        <f>ROUND(I1115*H1115,1)</f>
        <v>0</v>
      </c>
      <c r="K1115" s="368"/>
      <c r="L1115" s="286"/>
      <c r="M1115" s="372" t="s">
        <v>1</v>
      </c>
      <c r="N1115" s="373" t="s">
        <v>31</v>
      </c>
      <c r="O1115" s="374">
        <v>1.617</v>
      </c>
      <c r="P1115" s="374">
        <f>O1115*H1115</f>
        <v>28.168140000000001</v>
      </c>
      <c r="Q1115" s="374">
        <v>4.6539999999999998E-2</v>
      </c>
      <c r="R1115" s="374">
        <f>Q1115*H1115</f>
        <v>0.81072680000000008</v>
      </c>
      <c r="S1115" s="374">
        <v>0</v>
      </c>
      <c r="T1115" s="375">
        <f>S1115*H1115</f>
        <v>0</v>
      </c>
      <c r="AR1115" s="275" t="s">
        <v>86</v>
      </c>
      <c r="AT1115" s="275" t="s">
        <v>82</v>
      </c>
      <c r="AU1115" s="275" t="s">
        <v>45</v>
      </c>
      <c r="AY1115" s="275" t="s">
        <v>79</v>
      </c>
      <c r="BE1115" s="376">
        <f>IF(N1115="základní",J1115,0)</f>
        <v>0</v>
      </c>
      <c r="BF1115" s="376">
        <f>IF(N1115="snížená",J1115,0)</f>
        <v>0</v>
      </c>
      <c r="BG1115" s="376">
        <f>IF(N1115="zákl. přenesená",J1115,0)</f>
        <v>0</v>
      </c>
      <c r="BH1115" s="376">
        <f>IF(N1115="sníž. přenesená",J1115,0)</f>
        <v>0</v>
      </c>
      <c r="BI1115" s="376">
        <f>IF(N1115="nulová",J1115,0)</f>
        <v>0</v>
      </c>
      <c r="BJ1115" s="275" t="s">
        <v>12</v>
      </c>
      <c r="BK1115" s="376">
        <f>ROUND(I1115*H1115,1)</f>
        <v>0</v>
      </c>
      <c r="BL1115" s="275" t="s">
        <v>86</v>
      </c>
      <c r="BM1115" s="275" t="s">
        <v>3508</v>
      </c>
    </row>
    <row r="1116" spans="2:65" s="397" customFormat="1">
      <c r="B1116" s="396"/>
      <c r="D1116" s="379" t="s">
        <v>88</v>
      </c>
      <c r="E1116" s="398" t="s">
        <v>1</v>
      </c>
      <c r="F1116" s="399" t="s">
        <v>2791</v>
      </c>
      <c r="H1116" s="398" t="s">
        <v>1</v>
      </c>
      <c r="I1116" s="436"/>
      <c r="L1116" s="396"/>
      <c r="M1116" s="400"/>
      <c r="N1116" s="401"/>
      <c r="O1116" s="401"/>
      <c r="P1116" s="401"/>
      <c r="Q1116" s="401"/>
      <c r="R1116" s="401"/>
      <c r="S1116" s="401"/>
      <c r="T1116" s="402"/>
      <c r="AT1116" s="398" t="s">
        <v>88</v>
      </c>
      <c r="AU1116" s="398" t="s">
        <v>45</v>
      </c>
      <c r="AV1116" s="397" t="s">
        <v>12</v>
      </c>
      <c r="AW1116" s="397" t="s">
        <v>24</v>
      </c>
      <c r="AX1116" s="397" t="s">
        <v>42</v>
      </c>
      <c r="AY1116" s="398" t="s">
        <v>79</v>
      </c>
    </row>
    <row r="1117" spans="2:65" s="378" customFormat="1">
      <c r="B1117" s="377"/>
      <c r="D1117" s="379" t="s">
        <v>88</v>
      </c>
      <c r="E1117" s="380" t="s">
        <v>1</v>
      </c>
      <c r="F1117" s="381" t="s">
        <v>3507</v>
      </c>
      <c r="H1117" s="382">
        <v>17.420000000000002</v>
      </c>
      <c r="I1117" s="434"/>
      <c r="L1117" s="377"/>
      <c r="M1117" s="383"/>
      <c r="N1117" s="384"/>
      <c r="O1117" s="384"/>
      <c r="P1117" s="384"/>
      <c r="Q1117" s="384"/>
      <c r="R1117" s="384"/>
      <c r="S1117" s="384"/>
      <c r="T1117" s="385"/>
      <c r="AT1117" s="380" t="s">
        <v>88</v>
      </c>
      <c r="AU1117" s="380" t="s">
        <v>45</v>
      </c>
      <c r="AV1117" s="378" t="s">
        <v>45</v>
      </c>
      <c r="AW1117" s="378" t="s">
        <v>24</v>
      </c>
      <c r="AX1117" s="378" t="s">
        <v>42</v>
      </c>
      <c r="AY1117" s="380" t="s">
        <v>79</v>
      </c>
    </row>
    <row r="1118" spans="2:65" s="387" customFormat="1">
      <c r="B1118" s="386"/>
      <c r="D1118" s="388" t="s">
        <v>88</v>
      </c>
      <c r="E1118" s="389" t="s">
        <v>1</v>
      </c>
      <c r="F1118" s="390" t="s">
        <v>90</v>
      </c>
      <c r="H1118" s="391">
        <v>17.420000000000002</v>
      </c>
      <c r="I1118" s="435"/>
      <c r="L1118" s="386"/>
      <c r="M1118" s="392"/>
      <c r="N1118" s="393"/>
      <c r="O1118" s="393"/>
      <c r="P1118" s="393"/>
      <c r="Q1118" s="393"/>
      <c r="R1118" s="393"/>
      <c r="S1118" s="393"/>
      <c r="T1118" s="394"/>
      <c r="AT1118" s="395" t="s">
        <v>88</v>
      </c>
      <c r="AU1118" s="395" t="s">
        <v>45</v>
      </c>
      <c r="AV1118" s="387" t="s">
        <v>91</v>
      </c>
      <c r="AW1118" s="387" t="s">
        <v>24</v>
      </c>
      <c r="AX1118" s="387" t="s">
        <v>12</v>
      </c>
      <c r="AY1118" s="395" t="s">
        <v>79</v>
      </c>
    </row>
    <row r="1119" spans="2:65" s="285" customFormat="1" ht="22.5" customHeight="1">
      <c r="B1119" s="286"/>
      <c r="C1119" s="366" t="s">
        <v>3452</v>
      </c>
      <c r="D1119" s="366" t="s">
        <v>82</v>
      </c>
      <c r="E1119" s="367" t="s">
        <v>3505</v>
      </c>
      <c r="F1119" s="368" t="s">
        <v>3504</v>
      </c>
      <c r="G1119" s="369" t="s">
        <v>959</v>
      </c>
      <c r="H1119" s="370">
        <v>16.725000000000001</v>
      </c>
      <c r="I1119" s="261"/>
      <c r="J1119" s="371">
        <f>ROUND(I1119*H1119,1)</f>
        <v>0</v>
      </c>
      <c r="K1119" s="368"/>
      <c r="L1119" s="286"/>
      <c r="M1119" s="372" t="s">
        <v>1</v>
      </c>
      <c r="N1119" s="373" t="s">
        <v>31</v>
      </c>
      <c r="O1119" s="374">
        <v>0.95899999999999996</v>
      </c>
      <c r="P1119" s="374">
        <f>O1119*H1119</f>
        <v>16.039275</v>
      </c>
      <c r="Q1119" s="374">
        <v>2.8219999999999999E-2</v>
      </c>
      <c r="R1119" s="374">
        <f>Q1119*H1119</f>
        <v>0.4719795</v>
      </c>
      <c r="S1119" s="374">
        <v>0</v>
      </c>
      <c r="T1119" s="375">
        <f>S1119*H1119</f>
        <v>0</v>
      </c>
      <c r="AR1119" s="275" t="s">
        <v>86</v>
      </c>
      <c r="AT1119" s="275" t="s">
        <v>82</v>
      </c>
      <c r="AU1119" s="275" t="s">
        <v>45</v>
      </c>
      <c r="AY1119" s="275" t="s">
        <v>79</v>
      </c>
      <c r="BE1119" s="376">
        <f>IF(N1119="základní",J1119,0)</f>
        <v>0</v>
      </c>
      <c r="BF1119" s="376">
        <f>IF(N1119="snížená",J1119,0)</f>
        <v>0</v>
      </c>
      <c r="BG1119" s="376">
        <f>IF(N1119="zákl. přenesená",J1119,0)</f>
        <v>0</v>
      </c>
      <c r="BH1119" s="376">
        <f>IF(N1119="sníž. přenesená",J1119,0)</f>
        <v>0</v>
      </c>
      <c r="BI1119" s="376">
        <f>IF(N1119="nulová",J1119,0)</f>
        <v>0</v>
      </c>
      <c r="BJ1119" s="275" t="s">
        <v>12</v>
      </c>
      <c r="BK1119" s="376">
        <f>ROUND(I1119*H1119,1)</f>
        <v>0</v>
      </c>
      <c r="BL1119" s="275" t="s">
        <v>86</v>
      </c>
      <c r="BM1119" s="275" t="s">
        <v>3503</v>
      </c>
    </row>
    <row r="1120" spans="2:65" s="397" customFormat="1">
      <c r="B1120" s="396"/>
      <c r="D1120" s="379" t="s">
        <v>88</v>
      </c>
      <c r="E1120" s="398" t="s">
        <v>1</v>
      </c>
      <c r="F1120" s="399" t="s">
        <v>2793</v>
      </c>
      <c r="H1120" s="398" t="s">
        <v>1</v>
      </c>
      <c r="I1120" s="436"/>
      <c r="L1120" s="396"/>
      <c r="M1120" s="400"/>
      <c r="N1120" s="401"/>
      <c r="O1120" s="401"/>
      <c r="P1120" s="401"/>
      <c r="Q1120" s="401"/>
      <c r="R1120" s="401"/>
      <c r="S1120" s="401"/>
      <c r="T1120" s="402"/>
      <c r="AT1120" s="398" t="s">
        <v>88</v>
      </c>
      <c r="AU1120" s="398" t="s">
        <v>45</v>
      </c>
      <c r="AV1120" s="397" t="s">
        <v>12</v>
      </c>
      <c r="AW1120" s="397" t="s">
        <v>24</v>
      </c>
      <c r="AX1120" s="397" t="s">
        <v>42</v>
      </c>
      <c r="AY1120" s="398" t="s">
        <v>79</v>
      </c>
    </row>
    <row r="1121" spans="2:65" s="378" customFormat="1">
      <c r="B1121" s="377"/>
      <c r="D1121" s="379" t="s">
        <v>88</v>
      </c>
      <c r="E1121" s="380" t="s">
        <v>1</v>
      </c>
      <c r="F1121" s="381" t="s">
        <v>3502</v>
      </c>
      <c r="H1121" s="382">
        <v>16.725000000000001</v>
      </c>
      <c r="I1121" s="434"/>
      <c r="L1121" s="377"/>
      <c r="M1121" s="383"/>
      <c r="N1121" s="384"/>
      <c r="O1121" s="384"/>
      <c r="P1121" s="384"/>
      <c r="Q1121" s="384"/>
      <c r="R1121" s="384"/>
      <c r="S1121" s="384"/>
      <c r="T1121" s="385"/>
      <c r="AT1121" s="380" t="s">
        <v>88</v>
      </c>
      <c r="AU1121" s="380" t="s">
        <v>45</v>
      </c>
      <c r="AV1121" s="378" t="s">
        <v>45</v>
      </c>
      <c r="AW1121" s="378" t="s">
        <v>24</v>
      </c>
      <c r="AX1121" s="378" t="s">
        <v>42</v>
      </c>
      <c r="AY1121" s="380" t="s">
        <v>79</v>
      </c>
    </row>
    <row r="1122" spans="2:65" s="387" customFormat="1">
      <c r="B1122" s="386"/>
      <c r="D1122" s="388" t="s">
        <v>88</v>
      </c>
      <c r="E1122" s="389" t="s">
        <v>1</v>
      </c>
      <c r="F1122" s="390" t="s">
        <v>90</v>
      </c>
      <c r="H1122" s="391">
        <v>16.725000000000001</v>
      </c>
      <c r="I1122" s="435"/>
      <c r="L1122" s="386"/>
      <c r="M1122" s="392"/>
      <c r="N1122" s="393"/>
      <c r="O1122" s="393"/>
      <c r="P1122" s="393"/>
      <c r="Q1122" s="393"/>
      <c r="R1122" s="393"/>
      <c r="S1122" s="393"/>
      <c r="T1122" s="394"/>
      <c r="AT1122" s="395" t="s">
        <v>88</v>
      </c>
      <c r="AU1122" s="395" t="s">
        <v>45</v>
      </c>
      <c r="AV1122" s="387" t="s">
        <v>91</v>
      </c>
      <c r="AW1122" s="387" t="s">
        <v>24</v>
      </c>
      <c r="AX1122" s="387" t="s">
        <v>12</v>
      </c>
      <c r="AY1122" s="395" t="s">
        <v>79</v>
      </c>
    </row>
    <row r="1123" spans="2:65" s="285" customFormat="1" ht="22.5" customHeight="1">
      <c r="B1123" s="286"/>
      <c r="C1123" s="366" t="s">
        <v>3448</v>
      </c>
      <c r="D1123" s="366" t="s">
        <v>82</v>
      </c>
      <c r="E1123" s="367" t="s">
        <v>3500</v>
      </c>
      <c r="F1123" s="368" t="s">
        <v>3499</v>
      </c>
      <c r="G1123" s="369" t="s">
        <v>959</v>
      </c>
      <c r="H1123" s="370">
        <v>172.619</v>
      </c>
      <c r="I1123" s="261"/>
      <c r="J1123" s="371">
        <f>ROUND(I1123*H1123,1)</f>
        <v>0</v>
      </c>
      <c r="K1123" s="368"/>
      <c r="L1123" s="286"/>
      <c r="M1123" s="372" t="s">
        <v>1</v>
      </c>
      <c r="N1123" s="373" t="s">
        <v>31</v>
      </c>
      <c r="O1123" s="374">
        <v>0.96799999999999997</v>
      </c>
      <c r="P1123" s="374">
        <f>O1123*H1123</f>
        <v>167.095192</v>
      </c>
      <c r="Q1123" s="374">
        <v>1.223E-2</v>
      </c>
      <c r="R1123" s="374">
        <f>Q1123*H1123</f>
        <v>2.1111303699999997</v>
      </c>
      <c r="S1123" s="374">
        <v>0</v>
      </c>
      <c r="T1123" s="375">
        <f>S1123*H1123</f>
        <v>0</v>
      </c>
      <c r="AR1123" s="275" t="s">
        <v>86</v>
      </c>
      <c r="AT1123" s="275" t="s">
        <v>82</v>
      </c>
      <c r="AU1123" s="275" t="s">
        <v>45</v>
      </c>
      <c r="AY1123" s="275" t="s">
        <v>79</v>
      </c>
      <c r="BE1123" s="376">
        <f>IF(N1123="základní",J1123,0)</f>
        <v>0</v>
      </c>
      <c r="BF1123" s="376">
        <f>IF(N1123="snížená",J1123,0)</f>
        <v>0</v>
      </c>
      <c r="BG1123" s="376">
        <f>IF(N1123="zákl. přenesená",J1123,0)</f>
        <v>0</v>
      </c>
      <c r="BH1123" s="376">
        <f>IF(N1123="sníž. přenesená",J1123,0)</f>
        <v>0</v>
      </c>
      <c r="BI1123" s="376">
        <f>IF(N1123="nulová",J1123,0)</f>
        <v>0</v>
      </c>
      <c r="BJ1123" s="275" t="s">
        <v>12</v>
      </c>
      <c r="BK1123" s="376">
        <f>ROUND(I1123*H1123,1)</f>
        <v>0</v>
      </c>
      <c r="BL1123" s="275" t="s">
        <v>86</v>
      </c>
      <c r="BM1123" s="275" t="s">
        <v>3498</v>
      </c>
    </row>
    <row r="1124" spans="2:65" s="397" customFormat="1">
      <c r="B1124" s="396"/>
      <c r="D1124" s="379" t="s">
        <v>88</v>
      </c>
      <c r="E1124" s="398" t="s">
        <v>1</v>
      </c>
      <c r="F1124" s="399" t="s">
        <v>2793</v>
      </c>
      <c r="H1124" s="398" t="s">
        <v>1</v>
      </c>
      <c r="I1124" s="436"/>
      <c r="L1124" s="396"/>
      <c r="M1124" s="400"/>
      <c r="N1124" s="401"/>
      <c r="O1124" s="401"/>
      <c r="P1124" s="401"/>
      <c r="Q1124" s="401"/>
      <c r="R1124" s="401"/>
      <c r="S1124" s="401"/>
      <c r="T1124" s="402"/>
      <c r="AT1124" s="398" t="s">
        <v>88</v>
      </c>
      <c r="AU1124" s="398" t="s">
        <v>45</v>
      </c>
      <c r="AV1124" s="397" t="s">
        <v>12</v>
      </c>
      <c r="AW1124" s="397" t="s">
        <v>24</v>
      </c>
      <c r="AX1124" s="397" t="s">
        <v>42</v>
      </c>
      <c r="AY1124" s="398" t="s">
        <v>79</v>
      </c>
    </row>
    <row r="1125" spans="2:65" s="378" customFormat="1">
      <c r="B1125" s="377"/>
      <c r="D1125" s="379" t="s">
        <v>88</v>
      </c>
      <c r="E1125" s="380" t="s">
        <v>1</v>
      </c>
      <c r="F1125" s="381" t="s">
        <v>3497</v>
      </c>
      <c r="H1125" s="382">
        <v>132.4</v>
      </c>
      <c r="I1125" s="434"/>
      <c r="L1125" s="377"/>
      <c r="M1125" s="383"/>
      <c r="N1125" s="384"/>
      <c r="O1125" s="384"/>
      <c r="P1125" s="384"/>
      <c r="Q1125" s="384"/>
      <c r="R1125" s="384"/>
      <c r="S1125" s="384"/>
      <c r="T1125" s="385"/>
      <c r="AT1125" s="380" t="s">
        <v>88</v>
      </c>
      <c r="AU1125" s="380" t="s">
        <v>45</v>
      </c>
      <c r="AV1125" s="378" t="s">
        <v>45</v>
      </c>
      <c r="AW1125" s="378" t="s">
        <v>24</v>
      </c>
      <c r="AX1125" s="378" t="s">
        <v>42</v>
      </c>
      <c r="AY1125" s="380" t="s">
        <v>79</v>
      </c>
    </row>
    <row r="1126" spans="2:65" s="378" customFormat="1">
      <c r="B1126" s="377"/>
      <c r="D1126" s="379" t="s">
        <v>88</v>
      </c>
      <c r="E1126" s="380" t="s">
        <v>1</v>
      </c>
      <c r="F1126" s="381" t="s">
        <v>3496</v>
      </c>
      <c r="H1126" s="382">
        <v>40.219000000000001</v>
      </c>
      <c r="I1126" s="434"/>
      <c r="L1126" s="377"/>
      <c r="M1126" s="383"/>
      <c r="N1126" s="384"/>
      <c r="O1126" s="384"/>
      <c r="P1126" s="384"/>
      <c r="Q1126" s="384"/>
      <c r="R1126" s="384"/>
      <c r="S1126" s="384"/>
      <c r="T1126" s="385"/>
      <c r="AT1126" s="380" t="s">
        <v>88</v>
      </c>
      <c r="AU1126" s="380" t="s">
        <v>45</v>
      </c>
      <c r="AV1126" s="378" t="s">
        <v>45</v>
      </c>
      <c r="AW1126" s="378" t="s">
        <v>24</v>
      </c>
      <c r="AX1126" s="378" t="s">
        <v>42</v>
      </c>
      <c r="AY1126" s="380" t="s">
        <v>79</v>
      </c>
    </row>
    <row r="1127" spans="2:65" s="387" customFormat="1">
      <c r="B1127" s="386"/>
      <c r="D1127" s="388" t="s">
        <v>88</v>
      </c>
      <c r="E1127" s="389" t="s">
        <v>1</v>
      </c>
      <c r="F1127" s="390" t="s">
        <v>90</v>
      </c>
      <c r="H1127" s="391">
        <v>172.619</v>
      </c>
      <c r="I1127" s="435"/>
      <c r="L1127" s="386"/>
      <c r="M1127" s="392"/>
      <c r="N1127" s="393"/>
      <c r="O1127" s="393"/>
      <c r="P1127" s="393"/>
      <c r="Q1127" s="393"/>
      <c r="R1127" s="393"/>
      <c r="S1127" s="393"/>
      <c r="T1127" s="394"/>
      <c r="AT1127" s="395" t="s">
        <v>88</v>
      </c>
      <c r="AU1127" s="395" t="s">
        <v>45</v>
      </c>
      <c r="AV1127" s="387" t="s">
        <v>91</v>
      </c>
      <c r="AW1127" s="387" t="s">
        <v>24</v>
      </c>
      <c r="AX1127" s="387" t="s">
        <v>12</v>
      </c>
      <c r="AY1127" s="395" t="s">
        <v>79</v>
      </c>
    </row>
    <row r="1128" spans="2:65" s="285" customFormat="1" ht="22.5" customHeight="1">
      <c r="B1128" s="286"/>
      <c r="C1128" s="366" t="s">
        <v>3443</v>
      </c>
      <c r="D1128" s="366" t="s">
        <v>82</v>
      </c>
      <c r="E1128" s="367" t="s">
        <v>3494</v>
      </c>
      <c r="F1128" s="368" t="s">
        <v>3493</v>
      </c>
      <c r="G1128" s="369" t="s">
        <v>959</v>
      </c>
      <c r="H1128" s="370">
        <v>380.63400000000001</v>
      </c>
      <c r="I1128" s="261"/>
      <c r="J1128" s="371">
        <f>ROUND(I1128*H1128,1)</f>
        <v>0</v>
      </c>
      <c r="K1128" s="368"/>
      <c r="L1128" s="286"/>
      <c r="M1128" s="372" t="s">
        <v>1</v>
      </c>
      <c r="N1128" s="373" t="s">
        <v>31</v>
      </c>
      <c r="O1128" s="374">
        <v>6.6000000000000003E-2</v>
      </c>
      <c r="P1128" s="374">
        <f>O1128*H1128</f>
        <v>25.121844000000003</v>
      </c>
      <c r="Q1128" s="374">
        <v>0</v>
      </c>
      <c r="R1128" s="374">
        <f>Q1128*H1128</f>
        <v>0</v>
      </c>
      <c r="S1128" s="374">
        <v>0</v>
      </c>
      <c r="T1128" s="375">
        <f>S1128*H1128</f>
        <v>0</v>
      </c>
      <c r="AR1128" s="275" t="s">
        <v>86</v>
      </c>
      <c r="AT1128" s="275" t="s">
        <v>82</v>
      </c>
      <c r="AU1128" s="275" t="s">
        <v>45</v>
      </c>
      <c r="AY1128" s="275" t="s">
        <v>79</v>
      </c>
      <c r="BE1128" s="376">
        <f>IF(N1128="základní",J1128,0)</f>
        <v>0</v>
      </c>
      <c r="BF1128" s="376">
        <f>IF(N1128="snížená",J1128,0)</f>
        <v>0</v>
      </c>
      <c r="BG1128" s="376">
        <f>IF(N1128="zákl. přenesená",J1128,0)</f>
        <v>0</v>
      </c>
      <c r="BH1128" s="376">
        <f>IF(N1128="sníž. přenesená",J1128,0)</f>
        <v>0</v>
      </c>
      <c r="BI1128" s="376">
        <f>IF(N1128="nulová",J1128,0)</f>
        <v>0</v>
      </c>
      <c r="BJ1128" s="275" t="s">
        <v>12</v>
      </c>
      <c r="BK1128" s="376">
        <f>ROUND(I1128*H1128,1)</f>
        <v>0</v>
      </c>
      <c r="BL1128" s="275" t="s">
        <v>86</v>
      </c>
      <c r="BM1128" s="275" t="s">
        <v>3492</v>
      </c>
    </row>
    <row r="1129" spans="2:65" s="397" customFormat="1">
      <c r="B1129" s="396"/>
      <c r="D1129" s="379" t="s">
        <v>88</v>
      </c>
      <c r="E1129" s="398" t="s">
        <v>1</v>
      </c>
      <c r="F1129" s="399" t="s">
        <v>2793</v>
      </c>
      <c r="H1129" s="398" t="s">
        <v>1</v>
      </c>
      <c r="I1129" s="436"/>
      <c r="L1129" s="396"/>
      <c r="M1129" s="400"/>
      <c r="N1129" s="401"/>
      <c r="O1129" s="401"/>
      <c r="P1129" s="401"/>
      <c r="Q1129" s="401"/>
      <c r="R1129" s="401"/>
      <c r="S1129" s="401"/>
      <c r="T1129" s="402"/>
      <c r="AT1129" s="398" t="s">
        <v>88</v>
      </c>
      <c r="AU1129" s="398" t="s">
        <v>45</v>
      </c>
      <c r="AV1129" s="397" t="s">
        <v>12</v>
      </c>
      <c r="AW1129" s="397" t="s">
        <v>24</v>
      </c>
      <c r="AX1129" s="397" t="s">
        <v>42</v>
      </c>
      <c r="AY1129" s="398" t="s">
        <v>79</v>
      </c>
    </row>
    <row r="1130" spans="2:65" s="378" customFormat="1">
      <c r="B1130" s="377"/>
      <c r="D1130" s="379" t="s">
        <v>88</v>
      </c>
      <c r="E1130" s="380" t="s">
        <v>1</v>
      </c>
      <c r="F1130" s="381" t="s">
        <v>3484</v>
      </c>
      <c r="H1130" s="382">
        <v>63.7</v>
      </c>
      <c r="I1130" s="434"/>
      <c r="L1130" s="377"/>
      <c r="M1130" s="383"/>
      <c r="N1130" s="384"/>
      <c r="O1130" s="384"/>
      <c r="P1130" s="384"/>
      <c r="Q1130" s="384"/>
      <c r="R1130" s="384"/>
      <c r="S1130" s="384"/>
      <c r="T1130" s="385"/>
      <c r="AT1130" s="380" t="s">
        <v>88</v>
      </c>
      <c r="AU1130" s="380" t="s">
        <v>45</v>
      </c>
      <c r="AV1130" s="378" t="s">
        <v>45</v>
      </c>
      <c r="AW1130" s="378" t="s">
        <v>24</v>
      </c>
      <c r="AX1130" s="378" t="s">
        <v>42</v>
      </c>
      <c r="AY1130" s="380" t="s">
        <v>79</v>
      </c>
    </row>
    <row r="1131" spans="2:65" s="397" customFormat="1">
      <c r="B1131" s="396"/>
      <c r="D1131" s="379" t="s">
        <v>88</v>
      </c>
      <c r="E1131" s="398" t="s">
        <v>1</v>
      </c>
      <c r="F1131" s="399" t="s">
        <v>2791</v>
      </c>
      <c r="H1131" s="398" t="s">
        <v>1</v>
      </c>
      <c r="I1131" s="436"/>
      <c r="L1131" s="396"/>
      <c r="M1131" s="400"/>
      <c r="N1131" s="401"/>
      <c r="O1131" s="401"/>
      <c r="P1131" s="401"/>
      <c r="Q1131" s="401"/>
      <c r="R1131" s="401"/>
      <c r="S1131" s="401"/>
      <c r="T1131" s="402"/>
      <c r="AT1131" s="398" t="s">
        <v>88</v>
      </c>
      <c r="AU1131" s="398" t="s">
        <v>45</v>
      </c>
      <c r="AV1131" s="397" t="s">
        <v>12</v>
      </c>
      <c r="AW1131" s="397" t="s">
        <v>24</v>
      </c>
      <c r="AX1131" s="397" t="s">
        <v>42</v>
      </c>
      <c r="AY1131" s="398" t="s">
        <v>79</v>
      </c>
    </row>
    <row r="1132" spans="2:65" s="378" customFormat="1">
      <c r="B1132" s="377"/>
      <c r="D1132" s="379" t="s">
        <v>88</v>
      </c>
      <c r="E1132" s="380" t="s">
        <v>1</v>
      </c>
      <c r="F1132" s="381" t="s">
        <v>3466</v>
      </c>
      <c r="H1132" s="382">
        <v>64.495999999999995</v>
      </c>
      <c r="I1132" s="434"/>
      <c r="L1132" s="377"/>
      <c r="M1132" s="383"/>
      <c r="N1132" s="384"/>
      <c r="O1132" s="384"/>
      <c r="P1132" s="384"/>
      <c r="Q1132" s="384"/>
      <c r="R1132" s="384"/>
      <c r="S1132" s="384"/>
      <c r="T1132" s="385"/>
      <c r="AT1132" s="380" t="s">
        <v>88</v>
      </c>
      <c r="AU1132" s="380" t="s">
        <v>45</v>
      </c>
      <c r="AV1132" s="378" t="s">
        <v>45</v>
      </c>
      <c r="AW1132" s="378" t="s">
        <v>24</v>
      </c>
      <c r="AX1132" s="378" t="s">
        <v>42</v>
      </c>
      <c r="AY1132" s="380" t="s">
        <v>79</v>
      </c>
    </row>
    <row r="1133" spans="2:65" s="378" customFormat="1">
      <c r="B1133" s="377"/>
      <c r="D1133" s="379" t="s">
        <v>88</v>
      </c>
      <c r="E1133" s="380" t="s">
        <v>1</v>
      </c>
      <c r="F1133" s="381" t="s">
        <v>3465</v>
      </c>
      <c r="H1133" s="382">
        <v>252.43799999999999</v>
      </c>
      <c r="I1133" s="434"/>
      <c r="L1133" s="377"/>
      <c r="M1133" s="383"/>
      <c r="N1133" s="384"/>
      <c r="O1133" s="384"/>
      <c r="P1133" s="384"/>
      <c r="Q1133" s="384"/>
      <c r="R1133" s="384"/>
      <c r="S1133" s="384"/>
      <c r="T1133" s="385"/>
      <c r="AT1133" s="380" t="s">
        <v>88</v>
      </c>
      <c r="AU1133" s="380" t="s">
        <v>45</v>
      </c>
      <c r="AV1133" s="378" t="s">
        <v>45</v>
      </c>
      <c r="AW1133" s="378" t="s">
        <v>24</v>
      </c>
      <c r="AX1133" s="378" t="s">
        <v>42</v>
      </c>
      <c r="AY1133" s="380" t="s">
        <v>79</v>
      </c>
    </row>
    <row r="1134" spans="2:65" s="387" customFormat="1">
      <c r="B1134" s="386"/>
      <c r="D1134" s="388" t="s">
        <v>88</v>
      </c>
      <c r="E1134" s="389" t="s">
        <v>1</v>
      </c>
      <c r="F1134" s="390" t="s">
        <v>90</v>
      </c>
      <c r="H1134" s="391">
        <v>380.63400000000001</v>
      </c>
      <c r="I1134" s="435"/>
      <c r="L1134" s="386"/>
      <c r="M1134" s="392"/>
      <c r="N1134" s="393"/>
      <c r="O1134" s="393"/>
      <c r="P1134" s="393"/>
      <c r="Q1134" s="393"/>
      <c r="R1134" s="393"/>
      <c r="S1134" s="393"/>
      <c r="T1134" s="394"/>
      <c r="AT1134" s="395" t="s">
        <v>88</v>
      </c>
      <c r="AU1134" s="395" t="s">
        <v>45</v>
      </c>
      <c r="AV1134" s="387" t="s">
        <v>91</v>
      </c>
      <c r="AW1134" s="387" t="s">
        <v>24</v>
      </c>
      <c r="AX1134" s="387" t="s">
        <v>12</v>
      </c>
      <c r="AY1134" s="395" t="s">
        <v>79</v>
      </c>
    </row>
    <row r="1135" spans="2:65" s="285" customFormat="1" ht="22.5" customHeight="1">
      <c r="B1135" s="286"/>
      <c r="C1135" s="405" t="s">
        <v>3439</v>
      </c>
      <c r="D1135" s="405" t="s">
        <v>92</v>
      </c>
      <c r="E1135" s="406" t="s">
        <v>3490</v>
      </c>
      <c r="F1135" s="407" t="s">
        <v>4762</v>
      </c>
      <c r="G1135" s="408" t="s">
        <v>959</v>
      </c>
      <c r="H1135" s="409">
        <v>437.72899999999998</v>
      </c>
      <c r="I1135" s="262"/>
      <c r="J1135" s="410">
        <f>ROUND(I1135*H1135,1)</f>
        <v>0</v>
      </c>
      <c r="K1135" s="407"/>
      <c r="L1135" s="411"/>
      <c r="M1135" s="412" t="s">
        <v>1</v>
      </c>
      <c r="N1135" s="413" t="s">
        <v>31</v>
      </c>
      <c r="O1135" s="374">
        <v>0</v>
      </c>
      <c r="P1135" s="374">
        <f>O1135*H1135</f>
        <v>0</v>
      </c>
      <c r="Q1135" s="374">
        <v>1.7000000000000001E-4</v>
      </c>
      <c r="R1135" s="374">
        <f>Q1135*H1135</f>
        <v>7.4413930000000003E-2</v>
      </c>
      <c r="S1135" s="374">
        <v>0</v>
      </c>
      <c r="T1135" s="375">
        <f>S1135*H1135</f>
        <v>0</v>
      </c>
      <c r="AR1135" s="275" t="s">
        <v>95</v>
      </c>
      <c r="AT1135" s="275" t="s">
        <v>92</v>
      </c>
      <c r="AU1135" s="275" t="s">
        <v>45</v>
      </c>
      <c r="AY1135" s="275" t="s">
        <v>79</v>
      </c>
      <c r="BE1135" s="376">
        <f>IF(N1135="základní",J1135,0)</f>
        <v>0</v>
      </c>
      <c r="BF1135" s="376">
        <f>IF(N1135="snížená",J1135,0)</f>
        <v>0</v>
      </c>
      <c r="BG1135" s="376">
        <f>IF(N1135="zákl. přenesená",J1135,0)</f>
        <v>0</v>
      </c>
      <c r="BH1135" s="376">
        <f>IF(N1135="sníž. přenesená",J1135,0)</f>
        <v>0</v>
      </c>
      <c r="BI1135" s="376">
        <f>IF(N1135="nulová",J1135,0)</f>
        <v>0</v>
      </c>
      <c r="BJ1135" s="275" t="s">
        <v>12</v>
      </c>
      <c r="BK1135" s="376">
        <f>ROUND(I1135*H1135,1)</f>
        <v>0</v>
      </c>
      <c r="BL1135" s="275" t="s">
        <v>86</v>
      </c>
      <c r="BM1135" s="275" t="s">
        <v>3489</v>
      </c>
    </row>
    <row r="1136" spans="2:65" s="285" customFormat="1" ht="27">
      <c r="B1136" s="286"/>
      <c r="D1136" s="379" t="s">
        <v>4618</v>
      </c>
      <c r="F1136" s="424" t="s">
        <v>4761</v>
      </c>
      <c r="I1136" s="439"/>
      <c r="L1136" s="286"/>
      <c r="M1136" s="425"/>
      <c r="N1136" s="273"/>
      <c r="O1136" s="273"/>
      <c r="P1136" s="273"/>
      <c r="Q1136" s="273"/>
      <c r="R1136" s="273"/>
      <c r="S1136" s="273"/>
      <c r="T1136" s="426"/>
      <c r="AT1136" s="275" t="s">
        <v>4618</v>
      </c>
      <c r="AU1136" s="275" t="s">
        <v>45</v>
      </c>
    </row>
    <row r="1137" spans="2:65" s="378" customFormat="1">
      <c r="B1137" s="377"/>
      <c r="D1137" s="388" t="s">
        <v>88</v>
      </c>
      <c r="F1137" s="403" t="s">
        <v>4871</v>
      </c>
      <c r="H1137" s="404">
        <v>437.72899999999998</v>
      </c>
      <c r="I1137" s="434"/>
      <c r="L1137" s="377"/>
      <c r="M1137" s="383"/>
      <c r="N1137" s="384"/>
      <c r="O1137" s="384"/>
      <c r="P1137" s="384"/>
      <c r="Q1137" s="384"/>
      <c r="R1137" s="384"/>
      <c r="S1137" s="384"/>
      <c r="T1137" s="385"/>
      <c r="AT1137" s="380" t="s">
        <v>88</v>
      </c>
      <c r="AU1137" s="380" t="s">
        <v>45</v>
      </c>
      <c r="AV1137" s="378" t="s">
        <v>45</v>
      </c>
      <c r="AW1137" s="378" t="s">
        <v>2</v>
      </c>
      <c r="AX1137" s="378" t="s">
        <v>12</v>
      </c>
      <c r="AY1137" s="380" t="s">
        <v>79</v>
      </c>
    </row>
    <row r="1138" spans="2:65" s="285" customFormat="1" ht="22.5" customHeight="1">
      <c r="B1138" s="286"/>
      <c r="C1138" s="366" t="s">
        <v>3435</v>
      </c>
      <c r="D1138" s="366" t="s">
        <v>82</v>
      </c>
      <c r="E1138" s="367" t="s">
        <v>3487</v>
      </c>
      <c r="F1138" s="368" t="s">
        <v>3486</v>
      </c>
      <c r="G1138" s="369" t="s">
        <v>959</v>
      </c>
      <c r="H1138" s="370">
        <v>63.7</v>
      </c>
      <c r="I1138" s="261"/>
      <c r="J1138" s="371">
        <f>ROUND(I1138*H1138,1)</f>
        <v>0</v>
      </c>
      <c r="K1138" s="368"/>
      <c r="L1138" s="286"/>
      <c r="M1138" s="372" t="s">
        <v>1</v>
      </c>
      <c r="N1138" s="373" t="s">
        <v>31</v>
      </c>
      <c r="O1138" s="374">
        <v>0.11</v>
      </c>
      <c r="P1138" s="374">
        <f>O1138*H1138</f>
        <v>7.0070000000000006</v>
      </c>
      <c r="Q1138" s="374">
        <v>0</v>
      </c>
      <c r="R1138" s="374">
        <f>Q1138*H1138</f>
        <v>0</v>
      </c>
      <c r="S1138" s="374">
        <v>0</v>
      </c>
      <c r="T1138" s="375">
        <f>S1138*H1138</f>
        <v>0</v>
      </c>
      <c r="AR1138" s="275" t="s">
        <v>86</v>
      </c>
      <c r="AT1138" s="275" t="s">
        <v>82</v>
      </c>
      <c r="AU1138" s="275" t="s">
        <v>45</v>
      </c>
      <c r="AY1138" s="275" t="s">
        <v>79</v>
      </c>
      <c r="BE1138" s="376">
        <f>IF(N1138="základní",J1138,0)</f>
        <v>0</v>
      </c>
      <c r="BF1138" s="376">
        <f>IF(N1138="snížená",J1138,0)</f>
        <v>0</v>
      </c>
      <c r="BG1138" s="376">
        <f>IF(N1138="zákl. přenesená",J1138,0)</f>
        <v>0</v>
      </c>
      <c r="BH1138" s="376">
        <f>IF(N1138="sníž. přenesená",J1138,0)</f>
        <v>0</v>
      </c>
      <c r="BI1138" s="376">
        <f>IF(N1138="nulová",J1138,0)</f>
        <v>0</v>
      </c>
      <c r="BJ1138" s="275" t="s">
        <v>12</v>
      </c>
      <c r="BK1138" s="376">
        <f>ROUND(I1138*H1138,1)</f>
        <v>0</v>
      </c>
      <c r="BL1138" s="275" t="s">
        <v>86</v>
      </c>
      <c r="BM1138" s="275" t="s">
        <v>3485</v>
      </c>
    </row>
    <row r="1139" spans="2:65" s="397" customFormat="1">
      <c r="B1139" s="396"/>
      <c r="D1139" s="379" t="s">
        <v>88</v>
      </c>
      <c r="E1139" s="398" t="s">
        <v>1</v>
      </c>
      <c r="F1139" s="399" t="s">
        <v>2793</v>
      </c>
      <c r="H1139" s="398" t="s">
        <v>1</v>
      </c>
      <c r="I1139" s="436"/>
      <c r="L1139" s="396"/>
      <c r="M1139" s="400"/>
      <c r="N1139" s="401"/>
      <c r="O1139" s="401"/>
      <c r="P1139" s="401"/>
      <c r="Q1139" s="401"/>
      <c r="R1139" s="401"/>
      <c r="S1139" s="401"/>
      <c r="T1139" s="402"/>
      <c r="AT1139" s="398" t="s">
        <v>88</v>
      </c>
      <c r="AU1139" s="398" t="s">
        <v>45</v>
      </c>
      <c r="AV1139" s="397" t="s">
        <v>12</v>
      </c>
      <c r="AW1139" s="397" t="s">
        <v>24</v>
      </c>
      <c r="AX1139" s="397" t="s">
        <v>42</v>
      </c>
      <c r="AY1139" s="398" t="s">
        <v>79</v>
      </c>
    </row>
    <row r="1140" spans="2:65" s="378" customFormat="1">
      <c r="B1140" s="377"/>
      <c r="D1140" s="379" t="s">
        <v>88</v>
      </c>
      <c r="E1140" s="380" t="s">
        <v>1</v>
      </c>
      <c r="F1140" s="381" t="s">
        <v>3484</v>
      </c>
      <c r="H1140" s="382">
        <v>63.7</v>
      </c>
      <c r="I1140" s="434"/>
      <c r="L1140" s="377"/>
      <c r="M1140" s="383"/>
      <c r="N1140" s="384"/>
      <c r="O1140" s="384"/>
      <c r="P1140" s="384"/>
      <c r="Q1140" s="384"/>
      <c r="R1140" s="384"/>
      <c r="S1140" s="384"/>
      <c r="T1140" s="385"/>
      <c r="AT1140" s="380" t="s">
        <v>88</v>
      </c>
      <c r="AU1140" s="380" t="s">
        <v>45</v>
      </c>
      <c r="AV1140" s="378" t="s">
        <v>45</v>
      </c>
      <c r="AW1140" s="378" t="s">
        <v>24</v>
      </c>
      <c r="AX1140" s="378" t="s">
        <v>42</v>
      </c>
      <c r="AY1140" s="380" t="s">
        <v>79</v>
      </c>
    </row>
    <row r="1141" spans="2:65" s="387" customFormat="1">
      <c r="B1141" s="386"/>
      <c r="D1141" s="388" t="s">
        <v>88</v>
      </c>
      <c r="E1141" s="389" t="s">
        <v>1</v>
      </c>
      <c r="F1141" s="390" t="s">
        <v>90</v>
      </c>
      <c r="H1141" s="391">
        <v>63.7</v>
      </c>
      <c r="I1141" s="435"/>
      <c r="L1141" s="386"/>
      <c r="M1141" s="392"/>
      <c r="N1141" s="393"/>
      <c r="O1141" s="393"/>
      <c r="P1141" s="393"/>
      <c r="Q1141" s="393"/>
      <c r="R1141" s="393"/>
      <c r="S1141" s="393"/>
      <c r="T1141" s="394"/>
      <c r="AT1141" s="395" t="s">
        <v>88</v>
      </c>
      <c r="AU1141" s="395" t="s">
        <v>45</v>
      </c>
      <c r="AV1141" s="387" t="s">
        <v>91</v>
      </c>
      <c r="AW1141" s="387" t="s">
        <v>24</v>
      </c>
      <c r="AX1141" s="387" t="s">
        <v>12</v>
      </c>
      <c r="AY1141" s="395" t="s">
        <v>79</v>
      </c>
    </row>
    <row r="1142" spans="2:65" s="285" customFormat="1" ht="22.5" customHeight="1">
      <c r="B1142" s="286"/>
      <c r="C1142" s="405" t="s">
        <v>3430</v>
      </c>
      <c r="D1142" s="405" t="s">
        <v>92</v>
      </c>
      <c r="E1142" s="406" t="s">
        <v>3482</v>
      </c>
      <c r="F1142" s="407" t="s">
        <v>4760</v>
      </c>
      <c r="G1142" s="408" t="s">
        <v>959</v>
      </c>
      <c r="H1142" s="409">
        <v>66.885000000000005</v>
      </c>
      <c r="I1142" s="262"/>
      <c r="J1142" s="410">
        <f>ROUND(I1142*H1142,1)</f>
        <v>0</v>
      </c>
      <c r="K1142" s="407"/>
      <c r="L1142" s="411"/>
      <c r="M1142" s="412" t="s">
        <v>1</v>
      </c>
      <c r="N1142" s="413" t="s">
        <v>31</v>
      </c>
      <c r="O1142" s="374">
        <v>0</v>
      </c>
      <c r="P1142" s="374">
        <f>O1142*H1142</f>
        <v>0</v>
      </c>
      <c r="Q1142" s="374">
        <v>3.0000000000000001E-3</v>
      </c>
      <c r="R1142" s="374">
        <f>Q1142*H1142</f>
        <v>0.20065500000000003</v>
      </c>
      <c r="S1142" s="374">
        <v>0</v>
      </c>
      <c r="T1142" s="375">
        <f>S1142*H1142</f>
        <v>0</v>
      </c>
      <c r="AR1142" s="275" t="s">
        <v>95</v>
      </c>
      <c r="AT1142" s="275" t="s">
        <v>92</v>
      </c>
      <c r="AU1142" s="275" t="s">
        <v>45</v>
      </c>
      <c r="AY1142" s="275" t="s">
        <v>79</v>
      </c>
      <c r="BE1142" s="376">
        <f>IF(N1142="základní",J1142,0)</f>
        <v>0</v>
      </c>
      <c r="BF1142" s="376">
        <f>IF(N1142="snížená",J1142,0)</f>
        <v>0</v>
      </c>
      <c r="BG1142" s="376">
        <f>IF(N1142="zákl. přenesená",J1142,0)</f>
        <v>0</v>
      </c>
      <c r="BH1142" s="376">
        <f>IF(N1142="sníž. přenesená",J1142,0)</f>
        <v>0</v>
      </c>
      <c r="BI1142" s="376">
        <f>IF(N1142="nulová",J1142,0)</f>
        <v>0</v>
      </c>
      <c r="BJ1142" s="275" t="s">
        <v>12</v>
      </c>
      <c r="BK1142" s="376">
        <f>ROUND(I1142*H1142,1)</f>
        <v>0</v>
      </c>
      <c r="BL1142" s="275" t="s">
        <v>86</v>
      </c>
      <c r="BM1142" s="275" t="s">
        <v>3481</v>
      </c>
    </row>
    <row r="1143" spans="2:65" s="378" customFormat="1">
      <c r="B1143" s="377"/>
      <c r="D1143" s="388" t="s">
        <v>88</v>
      </c>
      <c r="F1143" s="403" t="s">
        <v>4870</v>
      </c>
      <c r="H1143" s="404">
        <v>66.885000000000005</v>
      </c>
      <c r="I1143" s="434"/>
      <c r="L1143" s="377"/>
      <c r="M1143" s="383"/>
      <c r="N1143" s="384"/>
      <c r="O1143" s="384"/>
      <c r="P1143" s="384"/>
      <c r="Q1143" s="384"/>
      <c r="R1143" s="384"/>
      <c r="S1143" s="384"/>
      <c r="T1143" s="385"/>
      <c r="AT1143" s="380" t="s">
        <v>88</v>
      </c>
      <c r="AU1143" s="380" t="s">
        <v>45</v>
      </c>
      <c r="AV1143" s="378" t="s">
        <v>45</v>
      </c>
      <c r="AW1143" s="378" t="s">
        <v>2</v>
      </c>
      <c r="AX1143" s="378" t="s">
        <v>12</v>
      </c>
      <c r="AY1143" s="380" t="s">
        <v>79</v>
      </c>
    </row>
    <row r="1144" spans="2:65" s="285" customFormat="1" ht="31.5" customHeight="1">
      <c r="B1144" s="286"/>
      <c r="C1144" s="366" t="s">
        <v>3426</v>
      </c>
      <c r="D1144" s="366" t="s">
        <v>82</v>
      </c>
      <c r="E1144" s="367" t="s">
        <v>3479</v>
      </c>
      <c r="F1144" s="368" t="s">
        <v>3478</v>
      </c>
      <c r="G1144" s="369" t="s">
        <v>959</v>
      </c>
      <c r="H1144" s="370">
        <v>447.23899999999998</v>
      </c>
      <c r="I1144" s="261"/>
      <c r="J1144" s="371">
        <f>ROUND(I1144*H1144,1)</f>
        <v>0</v>
      </c>
      <c r="K1144" s="368"/>
      <c r="L1144" s="286"/>
      <c r="M1144" s="372" t="s">
        <v>1</v>
      </c>
      <c r="N1144" s="373" t="s">
        <v>31</v>
      </c>
      <c r="O1144" s="374">
        <v>0.12</v>
      </c>
      <c r="P1144" s="374">
        <f>O1144*H1144</f>
        <v>53.668679999999995</v>
      </c>
      <c r="Q1144" s="374">
        <v>0</v>
      </c>
      <c r="R1144" s="374">
        <f>Q1144*H1144</f>
        <v>0</v>
      </c>
      <c r="S1144" s="374">
        <v>0</v>
      </c>
      <c r="T1144" s="375">
        <f>S1144*H1144</f>
        <v>0</v>
      </c>
      <c r="AR1144" s="275" t="s">
        <v>86</v>
      </c>
      <c r="AT1144" s="275" t="s">
        <v>82</v>
      </c>
      <c r="AU1144" s="275" t="s">
        <v>45</v>
      </c>
      <c r="AY1144" s="275" t="s">
        <v>79</v>
      </c>
      <c r="BE1144" s="376">
        <f>IF(N1144="základní",J1144,0)</f>
        <v>0</v>
      </c>
      <c r="BF1144" s="376">
        <f>IF(N1144="snížená",J1144,0)</f>
        <v>0</v>
      </c>
      <c r="BG1144" s="376">
        <f>IF(N1144="zákl. přenesená",J1144,0)</f>
        <v>0</v>
      </c>
      <c r="BH1144" s="376">
        <f>IF(N1144="sníž. přenesená",J1144,0)</f>
        <v>0</v>
      </c>
      <c r="BI1144" s="376">
        <f>IF(N1144="nulová",J1144,0)</f>
        <v>0</v>
      </c>
      <c r="BJ1144" s="275" t="s">
        <v>12</v>
      </c>
      <c r="BK1144" s="376">
        <f>ROUND(I1144*H1144,1)</f>
        <v>0</v>
      </c>
      <c r="BL1144" s="275" t="s">
        <v>86</v>
      </c>
      <c r="BM1144" s="275" t="s">
        <v>3477</v>
      </c>
    </row>
    <row r="1145" spans="2:65" s="397" customFormat="1">
      <c r="B1145" s="396"/>
      <c r="D1145" s="379" t="s">
        <v>88</v>
      </c>
      <c r="E1145" s="398" t="s">
        <v>1</v>
      </c>
      <c r="F1145" s="399" t="s">
        <v>2793</v>
      </c>
      <c r="H1145" s="398" t="s">
        <v>1</v>
      </c>
      <c r="I1145" s="436"/>
      <c r="L1145" s="396"/>
      <c r="M1145" s="400"/>
      <c r="N1145" s="401"/>
      <c r="O1145" s="401"/>
      <c r="P1145" s="401"/>
      <c r="Q1145" s="401"/>
      <c r="R1145" s="401"/>
      <c r="S1145" s="401"/>
      <c r="T1145" s="402"/>
      <c r="AT1145" s="398" t="s">
        <v>88</v>
      </c>
      <c r="AU1145" s="398" t="s">
        <v>45</v>
      </c>
      <c r="AV1145" s="397" t="s">
        <v>12</v>
      </c>
      <c r="AW1145" s="397" t="s">
        <v>24</v>
      </c>
      <c r="AX1145" s="397" t="s">
        <v>42</v>
      </c>
      <c r="AY1145" s="398" t="s">
        <v>79</v>
      </c>
    </row>
    <row r="1146" spans="2:65" s="378" customFormat="1">
      <c r="B1146" s="377"/>
      <c r="D1146" s="379" t="s">
        <v>88</v>
      </c>
      <c r="E1146" s="380" t="s">
        <v>1</v>
      </c>
      <c r="F1146" s="381" t="s">
        <v>3476</v>
      </c>
      <c r="H1146" s="382">
        <v>69.843000000000004</v>
      </c>
      <c r="I1146" s="434"/>
      <c r="L1146" s="377"/>
      <c r="M1146" s="383"/>
      <c r="N1146" s="384"/>
      <c r="O1146" s="384"/>
      <c r="P1146" s="384"/>
      <c r="Q1146" s="384"/>
      <c r="R1146" s="384"/>
      <c r="S1146" s="384"/>
      <c r="T1146" s="385"/>
      <c r="AT1146" s="380" t="s">
        <v>88</v>
      </c>
      <c r="AU1146" s="380" t="s">
        <v>45</v>
      </c>
      <c r="AV1146" s="378" t="s">
        <v>45</v>
      </c>
      <c r="AW1146" s="378" t="s">
        <v>24</v>
      </c>
      <c r="AX1146" s="378" t="s">
        <v>42</v>
      </c>
      <c r="AY1146" s="380" t="s">
        <v>79</v>
      </c>
    </row>
    <row r="1147" spans="2:65" s="378" customFormat="1">
      <c r="B1147" s="377"/>
      <c r="D1147" s="379" t="s">
        <v>88</v>
      </c>
      <c r="E1147" s="380" t="s">
        <v>1</v>
      </c>
      <c r="F1147" s="381" t="s">
        <v>3475</v>
      </c>
      <c r="H1147" s="382">
        <v>75.525000000000006</v>
      </c>
      <c r="I1147" s="434"/>
      <c r="L1147" s="377"/>
      <c r="M1147" s="383"/>
      <c r="N1147" s="384"/>
      <c r="O1147" s="384"/>
      <c r="P1147" s="384"/>
      <c r="Q1147" s="384"/>
      <c r="R1147" s="384"/>
      <c r="S1147" s="384"/>
      <c r="T1147" s="385"/>
      <c r="AT1147" s="380" t="s">
        <v>88</v>
      </c>
      <c r="AU1147" s="380" t="s">
        <v>45</v>
      </c>
      <c r="AV1147" s="378" t="s">
        <v>45</v>
      </c>
      <c r="AW1147" s="378" t="s">
        <v>24</v>
      </c>
      <c r="AX1147" s="378" t="s">
        <v>42</v>
      </c>
      <c r="AY1147" s="380" t="s">
        <v>79</v>
      </c>
    </row>
    <row r="1148" spans="2:65" s="378" customFormat="1">
      <c r="B1148" s="377"/>
      <c r="D1148" s="379" t="s">
        <v>88</v>
      </c>
      <c r="E1148" s="380" t="s">
        <v>1</v>
      </c>
      <c r="F1148" s="381" t="s">
        <v>3474</v>
      </c>
      <c r="H1148" s="382">
        <v>-3.1520000000000001</v>
      </c>
      <c r="I1148" s="434"/>
      <c r="L1148" s="377"/>
      <c r="M1148" s="383"/>
      <c r="N1148" s="384"/>
      <c r="O1148" s="384"/>
      <c r="P1148" s="384"/>
      <c r="Q1148" s="384"/>
      <c r="R1148" s="384"/>
      <c r="S1148" s="384"/>
      <c r="T1148" s="385"/>
      <c r="AT1148" s="380" t="s">
        <v>88</v>
      </c>
      <c r="AU1148" s="380" t="s">
        <v>45</v>
      </c>
      <c r="AV1148" s="378" t="s">
        <v>45</v>
      </c>
      <c r="AW1148" s="378" t="s">
        <v>24</v>
      </c>
      <c r="AX1148" s="378" t="s">
        <v>42</v>
      </c>
      <c r="AY1148" s="380" t="s">
        <v>79</v>
      </c>
    </row>
    <row r="1149" spans="2:65" s="378" customFormat="1">
      <c r="B1149" s="377"/>
      <c r="D1149" s="379" t="s">
        <v>88</v>
      </c>
      <c r="E1149" s="380" t="s">
        <v>1</v>
      </c>
      <c r="F1149" s="381" t="s">
        <v>3473</v>
      </c>
      <c r="H1149" s="382">
        <v>-1.379</v>
      </c>
      <c r="I1149" s="434"/>
      <c r="L1149" s="377"/>
      <c r="M1149" s="383"/>
      <c r="N1149" s="384"/>
      <c r="O1149" s="384"/>
      <c r="P1149" s="384"/>
      <c r="Q1149" s="384"/>
      <c r="R1149" s="384"/>
      <c r="S1149" s="384"/>
      <c r="T1149" s="385"/>
      <c r="AT1149" s="380" t="s">
        <v>88</v>
      </c>
      <c r="AU1149" s="380" t="s">
        <v>45</v>
      </c>
      <c r="AV1149" s="378" t="s">
        <v>45</v>
      </c>
      <c r="AW1149" s="378" t="s">
        <v>24</v>
      </c>
      <c r="AX1149" s="378" t="s">
        <v>42</v>
      </c>
      <c r="AY1149" s="380" t="s">
        <v>79</v>
      </c>
    </row>
    <row r="1150" spans="2:65" s="378" customFormat="1">
      <c r="B1150" s="377"/>
      <c r="D1150" s="379" t="s">
        <v>88</v>
      </c>
      <c r="E1150" s="380" t="s">
        <v>1</v>
      </c>
      <c r="F1150" s="381" t="s">
        <v>2857</v>
      </c>
      <c r="H1150" s="382">
        <v>-3.78</v>
      </c>
      <c r="I1150" s="434"/>
      <c r="L1150" s="377"/>
      <c r="M1150" s="383"/>
      <c r="N1150" s="384"/>
      <c r="O1150" s="384"/>
      <c r="P1150" s="384"/>
      <c r="Q1150" s="384"/>
      <c r="R1150" s="384"/>
      <c r="S1150" s="384"/>
      <c r="T1150" s="385"/>
      <c r="AT1150" s="380" t="s">
        <v>88</v>
      </c>
      <c r="AU1150" s="380" t="s">
        <v>45</v>
      </c>
      <c r="AV1150" s="378" t="s">
        <v>45</v>
      </c>
      <c r="AW1150" s="378" t="s">
        <v>24</v>
      </c>
      <c r="AX1150" s="378" t="s">
        <v>42</v>
      </c>
      <c r="AY1150" s="380" t="s">
        <v>79</v>
      </c>
    </row>
    <row r="1151" spans="2:65" s="417" customFormat="1">
      <c r="B1151" s="416"/>
      <c r="D1151" s="379" t="s">
        <v>88</v>
      </c>
      <c r="E1151" s="418" t="s">
        <v>1</v>
      </c>
      <c r="F1151" s="419" t="s">
        <v>1840</v>
      </c>
      <c r="H1151" s="420">
        <v>137.05699999999999</v>
      </c>
      <c r="I1151" s="438"/>
      <c r="L1151" s="416"/>
      <c r="M1151" s="421"/>
      <c r="N1151" s="422"/>
      <c r="O1151" s="422"/>
      <c r="P1151" s="422"/>
      <c r="Q1151" s="422"/>
      <c r="R1151" s="422"/>
      <c r="S1151" s="422"/>
      <c r="T1151" s="423"/>
      <c r="AT1151" s="418" t="s">
        <v>88</v>
      </c>
      <c r="AU1151" s="418" t="s">
        <v>45</v>
      </c>
      <c r="AV1151" s="417" t="s">
        <v>98</v>
      </c>
      <c r="AW1151" s="417" t="s">
        <v>24</v>
      </c>
      <c r="AX1151" s="417" t="s">
        <v>42</v>
      </c>
      <c r="AY1151" s="418" t="s">
        <v>79</v>
      </c>
    </row>
    <row r="1152" spans="2:65" s="397" customFormat="1">
      <c r="B1152" s="396"/>
      <c r="D1152" s="379" t="s">
        <v>88</v>
      </c>
      <c r="E1152" s="398" t="s">
        <v>1</v>
      </c>
      <c r="F1152" s="399" t="s">
        <v>2791</v>
      </c>
      <c r="H1152" s="398" t="s">
        <v>1</v>
      </c>
      <c r="I1152" s="436"/>
      <c r="L1152" s="396"/>
      <c r="M1152" s="400"/>
      <c r="N1152" s="401"/>
      <c r="O1152" s="401"/>
      <c r="P1152" s="401"/>
      <c r="Q1152" s="401"/>
      <c r="R1152" s="401"/>
      <c r="S1152" s="401"/>
      <c r="T1152" s="402"/>
      <c r="AT1152" s="398" t="s">
        <v>88</v>
      </c>
      <c r="AU1152" s="398" t="s">
        <v>45</v>
      </c>
      <c r="AV1152" s="397" t="s">
        <v>12</v>
      </c>
      <c r="AW1152" s="397" t="s">
        <v>24</v>
      </c>
      <c r="AX1152" s="397" t="s">
        <v>42</v>
      </c>
      <c r="AY1152" s="398" t="s">
        <v>79</v>
      </c>
    </row>
    <row r="1153" spans="2:65" s="378" customFormat="1">
      <c r="B1153" s="377"/>
      <c r="D1153" s="379" t="s">
        <v>88</v>
      </c>
      <c r="E1153" s="380" t="s">
        <v>1</v>
      </c>
      <c r="F1153" s="381" t="s">
        <v>3472</v>
      </c>
      <c r="H1153" s="382">
        <v>55.1</v>
      </c>
      <c r="I1153" s="434"/>
      <c r="L1153" s="377"/>
      <c r="M1153" s="383"/>
      <c r="N1153" s="384"/>
      <c r="O1153" s="384"/>
      <c r="P1153" s="384"/>
      <c r="Q1153" s="384"/>
      <c r="R1153" s="384"/>
      <c r="S1153" s="384"/>
      <c r="T1153" s="385"/>
      <c r="AT1153" s="380" t="s">
        <v>88</v>
      </c>
      <c r="AU1153" s="380" t="s">
        <v>45</v>
      </c>
      <c r="AV1153" s="378" t="s">
        <v>45</v>
      </c>
      <c r="AW1153" s="378" t="s">
        <v>24</v>
      </c>
      <c r="AX1153" s="378" t="s">
        <v>42</v>
      </c>
      <c r="AY1153" s="380" t="s">
        <v>79</v>
      </c>
    </row>
    <row r="1154" spans="2:65" s="378" customFormat="1">
      <c r="B1154" s="377"/>
      <c r="D1154" s="379" t="s">
        <v>88</v>
      </c>
      <c r="E1154" s="380" t="s">
        <v>1</v>
      </c>
      <c r="F1154" s="381" t="s">
        <v>3471</v>
      </c>
      <c r="H1154" s="382">
        <v>270.84199999999998</v>
      </c>
      <c r="I1154" s="434"/>
      <c r="L1154" s="377"/>
      <c r="M1154" s="383"/>
      <c r="N1154" s="384"/>
      <c r="O1154" s="384"/>
      <c r="P1154" s="384"/>
      <c r="Q1154" s="384"/>
      <c r="R1154" s="384"/>
      <c r="S1154" s="384"/>
      <c r="T1154" s="385"/>
      <c r="AT1154" s="380" t="s">
        <v>88</v>
      </c>
      <c r="AU1154" s="380" t="s">
        <v>45</v>
      </c>
      <c r="AV1154" s="378" t="s">
        <v>45</v>
      </c>
      <c r="AW1154" s="378" t="s">
        <v>24</v>
      </c>
      <c r="AX1154" s="378" t="s">
        <v>42</v>
      </c>
      <c r="AY1154" s="380" t="s">
        <v>79</v>
      </c>
    </row>
    <row r="1155" spans="2:65" s="378" customFormat="1">
      <c r="B1155" s="377"/>
      <c r="D1155" s="379" t="s">
        <v>88</v>
      </c>
      <c r="E1155" s="380" t="s">
        <v>1</v>
      </c>
      <c r="F1155" s="381" t="s">
        <v>2853</v>
      </c>
      <c r="H1155" s="382">
        <v>-13.002000000000001</v>
      </c>
      <c r="I1155" s="434"/>
      <c r="L1155" s="377"/>
      <c r="M1155" s="383"/>
      <c r="N1155" s="384"/>
      <c r="O1155" s="384"/>
      <c r="P1155" s="384"/>
      <c r="Q1155" s="384"/>
      <c r="R1155" s="384"/>
      <c r="S1155" s="384"/>
      <c r="T1155" s="385"/>
      <c r="AT1155" s="380" t="s">
        <v>88</v>
      </c>
      <c r="AU1155" s="380" t="s">
        <v>45</v>
      </c>
      <c r="AV1155" s="378" t="s">
        <v>45</v>
      </c>
      <c r="AW1155" s="378" t="s">
        <v>24</v>
      </c>
      <c r="AX1155" s="378" t="s">
        <v>42</v>
      </c>
      <c r="AY1155" s="380" t="s">
        <v>79</v>
      </c>
    </row>
    <row r="1156" spans="2:65" s="378" customFormat="1">
      <c r="B1156" s="377"/>
      <c r="D1156" s="379" t="s">
        <v>88</v>
      </c>
      <c r="E1156" s="380" t="s">
        <v>1</v>
      </c>
      <c r="F1156" s="381" t="s">
        <v>2851</v>
      </c>
      <c r="H1156" s="382">
        <v>-2.758</v>
      </c>
      <c r="I1156" s="434"/>
      <c r="L1156" s="377"/>
      <c r="M1156" s="383"/>
      <c r="N1156" s="384"/>
      <c r="O1156" s="384"/>
      <c r="P1156" s="384"/>
      <c r="Q1156" s="384"/>
      <c r="R1156" s="384"/>
      <c r="S1156" s="384"/>
      <c r="T1156" s="385"/>
      <c r="AT1156" s="380" t="s">
        <v>88</v>
      </c>
      <c r="AU1156" s="380" t="s">
        <v>45</v>
      </c>
      <c r="AV1156" s="378" t="s">
        <v>45</v>
      </c>
      <c r="AW1156" s="378" t="s">
        <v>24</v>
      </c>
      <c r="AX1156" s="378" t="s">
        <v>42</v>
      </c>
      <c r="AY1156" s="380" t="s">
        <v>79</v>
      </c>
    </row>
    <row r="1157" spans="2:65" s="417" customFormat="1">
      <c r="B1157" s="416"/>
      <c r="D1157" s="379" t="s">
        <v>88</v>
      </c>
      <c r="E1157" s="418" t="s">
        <v>1</v>
      </c>
      <c r="F1157" s="419" t="s">
        <v>1840</v>
      </c>
      <c r="H1157" s="420">
        <v>310.18200000000002</v>
      </c>
      <c r="I1157" s="438"/>
      <c r="L1157" s="416"/>
      <c r="M1157" s="421"/>
      <c r="N1157" s="422"/>
      <c r="O1157" s="422"/>
      <c r="P1157" s="422"/>
      <c r="Q1157" s="422"/>
      <c r="R1157" s="422"/>
      <c r="S1157" s="422"/>
      <c r="T1157" s="423"/>
      <c r="AT1157" s="418" t="s">
        <v>88</v>
      </c>
      <c r="AU1157" s="418" t="s">
        <v>45</v>
      </c>
      <c r="AV1157" s="417" t="s">
        <v>98</v>
      </c>
      <c r="AW1157" s="417" t="s">
        <v>24</v>
      </c>
      <c r="AX1157" s="417" t="s">
        <v>42</v>
      </c>
      <c r="AY1157" s="418" t="s">
        <v>79</v>
      </c>
    </row>
    <row r="1158" spans="2:65" s="387" customFormat="1">
      <c r="B1158" s="386"/>
      <c r="D1158" s="388" t="s">
        <v>88</v>
      </c>
      <c r="E1158" s="389" t="s">
        <v>1</v>
      </c>
      <c r="F1158" s="390" t="s">
        <v>90</v>
      </c>
      <c r="H1158" s="391">
        <v>447.23899999999998</v>
      </c>
      <c r="I1158" s="435"/>
      <c r="L1158" s="386"/>
      <c r="M1158" s="392"/>
      <c r="N1158" s="393"/>
      <c r="O1158" s="393"/>
      <c r="P1158" s="393"/>
      <c r="Q1158" s="393"/>
      <c r="R1158" s="393"/>
      <c r="S1158" s="393"/>
      <c r="T1158" s="394"/>
      <c r="AT1158" s="395" t="s">
        <v>88</v>
      </c>
      <c r="AU1158" s="395" t="s">
        <v>45</v>
      </c>
      <c r="AV1158" s="387" t="s">
        <v>91</v>
      </c>
      <c r="AW1158" s="387" t="s">
        <v>24</v>
      </c>
      <c r="AX1158" s="387" t="s">
        <v>12</v>
      </c>
      <c r="AY1158" s="395" t="s">
        <v>79</v>
      </c>
    </row>
    <row r="1159" spans="2:65" s="285" customFormat="1" ht="22.5" customHeight="1">
      <c r="B1159" s="286"/>
      <c r="C1159" s="366" t="s">
        <v>3422</v>
      </c>
      <c r="D1159" s="366" t="s">
        <v>82</v>
      </c>
      <c r="E1159" s="367" t="s">
        <v>3469</v>
      </c>
      <c r="F1159" s="368" t="s">
        <v>3468</v>
      </c>
      <c r="G1159" s="369" t="s">
        <v>959</v>
      </c>
      <c r="H1159" s="370">
        <v>316.93400000000003</v>
      </c>
      <c r="I1159" s="261"/>
      <c r="J1159" s="371">
        <f>ROUND(I1159*H1159,1)</f>
        <v>0</v>
      </c>
      <c r="K1159" s="368"/>
      <c r="L1159" s="286"/>
      <c r="M1159" s="372" t="s">
        <v>1</v>
      </c>
      <c r="N1159" s="373" t="s">
        <v>31</v>
      </c>
      <c r="O1159" s="374">
        <v>1.492</v>
      </c>
      <c r="P1159" s="374">
        <f>O1159*H1159</f>
        <v>472.86552800000004</v>
      </c>
      <c r="Q1159" s="374">
        <v>2.0279999999999999E-2</v>
      </c>
      <c r="R1159" s="374">
        <f>Q1159*H1159</f>
        <v>6.4274215200000002</v>
      </c>
      <c r="S1159" s="374">
        <v>0</v>
      </c>
      <c r="T1159" s="375">
        <f>S1159*H1159</f>
        <v>0</v>
      </c>
      <c r="AR1159" s="275" t="s">
        <v>86</v>
      </c>
      <c r="AT1159" s="275" t="s">
        <v>82</v>
      </c>
      <c r="AU1159" s="275" t="s">
        <v>45</v>
      </c>
      <c r="AY1159" s="275" t="s">
        <v>79</v>
      </c>
      <c r="BE1159" s="376">
        <f>IF(N1159="základní",J1159,0)</f>
        <v>0</v>
      </c>
      <c r="BF1159" s="376">
        <f>IF(N1159="snížená",J1159,0)</f>
        <v>0</v>
      </c>
      <c r="BG1159" s="376">
        <f>IF(N1159="zákl. přenesená",J1159,0)</f>
        <v>0</v>
      </c>
      <c r="BH1159" s="376">
        <f>IF(N1159="sníž. přenesená",J1159,0)</f>
        <v>0</v>
      </c>
      <c r="BI1159" s="376">
        <f>IF(N1159="nulová",J1159,0)</f>
        <v>0</v>
      </c>
      <c r="BJ1159" s="275" t="s">
        <v>12</v>
      </c>
      <c r="BK1159" s="376">
        <f>ROUND(I1159*H1159,1)</f>
        <v>0</v>
      </c>
      <c r="BL1159" s="275" t="s">
        <v>86</v>
      </c>
      <c r="BM1159" s="275" t="s">
        <v>3467</v>
      </c>
    </row>
    <row r="1160" spans="2:65" s="397" customFormat="1">
      <c r="B1160" s="396"/>
      <c r="D1160" s="379" t="s">
        <v>88</v>
      </c>
      <c r="E1160" s="398" t="s">
        <v>1</v>
      </c>
      <c r="F1160" s="399" t="s">
        <v>2791</v>
      </c>
      <c r="H1160" s="398" t="s">
        <v>1</v>
      </c>
      <c r="I1160" s="436"/>
      <c r="L1160" s="396"/>
      <c r="M1160" s="400"/>
      <c r="N1160" s="401"/>
      <c r="O1160" s="401"/>
      <c r="P1160" s="401"/>
      <c r="Q1160" s="401"/>
      <c r="R1160" s="401"/>
      <c r="S1160" s="401"/>
      <c r="T1160" s="402"/>
      <c r="AT1160" s="398" t="s">
        <v>88</v>
      </c>
      <c r="AU1160" s="398" t="s">
        <v>45</v>
      </c>
      <c r="AV1160" s="397" t="s">
        <v>12</v>
      </c>
      <c r="AW1160" s="397" t="s">
        <v>24</v>
      </c>
      <c r="AX1160" s="397" t="s">
        <v>42</v>
      </c>
      <c r="AY1160" s="398" t="s">
        <v>79</v>
      </c>
    </row>
    <row r="1161" spans="2:65" s="378" customFormat="1">
      <c r="B1161" s="377"/>
      <c r="D1161" s="379" t="s">
        <v>88</v>
      </c>
      <c r="E1161" s="380" t="s">
        <v>1</v>
      </c>
      <c r="F1161" s="381" t="s">
        <v>3466</v>
      </c>
      <c r="H1161" s="382">
        <v>64.495999999999995</v>
      </c>
      <c r="I1161" s="434"/>
      <c r="L1161" s="377"/>
      <c r="M1161" s="383"/>
      <c r="N1161" s="384"/>
      <c r="O1161" s="384"/>
      <c r="P1161" s="384"/>
      <c r="Q1161" s="384"/>
      <c r="R1161" s="384"/>
      <c r="S1161" s="384"/>
      <c r="T1161" s="385"/>
      <c r="AT1161" s="380" t="s">
        <v>88</v>
      </c>
      <c r="AU1161" s="380" t="s">
        <v>45</v>
      </c>
      <c r="AV1161" s="378" t="s">
        <v>45</v>
      </c>
      <c r="AW1161" s="378" t="s">
        <v>24</v>
      </c>
      <c r="AX1161" s="378" t="s">
        <v>42</v>
      </c>
      <c r="AY1161" s="380" t="s">
        <v>79</v>
      </c>
    </row>
    <row r="1162" spans="2:65" s="378" customFormat="1">
      <c r="B1162" s="377"/>
      <c r="D1162" s="379" t="s">
        <v>88</v>
      </c>
      <c r="E1162" s="380" t="s">
        <v>1</v>
      </c>
      <c r="F1162" s="381" t="s">
        <v>3465</v>
      </c>
      <c r="H1162" s="382">
        <v>252.43799999999999</v>
      </c>
      <c r="I1162" s="434"/>
      <c r="L1162" s="377"/>
      <c r="M1162" s="383"/>
      <c r="N1162" s="384"/>
      <c r="O1162" s="384"/>
      <c r="P1162" s="384"/>
      <c r="Q1162" s="384"/>
      <c r="R1162" s="384"/>
      <c r="S1162" s="384"/>
      <c r="T1162" s="385"/>
      <c r="AT1162" s="380" t="s">
        <v>88</v>
      </c>
      <c r="AU1162" s="380" t="s">
        <v>45</v>
      </c>
      <c r="AV1162" s="378" t="s">
        <v>45</v>
      </c>
      <c r="AW1162" s="378" t="s">
        <v>24</v>
      </c>
      <c r="AX1162" s="378" t="s">
        <v>42</v>
      </c>
      <c r="AY1162" s="380" t="s">
        <v>79</v>
      </c>
    </row>
    <row r="1163" spans="2:65" s="387" customFormat="1">
      <c r="B1163" s="386"/>
      <c r="D1163" s="388" t="s">
        <v>88</v>
      </c>
      <c r="E1163" s="389" t="s">
        <v>1</v>
      </c>
      <c r="F1163" s="390" t="s">
        <v>90</v>
      </c>
      <c r="H1163" s="391">
        <v>316.93400000000003</v>
      </c>
      <c r="I1163" s="435"/>
      <c r="L1163" s="386"/>
      <c r="M1163" s="392"/>
      <c r="N1163" s="393"/>
      <c r="O1163" s="393"/>
      <c r="P1163" s="393"/>
      <c r="Q1163" s="393"/>
      <c r="R1163" s="393"/>
      <c r="S1163" s="393"/>
      <c r="T1163" s="394"/>
      <c r="AT1163" s="395" t="s">
        <v>88</v>
      </c>
      <c r="AU1163" s="395" t="s">
        <v>45</v>
      </c>
      <c r="AV1163" s="387" t="s">
        <v>91</v>
      </c>
      <c r="AW1163" s="387" t="s">
        <v>24</v>
      </c>
      <c r="AX1163" s="387" t="s">
        <v>12</v>
      </c>
      <c r="AY1163" s="395" t="s">
        <v>79</v>
      </c>
    </row>
    <row r="1164" spans="2:65" s="285" customFormat="1" ht="22.5" customHeight="1">
      <c r="B1164" s="286"/>
      <c r="C1164" s="366" t="s">
        <v>3418</v>
      </c>
      <c r="D1164" s="366" t="s">
        <v>82</v>
      </c>
      <c r="E1164" s="367" t="s">
        <v>3463</v>
      </c>
      <c r="F1164" s="368" t="s">
        <v>3462</v>
      </c>
      <c r="G1164" s="369" t="s">
        <v>959</v>
      </c>
      <c r="H1164" s="370">
        <v>3169.34</v>
      </c>
      <c r="I1164" s="261"/>
      <c r="J1164" s="371">
        <f>ROUND(I1164*H1164,1)</f>
        <v>0</v>
      </c>
      <c r="K1164" s="368"/>
      <c r="L1164" s="286"/>
      <c r="M1164" s="372" t="s">
        <v>1</v>
      </c>
      <c r="N1164" s="373" t="s">
        <v>31</v>
      </c>
      <c r="O1164" s="374">
        <v>0</v>
      </c>
      <c r="P1164" s="374">
        <f>O1164*H1164</f>
        <v>0</v>
      </c>
      <c r="Q1164" s="374">
        <v>3.6000000000000002E-4</v>
      </c>
      <c r="R1164" s="374">
        <f>Q1164*H1164</f>
        <v>1.1409624</v>
      </c>
      <c r="S1164" s="374">
        <v>0</v>
      </c>
      <c r="T1164" s="375">
        <f>S1164*H1164</f>
        <v>0</v>
      </c>
      <c r="AR1164" s="275" t="s">
        <v>86</v>
      </c>
      <c r="AT1164" s="275" t="s">
        <v>82</v>
      </c>
      <c r="AU1164" s="275" t="s">
        <v>45</v>
      </c>
      <c r="AY1164" s="275" t="s">
        <v>79</v>
      </c>
      <c r="BE1164" s="376">
        <f>IF(N1164="základní",J1164,0)</f>
        <v>0</v>
      </c>
      <c r="BF1164" s="376">
        <f>IF(N1164="snížená",J1164,0)</f>
        <v>0</v>
      </c>
      <c r="BG1164" s="376">
        <f>IF(N1164="zákl. přenesená",J1164,0)</f>
        <v>0</v>
      </c>
      <c r="BH1164" s="376">
        <f>IF(N1164="sníž. přenesená",J1164,0)</f>
        <v>0</v>
      </c>
      <c r="BI1164" s="376">
        <f>IF(N1164="nulová",J1164,0)</f>
        <v>0</v>
      </c>
      <c r="BJ1164" s="275" t="s">
        <v>12</v>
      </c>
      <c r="BK1164" s="376">
        <f>ROUND(I1164*H1164,1)</f>
        <v>0</v>
      </c>
      <c r="BL1164" s="275" t="s">
        <v>86</v>
      </c>
      <c r="BM1164" s="275" t="s">
        <v>3461</v>
      </c>
    </row>
    <row r="1165" spans="2:65" s="378" customFormat="1">
      <c r="B1165" s="377"/>
      <c r="D1165" s="388" t="s">
        <v>88</v>
      </c>
      <c r="F1165" s="403" t="s">
        <v>4759</v>
      </c>
      <c r="H1165" s="404">
        <v>3169.34</v>
      </c>
      <c r="I1165" s="434"/>
      <c r="L1165" s="377"/>
      <c r="M1165" s="383"/>
      <c r="N1165" s="384"/>
      <c r="O1165" s="384"/>
      <c r="P1165" s="384"/>
      <c r="Q1165" s="384"/>
      <c r="R1165" s="384"/>
      <c r="S1165" s="384"/>
      <c r="T1165" s="385"/>
      <c r="AT1165" s="380" t="s">
        <v>88</v>
      </c>
      <c r="AU1165" s="380" t="s">
        <v>45</v>
      </c>
      <c r="AV1165" s="378" t="s">
        <v>45</v>
      </c>
      <c r="AW1165" s="378" t="s">
        <v>2</v>
      </c>
      <c r="AX1165" s="378" t="s">
        <v>12</v>
      </c>
      <c r="AY1165" s="380" t="s">
        <v>79</v>
      </c>
    </row>
    <row r="1166" spans="2:65" s="285" customFormat="1" ht="22.5" customHeight="1">
      <c r="B1166" s="286"/>
      <c r="C1166" s="366" t="s">
        <v>3414</v>
      </c>
      <c r="D1166" s="366" t="s">
        <v>82</v>
      </c>
      <c r="E1166" s="367" t="s">
        <v>3459</v>
      </c>
      <c r="F1166" s="368" t="s">
        <v>3458</v>
      </c>
      <c r="G1166" s="369" t="s">
        <v>185</v>
      </c>
      <c r="H1166" s="370">
        <v>20</v>
      </c>
      <c r="I1166" s="261"/>
      <c r="J1166" s="371">
        <f>ROUND(I1166*H1166,1)</f>
        <v>0</v>
      </c>
      <c r="K1166" s="368"/>
      <c r="L1166" s="286"/>
      <c r="M1166" s="372" t="s">
        <v>1</v>
      </c>
      <c r="N1166" s="373" t="s">
        <v>31</v>
      </c>
      <c r="O1166" s="374">
        <v>1.288</v>
      </c>
      <c r="P1166" s="374">
        <f>O1166*H1166</f>
        <v>25.76</v>
      </c>
      <c r="Q1166" s="374">
        <v>4.0000000000000003E-5</v>
      </c>
      <c r="R1166" s="374">
        <f>Q1166*H1166</f>
        <v>8.0000000000000004E-4</v>
      </c>
      <c r="S1166" s="374">
        <v>0</v>
      </c>
      <c r="T1166" s="375">
        <f>S1166*H1166</f>
        <v>0</v>
      </c>
      <c r="AR1166" s="275" t="s">
        <v>86</v>
      </c>
      <c r="AT1166" s="275" t="s">
        <v>82</v>
      </c>
      <c r="AU1166" s="275" t="s">
        <v>45</v>
      </c>
      <c r="AY1166" s="275" t="s">
        <v>79</v>
      </c>
      <c r="BE1166" s="376">
        <f>IF(N1166="základní",J1166,0)</f>
        <v>0</v>
      </c>
      <c r="BF1166" s="376">
        <f>IF(N1166="snížená",J1166,0)</f>
        <v>0</v>
      </c>
      <c r="BG1166" s="376">
        <f>IF(N1166="zákl. přenesená",J1166,0)</f>
        <v>0</v>
      </c>
      <c r="BH1166" s="376">
        <f>IF(N1166="sníž. přenesená",J1166,0)</f>
        <v>0</v>
      </c>
      <c r="BI1166" s="376">
        <f>IF(N1166="nulová",J1166,0)</f>
        <v>0</v>
      </c>
      <c r="BJ1166" s="275" t="s">
        <v>12</v>
      </c>
      <c r="BK1166" s="376">
        <f>ROUND(I1166*H1166,1)</f>
        <v>0</v>
      </c>
      <c r="BL1166" s="275" t="s">
        <v>86</v>
      </c>
      <c r="BM1166" s="275" t="s">
        <v>3457</v>
      </c>
    </row>
    <row r="1167" spans="2:65" s="397" customFormat="1">
      <c r="B1167" s="396"/>
      <c r="D1167" s="379" t="s">
        <v>88</v>
      </c>
      <c r="E1167" s="398" t="s">
        <v>1</v>
      </c>
      <c r="F1167" s="399" t="s">
        <v>3456</v>
      </c>
      <c r="H1167" s="398" t="s">
        <v>1</v>
      </c>
      <c r="I1167" s="436"/>
      <c r="L1167" s="396"/>
      <c r="M1167" s="400"/>
      <c r="N1167" s="401"/>
      <c r="O1167" s="401"/>
      <c r="P1167" s="401"/>
      <c r="Q1167" s="401"/>
      <c r="R1167" s="401"/>
      <c r="S1167" s="401"/>
      <c r="T1167" s="402"/>
      <c r="AT1167" s="398" t="s">
        <v>88</v>
      </c>
      <c r="AU1167" s="398" t="s">
        <v>45</v>
      </c>
      <c r="AV1167" s="397" t="s">
        <v>12</v>
      </c>
      <c r="AW1167" s="397" t="s">
        <v>24</v>
      </c>
      <c r="AX1167" s="397" t="s">
        <v>42</v>
      </c>
      <c r="AY1167" s="398" t="s">
        <v>79</v>
      </c>
    </row>
    <row r="1168" spans="2:65" s="378" customFormat="1">
      <c r="B1168" s="377"/>
      <c r="D1168" s="379" t="s">
        <v>88</v>
      </c>
      <c r="E1168" s="380" t="s">
        <v>1</v>
      </c>
      <c r="F1168" s="381" t="s">
        <v>193</v>
      </c>
      <c r="H1168" s="382">
        <v>20</v>
      </c>
      <c r="I1168" s="434"/>
      <c r="L1168" s="377"/>
      <c r="M1168" s="383"/>
      <c r="N1168" s="384"/>
      <c r="O1168" s="384"/>
      <c r="P1168" s="384"/>
      <c r="Q1168" s="384"/>
      <c r="R1168" s="384"/>
      <c r="S1168" s="384"/>
      <c r="T1168" s="385"/>
      <c r="AT1168" s="380" t="s">
        <v>88</v>
      </c>
      <c r="AU1168" s="380" t="s">
        <v>45</v>
      </c>
      <c r="AV1168" s="378" t="s">
        <v>45</v>
      </c>
      <c r="AW1168" s="378" t="s">
        <v>24</v>
      </c>
      <c r="AX1168" s="378" t="s">
        <v>42</v>
      </c>
      <c r="AY1168" s="380" t="s">
        <v>79</v>
      </c>
    </row>
    <row r="1169" spans="2:65" s="387" customFormat="1">
      <c r="B1169" s="386"/>
      <c r="D1169" s="388" t="s">
        <v>88</v>
      </c>
      <c r="E1169" s="389" t="s">
        <v>1</v>
      </c>
      <c r="F1169" s="390" t="s">
        <v>90</v>
      </c>
      <c r="H1169" s="391">
        <v>20</v>
      </c>
      <c r="I1169" s="435"/>
      <c r="L1169" s="386"/>
      <c r="M1169" s="392"/>
      <c r="N1169" s="393"/>
      <c r="O1169" s="393"/>
      <c r="P1169" s="393"/>
      <c r="Q1169" s="393"/>
      <c r="R1169" s="393"/>
      <c r="S1169" s="393"/>
      <c r="T1169" s="394"/>
      <c r="AT1169" s="395" t="s">
        <v>88</v>
      </c>
      <c r="AU1169" s="395" t="s">
        <v>45</v>
      </c>
      <c r="AV1169" s="387" t="s">
        <v>91</v>
      </c>
      <c r="AW1169" s="387" t="s">
        <v>24</v>
      </c>
      <c r="AX1169" s="387" t="s">
        <v>12</v>
      </c>
      <c r="AY1169" s="395" t="s">
        <v>79</v>
      </c>
    </row>
    <row r="1170" spans="2:65" s="285" customFormat="1" ht="22.5" customHeight="1">
      <c r="B1170" s="286"/>
      <c r="C1170" s="405" t="s">
        <v>3410</v>
      </c>
      <c r="D1170" s="405" t="s">
        <v>92</v>
      </c>
      <c r="E1170" s="406" t="s">
        <v>3454</v>
      </c>
      <c r="F1170" s="407" t="s">
        <v>4758</v>
      </c>
      <c r="G1170" s="408" t="s">
        <v>185</v>
      </c>
      <c r="H1170" s="409">
        <v>20</v>
      </c>
      <c r="I1170" s="262"/>
      <c r="J1170" s="410">
        <f>ROUND(I1170*H1170,1)</f>
        <v>0</v>
      </c>
      <c r="K1170" s="407"/>
      <c r="L1170" s="411"/>
      <c r="M1170" s="412" t="s">
        <v>1</v>
      </c>
      <c r="N1170" s="413" t="s">
        <v>31</v>
      </c>
      <c r="O1170" s="374">
        <v>0</v>
      </c>
      <c r="P1170" s="374">
        <f>O1170*H1170</f>
        <v>0</v>
      </c>
      <c r="Q1170" s="374">
        <v>8.9999999999999993E-3</v>
      </c>
      <c r="R1170" s="374">
        <f>Q1170*H1170</f>
        <v>0.18</v>
      </c>
      <c r="S1170" s="374">
        <v>0</v>
      </c>
      <c r="T1170" s="375">
        <f>S1170*H1170</f>
        <v>0</v>
      </c>
      <c r="AR1170" s="275" t="s">
        <v>95</v>
      </c>
      <c r="AT1170" s="275" t="s">
        <v>92</v>
      </c>
      <c r="AU1170" s="275" t="s">
        <v>45</v>
      </c>
      <c r="AY1170" s="275" t="s">
        <v>79</v>
      </c>
      <c r="BE1170" s="376">
        <f>IF(N1170="základní",J1170,0)</f>
        <v>0</v>
      </c>
      <c r="BF1170" s="376">
        <f>IF(N1170="snížená",J1170,0)</f>
        <v>0</v>
      </c>
      <c r="BG1170" s="376">
        <f>IF(N1170="zákl. přenesená",J1170,0)</f>
        <v>0</v>
      </c>
      <c r="BH1170" s="376">
        <f>IF(N1170="sníž. přenesená",J1170,0)</f>
        <v>0</v>
      </c>
      <c r="BI1170" s="376">
        <f>IF(N1170="nulová",J1170,0)</f>
        <v>0</v>
      </c>
      <c r="BJ1170" s="275" t="s">
        <v>12</v>
      </c>
      <c r="BK1170" s="376">
        <f>ROUND(I1170*H1170,1)</f>
        <v>0</v>
      </c>
      <c r="BL1170" s="275" t="s">
        <v>86</v>
      </c>
      <c r="BM1170" s="275" t="s">
        <v>3453</v>
      </c>
    </row>
    <row r="1171" spans="2:65" s="285" customFormat="1" ht="22.5" customHeight="1">
      <c r="B1171" s="286"/>
      <c r="C1171" s="366" t="s">
        <v>3405</v>
      </c>
      <c r="D1171" s="366" t="s">
        <v>82</v>
      </c>
      <c r="E1171" s="367" t="s">
        <v>3451</v>
      </c>
      <c r="F1171" s="368" t="s">
        <v>3450</v>
      </c>
      <c r="G1171" s="369" t="s">
        <v>185</v>
      </c>
      <c r="H1171" s="370">
        <v>59</v>
      </c>
      <c r="I1171" s="261"/>
      <c r="J1171" s="371">
        <f>ROUND(I1171*H1171,1)</f>
        <v>0</v>
      </c>
      <c r="K1171" s="368"/>
      <c r="L1171" s="286"/>
      <c r="M1171" s="372" t="s">
        <v>1</v>
      </c>
      <c r="N1171" s="373" t="s">
        <v>31</v>
      </c>
      <c r="O1171" s="374">
        <v>1.5</v>
      </c>
      <c r="P1171" s="374">
        <f>O1171*H1171</f>
        <v>88.5</v>
      </c>
      <c r="Q1171" s="374">
        <v>2.2000000000000001E-4</v>
      </c>
      <c r="R1171" s="374">
        <f>Q1171*H1171</f>
        <v>1.298E-2</v>
      </c>
      <c r="S1171" s="374">
        <v>0</v>
      </c>
      <c r="T1171" s="375">
        <f>S1171*H1171</f>
        <v>0</v>
      </c>
      <c r="AR1171" s="275" t="s">
        <v>86</v>
      </c>
      <c r="AT1171" s="275" t="s">
        <v>82</v>
      </c>
      <c r="AU1171" s="275" t="s">
        <v>45</v>
      </c>
      <c r="AY1171" s="275" t="s">
        <v>79</v>
      </c>
      <c r="BE1171" s="376">
        <f>IF(N1171="základní",J1171,0)</f>
        <v>0</v>
      </c>
      <c r="BF1171" s="376">
        <f>IF(N1171="snížená",J1171,0)</f>
        <v>0</v>
      </c>
      <c r="BG1171" s="376">
        <f>IF(N1171="zákl. přenesená",J1171,0)</f>
        <v>0</v>
      </c>
      <c r="BH1171" s="376">
        <f>IF(N1171="sníž. přenesená",J1171,0)</f>
        <v>0</v>
      </c>
      <c r="BI1171" s="376">
        <f>IF(N1171="nulová",J1171,0)</f>
        <v>0</v>
      </c>
      <c r="BJ1171" s="275" t="s">
        <v>12</v>
      </c>
      <c r="BK1171" s="376">
        <f>ROUND(I1171*H1171,1)</f>
        <v>0</v>
      </c>
      <c r="BL1171" s="275" t="s">
        <v>86</v>
      </c>
      <c r="BM1171" s="275" t="s">
        <v>3449</v>
      </c>
    </row>
    <row r="1172" spans="2:65" s="397" customFormat="1">
      <c r="B1172" s="396"/>
      <c r="D1172" s="379" t="s">
        <v>88</v>
      </c>
      <c r="E1172" s="398" t="s">
        <v>1</v>
      </c>
      <c r="F1172" s="399" t="s">
        <v>2793</v>
      </c>
      <c r="H1172" s="398" t="s">
        <v>1</v>
      </c>
      <c r="I1172" s="436"/>
      <c r="L1172" s="396"/>
      <c r="M1172" s="400"/>
      <c r="N1172" s="401"/>
      <c r="O1172" s="401"/>
      <c r="P1172" s="401"/>
      <c r="Q1172" s="401"/>
      <c r="R1172" s="401"/>
      <c r="S1172" s="401"/>
      <c r="T1172" s="402"/>
      <c r="AT1172" s="398" t="s">
        <v>88</v>
      </c>
      <c r="AU1172" s="398" t="s">
        <v>45</v>
      </c>
      <c r="AV1172" s="397" t="s">
        <v>12</v>
      </c>
      <c r="AW1172" s="397" t="s">
        <v>24</v>
      </c>
      <c r="AX1172" s="397" t="s">
        <v>42</v>
      </c>
      <c r="AY1172" s="398" t="s">
        <v>79</v>
      </c>
    </row>
    <row r="1173" spans="2:65" s="378" customFormat="1">
      <c r="B1173" s="377"/>
      <c r="D1173" s="379" t="s">
        <v>88</v>
      </c>
      <c r="E1173" s="380" t="s">
        <v>1</v>
      </c>
      <c r="F1173" s="381" t="s">
        <v>207</v>
      </c>
      <c r="H1173" s="382">
        <v>23</v>
      </c>
      <c r="I1173" s="434"/>
      <c r="L1173" s="377"/>
      <c r="M1173" s="383"/>
      <c r="N1173" s="384"/>
      <c r="O1173" s="384"/>
      <c r="P1173" s="384"/>
      <c r="Q1173" s="384"/>
      <c r="R1173" s="384"/>
      <c r="S1173" s="384"/>
      <c r="T1173" s="385"/>
      <c r="AT1173" s="380" t="s">
        <v>88</v>
      </c>
      <c r="AU1173" s="380" t="s">
        <v>45</v>
      </c>
      <c r="AV1173" s="378" t="s">
        <v>45</v>
      </c>
      <c r="AW1173" s="378" t="s">
        <v>24</v>
      </c>
      <c r="AX1173" s="378" t="s">
        <v>42</v>
      </c>
      <c r="AY1173" s="380" t="s">
        <v>79</v>
      </c>
    </row>
    <row r="1174" spans="2:65" s="397" customFormat="1">
      <c r="B1174" s="396"/>
      <c r="D1174" s="379" t="s">
        <v>88</v>
      </c>
      <c r="E1174" s="398" t="s">
        <v>1</v>
      </c>
      <c r="F1174" s="399" t="s">
        <v>2791</v>
      </c>
      <c r="H1174" s="398" t="s">
        <v>1</v>
      </c>
      <c r="I1174" s="436"/>
      <c r="L1174" s="396"/>
      <c r="M1174" s="400"/>
      <c r="N1174" s="401"/>
      <c r="O1174" s="401"/>
      <c r="P1174" s="401"/>
      <c r="Q1174" s="401"/>
      <c r="R1174" s="401"/>
      <c r="S1174" s="401"/>
      <c r="T1174" s="402"/>
      <c r="AT1174" s="398" t="s">
        <v>88</v>
      </c>
      <c r="AU1174" s="398" t="s">
        <v>45</v>
      </c>
      <c r="AV1174" s="397" t="s">
        <v>12</v>
      </c>
      <c r="AW1174" s="397" t="s">
        <v>24</v>
      </c>
      <c r="AX1174" s="397" t="s">
        <v>42</v>
      </c>
      <c r="AY1174" s="398" t="s">
        <v>79</v>
      </c>
    </row>
    <row r="1175" spans="2:65" s="378" customFormat="1">
      <c r="B1175" s="377"/>
      <c r="D1175" s="379" t="s">
        <v>88</v>
      </c>
      <c r="E1175" s="380" t="s">
        <v>1</v>
      </c>
      <c r="F1175" s="381" t="s">
        <v>271</v>
      </c>
      <c r="H1175" s="382">
        <v>36</v>
      </c>
      <c r="I1175" s="434"/>
      <c r="L1175" s="377"/>
      <c r="M1175" s="383"/>
      <c r="N1175" s="384"/>
      <c r="O1175" s="384"/>
      <c r="P1175" s="384"/>
      <c r="Q1175" s="384"/>
      <c r="R1175" s="384"/>
      <c r="S1175" s="384"/>
      <c r="T1175" s="385"/>
      <c r="AT1175" s="380" t="s">
        <v>88</v>
      </c>
      <c r="AU1175" s="380" t="s">
        <v>45</v>
      </c>
      <c r="AV1175" s="378" t="s">
        <v>45</v>
      </c>
      <c r="AW1175" s="378" t="s">
        <v>24</v>
      </c>
      <c r="AX1175" s="378" t="s">
        <v>42</v>
      </c>
      <c r="AY1175" s="380" t="s">
        <v>79</v>
      </c>
    </row>
    <row r="1176" spans="2:65" s="387" customFormat="1">
      <c r="B1176" s="386"/>
      <c r="D1176" s="388" t="s">
        <v>88</v>
      </c>
      <c r="E1176" s="389" t="s">
        <v>1</v>
      </c>
      <c r="F1176" s="390" t="s">
        <v>90</v>
      </c>
      <c r="H1176" s="391">
        <v>59</v>
      </c>
      <c r="I1176" s="435"/>
      <c r="L1176" s="386"/>
      <c r="M1176" s="392"/>
      <c r="N1176" s="393"/>
      <c r="O1176" s="393"/>
      <c r="P1176" s="393"/>
      <c r="Q1176" s="393"/>
      <c r="R1176" s="393"/>
      <c r="S1176" s="393"/>
      <c r="T1176" s="394"/>
      <c r="AT1176" s="395" t="s">
        <v>88</v>
      </c>
      <c r="AU1176" s="395" t="s">
        <v>45</v>
      </c>
      <c r="AV1176" s="387" t="s">
        <v>91</v>
      </c>
      <c r="AW1176" s="387" t="s">
        <v>24</v>
      </c>
      <c r="AX1176" s="387" t="s">
        <v>12</v>
      </c>
      <c r="AY1176" s="395" t="s">
        <v>79</v>
      </c>
    </row>
    <row r="1177" spans="2:65" s="285" customFormat="1" ht="22.5" customHeight="1">
      <c r="B1177" s="286"/>
      <c r="C1177" s="405" t="s">
        <v>3401</v>
      </c>
      <c r="D1177" s="405" t="s">
        <v>92</v>
      </c>
      <c r="E1177" s="406" t="s">
        <v>3447</v>
      </c>
      <c r="F1177" s="407" t="s">
        <v>3446</v>
      </c>
      <c r="G1177" s="408" t="s">
        <v>185</v>
      </c>
      <c r="H1177" s="409">
        <v>10</v>
      </c>
      <c r="I1177" s="262"/>
      <c r="J1177" s="410">
        <f>ROUND(I1177*H1177,1)</f>
        <v>0</v>
      </c>
      <c r="K1177" s="407"/>
      <c r="L1177" s="411"/>
      <c r="M1177" s="412" t="s">
        <v>1</v>
      </c>
      <c r="N1177" s="413" t="s">
        <v>31</v>
      </c>
      <c r="O1177" s="374">
        <v>0</v>
      </c>
      <c r="P1177" s="374">
        <f>O1177*H1177</f>
        <v>0</v>
      </c>
      <c r="Q1177" s="374">
        <v>2.5420000000000002E-2</v>
      </c>
      <c r="R1177" s="374">
        <f>Q1177*H1177</f>
        <v>0.25420000000000004</v>
      </c>
      <c r="S1177" s="374">
        <v>0</v>
      </c>
      <c r="T1177" s="375">
        <f>S1177*H1177</f>
        <v>0</v>
      </c>
      <c r="AR1177" s="275" t="s">
        <v>95</v>
      </c>
      <c r="AT1177" s="275" t="s">
        <v>92</v>
      </c>
      <c r="AU1177" s="275" t="s">
        <v>45</v>
      </c>
      <c r="AY1177" s="275" t="s">
        <v>79</v>
      </c>
      <c r="BE1177" s="376">
        <f>IF(N1177="základní",J1177,0)</f>
        <v>0</v>
      </c>
      <c r="BF1177" s="376">
        <f>IF(N1177="snížená",J1177,0)</f>
        <v>0</v>
      </c>
      <c r="BG1177" s="376">
        <f>IF(N1177="zákl. přenesená",J1177,0)</f>
        <v>0</v>
      </c>
      <c r="BH1177" s="376">
        <f>IF(N1177="sníž. přenesená",J1177,0)</f>
        <v>0</v>
      </c>
      <c r="BI1177" s="376">
        <f>IF(N1177="nulová",J1177,0)</f>
        <v>0</v>
      </c>
      <c r="BJ1177" s="275" t="s">
        <v>12</v>
      </c>
      <c r="BK1177" s="376">
        <f>ROUND(I1177*H1177,1)</f>
        <v>0</v>
      </c>
      <c r="BL1177" s="275" t="s">
        <v>86</v>
      </c>
      <c r="BM1177" s="275" t="s">
        <v>3445</v>
      </c>
    </row>
    <row r="1178" spans="2:65" s="378" customFormat="1">
      <c r="B1178" s="377"/>
      <c r="D1178" s="379" t="s">
        <v>88</v>
      </c>
      <c r="E1178" s="380" t="s">
        <v>1</v>
      </c>
      <c r="F1178" s="381" t="s">
        <v>3444</v>
      </c>
      <c r="H1178" s="382">
        <v>10</v>
      </c>
      <c r="I1178" s="434"/>
      <c r="L1178" s="377"/>
      <c r="M1178" s="383"/>
      <c r="N1178" s="384"/>
      <c r="O1178" s="384"/>
      <c r="P1178" s="384"/>
      <c r="Q1178" s="384"/>
      <c r="R1178" s="384"/>
      <c r="S1178" s="384"/>
      <c r="T1178" s="385"/>
      <c r="AT1178" s="380" t="s">
        <v>88</v>
      </c>
      <c r="AU1178" s="380" t="s">
        <v>45</v>
      </c>
      <c r="AV1178" s="378" t="s">
        <v>45</v>
      </c>
      <c r="AW1178" s="378" t="s">
        <v>24</v>
      </c>
      <c r="AX1178" s="378" t="s">
        <v>42</v>
      </c>
      <c r="AY1178" s="380" t="s">
        <v>79</v>
      </c>
    </row>
    <row r="1179" spans="2:65" s="387" customFormat="1">
      <c r="B1179" s="386"/>
      <c r="D1179" s="388" t="s">
        <v>88</v>
      </c>
      <c r="E1179" s="389" t="s">
        <v>1</v>
      </c>
      <c r="F1179" s="390" t="s">
        <v>90</v>
      </c>
      <c r="H1179" s="391">
        <v>10</v>
      </c>
      <c r="I1179" s="435"/>
      <c r="L1179" s="386"/>
      <c r="M1179" s="392"/>
      <c r="N1179" s="393"/>
      <c r="O1179" s="393"/>
      <c r="P1179" s="393"/>
      <c r="Q1179" s="393"/>
      <c r="R1179" s="393"/>
      <c r="S1179" s="393"/>
      <c r="T1179" s="394"/>
      <c r="AT1179" s="395" t="s">
        <v>88</v>
      </c>
      <c r="AU1179" s="395" t="s">
        <v>45</v>
      </c>
      <c r="AV1179" s="387" t="s">
        <v>91</v>
      </c>
      <c r="AW1179" s="387" t="s">
        <v>24</v>
      </c>
      <c r="AX1179" s="387" t="s">
        <v>12</v>
      </c>
      <c r="AY1179" s="395" t="s">
        <v>79</v>
      </c>
    </row>
    <row r="1180" spans="2:65" s="285" customFormat="1" ht="22.5" customHeight="1">
      <c r="B1180" s="286"/>
      <c r="C1180" s="405" t="s">
        <v>3395</v>
      </c>
      <c r="D1180" s="405" t="s">
        <v>92</v>
      </c>
      <c r="E1180" s="406" t="s">
        <v>3442</v>
      </c>
      <c r="F1180" s="407" t="s">
        <v>3441</v>
      </c>
      <c r="G1180" s="408" t="s">
        <v>185</v>
      </c>
      <c r="H1180" s="409">
        <v>10</v>
      </c>
      <c r="I1180" s="262"/>
      <c r="J1180" s="410">
        <f>ROUND(I1180*H1180,1)</f>
        <v>0</v>
      </c>
      <c r="K1180" s="407"/>
      <c r="L1180" s="411"/>
      <c r="M1180" s="412" t="s">
        <v>1</v>
      </c>
      <c r="N1180" s="413" t="s">
        <v>31</v>
      </c>
      <c r="O1180" s="374">
        <v>0</v>
      </c>
      <c r="P1180" s="374">
        <f>O1180*H1180</f>
        <v>0</v>
      </c>
      <c r="Q1180" s="374">
        <v>2.3470000000000001E-2</v>
      </c>
      <c r="R1180" s="374">
        <f>Q1180*H1180</f>
        <v>0.23470000000000002</v>
      </c>
      <c r="S1180" s="374">
        <v>0</v>
      </c>
      <c r="T1180" s="375">
        <f>S1180*H1180</f>
        <v>0</v>
      </c>
      <c r="AR1180" s="275" t="s">
        <v>95</v>
      </c>
      <c r="AT1180" s="275" t="s">
        <v>92</v>
      </c>
      <c r="AU1180" s="275" t="s">
        <v>45</v>
      </c>
      <c r="AY1180" s="275" t="s">
        <v>79</v>
      </c>
      <c r="BE1180" s="376">
        <f>IF(N1180="základní",J1180,0)</f>
        <v>0</v>
      </c>
      <c r="BF1180" s="376">
        <f>IF(N1180="snížená",J1180,0)</f>
        <v>0</v>
      </c>
      <c r="BG1180" s="376">
        <f>IF(N1180="zákl. přenesená",J1180,0)</f>
        <v>0</v>
      </c>
      <c r="BH1180" s="376">
        <f>IF(N1180="sníž. přenesená",J1180,0)</f>
        <v>0</v>
      </c>
      <c r="BI1180" s="376">
        <f>IF(N1180="nulová",J1180,0)</f>
        <v>0</v>
      </c>
      <c r="BJ1180" s="275" t="s">
        <v>12</v>
      </c>
      <c r="BK1180" s="376">
        <f>ROUND(I1180*H1180,1)</f>
        <v>0</v>
      </c>
      <c r="BL1180" s="275" t="s">
        <v>86</v>
      </c>
      <c r="BM1180" s="275" t="s">
        <v>3440</v>
      </c>
    </row>
    <row r="1181" spans="2:65" s="378" customFormat="1">
      <c r="B1181" s="377"/>
      <c r="D1181" s="379" t="s">
        <v>88</v>
      </c>
      <c r="E1181" s="380" t="s">
        <v>1</v>
      </c>
      <c r="F1181" s="381" t="s">
        <v>136</v>
      </c>
      <c r="H1181" s="382">
        <v>10</v>
      </c>
      <c r="I1181" s="434"/>
      <c r="L1181" s="377"/>
      <c r="M1181" s="383"/>
      <c r="N1181" s="384"/>
      <c r="O1181" s="384"/>
      <c r="P1181" s="384"/>
      <c r="Q1181" s="384"/>
      <c r="R1181" s="384"/>
      <c r="S1181" s="384"/>
      <c r="T1181" s="385"/>
      <c r="AT1181" s="380" t="s">
        <v>88</v>
      </c>
      <c r="AU1181" s="380" t="s">
        <v>45</v>
      </c>
      <c r="AV1181" s="378" t="s">
        <v>45</v>
      </c>
      <c r="AW1181" s="378" t="s">
        <v>24</v>
      </c>
      <c r="AX1181" s="378" t="s">
        <v>42</v>
      </c>
      <c r="AY1181" s="380" t="s">
        <v>79</v>
      </c>
    </row>
    <row r="1182" spans="2:65" s="387" customFormat="1">
      <c r="B1182" s="386"/>
      <c r="D1182" s="388" t="s">
        <v>88</v>
      </c>
      <c r="E1182" s="389" t="s">
        <v>1</v>
      </c>
      <c r="F1182" s="390" t="s">
        <v>90</v>
      </c>
      <c r="H1182" s="391">
        <v>10</v>
      </c>
      <c r="I1182" s="435"/>
      <c r="L1182" s="386"/>
      <c r="M1182" s="392"/>
      <c r="N1182" s="393"/>
      <c r="O1182" s="393"/>
      <c r="P1182" s="393"/>
      <c r="Q1182" s="393"/>
      <c r="R1182" s="393"/>
      <c r="S1182" s="393"/>
      <c r="T1182" s="394"/>
      <c r="AT1182" s="395" t="s">
        <v>88</v>
      </c>
      <c r="AU1182" s="395" t="s">
        <v>45</v>
      </c>
      <c r="AV1182" s="387" t="s">
        <v>91</v>
      </c>
      <c r="AW1182" s="387" t="s">
        <v>24</v>
      </c>
      <c r="AX1182" s="387" t="s">
        <v>12</v>
      </c>
      <c r="AY1182" s="395" t="s">
        <v>79</v>
      </c>
    </row>
    <row r="1183" spans="2:65" s="285" customFormat="1" ht="22.5" customHeight="1">
      <c r="B1183" s="286"/>
      <c r="C1183" s="405" t="s">
        <v>3391</v>
      </c>
      <c r="D1183" s="405" t="s">
        <v>92</v>
      </c>
      <c r="E1183" s="406" t="s">
        <v>3438</v>
      </c>
      <c r="F1183" s="407" t="s">
        <v>3437</v>
      </c>
      <c r="G1183" s="408" t="s">
        <v>185</v>
      </c>
      <c r="H1183" s="409">
        <v>1</v>
      </c>
      <c r="I1183" s="262"/>
      <c r="J1183" s="410">
        <f>ROUND(I1183*H1183,1)</f>
        <v>0</v>
      </c>
      <c r="K1183" s="407"/>
      <c r="L1183" s="411"/>
      <c r="M1183" s="412" t="s">
        <v>1</v>
      </c>
      <c r="N1183" s="413" t="s">
        <v>31</v>
      </c>
      <c r="O1183" s="374">
        <v>0</v>
      </c>
      <c r="P1183" s="374">
        <f>O1183*H1183</f>
        <v>0</v>
      </c>
      <c r="Q1183" s="374">
        <v>2.7699999999999999E-2</v>
      </c>
      <c r="R1183" s="374">
        <f>Q1183*H1183</f>
        <v>2.7699999999999999E-2</v>
      </c>
      <c r="S1183" s="374">
        <v>0</v>
      </c>
      <c r="T1183" s="375">
        <f>S1183*H1183</f>
        <v>0</v>
      </c>
      <c r="AR1183" s="275" t="s">
        <v>95</v>
      </c>
      <c r="AT1183" s="275" t="s">
        <v>92</v>
      </c>
      <c r="AU1183" s="275" t="s">
        <v>45</v>
      </c>
      <c r="AY1183" s="275" t="s">
        <v>79</v>
      </c>
      <c r="BE1183" s="376">
        <f>IF(N1183="základní",J1183,0)</f>
        <v>0</v>
      </c>
      <c r="BF1183" s="376">
        <f>IF(N1183="snížená",J1183,0)</f>
        <v>0</v>
      </c>
      <c r="BG1183" s="376">
        <f>IF(N1183="zákl. přenesená",J1183,0)</f>
        <v>0</v>
      </c>
      <c r="BH1183" s="376">
        <f>IF(N1183="sníž. přenesená",J1183,0)</f>
        <v>0</v>
      </c>
      <c r="BI1183" s="376">
        <f>IF(N1183="nulová",J1183,0)</f>
        <v>0</v>
      </c>
      <c r="BJ1183" s="275" t="s">
        <v>12</v>
      </c>
      <c r="BK1183" s="376">
        <f>ROUND(I1183*H1183,1)</f>
        <v>0</v>
      </c>
      <c r="BL1183" s="275" t="s">
        <v>86</v>
      </c>
      <c r="BM1183" s="275" t="s">
        <v>3436</v>
      </c>
    </row>
    <row r="1184" spans="2:65" s="378" customFormat="1">
      <c r="B1184" s="377"/>
      <c r="D1184" s="379" t="s">
        <v>88</v>
      </c>
      <c r="E1184" s="380" t="s">
        <v>1</v>
      </c>
      <c r="F1184" s="381" t="s">
        <v>12</v>
      </c>
      <c r="H1184" s="382">
        <v>1</v>
      </c>
      <c r="I1184" s="434"/>
      <c r="L1184" s="377"/>
      <c r="M1184" s="383"/>
      <c r="N1184" s="384"/>
      <c r="O1184" s="384"/>
      <c r="P1184" s="384"/>
      <c r="Q1184" s="384"/>
      <c r="R1184" s="384"/>
      <c r="S1184" s="384"/>
      <c r="T1184" s="385"/>
      <c r="AT1184" s="380" t="s">
        <v>88</v>
      </c>
      <c r="AU1184" s="380" t="s">
        <v>45</v>
      </c>
      <c r="AV1184" s="378" t="s">
        <v>45</v>
      </c>
      <c r="AW1184" s="378" t="s">
        <v>24</v>
      </c>
      <c r="AX1184" s="378" t="s">
        <v>42</v>
      </c>
      <c r="AY1184" s="380" t="s">
        <v>79</v>
      </c>
    </row>
    <row r="1185" spans="2:65" s="387" customFormat="1">
      <c r="B1185" s="386"/>
      <c r="D1185" s="388" t="s">
        <v>88</v>
      </c>
      <c r="E1185" s="389" t="s">
        <v>1</v>
      </c>
      <c r="F1185" s="390" t="s">
        <v>90</v>
      </c>
      <c r="H1185" s="391">
        <v>1</v>
      </c>
      <c r="I1185" s="435"/>
      <c r="L1185" s="386"/>
      <c r="M1185" s="392"/>
      <c r="N1185" s="393"/>
      <c r="O1185" s="393"/>
      <c r="P1185" s="393"/>
      <c r="Q1185" s="393"/>
      <c r="R1185" s="393"/>
      <c r="S1185" s="393"/>
      <c r="T1185" s="394"/>
      <c r="AT1185" s="395" t="s">
        <v>88</v>
      </c>
      <c r="AU1185" s="395" t="s">
        <v>45</v>
      </c>
      <c r="AV1185" s="387" t="s">
        <v>91</v>
      </c>
      <c r="AW1185" s="387" t="s">
        <v>24</v>
      </c>
      <c r="AX1185" s="387" t="s">
        <v>12</v>
      </c>
      <c r="AY1185" s="395" t="s">
        <v>79</v>
      </c>
    </row>
    <row r="1186" spans="2:65" s="285" customFormat="1" ht="22.5" customHeight="1">
      <c r="B1186" s="286"/>
      <c r="C1186" s="405" t="s">
        <v>3387</v>
      </c>
      <c r="D1186" s="405" t="s">
        <v>92</v>
      </c>
      <c r="E1186" s="406" t="s">
        <v>3434</v>
      </c>
      <c r="F1186" s="407" t="s">
        <v>3433</v>
      </c>
      <c r="G1186" s="408" t="s">
        <v>185</v>
      </c>
      <c r="H1186" s="409">
        <v>13</v>
      </c>
      <c r="I1186" s="262"/>
      <c r="J1186" s="410">
        <f>ROUND(I1186*H1186,1)</f>
        <v>0</v>
      </c>
      <c r="K1186" s="407"/>
      <c r="L1186" s="411"/>
      <c r="M1186" s="412" t="s">
        <v>1</v>
      </c>
      <c r="N1186" s="413" t="s">
        <v>31</v>
      </c>
      <c r="O1186" s="374">
        <v>0</v>
      </c>
      <c r="P1186" s="374">
        <f>O1186*H1186</f>
        <v>0</v>
      </c>
      <c r="Q1186" s="374">
        <v>2.41E-2</v>
      </c>
      <c r="R1186" s="374">
        <f>Q1186*H1186</f>
        <v>0.31330000000000002</v>
      </c>
      <c r="S1186" s="374">
        <v>0</v>
      </c>
      <c r="T1186" s="375">
        <f>S1186*H1186</f>
        <v>0</v>
      </c>
      <c r="AR1186" s="275" t="s">
        <v>95</v>
      </c>
      <c r="AT1186" s="275" t="s">
        <v>92</v>
      </c>
      <c r="AU1186" s="275" t="s">
        <v>45</v>
      </c>
      <c r="AY1186" s="275" t="s">
        <v>79</v>
      </c>
      <c r="BE1186" s="376">
        <f>IF(N1186="základní",J1186,0)</f>
        <v>0</v>
      </c>
      <c r="BF1186" s="376">
        <f>IF(N1186="snížená",J1186,0)</f>
        <v>0</v>
      </c>
      <c r="BG1186" s="376">
        <f>IF(N1186="zákl. přenesená",J1186,0)</f>
        <v>0</v>
      </c>
      <c r="BH1186" s="376">
        <f>IF(N1186="sníž. přenesená",J1186,0)</f>
        <v>0</v>
      </c>
      <c r="BI1186" s="376">
        <f>IF(N1186="nulová",J1186,0)</f>
        <v>0</v>
      </c>
      <c r="BJ1186" s="275" t="s">
        <v>12</v>
      </c>
      <c r="BK1186" s="376">
        <f>ROUND(I1186*H1186,1)</f>
        <v>0</v>
      </c>
      <c r="BL1186" s="275" t="s">
        <v>86</v>
      </c>
      <c r="BM1186" s="275" t="s">
        <v>3432</v>
      </c>
    </row>
    <row r="1187" spans="2:65" s="378" customFormat="1">
      <c r="B1187" s="377"/>
      <c r="D1187" s="379" t="s">
        <v>88</v>
      </c>
      <c r="E1187" s="380" t="s">
        <v>1</v>
      </c>
      <c r="F1187" s="381" t="s">
        <v>3431</v>
      </c>
      <c r="H1187" s="382">
        <v>13</v>
      </c>
      <c r="I1187" s="434"/>
      <c r="L1187" s="377"/>
      <c r="M1187" s="383"/>
      <c r="N1187" s="384"/>
      <c r="O1187" s="384"/>
      <c r="P1187" s="384"/>
      <c r="Q1187" s="384"/>
      <c r="R1187" s="384"/>
      <c r="S1187" s="384"/>
      <c r="T1187" s="385"/>
      <c r="AT1187" s="380" t="s">
        <v>88</v>
      </c>
      <c r="AU1187" s="380" t="s">
        <v>45</v>
      </c>
      <c r="AV1187" s="378" t="s">
        <v>45</v>
      </c>
      <c r="AW1187" s="378" t="s">
        <v>24</v>
      </c>
      <c r="AX1187" s="378" t="s">
        <v>42</v>
      </c>
      <c r="AY1187" s="380" t="s">
        <v>79</v>
      </c>
    </row>
    <row r="1188" spans="2:65" s="387" customFormat="1">
      <c r="B1188" s="386"/>
      <c r="D1188" s="388" t="s">
        <v>88</v>
      </c>
      <c r="E1188" s="389" t="s">
        <v>1</v>
      </c>
      <c r="F1188" s="390" t="s">
        <v>90</v>
      </c>
      <c r="H1188" s="391">
        <v>13</v>
      </c>
      <c r="I1188" s="435"/>
      <c r="L1188" s="386"/>
      <c r="M1188" s="392"/>
      <c r="N1188" s="393"/>
      <c r="O1188" s="393"/>
      <c r="P1188" s="393"/>
      <c r="Q1188" s="393"/>
      <c r="R1188" s="393"/>
      <c r="S1188" s="393"/>
      <c r="T1188" s="394"/>
      <c r="AT1188" s="395" t="s">
        <v>88</v>
      </c>
      <c r="AU1188" s="395" t="s">
        <v>45</v>
      </c>
      <c r="AV1188" s="387" t="s">
        <v>91</v>
      </c>
      <c r="AW1188" s="387" t="s">
        <v>24</v>
      </c>
      <c r="AX1188" s="387" t="s">
        <v>12</v>
      </c>
      <c r="AY1188" s="395" t="s">
        <v>79</v>
      </c>
    </row>
    <row r="1189" spans="2:65" s="285" customFormat="1" ht="22.5" customHeight="1">
      <c r="B1189" s="286"/>
      <c r="C1189" s="405" t="s">
        <v>3382</v>
      </c>
      <c r="D1189" s="405" t="s">
        <v>92</v>
      </c>
      <c r="E1189" s="406" t="s">
        <v>3429</v>
      </c>
      <c r="F1189" s="407" t="s">
        <v>3428</v>
      </c>
      <c r="G1189" s="408" t="s">
        <v>185</v>
      </c>
      <c r="H1189" s="409">
        <v>14</v>
      </c>
      <c r="I1189" s="262"/>
      <c r="J1189" s="410">
        <f>ROUND(I1189*H1189,1)</f>
        <v>0</v>
      </c>
      <c r="K1189" s="407"/>
      <c r="L1189" s="411"/>
      <c r="M1189" s="412" t="s">
        <v>1</v>
      </c>
      <c r="N1189" s="413" t="s">
        <v>31</v>
      </c>
      <c r="O1189" s="374">
        <v>0</v>
      </c>
      <c r="P1189" s="374">
        <f>O1189*H1189</f>
        <v>0</v>
      </c>
      <c r="Q1189" s="374">
        <v>2.5420000000000002E-2</v>
      </c>
      <c r="R1189" s="374">
        <f>Q1189*H1189</f>
        <v>0.35588000000000003</v>
      </c>
      <c r="S1189" s="374">
        <v>0</v>
      </c>
      <c r="T1189" s="375">
        <f>S1189*H1189</f>
        <v>0</v>
      </c>
      <c r="AR1189" s="275" t="s">
        <v>95</v>
      </c>
      <c r="AT1189" s="275" t="s">
        <v>92</v>
      </c>
      <c r="AU1189" s="275" t="s">
        <v>45</v>
      </c>
      <c r="AY1189" s="275" t="s">
        <v>79</v>
      </c>
      <c r="BE1189" s="376">
        <f>IF(N1189="základní",J1189,0)</f>
        <v>0</v>
      </c>
      <c r="BF1189" s="376">
        <f>IF(N1189="snížená",J1189,0)</f>
        <v>0</v>
      </c>
      <c r="BG1189" s="376">
        <f>IF(N1189="zákl. přenesená",J1189,0)</f>
        <v>0</v>
      </c>
      <c r="BH1189" s="376">
        <f>IF(N1189="sníž. přenesená",J1189,0)</f>
        <v>0</v>
      </c>
      <c r="BI1189" s="376">
        <f>IF(N1189="nulová",J1189,0)</f>
        <v>0</v>
      </c>
      <c r="BJ1189" s="275" t="s">
        <v>12</v>
      </c>
      <c r="BK1189" s="376">
        <f>ROUND(I1189*H1189,1)</f>
        <v>0</v>
      </c>
      <c r="BL1189" s="275" t="s">
        <v>86</v>
      </c>
      <c r="BM1189" s="275" t="s">
        <v>3427</v>
      </c>
    </row>
    <row r="1190" spans="2:65" s="378" customFormat="1">
      <c r="B1190" s="377"/>
      <c r="D1190" s="379" t="s">
        <v>88</v>
      </c>
      <c r="E1190" s="380" t="s">
        <v>1</v>
      </c>
      <c r="F1190" s="381" t="s">
        <v>161</v>
      </c>
      <c r="H1190" s="382">
        <v>14</v>
      </c>
      <c r="I1190" s="434"/>
      <c r="L1190" s="377"/>
      <c r="M1190" s="383"/>
      <c r="N1190" s="384"/>
      <c r="O1190" s="384"/>
      <c r="P1190" s="384"/>
      <c r="Q1190" s="384"/>
      <c r="R1190" s="384"/>
      <c r="S1190" s="384"/>
      <c r="T1190" s="385"/>
      <c r="AT1190" s="380" t="s">
        <v>88</v>
      </c>
      <c r="AU1190" s="380" t="s">
        <v>45</v>
      </c>
      <c r="AV1190" s="378" t="s">
        <v>45</v>
      </c>
      <c r="AW1190" s="378" t="s">
        <v>24</v>
      </c>
      <c r="AX1190" s="378" t="s">
        <v>42</v>
      </c>
      <c r="AY1190" s="380" t="s">
        <v>79</v>
      </c>
    </row>
    <row r="1191" spans="2:65" s="387" customFormat="1">
      <c r="B1191" s="386"/>
      <c r="D1191" s="388" t="s">
        <v>88</v>
      </c>
      <c r="E1191" s="389" t="s">
        <v>1</v>
      </c>
      <c r="F1191" s="390" t="s">
        <v>90</v>
      </c>
      <c r="H1191" s="391">
        <v>14</v>
      </c>
      <c r="I1191" s="435"/>
      <c r="L1191" s="386"/>
      <c r="M1191" s="392"/>
      <c r="N1191" s="393"/>
      <c r="O1191" s="393"/>
      <c r="P1191" s="393"/>
      <c r="Q1191" s="393"/>
      <c r="R1191" s="393"/>
      <c r="S1191" s="393"/>
      <c r="T1191" s="394"/>
      <c r="AT1191" s="395" t="s">
        <v>88</v>
      </c>
      <c r="AU1191" s="395" t="s">
        <v>45</v>
      </c>
      <c r="AV1191" s="387" t="s">
        <v>91</v>
      </c>
      <c r="AW1191" s="387" t="s">
        <v>24</v>
      </c>
      <c r="AX1191" s="387" t="s">
        <v>12</v>
      </c>
      <c r="AY1191" s="395" t="s">
        <v>79</v>
      </c>
    </row>
    <row r="1192" spans="2:65" s="285" customFormat="1" ht="22.5" customHeight="1">
      <c r="B1192" s="286"/>
      <c r="C1192" s="405" t="s">
        <v>3372</v>
      </c>
      <c r="D1192" s="405" t="s">
        <v>92</v>
      </c>
      <c r="E1192" s="406" t="s">
        <v>3425</v>
      </c>
      <c r="F1192" s="407" t="s">
        <v>3424</v>
      </c>
      <c r="G1192" s="408" t="s">
        <v>185</v>
      </c>
      <c r="H1192" s="409">
        <v>11</v>
      </c>
      <c r="I1192" s="262"/>
      <c r="J1192" s="410">
        <f>ROUND(I1192*H1192,1)</f>
        <v>0</v>
      </c>
      <c r="K1192" s="407"/>
      <c r="L1192" s="411"/>
      <c r="M1192" s="412" t="s">
        <v>1</v>
      </c>
      <c r="N1192" s="413" t="s">
        <v>31</v>
      </c>
      <c r="O1192" s="374">
        <v>0</v>
      </c>
      <c r="P1192" s="374">
        <f>O1192*H1192</f>
        <v>0</v>
      </c>
      <c r="Q1192" s="374">
        <v>2.283E-2</v>
      </c>
      <c r="R1192" s="374">
        <f>Q1192*H1192</f>
        <v>0.25113000000000002</v>
      </c>
      <c r="S1192" s="374">
        <v>0</v>
      </c>
      <c r="T1192" s="375">
        <f>S1192*H1192</f>
        <v>0</v>
      </c>
      <c r="AR1192" s="275" t="s">
        <v>95</v>
      </c>
      <c r="AT1192" s="275" t="s">
        <v>92</v>
      </c>
      <c r="AU1192" s="275" t="s">
        <v>45</v>
      </c>
      <c r="AY1192" s="275" t="s">
        <v>79</v>
      </c>
      <c r="BE1192" s="376">
        <f>IF(N1192="základní",J1192,0)</f>
        <v>0</v>
      </c>
      <c r="BF1192" s="376">
        <f>IF(N1192="snížená",J1192,0)</f>
        <v>0</v>
      </c>
      <c r="BG1192" s="376">
        <f>IF(N1192="zákl. přenesená",J1192,0)</f>
        <v>0</v>
      </c>
      <c r="BH1192" s="376">
        <f>IF(N1192="sníž. přenesená",J1192,0)</f>
        <v>0</v>
      </c>
      <c r="BI1192" s="376">
        <f>IF(N1192="nulová",J1192,0)</f>
        <v>0</v>
      </c>
      <c r="BJ1192" s="275" t="s">
        <v>12</v>
      </c>
      <c r="BK1192" s="376">
        <f>ROUND(I1192*H1192,1)</f>
        <v>0</v>
      </c>
      <c r="BL1192" s="275" t="s">
        <v>86</v>
      </c>
      <c r="BM1192" s="275" t="s">
        <v>3423</v>
      </c>
    </row>
    <row r="1193" spans="2:65" s="378" customFormat="1">
      <c r="B1193" s="377"/>
      <c r="D1193" s="379" t="s">
        <v>88</v>
      </c>
      <c r="E1193" s="380" t="s">
        <v>1</v>
      </c>
      <c r="F1193" s="381" t="s">
        <v>143</v>
      </c>
      <c r="H1193" s="382">
        <v>11</v>
      </c>
      <c r="I1193" s="434"/>
      <c r="L1193" s="377"/>
      <c r="M1193" s="383"/>
      <c r="N1193" s="384"/>
      <c r="O1193" s="384"/>
      <c r="P1193" s="384"/>
      <c r="Q1193" s="384"/>
      <c r="R1193" s="384"/>
      <c r="S1193" s="384"/>
      <c r="T1193" s="385"/>
      <c r="AT1193" s="380" t="s">
        <v>88</v>
      </c>
      <c r="AU1193" s="380" t="s">
        <v>45</v>
      </c>
      <c r="AV1193" s="378" t="s">
        <v>45</v>
      </c>
      <c r="AW1193" s="378" t="s">
        <v>24</v>
      </c>
      <c r="AX1193" s="378" t="s">
        <v>42</v>
      </c>
      <c r="AY1193" s="380" t="s">
        <v>79</v>
      </c>
    </row>
    <row r="1194" spans="2:65" s="387" customFormat="1">
      <c r="B1194" s="386"/>
      <c r="D1194" s="388" t="s">
        <v>88</v>
      </c>
      <c r="E1194" s="389" t="s">
        <v>1</v>
      </c>
      <c r="F1194" s="390" t="s">
        <v>90</v>
      </c>
      <c r="H1194" s="391">
        <v>11</v>
      </c>
      <c r="I1194" s="435"/>
      <c r="L1194" s="386"/>
      <c r="M1194" s="392"/>
      <c r="N1194" s="393"/>
      <c r="O1194" s="393"/>
      <c r="P1194" s="393"/>
      <c r="Q1194" s="393"/>
      <c r="R1194" s="393"/>
      <c r="S1194" s="393"/>
      <c r="T1194" s="394"/>
      <c r="AT1194" s="395" t="s">
        <v>88</v>
      </c>
      <c r="AU1194" s="395" t="s">
        <v>45</v>
      </c>
      <c r="AV1194" s="387" t="s">
        <v>91</v>
      </c>
      <c r="AW1194" s="387" t="s">
        <v>24</v>
      </c>
      <c r="AX1194" s="387" t="s">
        <v>12</v>
      </c>
      <c r="AY1194" s="395" t="s">
        <v>79</v>
      </c>
    </row>
    <row r="1195" spans="2:65" s="285" customFormat="1" ht="22.5" customHeight="1">
      <c r="B1195" s="286"/>
      <c r="C1195" s="366" t="s">
        <v>3367</v>
      </c>
      <c r="D1195" s="366" t="s">
        <v>82</v>
      </c>
      <c r="E1195" s="367" t="s">
        <v>3421</v>
      </c>
      <c r="F1195" s="368" t="s">
        <v>3420</v>
      </c>
      <c r="G1195" s="369" t="s">
        <v>185</v>
      </c>
      <c r="H1195" s="370">
        <v>2</v>
      </c>
      <c r="I1195" s="261"/>
      <c r="J1195" s="371">
        <f>ROUND(I1195*H1195,1)</f>
        <v>0</v>
      </c>
      <c r="K1195" s="368"/>
      <c r="L1195" s="286"/>
      <c r="M1195" s="372" t="s">
        <v>1</v>
      </c>
      <c r="N1195" s="373" t="s">
        <v>31</v>
      </c>
      <c r="O1195" s="374">
        <v>1.95</v>
      </c>
      <c r="P1195" s="374">
        <f>O1195*H1195</f>
        <v>3.9</v>
      </c>
      <c r="Q1195" s="374">
        <v>2.2000000000000001E-4</v>
      </c>
      <c r="R1195" s="374">
        <f>Q1195*H1195</f>
        <v>4.4000000000000002E-4</v>
      </c>
      <c r="S1195" s="374">
        <v>0</v>
      </c>
      <c r="T1195" s="375">
        <f>S1195*H1195</f>
        <v>0</v>
      </c>
      <c r="AR1195" s="275" t="s">
        <v>86</v>
      </c>
      <c r="AT1195" s="275" t="s">
        <v>82</v>
      </c>
      <c r="AU1195" s="275" t="s">
        <v>45</v>
      </c>
      <c r="AY1195" s="275" t="s">
        <v>79</v>
      </c>
      <c r="BE1195" s="376">
        <f>IF(N1195="základní",J1195,0)</f>
        <v>0</v>
      </c>
      <c r="BF1195" s="376">
        <f>IF(N1195="snížená",J1195,0)</f>
        <v>0</v>
      </c>
      <c r="BG1195" s="376">
        <f>IF(N1195="zákl. přenesená",J1195,0)</f>
        <v>0</v>
      </c>
      <c r="BH1195" s="376">
        <f>IF(N1195="sníž. přenesená",J1195,0)</f>
        <v>0</v>
      </c>
      <c r="BI1195" s="376">
        <f>IF(N1195="nulová",J1195,0)</f>
        <v>0</v>
      </c>
      <c r="BJ1195" s="275" t="s">
        <v>12</v>
      </c>
      <c r="BK1195" s="376">
        <f>ROUND(I1195*H1195,1)</f>
        <v>0</v>
      </c>
      <c r="BL1195" s="275" t="s">
        <v>86</v>
      </c>
      <c r="BM1195" s="275" t="s">
        <v>3419</v>
      </c>
    </row>
    <row r="1196" spans="2:65" s="397" customFormat="1">
      <c r="B1196" s="396"/>
      <c r="D1196" s="379" t="s">
        <v>88</v>
      </c>
      <c r="E1196" s="398" t="s">
        <v>1</v>
      </c>
      <c r="F1196" s="399" t="s">
        <v>2793</v>
      </c>
      <c r="H1196" s="398" t="s">
        <v>1</v>
      </c>
      <c r="I1196" s="436"/>
      <c r="L1196" s="396"/>
      <c r="M1196" s="400"/>
      <c r="N1196" s="401"/>
      <c r="O1196" s="401"/>
      <c r="P1196" s="401"/>
      <c r="Q1196" s="401"/>
      <c r="R1196" s="401"/>
      <c r="S1196" s="401"/>
      <c r="T1196" s="402"/>
      <c r="AT1196" s="398" t="s">
        <v>88</v>
      </c>
      <c r="AU1196" s="398" t="s">
        <v>45</v>
      </c>
      <c r="AV1196" s="397" t="s">
        <v>12</v>
      </c>
      <c r="AW1196" s="397" t="s">
        <v>24</v>
      </c>
      <c r="AX1196" s="397" t="s">
        <v>42</v>
      </c>
      <c r="AY1196" s="398" t="s">
        <v>79</v>
      </c>
    </row>
    <row r="1197" spans="2:65" s="378" customFormat="1">
      <c r="B1197" s="377"/>
      <c r="D1197" s="379" t="s">
        <v>88</v>
      </c>
      <c r="E1197" s="380" t="s">
        <v>1</v>
      </c>
      <c r="F1197" s="381" t="s">
        <v>12</v>
      </c>
      <c r="H1197" s="382">
        <v>1</v>
      </c>
      <c r="I1197" s="434"/>
      <c r="L1197" s="377"/>
      <c r="M1197" s="383"/>
      <c r="N1197" s="384"/>
      <c r="O1197" s="384"/>
      <c r="P1197" s="384"/>
      <c r="Q1197" s="384"/>
      <c r="R1197" s="384"/>
      <c r="S1197" s="384"/>
      <c r="T1197" s="385"/>
      <c r="AT1197" s="380" t="s">
        <v>88</v>
      </c>
      <c r="AU1197" s="380" t="s">
        <v>45</v>
      </c>
      <c r="AV1197" s="378" t="s">
        <v>45</v>
      </c>
      <c r="AW1197" s="378" t="s">
        <v>24</v>
      </c>
      <c r="AX1197" s="378" t="s">
        <v>42</v>
      </c>
      <c r="AY1197" s="380" t="s">
        <v>79</v>
      </c>
    </row>
    <row r="1198" spans="2:65" s="397" customFormat="1">
      <c r="B1198" s="396"/>
      <c r="D1198" s="379" t="s">
        <v>88</v>
      </c>
      <c r="E1198" s="398" t="s">
        <v>1</v>
      </c>
      <c r="F1198" s="399" t="s">
        <v>2791</v>
      </c>
      <c r="H1198" s="398" t="s">
        <v>1</v>
      </c>
      <c r="I1198" s="436"/>
      <c r="L1198" s="396"/>
      <c r="M1198" s="400"/>
      <c r="N1198" s="401"/>
      <c r="O1198" s="401"/>
      <c r="P1198" s="401"/>
      <c r="Q1198" s="401"/>
      <c r="R1198" s="401"/>
      <c r="S1198" s="401"/>
      <c r="T1198" s="402"/>
      <c r="AT1198" s="398" t="s">
        <v>88</v>
      </c>
      <c r="AU1198" s="398" t="s">
        <v>45</v>
      </c>
      <c r="AV1198" s="397" t="s">
        <v>12</v>
      </c>
      <c r="AW1198" s="397" t="s">
        <v>24</v>
      </c>
      <c r="AX1198" s="397" t="s">
        <v>42</v>
      </c>
      <c r="AY1198" s="398" t="s">
        <v>79</v>
      </c>
    </row>
    <row r="1199" spans="2:65" s="378" customFormat="1">
      <c r="B1199" s="377"/>
      <c r="D1199" s="379" t="s">
        <v>88</v>
      </c>
      <c r="E1199" s="380" t="s">
        <v>1</v>
      </c>
      <c r="F1199" s="381" t="s">
        <v>12</v>
      </c>
      <c r="H1199" s="382">
        <v>1</v>
      </c>
      <c r="I1199" s="434"/>
      <c r="L1199" s="377"/>
      <c r="M1199" s="383"/>
      <c r="N1199" s="384"/>
      <c r="O1199" s="384"/>
      <c r="P1199" s="384"/>
      <c r="Q1199" s="384"/>
      <c r="R1199" s="384"/>
      <c r="S1199" s="384"/>
      <c r="T1199" s="385"/>
      <c r="AT1199" s="380" t="s">
        <v>88</v>
      </c>
      <c r="AU1199" s="380" t="s">
        <v>45</v>
      </c>
      <c r="AV1199" s="378" t="s">
        <v>45</v>
      </c>
      <c r="AW1199" s="378" t="s">
        <v>24</v>
      </c>
      <c r="AX1199" s="378" t="s">
        <v>42</v>
      </c>
      <c r="AY1199" s="380" t="s">
        <v>79</v>
      </c>
    </row>
    <row r="1200" spans="2:65" s="387" customFormat="1">
      <c r="B1200" s="386"/>
      <c r="D1200" s="388" t="s">
        <v>88</v>
      </c>
      <c r="E1200" s="389" t="s">
        <v>1</v>
      </c>
      <c r="F1200" s="390" t="s">
        <v>90</v>
      </c>
      <c r="H1200" s="391">
        <v>2</v>
      </c>
      <c r="I1200" s="435"/>
      <c r="L1200" s="386"/>
      <c r="M1200" s="392"/>
      <c r="N1200" s="393"/>
      <c r="O1200" s="393"/>
      <c r="P1200" s="393"/>
      <c r="Q1200" s="393"/>
      <c r="R1200" s="393"/>
      <c r="S1200" s="393"/>
      <c r="T1200" s="394"/>
      <c r="AT1200" s="395" t="s">
        <v>88</v>
      </c>
      <c r="AU1200" s="395" t="s">
        <v>45</v>
      </c>
      <c r="AV1200" s="387" t="s">
        <v>91</v>
      </c>
      <c r="AW1200" s="387" t="s">
        <v>24</v>
      </c>
      <c r="AX1200" s="387" t="s">
        <v>12</v>
      </c>
      <c r="AY1200" s="395" t="s">
        <v>79</v>
      </c>
    </row>
    <row r="1201" spans="2:65" s="285" customFormat="1" ht="22.5" customHeight="1">
      <c r="B1201" s="286"/>
      <c r="C1201" s="405" t="s">
        <v>3363</v>
      </c>
      <c r="D1201" s="405" t="s">
        <v>92</v>
      </c>
      <c r="E1201" s="406" t="s">
        <v>3417</v>
      </c>
      <c r="F1201" s="407" t="s">
        <v>3416</v>
      </c>
      <c r="G1201" s="408" t="s">
        <v>185</v>
      </c>
      <c r="H1201" s="409">
        <v>1</v>
      </c>
      <c r="I1201" s="262"/>
      <c r="J1201" s="410">
        <f>ROUND(I1201*H1201,1)</f>
        <v>0</v>
      </c>
      <c r="K1201" s="407"/>
      <c r="L1201" s="411"/>
      <c r="M1201" s="412" t="s">
        <v>1</v>
      </c>
      <c r="N1201" s="413" t="s">
        <v>31</v>
      </c>
      <c r="O1201" s="374">
        <v>0</v>
      </c>
      <c r="P1201" s="374">
        <f>O1201*H1201</f>
        <v>0</v>
      </c>
      <c r="Q1201" s="374">
        <v>3.2039999999999999E-2</v>
      </c>
      <c r="R1201" s="374">
        <f>Q1201*H1201</f>
        <v>3.2039999999999999E-2</v>
      </c>
      <c r="S1201" s="374">
        <v>0</v>
      </c>
      <c r="T1201" s="375">
        <f>S1201*H1201</f>
        <v>0</v>
      </c>
      <c r="AR1201" s="275" t="s">
        <v>95</v>
      </c>
      <c r="AT1201" s="275" t="s">
        <v>92</v>
      </c>
      <c r="AU1201" s="275" t="s">
        <v>45</v>
      </c>
      <c r="AY1201" s="275" t="s">
        <v>79</v>
      </c>
      <c r="BE1201" s="376">
        <f>IF(N1201="základní",J1201,0)</f>
        <v>0</v>
      </c>
      <c r="BF1201" s="376">
        <f>IF(N1201="snížená",J1201,0)</f>
        <v>0</v>
      </c>
      <c r="BG1201" s="376">
        <f>IF(N1201="zákl. přenesená",J1201,0)</f>
        <v>0</v>
      </c>
      <c r="BH1201" s="376">
        <f>IF(N1201="sníž. přenesená",J1201,0)</f>
        <v>0</v>
      </c>
      <c r="BI1201" s="376">
        <f>IF(N1201="nulová",J1201,0)</f>
        <v>0</v>
      </c>
      <c r="BJ1201" s="275" t="s">
        <v>12</v>
      </c>
      <c r="BK1201" s="376">
        <f>ROUND(I1201*H1201,1)</f>
        <v>0</v>
      </c>
      <c r="BL1201" s="275" t="s">
        <v>86</v>
      </c>
      <c r="BM1201" s="275" t="s">
        <v>3415</v>
      </c>
    </row>
    <row r="1202" spans="2:65" s="285" customFormat="1" ht="22.5" customHeight="1">
      <c r="B1202" s="286"/>
      <c r="C1202" s="405" t="s">
        <v>3359</v>
      </c>
      <c r="D1202" s="405" t="s">
        <v>92</v>
      </c>
      <c r="E1202" s="406" t="s">
        <v>3413</v>
      </c>
      <c r="F1202" s="407" t="s">
        <v>3412</v>
      </c>
      <c r="G1202" s="408" t="s">
        <v>185</v>
      </c>
      <c r="H1202" s="409">
        <v>1</v>
      </c>
      <c r="I1202" s="262"/>
      <c r="J1202" s="410">
        <f>ROUND(I1202*H1202,1)</f>
        <v>0</v>
      </c>
      <c r="K1202" s="407"/>
      <c r="L1202" s="411"/>
      <c r="M1202" s="412" t="s">
        <v>1</v>
      </c>
      <c r="N1202" s="413" t="s">
        <v>31</v>
      </c>
      <c r="O1202" s="374">
        <v>0</v>
      </c>
      <c r="P1202" s="374">
        <f>O1202*H1202</f>
        <v>0</v>
      </c>
      <c r="Q1202" s="374">
        <v>3.2039999999999999E-2</v>
      </c>
      <c r="R1202" s="374">
        <f>Q1202*H1202</f>
        <v>3.2039999999999999E-2</v>
      </c>
      <c r="S1202" s="374">
        <v>0</v>
      </c>
      <c r="T1202" s="375">
        <f>S1202*H1202</f>
        <v>0</v>
      </c>
      <c r="AR1202" s="275" t="s">
        <v>95</v>
      </c>
      <c r="AT1202" s="275" t="s">
        <v>92</v>
      </c>
      <c r="AU1202" s="275" t="s">
        <v>45</v>
      </c>
      <c r="AY1202" s="275" t="s">
        <v>79</v>
      </c>
      <c r="BE1202" s="376">
        <f>IF(N1202="základní",J1202,0)</f>
        <v>0</v>
      </c>
      <c r="BF1202" s="376">
        <f>IF(N1202="snížená",J1202,0)</f>
        <v>0</v>
      </c>
      <c r="BG1202" s="376">
        <f>IF(N1202="zákl. přenesená",J1202,0)</f>
        <v>0</v>
      </c>
      <c r="BH1202" s="376">
        <f>IF(N1202="sníž. přenesená",J1202,0)</f>
        <v>0</v>
      </c>
      <c r="BI1202" s="376">
        <f>IF(N1202="nulová",J1202,0)</f>
        <v>0</v>
      </c>
      <c r="BJ1202" s="275" t="s">
        <v>12</v>
      </c>
      <c r="BK1202" s="376">
        <f>ROUND(I1202*H1202,1)</f>
        <v>0</v>
      </c>
      <c r="BL1202" s="275" t="s">
        <v>86</v>
      </c>
      <c r="BM1202" s="275" t="s">
        <v>3411</v>
      </c>
    </row>
    <row r="1203" spans="2:65" s="285" customFormat="1" ht="22.5" customHeight="1">
      <c r="B1203" s="286"/>
      <c r="C1203" s="366" t="s">
        <v>3354</v>
      </c>
      <c r="D1203" s="366" t="s">
        <v>82</v>
      </c>
      <c r="E1203" s="367" t="s">
        <v>3409</v>
      </c>
      <c r="F1203" s="368" t="s">
        <v>3408</v>
      </c>
      <c r="G1203" s="369" t="s">
        <v>125</v>
      </c>
      <c r="H1203" s="370">
        <v>13735.550999999999</v>
      </c>
      <c r="I1203" s="261"/>
      <c r="J1203" s="371">
        <f>ROUND(I1203*H1203,1)</f>
        <v>0</v>
      </c>
      <c r="K1203" s="368"/>
      <c r="L1203" s="286"/>
      <c r="M1203" s="372" t="s">
        <v>1</v>
      </c>
      <c r="N1203" s="373" t="s">
        <v>31</v>
      </c>
      <c r="O1203" s="374">
        <v>0</v>
      </c>
      <c r="P1203" s="374">
        <f>O1203*H1203</f>
        <v>0</v>
      </c>
      <c r="Q1203" s="374">
        <v>0</v>
      </c>
      <c r="R1203" s="374">
        <f>Q1203*H1203</f>
        <v>0</v>
      </c>
      <c r="S1203" s="374">
        <v>0</v>
      </c>
      <c r="T1203" s="375">
        <f>S1203*H1203</f>
        <v>0</v>
      </c>
      <c r="AR1203" s="275" t="s">
        <v>86</v>
      </c>
      <c r="AT1203" s="275" t="s">
        <v>82</v>
      </c>
      <c r="AU1203" s="275" t="s">
        <v>45</v>
      </c>
      <c r="AY1203" s="275" t="s">
        <v>79</v>
      </c>
      <c r="BE1203" s="376">
        <f>IF(N1203="základní",J1203,0)</f>
        <v>0</v>
      </c>
      <c r="BF1203" s="376">
        <f>IF(N1203="snížená",J1203,0)</f>
        <v>0</v>
      </c>
      <c r="BG1203" s="376">
        <f>IF(N1203="zákl. přenesená",J1203,0)</f>
        <v>0</v>
      </c>
      <c r="BH1203" s="376">
        <f>IF(N1203="sníž. přenesená",J1203,0)</f>
        <v>0</v>
      </c>
      <c r="BI1203" s="376">
        <f>IF(N1203="nulová",J1203,0)</f>
        <v>0</v>
      </c>
      <c r="BJ1203" s="275" t="s">
        <v>12</v>
      </c>
      <c r="BK1203" s="376">
        <f>ROUND(I1203*H1203,1)</f>
        <v>0</v>
      </c>
      <c r="BL1203" s="275" t="s">
        <v>86</v>
      </c>
      <c r="BM1203" s="275" t="s">
        <v>3407</v>
      </c>
    </row>
    <row r="1204" spans="2:65" s="353" customFormat="1" ht="29.85" customHeight="1">
      <c r="B1204" s="352"/>
      <c r="D1204" s="363" t="s">
        <v>41</v>
      </c>
      <c r="E1204" s="364" t="s">
        <v>4757</v>
      </c>
      <c r="F1204" s="364" t="s">
        <v>4756</v>
      </c>
      <c r="I1204" s="437"/>
      <c r="J1204" s="365">
        <f>BK1204</f>
        <v>0</v>
      </c>
      <c r="L1204" s="352"/>
      <c r="M1204" s="357"/>
      <c r="N1204" s="358"/>
      <c r="O1204" s="358"/>
      <c r="P1204" s="359">
        <f>SUM(P1205:P1250)</f>
        <v>367.53695099999987</v>
      </c>
      <c r="Q1204" s="358"/>
      <c r="R1204" s="359">
        <f>SUM(R1205:R1250)</f>
        <v>2.1512616900000001</v>
      </c>
      <c r="S1204" s="358"/>
      <c r="T1204" s="360">
        <f>SUM(T1205:T1250)</f>
        <v>0</v>
      </c>
      <c r="AR1204" s="354" t="s">
        <v>45</v>
      </c>
      <c r="AT1204" s="361" t="s">
        <v>41</v>
      </c>
      <c r="AU1204" s="361" t="s">
        <v>12</v>
      </c>
      <c r="AY1204" s="354" t="s">
        <v>79</v>
      </c>
      <c r="BK1204" s="362">
        <f>SUM(BK1205:BK1250)</f>
        <v>0</v>
      </c>
    </row>
    <row r="1205" spans="2:65" s="285" customFormat="1" ht="31.5" customHeight="1">
      <c r="B1205" s="286"/>
      <c r="C1205" s="366" t="s">
        <v>3349</v>
      </c>
      <c r="D1205" s="366" t="s">
        <v>82</v>
      </c>
      <c r="E1205" s="367" t="s">
        <v>3404</v>
      </c>
      <c r="F1205" s="368" t="s">
        <v>3403</v>
      </c>
      <c r="G1205" s="369" t="s">
        <v>85</v>
      </c>
      <c r="H1205" s="370">
        <v>184.17699999999999</v>
      </c>
      <c r="I1205" s="261"/>
      <c r="J1205" s="371">
        <f>ROUND(I1205*H1205,1)</f>
        <v>0</v>
      </c>
      <c r="K1205" s="368"/>
      <c r="L1205" s="286"/>
      <c r="M1205" s="372" t="s">
        <v>1</v>
      </c>
      <c r="N1205" s="373" t="s">
        <v>31</v>
      </c>
      <c r="O1205" s="374">
        <v>8.3000000000000004E-2</v>
      </c>
      <c r="P1205" s="374">
        <f>O1205*H1205</f>
        <v>15.286690999999999</v>
      </c>
      <c r="Q1205" s="374">
        <v>4.2000000000000002E-4</v>
      </c>
      <c r="R1205" s="374">
        <f>Q1205*H1205</f>
        <v>7.7354339999999994E-2</v>
      </c>
      <c r="S1205" s="374">
        <v>0</v>
      </c>
      <c r="T1205" s="375">
        <f>S1205*H1205</f>
        <v>0</v>
      </c>
      <c r="AR1205" s="275" t="s">
        <v>86</v>
      </c>
      <c r="AT1205" s="275" t="s">
        <v>82</v>
      </c>
      <c r="AU1205" s="275" t="s">
        <v>45</v>
      </c>
      <c r="AY1205" s="275" t="s">
        <v>79</v>
      </c>
      <c r="BE1205" s="376">
        <f>IF(N1205="základní",J1205,0)</f>
        <v>0</v>
      </c>
      <c r="BF1205" s="376">
        <f>IF(N1205="snížená",J1205,0)</f>
        <v>0</v>
      </c>
      <c r="BG1205" s="376">
        <f>IF(N1205="zákl. přenesená",J1205,0)</f>
        <v>0</v>
      </c>
      <c r="BH1205" s="376">
        <f>IF(N1205="sníž. přenesená",J1205,0)</f>
        <v>0</v>
      </c>
      <c r="BI1205" s="376">
        <f>IF(N1205="nulová",J1205,0)</f>
        <v>0</v>
      </c>
      <c r="BJ1205" s="275" t="s">
        <v>12</v>
      </c>
      <c r="BK1205" s="376">
        <f>ROUND(I1205*H1205,1)</f>
        <v>0</v>
      </c>
      <c r="BL1205" s="275" t="s">
        <v>86</v>
      </c>
      <c r="BM1205" s="275" t="s">
        <v>3402</v>
      </c>
    </row>
    <row r="1206" spans="2:65" s="397" customFormat="1">
      <c r="B1206" s="396"/>
      <c r="D1206" s="379" t="s">
        <v>88</v>
      </c>
      <c r="E1206" s="398" t="s">
        <v>1</v>
      </c>
      <c r="F1206" s="399" t="s">
        <v>3397</v>
      </c>
      <c r="H1206" s="398" t="s">
        <v>1</v>
      </c>
      <c r="I1206" s="436"/>
      <c r="L1206" s="396"/>
      <c r="M1206" s="400"/>
      <c r="N1206" s="401"/>
      <c r="O1206" s="401"/>
      <c r="P1206" s="401"/>
      <c r="Q1206" s="401"/>
      <c r="R1206" s="401"/>
      <c r="S1206" s="401"/>
      <c r="T1206" s="402"/>
      <c r="AT1206" s="398" t="s">
        <v>88</v>
      </c>
      <c r="AU1206" s="398" t="s">
        <v>45</v>
      </c>
      <c r="AV1206" s="397" t="s">
        <v>12</v>
      </c>
      <c r="AW1206" s="397" t="s">
        <v>24</v>
      </c>
      <c r="AX1206" s="397" t="s">
        <v>42</v>
      </c>
      <c r="AY1206" s="398" t="s">
        <v>79</v>
      </c>
    </row>
    <row r="1207" spans="2:65" s="378" customFormat="1">
      <c r="B1207" s="377"/>
      <c r="D1207" s="379" t="s">
        <v>88</v>
      </c>
      <c r="E1207" s="380" t="s">
        <v>1</v>
      </c>
      <c r="F1207" s="381" t="s">
        <v>3276</v>
      </c>
      <c r="H1207" s="382">
        <v>172.17699999999999</v>
      </c>
      <c r="I1207" s="434"/>
      <c r="L1207" s="377"/>
      <c r="M1207" s="383"/>
      <c r="N1207" s="384"/>
      <c r="O1207" s="384"/>
      <c r="P1207" s="384"/>
      <c r="Q1207" s="384"/>
      <c r="R1207" s="384"/>
      <c r="S1207" s="384"/>
      <c r="T1207" s="385"/>
      <c r="AT1207" s="380" t="s">
        <v>88</v>
      </c>
      <c r="AU1207" s="380" t="s">
        <v>45</v>
      </c>
      <c r="AV1207" s="378" t="s">
        <v>45</v>
      </c>
      <c r="AW1207" s="378" t="s">
        <v>24</v>
      </c>
      <c r="AX1207" s="378" t="s">
        <v>42</v>
      </c>
      <c r="AY1207" s="380" t="s">
        <v>79</v>
      </c>
    </row>
    <row r="1208" spans="2:65" s="397" customFormat="1">
      <c r="B1208" s="396"/>
      <c r="D1208" s="379" t="s">
        <v>88</v>
      </c>
      <c r="E1208" s="398" t="s">
        <v>1</v>
      </c>
      <c r="F1208" s="399" t="s">
        <v>3396</v>
      </c>
      <c r="H1208" s="398" t="s">
        <v>1</v>
      </c>
      <c r="I1208" s="436"/>
      <c r="L1208" s="396"/>
      <c r="M1208" s="400"/>
      <c r="N1208" s="401"/>
      <c r="O1208" s="401"/>
      <c r="P1208" s="401"/>
      <c r="Q1208" s="401"/>
      <c r="R1208" s="401"/>
      <c r="S1208" s="401"/>
      <c r="T1208" s="402"/>
      <c r="AT1208" s="398" t="s">
        <v>88</v>
      </c>
      <c r="AU1208" s="398" t="s">
        <v>45</v>
      </c>
      <c r="AV1208" s="397" t="s">
        <v>12</v>
      </c>
      <c r="AW1208" s="397" t="s">
        <v>24</v>
      </c>
      <c r="AX1208" s="397" t="s">
        <v>42</v>
      </c>
      <c r="AY1208" s="398" t="s">
        <v>79</v>
      </c>
    </row>
    <row r="1209" spans="2:65" s="378" customFormat="1">
      <c r="B1209" s="377"/>
      <c r="D1209" s="379" t="s">
        <v>88</v>
      </c>
      <c r="E1209" s="380" t="s">
        <v>1</v>
      </c>
      <c r="F1209" s="381" t="s">
        <v>149</v>
      </c>
      <c r="H1209" s="382">
        <v>12</v>
      </c>
      <c r="I1209" s="434"/>
      <c r="L1209" s="377"/>
      <c r="M1209" s="383"/>
      <c r="N1209" s="384"/>
      <c r="O1209" s="384"/>
      <c r="P1209" s="384"/>
      <c r="Q1209" s="384"/>
      <c r="R1209" s="384"/>
      <c r="S1209" s="384"/>
      <c r="T1209" s="385"/>
      <c r="AT1209" s="380" t="s">
        <v>88</v>
      </c>
      <c r="AU1209" s="380" t="s">
        <v>45</v>
      </c>
      <c r="AV1209" s="378" t="s">
        <v>45</v>
      </c>
      <c r="AW1209" s="378" t="s">
        <v>24</v>
      </c>
      <c r="AX1209" s="378" t="s">
        <v>42</v>
      </c>
      <c r="AY1209" s="380" t="s">
        <v>79</v>
      </c>
    </row>
    <row r="1210" spans="2:65" s="387" customFormat="1">
      <c r="B1210" s="386"/>
      <c r="D1210" s="388" t="s">
        <v>88</v>
      </c>
      <c r="E1210" s="389" t="s">
        <v>1</v>
      </c>
      <c r="F1210" s="390" t="s">
        <v>90</v>
      </c>
      <c r="H1210" s="391">
        <v>184.17699999999999</v>
      </c>
      <c r="I1210" s="435"/>
      <c r="L1210" s="386"/>
      <c r="M1210" s="392"/>
      <c r="N1210" s="393"/>
      <c r="O1210" s="393"/>
      <c r="P1210" s="393"/>
      <c r="Q1210" s="393"/>
      <c r="R1210" s="393"/>
      <c r="S1210" s="393"/>
      <c r="T1210" s="394"/>
      <c r="AT1210" s="395" t="s">
        <v>88</v>
      </c>
      <c r="AU1210" s="395" t="s">
        <v>45</v>
      </c>
      <c r="AV1210" s="387" t="s">
        <v>91</v>
      </c>
      <c r="AW1210" s="387" t="s">
        <v>24</v>
      </c>
      <c r="AX1210" s="387" t="s">
        <v>12</v>
      </c>
      <c r="AY1210" s="395" t="s">
        <v>79</v>
      </c>
    </row>
    <row r="1211" spans="2:65" s="285" customFormat="1" ht="31.5" customHeight="1">
      <c r="B1211" s="286"/>
      <c r="C1211" s="366" t="s">
        <v>3344</v>
      </c>
      <c r="D1211" s="366" t="s">
        <v>82</v>
      </c>
      <c r="E1211" s="367" t="s">
        <v>3400</v>
      </c>
      <c r="F1211" s="368" t="s">
        <v>3399</v>
      </c>
      <c r="G1211" s="369" t="s">
        <v>959</v>
      </c>
      <c r="H1211" s="370">
        <v>184.17699999999999</v>
      </c>
      <c r="I1211" s="261"/>
      <c r="J1211" s="371">
        <f>ROUND(I1211*H1211,1)</f>
        <v>0</v>
      </c>
      <c r="K1211" s="368"/>
      <c r="L1211" s="286"/>
      <c r="M1211" s="372" t="s">
        <v>1</v>
      </c>
      <c r="N1211" s="373" t="s">
        <v>31</v>
      </c>
      <c r="O1211" s="374">
        <v>1.18</v>
      </c>
      <c r="P1211" s="374">
        <f>O1211*H1211</f>
        <v>217.32885999999999</v>
      </c>
      <c r="Q1211" s="374">
        <v>6.5500000000000003E-3</v>
      </c>
      <c r="R1211" s="374">
        <f>Q1211*H1211</f>
        <v>1.2063593500000001</v>
      </c>
      <c r="S1211" s="374">
        <v>0</v>
      </c>
      <c r="T1211" s="375">
        <f>S1211*H1211</f>
        <v>0</v>
      </c>
      <c r="AR1211" s="275" t="s">
        <v>86</v>
      </c>
      <c r="AT1211" s="275" t="s">
        <v>82</v>
      </c>
      <c r="AU1211" s="275" t="s">
        <v>45</v>
      </c>
      <c r="AY1211" s="275" t="s">
        <v>79</v>
      </c>
      <c r="BE1211" s="376">
        <f>IF(N1211="základní",J1211,0)</f>
        <v>0</v>
      </c>
      <c r="BF1211" s="376">
        <f>IF(N1211="snížená",J1211,0)</f>
        <v>0</v>
      </c>
      <c r="BG1211" s="376">
        <f>IF(N1211="zákl. přenesená",J1211,0)</f>
        <v>0</v>
      </c>
      <c r="BH1211" s="376">
        <f>IF(N1211="sníž. přenesená",J1211,0)</f>
        <v>0</v>
      </c>
      <c r="BI1211" s="376">
        <f>IF(N1211="nulová",J1211,0)</f>
        <v>0</v>
      </c>
      <c r="BJ1211" s="275" t="s">
        <v>12</v>
      </c>
      <c r="BK1211" s="376">
        <f>ROUND(I1211*H1211,1)</f>
        <v>0</v>
      </c>
      <c r="BL1211" s="275" t="s">
        <v>86</v>
      </c>
      <c r="BM1211" s="275" t="s">
        <v>3398</v>
      </c>
    </row>
    <row r="1212" spans="2:65" s="397" customFormat="1">
      <c r="B1212" s="396"/>
      <c r="D1212" s="379" t="s">
        <v>88</v>
      </c>
      <c r="E1212" s="398" t="s">
        <v>1</v>
      </c>
      <c r="F1212" s="399" t="s">
        <v>3397</v>
      </c>
      <c r="H1212" s="398" t="s">
        <v>1</v>
      </c>
      <c r="I1212" s="436"/>
      <c r="L1212" s="396"/>
      <c r="M1212" s="400"/>
      <c r="N1212" s="401"/>
      <c r="O1212" s="401"/>
      <c r="P1212" s="401"/>
      <c r="Q1212" s="401"/>
      <c r="R1212" s="401"/>
      <c r="S1212" s="401"/>
      <c r="T1212" s="402"/>
      <c r="AT1212" s="398" t="s">
        <v>88</v>
      </c>
      <c r="AU1212" s="398" t="s">
        <v>45</v>
      </c>
      <c r="AV1212" s="397" t="s">
        <v>12</v>
      </c>
      <c r="AW1212" s="397" t="s">
        <v>24</v>
      </c>
      <c r="AX1212" s="397" t="s">
        <v>42</v>
      </c>
      <c r="AY1212" s="398" t="s">
        <v>79</v>
      </c>
    </row>
    <row r="1213" spans="2:65" s="378" customFormat="1">
      <c r="B1213" s="377"/>
      <c r="D1213" s="379" t="s">
        <v>88</v>
      </c>
      <c r="E1213" s="380" t="s">
        <v>1</v>
      </c>
      <c r="F1213" s="381" t="s">
        <v>3276</v>
      </c>
      <c r="H1213" s="382">
        <v>172.17699999999999</v>
      </c>
      <c r="I1213" s="434"/>
      <c r="L1213" s="377"/>
      <c r="M1213" s="383"/>
      <c r="N1213" s="384"/>
      <c r="O1213" s="384"/>
      <c r="P1213" s="384"/>
      <c r="Q1213" s="384"/>
      <c r="R1213" s="384"/>
      <c r="S1213" s="384"/>
      <c r="T1213" s="385"/>
      <c r="AT1213" s="380" t="s">
        <v>88</v>
      </c>
      <c r="AU1213" s="380" t="s">
        <v>45</v>
      </c>
      <c r="AV1213" s="378" t="s">
        <v>45</v>
      </c>
      <c r="AW1213" s="378" t="s">
        <v>24</v>
      </c>
      <c r="AX1213" s="378" t="s">
        <v>42</v>
      </c>
      <c r="AY1213" s="380" t="s">
        <v>79</v>
      </c>
    </row>
    <row r="1214" spans="2:65" s="397" customFormat="1">
      <c r="B1214" s="396"/>
      <c r="D1214" s="379" t="s">
        <v>88</v>
      </c>
      <c r="E1214" s="398" t="s">
        <v>1</v>
      </c>
      <c r="F1214" s="399" t="s">
        <v>3396</v>
      </c>
      <c r="H1214" s="398" t="s">
        <v>1</v>
      </c>
      <c r="I1214" s="436"/>
      <c r="L1214" s="396"/>
      <c r="M1214" s="400"/>
      <c r="N1214" s="401"/>
      <c r="O1214" s="401"/>
      <c r="P1214" s="401"/>
      <c r="Q1214" s="401"/>
      <c r="R1214" s="401"/>
      <c r="S1214" s="401"/>
      <c r="T1214" s="402"/>
      <c r="AT1214" s="398" t="s">
        <v>88</v>
      </c>
      <c r="AU1214" s="398" t="s">
        <v>45</v>
      </c>
      <c r="AV1214" s="397" t="s">
        <v>12</v>
      </c>
      <c r="AW1214" s="397" t="s">
        <v>24</v>
      </c>
      <c r="AX1214" s="397" t="s">
        <v>42</v>
      </c>
      <c r="AY1214" s="398" t="s">
        <v>79</v>
      </c>
    </row>
    <row r="1215" spans="2:65" s="378" customFormat="1">
      <c r="B1215" s="377"/>
      <c r="D1215" s="379" t="s">
        <v>88</v>
      </c>
      <c r="E1215" s="380" t="s">
        <v>1</v>
      </c>
      <c r="F1215" s="381" t="s">
        <v>149</v>
      </c>
      <c r="H1215" s="382">
        <v>12</v>
      </c>
      <c r="I1215" s="434"/>
      <c r="L1215" s="377"/>
      <c r="M1215" s="383"/>
      <c r="N1215" s="384"/>
      <c r="O1215" s="384"/>
      <c r="P1215" s="384"/>
      <c r="Q1215" s="384"/>
      <c r="R1215" s="384"/>
      <c r="S1215" s="384"/>
      <c r="T1215" s="385"/>
      <c r="AT1215" s="380" t="s">
        <v>88</v>
      </c>
      <c r="AU1215" s="380" t="s">
        <v>45</v>
      </c>
      <c r="AV1215" s="378" t="s">
        <v>45</v>
      </c>
      <c r="AW1215" s="378" t="s">
        <v>24</v>
      </c>
      <c r="AX1215" s="378" t="s">
        <v>42</v>
      </c>
      <c r="AY1215" s="380" t="s">
        <v>79</v>
      </c>
    </row>
    <row r="1216" spans="2:65" s="387" customFormat="1">
      <c r="B1216" s="386"/>
      <c r="D1216" s="388" t="s">
        <v>88</v>
      </c>
      <c r="E1216" s="389" t="s">
        <v>1</v>
      </c>
      <c r="F1216" s="390" t="s">
        <v>90</v>
      </c>
      <c r="H1216" s="391">
        <v>184.17699999999999</v>
      </c>
      <c r="I1216" s="435"/>
      <c r="L1216" s="386"/>
      <c r="M1216" s="392"/>
      <c r="N1216" s="393"/>
      <c r="O1216" s="393"/>
      <c r="P1216" s="393"/>
      <c r="Q1216" s="393"/>
      <c r="R1216" s="393"/>
      <c r="S1216" s="393"/>
      <c r="T1216" s="394"/>
      <c r="AT1216" s="395" t="s">
        <v>88</v>
      </c>
      <c r="AU1216" s="395" t="s">
        <v>45</v>
      </c>
      <c r="AV1216" s="387" t="s">
        <v>91</v>
      </c>
      <c r="AW1216" s="387" t="s">
        <v>24</v>
      </c>
      <c r="AX1216" s="387" t="s">
        <v>12</v>
      </c>
      <c r="AY1216" s="395" t="s">
        <v>79</v>
      </c>
    </row>
    <row r="1217" spans="2:65" s="285" customFormat="1" ht="22.5" customHeight="1">
      <c r="B1217" s="286"/>
      <c r="C1217" s="366" t="s">
        <v>3340</v>
      </c>
      <c r="D1217" s="366" t="s">
        <v>82</v>
      </c>
      <c r="E1217" s="367" t="s">
        <v>3394</v>
      </c>
      <c r="F1217" s="368" t="s">
        <v>3393</v>
      </c>
      <c r="G1217" s="369" t="s">
        <v>85</v>
      </c>
      <c r="H1217" s="370">
        <v>85</v>
      </c>
      <c r="I1217" s="261"/>
      <c r="J1217" s="371">
        <f>ROUND(I1217*H1217,1)</f>
        <v>0</v>
      </c>
      <c r="K1217" s="368"/>
      <c r="L1217" s="286"/>
      <c r="M1217" s="372" t="s">
        <v>1</v>
      </c>
      <c r="N1217" s="373" t="s">
        <v>31</v>
      </c>
      <c r="O1217" s="374">
        <v>0.192</v>
      </c>
      <c r="P1217" s="374">
        <f>O1217*H1217</f>
        <v>16.32</v>
      </c>
      <c r="Q1217" s="374">
        <v>1.2800000000000001E-3</v>
      </c>
      <c r="R1217" s="374">
        <f>Q1217*H1217</f>
        <v>0.10880000000000001</v>
      </c>
      <c r="S1217" s="374">
        <v>0</v>
      </c>
      <c r="T1217" s="375">
        <f>S1217*H1217</f>
        <v>0</v>
      </c>
      <c r="AR1217" s="275" t="s">
        <v>86</v>
      </c>
      <c r="AT1217" s="275" t="s">
        <v>82</v>
      </c>
      <c r="AU1217" s="275" t="s">
        <v>45</v>
      </c>
      <c r="AY1217" s="275" t="s">
        <v>79</v>
      </c>
      <c r="BE1217" s="376">
        <f>IF(N1217="základní",J1217,0)</f>
        <v>0</v>
      </c>
      <c r="BF1217" s="376">
        <f>IF(N1217="snížená",J1217,0)</f>
        <v>0</v>
      </c>
      <c r="BG1217" s="376">
        <f>IF(N1217="zákl. přenesená",J1217,0)</f>
        <v>0</v>
      </c>
      <c r="BH1217" s="376">
        <f>IF(N1217="sníž. přenesená",J1217,0)</f>
        <v>0</v>
      </c>
      <c r="BI1217" s="376">
        <f>IF(N1217="nulová",J1217,0)</f>
        <v>0</v>
      </c>
      <c r="BJ1217" s="275" t="s">
        <v>12</v>
      </c>
      <c r="BK1217" s="376">
        <f>ROUND(I1217*H1217,1)</f>
        <v>0</v>
      </c>
      <c r="BL1217" s="275" t="s">
        <v>86</v>
      </c>
      <c r="BM1217" s="275" t="s">
        <v>3392</v>
      </c>
    </row>
    <row r="1218" spans="2:65" s="378" customFormat="1">
      <c r="B1218" s="377"/>
      <c r="D1218" s="379" t="s">
        <v>88</v>
      </c>
      <c r="E1218" s="380" t="s">
        <v>1</v>
      </c>
      <c r="F1218" s="381" t="s">
        <v>489</v>
      </c>
      <c r="H1218" s="382">
        <v>85</v>
      </c>
      <c r="I1218" s="434"/>
      <c r="L1218" s="377"/>
      <c r="M1218" s="383"/>
      <c r="N1218" s="384"/>
      <c r="O1218" s="384"/>
      <c r="P1218" s="384"/>
      <c r="Q1218" s="384"/>
      <c r="R1218" s="384"/>
      <c r="S1218" s="384"/>
      <c r="T1218" s="385"/>
      <c r="AT1218" s="380" t="s">
        <v>88</v>
      </c>
      <c r="AU1218" s="380" t="s">
        <v>45</v>
      </c>
      <c r="AV1218" s="378" t="s">
        <v>45</v>
      </c>
      <c r="AW1218" s="378" t="s">
        <v>24</v>
      </c>
      <c r="AX1218" s="378" t="s">
        <v>42</v>
      </c>
      <c r="AY1218" s="380" t="s">
        <v>79</v>
      </c>
    </row>
    <row r="1219" spans="2:65" s="387" customFormat="1">
      <c r="B1219" s="386"/>
      <c r="D1219" s="388" t="s">
        <v>88</v>
      </c>
      <c r="E1219" s="389" t="s">
        <v>1</v>
      </c>
      <c r="F1219" s="390" t="s">
        <v>90</v>
      </c>
      <c r="H1219" s="391">
        <v>85</v>
      </c>
      <c r="I1219" s="435"/>
      <c r="L1219" s="386"/>
      <c r="M1219" s="392"/>
      <c r="N1219" s="393"/>
      <c r="O1219" s="393"/>
      <c r="P1219" s="393"/>
      <c r="Q1219" s="393"/>
      <c r="R1219" s="393"/>
      <c r="S1219" s="393"/>
      <c r="T1219" s="394"/>
      <c r="AT1219" s="395" t="s">
        <v>88</v>
      </c>
      <c r="AU1219" s="395" t="s">
        <v>45</v>
      </c>
      <c r="AV1219" s="387" t="s">
        <v>91</v>
      </c>
      <c r="AW1219" s="387" t="s">
        <v>24</v>
      </c>
      <c r="AX1219" s="387" t="s">
        <v>12</v>
      </c>
      <c r="AY1219" s="395" t="s">
        <v>79</v>
      </c>
    </row>
    <row r="1220" spans="2:65" s="285" customFormat="1" ht="22.5" customHeight="1">
      <c r="B1220" s="286"/>
      <c r="C1220" s="366" t="s">
        <v>3336</v>
      </c>
      <c r="D1220" s="366" t="s">
        <v>82</v>
      </c>
      <c r="E1220" s="367" t="s">
        <v>3390</v>
      </c>
      <c r="F1220" s="368" t="s">
        <v>3389</v>
      </c>
      <c r="G1220" s="369" t="s">
        <v>85</v>
      </c>
      <c r="H1220" s="370">
        <v>29</v>
      </c>
      <c r="I1220" s="261"/>
      <c r="J1220" s="371">
        <f>ROUND(I1220*H1220,1)</f>
        <v>0</v>
      </c>
      <c r="K1220" s="368"/>
      <c r="L1220" s="286"/>
      <c r="M1220" s="372" t="s">
        <v>1</v>
      </c>
      <c r="N1220" s="373" t="s">
        <v>31</v>
      </c>
      <c r="O1220" s="374">
        <v>0.28299999999999997</v>
      </c>
      <c r="P1220" s="374">
        <f>O1220*H1220</f>
        <v>8.206999999999999</v>
      </c>
      <c r="Q1220" s="374">
        <v>1.48E-3</v>
      </c>
      <c r="R1220" s="374">
        <f>Q1220*H1220</f>
        <v>4.292E-2</v>
      </c>
      <c r="S1220" s="374">
        <v>0</v>
      </c>
      <c r="T1220" s="375">
        <f>S1220*H1220</f>
        <v>0</v>
      </c>
      <c r="AR1220" s="275" t="s">
        <v>86</v>
      </c>
      <c r="AT1220" s="275" t="s">
        <v>82</v>
      </c>
      <c r="AU1220" s="275" t="s">
        <v>45</v>
      </c>
      <c r="AY1220" s="275" t="s">
        <v>79</v>
      </c>
      <c r="BE1220" s="376">
        <f>IF(N1220="základní",J1220,0)</f>
        <v>0</v>
      </c>
      <c r="BF1220" s="376">
        <f>IF(N1220="snížená",J1220,0)</f>
        <v>0</v>
      </c>
      <c r="BG1220" s="376">
        <f>IF(N1220="zákl. přenesená",J1220,0)</f>
        <v>0</v>
      </c>
      <c r="BH1220" s="376">
        <f>IF(N1220="sníž. přenesená",J1220,0)</f>
        <v>0</v>
      </c>
      <c r="BI1220" s="376">
        <f>IF(N1220="nulová",J1220,0)</f>
        <v>0</v>
      </c>
      <c r="BJ1220" s="275" t="s">
        <v>12</v>
      </c>
      <c r="BK1220" s="376">
        <f>ROUND(I1220*H1220,1)</f>
        <v>0</v>
      </c>
      <c r="BL1220" s="275" t="s">
        <v>86</v>
      </c>
      <c r="BM1220" s="275" t="s">
        <v>3388</v>
      </c>
    </row>
    <row r="1221" spans="2:65" s="378" customFormat="1">
      <c r="B1221" s="377"/>
      <c r="D1221" s="379" t="s">
        <v>88</v>
      </c>
      <c r="E1221" s="380" t="s">
        <v>1</v>
      </c>
      <c r="F1221" s="381" t="s">
        <v>236</v>
      </c>
      <c r="H1221" s="382">
        <v>29</v>
      </c>
      <c r="I1221" s="434"/>
      <c r="L1221" s="377"/>
      <c r="M1221" s="383"/>
      <c r="N1221" s="384"/>
      <c r="O1221" s="384"/>
      <c r="P1221" s="384"/>
      <c r="Q1221" s="384"/>
      <c r="R1221" s="384"/>
      <c r="S1221" s="384"/>
      <c r="T1221" s="385"/>
      <c r="AT1221" s="380" t="s">
        <v>88</v>
      </c>
      <c r="AU1221" s="380" t="s">
        <v>45</v>
      </c>
      <c r="AV1221" s="378" t="s">
        <v>45</v>
      </c>
      <c r="AW1221" s="378" t="s">
        <v>24</v>
      </c>
      <c r="AX1221" s="378" t="s">
        <v>42</v>
      </c>
      <c r="AY1221" s="380" t="s">
        <v>79</v>
      </c>
    </row>
    <row r="1222" spans="2:65" s="387" customFormat="1">
      <c r="B1222" s="386"/>
      <c r="D1222" s="388" t="s">
        <v>88</v>
      </c>
      <c r="E1222" s="389" t="s">
        <v>1</v>
      </c>
      <c r="F1222" s="390" t="s">
        <v>90</v>
      </c>
      <c r="H1222" s="391">
        <v>29</v>
      </c>
      <c r="I1222" s="435"/>
      <c r="L1222" s="386"/>
      <c r="M1222" s="392"/>
      <c r="N1222" s="393"/>
      <c r="O1222" s="393"/>
      <c r="P1222" s="393"/>
      <c r="Q1222" s="393"/>
      <c r="R1222" s="393"/>
      <c r="S1222" s="393"/>
      <c r="T1222" s="394"/>
      <c r="AT1222" s="395" t="s">
        <v>88</v>
      </c>
      <c r="AU1222" s="395" t="s">
        <v>45</v>
      </c>
      <c r="AV1222" s="387" t="s">
        <v>91</v>
      </c>
      <c r="AW1222" s="387" t="s">
        <v>24</v>
      </c>
      <c r="AX1222" s="387" t="s">
        <v>12</v>
      </c>
      <c r="AY1222" s="395" t="s">
        <v>79</v>
      </c>
    </row>
    <row r="1223" spans="2:65" s="285" customFormat="1" ht="22.5" customHeight="1">
      <c r="B1223" s="286"/>
      <c r="C1223" s="366" t="s">
        <v>3332</v>
      </c>
      <c r="D1223" s="366" t="s">
        <v>82</v>
      </c>
      <c r="E1223" s="367" t="s">
        <v>3386</v>
      </c>
      <c r="F1223" s="368" t="s">
        <v>3385</v>
      </c>
      <c r="G1223" s="369" t="s">
        <v>85</v>
      </c>
      <c r="H1223" s="370">
        <v>57.6</v>
      </c>
      <c r="I1223" s="261"/>
      <c r="J1223" s="371">
        <f>ROUND(I1223*H1223,1)</f>
        <v>0</v>
      </c>
      <c r="K1223" s="368"/>
      <c r="L1223" s="286"/>
      <c r="M1223" s="372" t="s">
        <v>1</v>
      </c>
      <c r="N1223" s="373" t="s">
        <v>31</v>
      </c>
      <c r="O1223" s="374">
        <v>0.34399999999999997</v>
      </c>
      <c r="P1223" s="374">
        <f>O1223*H1223</f>
        <v>19.814399999999999</v>
      </c>
      <c r="Q1223" s="374">
        <v>1.33E-3</v>
      </c>
      <c r="R1223" s="374">
        <f>Q1223*H1223</f>
        <v>7.6608000000000009E-2</v>
      </c>
      <c r="S1223" s="374">
        <v>0</v>
      </c>
      <c r="T1223" s="375">
        <f>S1223*H1223</f>
        <v>0</v>
      </c>
      <c r="AR1223" s="275" t="s">
        <v>86</v>
      </c>
      <c r="AT1223" s="275" t="s">
        <v>82</v>
      </c>
      <c r="AU1223" s="275" t="s">
        <v>45</v>
      </c>
      <c r="AY1223" s="275" t="s">
        <v>79</v>
      </c>
      <c r="BE1223" s="376">
        <f>IF(N1223="základní",J1223,0)</f>
        <v>0</v>
      </c>
      <c r="BF1223" s="376">
        <f>IF(N1223="snížená",J1223,0)</f>
        <v>0</v>
      </c>
      <c r="BG1223" s="376">
        <f>IF(N1223="zákl. přenesená",J1223,0)</f>
        <v>0</v>
      </c>
      <c r="BH1223" s="376">
        <f>IF(N1223="sníž. přenesená",J1223,0)</f>
        <v>0</v>
      </c>
      <c r="BI1223" s="376">
        <f>IF(N1223="nulová",J1223,0)</f>
        <v>0</v>
      </c>
      <c r="BJ1223" s="275" t="s">
        <v>12</v>
      </c>
      <c r="BK1223" s="376">
        <f>ROUND(I1223*H1223,1)</f>
        <v>0</v>
      </c>
      <c r="BL1223" s="275" t="s">
        <v>86</v>
      </c>
      <c r="BM1223" s="275" t="s">
        <v>3384</v>
      </c>
    </row>
    <row r="1224" spans="2:65" s="378" customFormat="1">
      <c r="B1224" s="377"/>
      <c r="D1224" s="379" t="s">
        <v>88</v>
      </c>
      <c r="E1224" s="380" t="s">
        <v>1</v>
      </c>
      <c r="F1224" s="381" t="s">
        <v>3383</v>
      </c>
      <c r="H1224" s="382">
        <v>57.6</v>
      </c>
      <c r="I1224" s="434"/>
      <c r="L1224" s="377"/>
      <c r="M1224" s="383"/>
      <c r="N1224" s="384"/>
      <c r="O1224" s="384"/>
      <c r="P1224" s="384"/>
      <c r="Q1224" s="384"/>
      <c r="R1224" s="384"/>
      <c r="S1224" s="384"/>
      <c r="T1224" s="385"/>
      <c r="AT1224" s="380" t="s">
        <v>88</v>
      </c>
      <c r="AU1224" s="380" t="s">
        <v>45</v>
      </c>
      <c r="AV1224" s="378" t="s">
        <v>45</v>
      </c>
      <c r="AW1224" s="378" t="s">
        <v>24</v>
      </c>
      <c r="AX1224" s="378" t="s">
        <v>42</v>
      </c>
      <c r="AY1224" s="380" t="s">
        <v>79</v>
      </c>
    </row>
    <row r="1225" spans="2:65" s="387" customFormat="1">
      <c r="B1225" s="386"/>
      <c r="D1225" s="388" t="s">
        <v>88</v>
      </c>
      <c r="E1225" s="389" t="s">
        <v>1</v>
      </c>
      <c r="F1225" s="390" t="s">
        <v>90</v>
      </c>
      <c r="H1225" s="391">
        <v>57.6</v>
      </c>
      <c r="I1225" s="435"/>
      <c r="L1225" s="386"/>
      <c r="M1225" s="392"/>
      <c r="N1225" s="393"/>
      <c r="O1225" s="393"/>
      <c r="P1225" s="393"/>
      <c r="Q1225" s="393"/>
      <c r="R1225" s="393"/>
      <c r="S1225" s="393"/>
      <c r="T1225" s="394"/>
      <c r="AT1225" s="395" t="s">
        <v>88</v>
      </c>
      <c r="AU1225" s="395" t="s">
        <v>45</v>
      </c>
      <c r="AV1225" s="387" t="s">
        <v>91</v>
      </c>
      <c r="AW1225" s="387" t="s">
        <v>24</v>
      </c>
      <c r="AX1225" s="387" t="s">
        <v>12</v>
      </c>
      <c r="AY1225" s="395" t="s">
        <v>79</v>
      </c>
    </row>
    <row r="1226" spans="2:65" s="285" customFormat="1" ht="22.5" customHeight="1">
      <c r="B1226" s="286"/>
      <c r="C1226" s="366" t="s">
        <v>3328</v>
      </c>
      <c r="D1226" s="366" t="s">
        <v>82</v>
      </c>
      <c r="E1226" s="367" t="s">
        <v>3381</v>
      </c>
      <c r="F1226" s="368" t="s">
        <v>3380</v>
      </c>
      <c r="G1226" s="369" t="s">
        <v>85</v>
      </c>
      <c r="H1226" s="370">
        <v>57</v>
      </c>
      <c r="I1226" s="261"/>
      <c r="J1226" s="371">
        <f>ROUND(I1226*H1226,1)</f>
        <v>0</v>
      </c>
      <c r="K1226" s="368"/>
      <c r="L1226" s="286"/>
      <c r="M1226" s="372" t="s">
        <v>1</v>
      </c>
      <c r="N1226" s="373" t="s">
        <v>31</v>
      </c>
      <c r="O1226" s="374">
        <v>0.34699999999999998</v>
      </c>
      <c r="P1226" s="374">
        <f>O1226*H1226</f>
        <v>19.779</v>
      </c>
      <c r="Q1226" s="374">
        <v>2.64E-3</v>
      </c>
      <c r="R1226" s="374">
        <f>Q1226*H1226</f>
        <v>0.15048</v>
      </c>
      <c r="S1226" s="374">
        <v>0</v>
      </c>
      <c r="T1226" s="375">
        <f>S1226*H1226</f>
        <v>0</v>
      </c>
      <c r="AR1226" s="275" t="s">
        <v>86</v>
      </c>
      <c r="AT1226" s="275" t="s">
        <v>82</v>
      </c>
      <c r="AU1226" s="275" t="s">
        <v>45</v>
      </c>
      <c r="AY1226" s="275" t="s">
        <v>79</v>
      </c>
      <c r="BE1226" s="376">
        <f>IF(N1226="základní",J1226,0)</f>
        <v>0</v>
      </c>
      <c r="BF1226" s="376">
        <f>IF(N1226="snížená",J1226,0)</f>
        <v>0</v>
      </c>
      <c r="BG1226" s="376">
        <f>IF(N1226="zákl. přenesená",J1226,0)</f>
        <v>0</v>
      </c>
      <c r="BH1226" s="376">
        <f>IF(N1226="sníž. přenesená",J1226,0)</f>
        <v>0</v>
      </c>
      <c r="BI1226" s="376">
        <f>IF(N1226="nulová",J1226,0)</f>
        <v>0</v>
      </c>
      <c r="BJ1226" s="275" t="s">
        <v>12</v>
      </c>
      <c r="BK1226" s="376">
        <f>ROUND(I1226*H1226,1)</f>
        <v>0</v>
      </c>
      <c r="BL1226" s="275" t="s">
        <v>86</v>
      </c>
      <c r="BM1226" s="275" t="s">
        <v>3379</v>
      </c>
    </row>
    <row r="1227" spans="2:65" s="378" customFormat="1">
      <c r="B1227" s="377"/>
      <c r="D1227" s="379" t="s">
        <v>88</v>
      </c>
      <c r="E1227" s="380" t="s">
        <v>1</v>
      </c>
      <c r="F1227" s="381" t="s">
        <v>3378</v>
      </c>
      <c r="H1227" s="382">
        <v>14</v>
      </c>
      <c r="I1227" s="434"/>
      <c r="L1227" s="377"/>
      <c r="M1227" s="383"/>
      <c r="N1227" s="384"/>
      <c r="O1227" s="384"/>
      <c r="P1227" s="384"/>
      <c r="Q1227" s="384"/>
      <c r="R1227" s="384"/>
      <c r="S1227" s="384"/>
      <c r="T1227" s="385"/>
      <c r="AT1227" s="380" t="s">
        <v>88</v>
      </c>
      <c r="AU1227" s="380" t="s">
        <v>45</v>
      </c>
      <c r="AV1227" s="378" t="s">
        <v>45</v>
      </c>
      <c r="AW1227" s="378" t="s">
        <v>24</v>
      </c>
      <c r="AX1227" s="378" t="s">
        <v>42</v>
      </c>
      <c r="AY1227" s="380" t="s">
        <v>79</v>
      </c>
    </row>
    <row r="1228" spans="2:65" s="378" customFormat="1">
      <c r="B1228" s="377"/>
      <c r="D1228" s="379" t="s">
        <v>88</v>
      </c>
      <c r="E1228" s="380" t="s">
        <v>1</v>
      </c>
      <c r="F1228" s="381" t="s">
        <v>3125</v>
      </c>
      <c r="H1228" s="382">
        <v>4</v>
      </c>
      <c r="I1228" s="434"/>
      <c r="L1228" s="377"/>
      <c r="M1228" s="383"/>
      <c r="N1228" s="384"/>
      <c r="O1228" s="384"/>
      <c r="P1228" s="384"/>
      <c r="Q1228" s="384"/>
      <c r="R1228" s="384"/>
      <c r="S1228" s="384"/>
      <c r="T1228" s="385"/>
      <c r="AT1228" s="380" t="s">
        <v>88</v>
      </c>
      <c r="AU1228" s="380" t="s">
        <v>45</v>
      </c>
      <c r="AV1228" s="378" t="s">
        <v>45</v>
      </c>
      <c r="AW1228" s="378" t="s">
        <v>24</v>
      </c>
      <c r="AX1228" s="378" t="s">
        <v>42</v>
      </c>
      <c r="AY1228" s="380" t="s">
        <v>79</v>
      </c>
    </row>
    <row r="1229" spans="2:65" s="378" customFormat="1">
      <c r="B1229" s="377"/>
      <c r="D1229" s="379" t="s">
        <v>88</v>
      </c>
      <c r="E1229" s="380" t="s">
        <v>1</v>
      </c>
      <c r="F1229" s="381" t="s">
        <v>3377</v>
      </c>
      <c r="H1229" s="382">
        <v>2.25</v>
      </c>
      <c r="I1229" s="434"/>
      <c r="L1229" s="377"/>
      <c r="M1229" s="383"/>
      <c r="N1229" s="384"/>
      <c r="O1229" s="384"/>
      <c r="P1229" s="384"/>
      <c r="Q1229" s="384"/>
      <c r="R1229" s="384"/>
      <c r="S1229" s="384"/>
      <c r="T1229" s="385"/>
      <c r="AT1229" s="380" t="s">
        <v>88</v>
      </c>
      <c r="AU1229" s="380" t="s">
        <v>45</v>
      </c>
      <c r="AV1229" s="378" t="s">
        <v>45</v>
      </c>
      <c r="AW1229" s="378" t="s">
        <v>24</v>
      </c>
      <c r="AX1229" s="378" t="s">
        <v>42</v>
      </c>
      <c r="AY1229" s="380" t="s">
        <v>79</v>
      </c>
    </row>
    <row r="1230" spans="2:65" s="378" customFormat="1">
      <c r="B1230" s="377"/>
      <c r="D1230" s="379" t="s">
        <v>88</v>
      </c>
      <c r="E1230" s="380" t="s">
        <v>1</v>
      </c>
      <c r="F1230" s="381" t="s">
        <v>3376</v>
      </c>
      <c r="H1230" s="382">
        <v>2.25</v>
      </c>
      <c r="I1230" s="434"/>
      <c r="L1230" s="377"/>
      <c r="M1230" s="383"/>
      <c r="N1230" s="384"/>
      <c r="O1230" s="384"/>
      <c r="P1230" s="384"/>
      <c r="Q1230" s="384"/>
      <c r="R1230" s="384"/>
      <c r="S1230" s="384"/>
      <c r="T1230" s="385"/>
      <c r="AT1230" s="380" t="s">
        <v>88</v>
      </c>
      <c r="AU1230" s="380" t="s">
        <v>45</v>
      </c>
      <c r="AV1230" s="378" t="s">
        <v>45</v>
      </c>
      <c r="AW1230" s="378" t="s">
        <v>24</v>
      </c>
      <c r="AX1230" s="378" t="s">
        <v>42</v>
      </c>
      <c r="AY1230" s="380" t="s">
        <v>79</v>
      </c>
    </row>
    <row r="1231" spans="2:65" s="378" customFormat="1">
      <c r="B1231" s="377"/>
      <c r="D1231" s="379" t="s">
        <v>88</v>
      </c>
      <c r="E1231" s="380" t="s">
        <v>1</v>
      </c>
      <c r="F1231" s="381" t="s">
        <v>3375</v>
      </c>
      <c r="H1231" s="382">
        <v>16.5</v>
      </c>
      <c r="I1231" s="434"/>
      <c r="L1231" s="377"/>
      <c r="M1231" s="383"/>
      <c r="N1231" s="384"/>
      <c r="O1231" s="384"/>
      <c r="P1231" s="384"/>
      <c r="Q1231" s="384"/>
      <c r="R1231" s="384"/>
      <c r="S1231" s="384"/>
      <c r="T1231" s="385"/>
      <c r="AT1231" s="380" t="s">
        <v>88</v>
      </c>
      <c r="AU1231" s="380" t="s">
        <v>45</v>
      </c>
      <c r="AV1231" s="378" t="s">
        <v>45</v>
      </c>
      <c r="AW1231" s="378" t="s">
        <v>24</v>
      </c>
      <c r="AX1231" s="378" t="s">
        <v>42</v>
      </c>
      <c r="AY1231" s="380" t="s">
        <v>79</v>
      </c>
    </row>
    <row r="1232" spans="2:65" s="378" customFormat="1">
      <c r="B1232" s="377"/>
      <c r="D1232" s="379" t="s">
        <v>88</v>
      </c>
      <c r="E1232" s="380" t="s">
        <v>1</v>
      </c>
      <c r="F1232" s="381" t="s">
        <v>3374</v>
      </c>
      <c r="H1232" s="382">
        <v>9</v>
      </c>
      <c r="I1232" s="434"/>
      <c r="L1232" s="377"/>
      <c r="M1232" s="383"/>
      <c r="N1232" s="384"/>
      <c r="O1232" s="384"/>
      <c r="P1232" s="384"/>
      <c r="Q1232" s="384"/>
      <c r="R1232" s="384"/>
      <c r="S1232" s="384"/>
      <c r="T1232" s="385"/>
      <c r="AT1232" s="380" t="s">
        <v>88</v>
      </c>
      <c r="AU1232" s="380" t="s">
        <v>45</v>
      </c>
      <c r="AV1232" s="378" t="s">
        <v>45</v>
      </c>
      <c r="AW1232" s="378" t="s">
        <v>24</v>
      </c>
      <c r="AX1232" s="378" t="s">
        <v>42</v>
      </c>
      <c r="AY1232" s="380" t="s">
        <v>79</v>
      </c>
    </row>
    <row r="1233" spans="2:65" s="378" customFormat="1">
      <c r="B1233" s="377"/>
      <c r="D1233" s="379" t="s">
        <v>88</v>
      </c>
      <c r="E1233" s="380" t="s">
        <v>1</v>
      </c>
      <c r="F1233" s="381" t="s">
        <v>3373</v>
      </c>
      <c r="H1233" s="382">
        <v>9</v>
      </c>
      <c r="I1233" s="434"/>
      <c r="L1233" s="377"/>
      <c r="M1233" s="383"/>
      <c r="N1233" s="384"/>
      <c r="O1233" s="384"/>
      <c r="P1233" s="384"/>
      <c r="Q1233" s="384"/>
      <c r="R1233" s="384"/>
      <c r="S1233" s="384"/>
      <c r="T1233" s="385"/>
      <c r="AT1233" s="380" t="s">
        <v>88</v>
      </c>
      <c r="AU1233" s="380" t="s">
        <v>45</v>
      </c>
      <c r="AV1233" s="378" t="s">
        <v>45</v>
      </c>
      <c r="AW1233" s="378" t="s">
        <v>24</v>
      </c>
      <c r="AX1233" s="378" t="s">
        <v>42</v>
      </c>
      <c r="AY1233" s="380" t="s">
        <v>79</v>
      </c>
    </row>
    <row r="1234" spans="2:65" s="387" customFormat="1">
      <c r="B1234" s="386"/>
      <c r="D1234" s="388" t="s">
        <v>88</v>
      </c>
      <c r="E1234" s="389" t="s">
        <v>1</v>
      </c>
      <c r="F1234" s="390" t="s">
        <v>90</v>
      </c>
      <c r="H1234" s="391">
        <v>57</v>
      </c>
      <c r="I1234" s="435"/>
      <c r="L1234" s="386"/>
      <c r="M1234" s="392"/>
      <c r="N1234" s="393"/>
      <c r="O1234" s="393"/>
      <c r="P1234" s="393"/>
      <c r="Q1234" s="393"/>
      <c r="R1234" s="393"/>
      <c r="S1234" s="393"/>
      <c r="T1234" s="394"/>
      <c r="AT1234" s="395" t="s">
        <v>88</v>
      </c>
      <c r="AU1234" s="395" t="s">
        <v>45</v>
      </c>
      <c r="AV1234" s="387" t="s">
        <v>91</v>
      </c>
      <c r="AW1234" s="387" t="s">
        <v>24</v>
      </c>
      <c r="AX1234" s="387" t="s">
        <v>12</v>
      </c>
      <c r="AY1234" s="395" t="s">
        <v>79</v>
      </c>
    </row>
    <row r="1235" spans="2:65" s="285" customFormat="1" ht="22.5" customHeight="1">
      <c r="B1235" s="286"/>
      <c r="C1235" s="366" t="s">
        <v>3324</v>
      </c>
      <c r="D1235" s="366" t="s">
        <v>82</v>
      </c>
      <c r="E1235" s="367" t="s">
        <v>3371</v>
      </c>
      <c r="F1235" s="368" t="s">
        <v>3370</v>
      </c>
      <c r="G1235" s="369" t="s">
        <v>85</v>
      </c>
      <c r="H1235" s="370">
        <v>4</v>
      </c>
      <c r="I1235" s="261"/>
      <c r="J1235" s="371">
        <f>ROUND(I1235*H1235,1)</f>
        <v>0</v>
      </c>
      <c r="K1235" s="368"/>
      <c r="L1235" s="286"/>
      <c r="M1235" s="372" t="s">
        <v>1</v>
      </c>
      <c r="N1235" s="373" t="s">
        <v>31</v>
      </c>
      <c r="O1235" s="374">
        <v>0.45400000000000001</v>
      </c>
      <c r="P1235" s="374">
        <f>O1235*H1235</f>
        <v>1.8160000000000001</v>
      </c>
      <c r="Q1235" s="374">
        <v>3.2799999999999999E-3</v>
      </c>
      <c r="R1235" s="374">
        <f>Q1235*H1235</f>
        <v>1.312E-2</v>
      </c>
      <c r="S1235" s="374">
        <v>0</v>
      </c>
      <c r="T1235" s="375">
        <f>S1235*H1235</f>
        <v>0</v>
      </c>
      <c r="AR1235" s="275" t="s">
        <v>86</v>
      </c>
      <c r="AT1235" s="275" t="s">
        <v>82</v>
      </c>
      <c r="AU1235" s="275" t="s">
        <v>45</v>
      </c>
      <c r="AY1235" s="275" t="s">
        <v>79</v>
      </c>
      <c r="BE1235" s="376">
        <f>IF(N1235="základní",J1235,0)</f>
        <v>0</v>
      </c>
      <c r="BF1235" s="376">
        <f>IF(N1235="snížená",J1235,0)</f>
        <v>0</v>
      </c>
      <c r="BG1235" s="376">
        <f>IF(N1235="zákl. přenesená",J1235,0)</f>
        <v>0</v>
      </c>
      <c r="BH1235" s="376">
        <f>IF(N1235="sníž. přenesená",J1235,0)</f>
        <v>0</v>
      </c>
      <c r="BI1235" s="376">
        <f>IF(N1235="nulová",J1235,0)</f>
        <v>0</v>
      </c>
      <c r="BJ1235" s="275" t="s">
        <v>12</v>
      </c>
      <c r="BK1235" s="376">
        <f>ROUND(I1235*H1235,1)</f>
        <v>0</v>
      </c>
      <c r="BL1235" s="275" t="s">
        <v>86</v>
      </c>
      <c r="BM1235" s="275" t="s">
        <v>3369</v>
      </c>
    </row>
    <row r="1236" spans="2:65" s="378" customFormat="1">
      <c r="B1236" s="377"/>
      <c r="D1236" s="379" t="s">
        <v>88</v>
      </c>
      <c r="E1236" s="380" t="s">
        <v>1</v>
      </c>
      <c r="F1236" s="381" t="s">
        <v>3368</v>
      </c>
      <c r="H1236" s="382">
        <v>4</v>
      </c>
      <c r="I1236" s="434"/>
      <c r="L1236" s="377"/>
      <c r="M1236" s="383"/>
      <c r="N1236" s="384"/>
      <c r="O1236" s="384"/>
      <c r="P1236" s="384"/>
      <c r="Q1236" s="384"/>
      <c r="R1236" s="384"/>
      <c r="S1236" s="384"/>
      <c r="T1236" s="385"/>
      <c r="AT1236" s="380" t="s">
        <v>88</v>
      </c>
      <c r="AU1236" s="380" t="s">
        <v>45</v>
      </c>
      <c r="AV1236" s="378" t="s">
        <v>45</v>
      </c>
      <c r="AW1236" s="378" t="s">
        <v>24</v>
      </c>
      <c r="AX1236" s="378" t="s">
        <v>42</v>
      </c>
      <c r="AY1236" s="380" t="s">
        <v>79</v>
      </c>
    </row>
    <row r="1237" spans="2:65" s="387" customFormat="1">
      <c r="B1237" s="386"/>
      <c r="D1237" s="388" t="s">
        <v>88</v>
      </c>
      <c r="E1237" s="389" t="s">
        <v>1</v>
      </c>
      <c r="F1237" s="390" t="s">
        <v>90</v>
      </c>
      <c r="H1237" s="391">
        <v>4</v>
      </c>
      <c r="I1237" s="435"/>
      <c r="L1237" s="386"/>
      <c r="M1237" s="392"/>
      <c r="N1237" s="393"/>
      <c r="O1237" s="393"/>
      <c r="P1237" s="393"/>
      <c r="Q1237" s="393"/>
      <c r="R1237" s="393"/>
      <c r="S1237" s="393"/>
      <c r="T1237" s="394"/>
      <c r="AT1237" s="395" t="s">
        <v>88</v>
      </c>
      <c r="AU1237" s="395" t="s">
        <v>45</v>
      </c>
      <c r="AV1237" s="387" t="s">
        <v>91</v>
      </c>
      <c r="AW1237" s="387" t="s">
        <v>24</v>
      </c>
      <c r="AX1237" s="387" t="s">
        <v>12</v>
      </c>
      <c r="AY1237" s="395" t="s">
        <v>79</v>
      </c>
    </row>
    <row r="1238" spans="2:65" s="285" customFormat="1" ht="31.5" customHeight="1">
      <c r="B1238" s="286"/>
      <c r="C1238" s="366" t="s">
        <v>3320</v>
      </c>
      <c r="D1238" s="366" t="s">
        <v>82</v>
      </c>
      <c r="E1238" s="367" t="s">
        <v>3366</v>
      </c>
      <c r="F1238" s="368" t="s">
        <v>3365</v>
      </c>
      <c r="G1238" s="369" t="s">
        <v>185</v>
      </c>
      <c r="H1238" s="370">
        <v>30</v>
      </c>
      <c r="I1238" s="261"/>
      <c r="J1238" s="371">
        <f>ROUND(I1238*H1238,1)</f>
        <v>0</v>
      </c>
      <c r="K1238" s="368"/>
      <c r="L1238" s="286"/>
      <c r="M1238" s="372" t="s">
        <v>1</v>
      </c>
      <c r="N1238" s="373" t="s">
        <v>31</v>
      </c>
      <c r="O1238" s="374">
        <v>1.091</v>
      </c>
      <c r="P1238" s="374">
        <f>O1238*H1238</f>
        <v>32.729999999999997</v>
      </c>
      <c r="Q1238" s="374">
        <v>4.6899999999999997E-3</v>
      </c>
      <c r="R1238" s="374">
        <f>Q1238*H1238</f>
        <v>0.14069999999999999</v>
      </c>
      <c r="S1238" s="374">
        <v>0</v>
      </c>
      <c r="T1238" s="375">
        <f>S1238*H1238</f>
        <v>0</v>
      </c>
      <c r="AR1238" s="275" t="s">
        <v>86</v>
      </c>
      <c r="AT1238" s="275" t="s">
        <v>82</v>
      </c>
      <c r="AU1238" s="275" t="s">
        <v>45</v>
      </c>
      <c r="AY1238" s="275" t="s">
        <v>79</v>
      </c>
      <c r="BE1238" s="376">
        <f>IF(N1238="základní",J1238,0)</f>
        <v>0</v>
      </c>
      <c r="BF1238" s="376">
        <f>IF(N1238="snížená",J1238,0)</f>
        <v>0</v>
      </c>
      <c r="BG1238" s="376">
        <f>IF(N1238="zákl. přenesená",J1238,0)</f>
        <v>0</v>
      </c>
      <c r="BH1238" s="376">
        <f>IF(N1238="sníž. přenesená",J1238,0)</f>
        <v>0</v>
      </c>
      <c r="BI1238" s="376">
        <f>IF(N1238="nulová",J1238,0)</f>
        <v>0</v>
      </c>
      <c r="BJ1238" s="275" t="s">
        <v>12</v>
      </c>
      <c r="BK1238" s="376">
        <f>ROUND(I1238*H1238,1)</f>
        <v>0</v>
      </c>
      <c r="BL1238" s="275" t="s">
        <v>86</v>
      </c>
      <c r="BM1238" s="275" t="s">
        <v>3364</v>
      </c>
    </row>
    <row r="1239" spans="2:65" s="378" customFormat="1">
      <c r="B1239" s="377"/>
      <c r="D1239" s="379" t="s">
        <v>88</v>
      </c>
      <c r="E1239" s="380" t="s">
        <v>1</v>
      </c>
      <c r="F1239" s="381" t="s">
        <v>242</v>
      </c>
      <c r="H1239" s="382">
        <v>30</v>
      </c>
      <c r="I1239" s="434"/>
      <c r="L1239" s="377"/>
      <c r="M1239" s="383"/>
      <c r="N1239" s="384"/>
      <c r="O1239" s="384"/>
      <c r="P1239" s="384"/>
      <c r="Q1239" s="384"/>
      <c r="R1239" s="384"/>
      <c r="S1239" s="384"/>
      <c r="T1239" s="385"/>
      <c r="AT1239" s="380" t="s">
        <v>88</v>
      </c>
      <c r="AU1239" s="380" t="s">
        <v>45</v>
      </c>
      <c r="AV1239" s="378" t="s">
        <v>45</v>
      </c>
      <c r="AW1239" s="378" t="s">
        <v>24</v>
      </c>
      <c r="AX1239" s="378" t="s">
        <v>42</v>
      </c>
      <c r="AY1239" s="380" t="s">
        <v>79</v>
      </c>
    </row>
    <row r="1240" spans="2:65" s="387" customFormat="1">
      <c r="B1240" s="386"/>
      <c r="D1240" s="388" t="s">
        <v>88</v>
      </c>
      <c r="E1240" s="389" t="s">
        <v>1</v>
      </c>
      <c r="F1240" s="390" t="s">
        <v>90</v>
      </c>
      <c r="H1240" s="391">
        <v>30</v>
      </c>
      <c r="I1240" s="435"/>
      <c r="L1240" s="386"/>
      <c r="M1240" s="392"/>
      <c r="N1240" s="393"/>
      <c r="O1240" s="393"/>
      <c r="P1240" s="393"/>
      <c r="Q1240" s="393"/>
      <c r="R1240" s="393"/>
      <c r="S1240" s="393"/>
      <c r="T1240" s="394"/>
      <c r="AT1240" s="395" t="s">
        <v>88</v>
      </c>
      <c r="AU1240" s="395" t="s">
        <v>45</v>
      </c>
      <c r="AV1240" s="387" t="s">
        <v>91</v>
      </c>
      <c r="AW1240" s="387" t="s">
        <v>24</v>
      </c>
      <c r="AX1240" s="387" t="s">
        <v>12</v>
      </c>
      <c r="AY1240" s="395" t="s">
        <v>79</v>
      </c>
    </row>
    <row r="1241" spans="2:65" s="285" customFormat="1" ht="22.5" customHeight="1">
      <c r="B1241" s="286"/>
      <c r="C1241" s="366" t="s">
        <v>3315</v>
      </c>
      <c r="D1241" s="366" t="s">
        <v>82</v>
      </c>
      <c r="E1241" s="367" t="s">
        <v>3362</v>
      </c>
      <c r="F1241" s="368" t="s">
        <v>3361</v>
      </c>
      <c r="G1241" s="369" t="s">
        <v>85</v>
      </c>
      <c r="H1241" s="370">
        <v>85</v>
      </c>
      <c r="I1241" s="261"/>
      <c r="J1241" s="371">
        <f>ROUND(I1241*H1241,1)</f>
        <v>0</v>
      </c>
      <c r="K1241" s="368"/>
      <c r="L1241" s="286"/>
      <c r="M1241" s="372" t="s">
        <v>1</v>
      </c>
      <c r="N1241" s="373" t="s">
        <v>31</v>
      </c>
      <c r="O1241" s="374">
        <v>0.26500000000000001</v>
      </c>
      <c r="P1241" s="374">
        <f>O1241*H1241</f>
        <v>22.525000000000002</v>
      </c>
      <c r="Q1241" s="374">
        <v>2.8600000000000001E-3</v>
      </c>
      <c r="R1241" s="374">
        <f>Q1241*H1241</f>
        <v>0.24310000000000001</v>
      </c>
      <c r="S1241" s="374">
        <v>0</v>
      </c>
      <c r="T1241" s="375">
        <f>S1241*H1241</f>
        <v>0</v>
      </c>
      <c r="AR1241" s="275" t="s">
        <v>86</v>
      </c>
      <c r="AT1241" s="275" t="s">
        <v>82</v>
      </c>
      <c r="AU1241" s="275" t="s">
        <v>45</v>
      </c>
      <c r="AY1241" s="275" t="s">
        <v>79</v>
      </c>
      <c r="BE1241" s="376">
        <f>IF(N1241="základní",J1241,0)</f>
        <v>0</v>
      </c>
      <c r="BF1241" s="376">
        <f>IF(N1241="snížená",J1241,0)</f>
        <v>0</v>
      </c>
      <c r="BG1241" s="376">
        <f>IF(N1241="zákl. přenesená",J1241,0)</f>
        <v>0</v>
      </c>
      <c r="BH1241" s="376">
        <f>IF(N1241="sníž. přenesená",J1241,0)</f>
        <v>0</v>
      </c>
      <c r="BI1241" s="376">
        <f>IF(N1241="nulová",J1241,0)</f>
        <v>0</v>
      </c>
      <c r="BJ1241" s="275" t="s">
        <v>12</v>
      </c>
      <c r="BK1241" s="376">
        <f>ROUND(I1241*H1241,1)</f>
        <v>0</v>
      </c>
      <c r="BL1241" s="275" t="s">
        <v>86</v>
      </c>
      <c r="BM1241" s="275" t="s">
        <v>3360</v>
      </c>
    </row>
    <row r="1242" spans="2:65" s="378" customFormat="1">
      <c r="B1242" s="377"/>
      <c r="D1242" s="379" t="s">
        <v>88</v>
      </c>
      <c r="E1242" s="380" t="s">
        <v>1</v>
      </c>
      <c r="F1242" s="381" t="s">
        <v>489</v>
      </c>
      <c r="H1242" s="382">
        <v>85</v>
      </c>
      <c r="I1242" s="434"/>
      <c r="L1242" s="377"/>
      <c r="M1242" s="383"/>
      <c r="N1242" s="384"/>
      <c r="O1242" s="384"/>
      <c r="P1242" s="384"/>
      <c r="Q1242" s="384"/>
      <c r="R1242" s="384"/>
      <c r="S1242" s="384"/>
      <c r="T1242" s="385"/>
      <c r="AT1242" s="380" t="s">
        <v>88</v>
      </c>
      <c r="AU1242" s="380" t="s">
        <v>45</v>
      </c>
      <c r="AV1242" s="378" t="s">
        <v>45</v>
      </c>
      <c r="AW1242" s="378" t="s">
        <v>24</v>
      </c>
      <c r="AX1242" s="378" t="s">
        <v>42</v>
      </c>
      <c r="AY1242" s="380" t="s">
        <v>79</v>
      </c>
    </row>
    <row r="1243" spans="2:65" s="387" customFormat="1">
      <c r="B1243" s="386"/>
      <c r="D1243" s="388" t="s">
        <v>88</v>
      </c>
      <c r="E1243" s="389" t="s">
        <v>1</v>
      </c>
      <c r="F1243" s="390" t="s">
        <v>90</v>
      </c>
      <c r="H1243" s="391">
        <v>85</v>
      </c>
      <c r="I1243" s="435"/>
      <c r="L1243" s="386"/>
      <c r="M1243" s="392"/>
      <c r="N1243" s="393"/>
      <c r="O1243" s="393"/>
      <c r="P1243" s="393"/>
      <c r="Q1243" s="393"/>
      <c r="R1243" s="393"/>
      <c r="S1243" s="393"/>
      <c r="T1243" s="394"/>
      <c r="AT1243" s="395" t="s">
        <v>88</v>
      </c>
      <c r="AU1243" s="395" t="s">
        <v>45</v>
      </c>
      <c r="AV1243" s="387" t="s">
        <v>91</v>
      </c>
      <c r="AW1243" s="387" t="s">
        <v>24</v>
      </c>
      <c r="AX1243" s="387" t="s">
        <v>12</v>
      </c>
      <c r="AY1243" s="395" t="s">
        <v>79</v>
      </c>
    </row>
    <row r="1244" spans="2:65" s="285" customFormat="1" ht="31.5" customHeight="1">
      <c r="B1244" s="286"/>
      <c r="C1244" s="366" t="s">
        <v>3311</v>
      </c>
      <c r="D1244" s="366" t="s">
        <v>82</v>
      </c>
      <c r="E1244" s="367" t="s">
        <v>3358</v>
      </c>
      <c r="F1244" s="368" t="s">
        <v>3357</v>
      </c>
      <c r="G1244" s="369" t="s">
        <v>185</v>
      </c>
      <c r="H1244" s="370">
        <v>8</v>
      </c>
      <c r="I1244" s="261"/>
      <c r="J1244" s="371">
        <f>ROUND(I1244*H1244,1)</f>
        <v>0</v>
      </c>
      <c r="K1244" s="368"/>
      <c r="L1244" s="286"/>
      <c r="M1244" s="372" t="s">
        <v>1</v>
      </c>
      <c r="N1244" s="373" t="s">
        <v>31</v>
      </c>
      <c r="O1244" s="374">
        <v>0.4</v>
      </c>
      <c r="P1244" s="374">
        <f>O1244*H1244</f>
        <v>3.2</v>
      </c>
      <c r="Q1244" s="374">
        <v>6.4000000000000005E-4</v>
      </c>
      <c r="R1244" s="374">
        <f>Q1244*H1244</f>
        <v>5.1200000000000004E-3</v>
      </c>
      <c r="S1244" s="374">
        <v>0</v>
      </c>
      <c r="T1244" s="375">
        <f>S1244*H1244</f>
        <v>0</v>
      </c>
      <c r="AR1244" s="275" t="s">
        <v>86</v>
      </c>
      <c r="AT1244" s="275" t="s">
        <v>82</v>
      </c>
      <c r="AU1244" s="275" t="s">
        <v>45</v>
      </c>
      <c r="AY1244" s="275" t="s">
        <v>79</v>
      </c>
      <c r="BE1244" s="376">
        <f>IF(N1244="základní",J1244,0)</f>
        <v>0</v>
      </c>
      <c r="BF1244" s="376">
        <f>IF(N1244="snížená",J1244,0)</f>
        <v>0</v>
      </c>
      <c r="BG1244" s="376">
        <f>IF(N1244="zákl. přenesená",J1244,0)</f>
        <v>0</v>
      </c>
      <c r="BH1244" s="376">
        <f>IF(N1244="sníž. přenesená",J1244,0)</f>
        <v>0</v>
      </c>
      <c r="BI1244" s="376">
        <f>IF(N1244="nulová",J1244,0)</f>
        <v>0</v>
      </c>
      <c r="BJ1244" s="275" t="s">
        <v>12</v>
      </c>
      <c r="BK1244" s="376">
        <f>ROUND(I1244*H1244,1)</f>
        <v>0</v>
      </c>
      <c r="BL1244" s="275" t="s">
        <v>86</v>
      </c>
      <c r="BM1244" s="275" t="s">
        <v>3356</v>
      </c>
    </row>
    <row r="1245" spans="2:65" s="378" customFormat="1">
      <c r="B1245" s="377"/>
      <c r="D1245" s="379" t="s">
        <v>88</v>
      </c>
      <c r="E1245" s="380" t="s">
        <v>1</v>
      </c>
      <c r="F1245" s="381" t="s">
        <v>3355</v>
      </c>
      <c r="H1245" s="382">
        <v>8</v>
      </c>
      <c r="I1245" s="434"/>
      <c r="L1245" s="377"/>
      <c r="M1245" s="383"/>
      <c r="N1245" s="384"/>
      <c r="O1245" s="384"/>
      <c r="P1245" s="384"/>
      <c r="Q1245" s="384"/>
      <c r="R1245" s="384"/>
      <c r="S1245" s="384"/>
      <c r="T1245" s="385"/>
      <c r="AT1245" s="380" t="s">
        <v>88</v>
      </c>
      <c r="AU1245" s="380" t="s">
        <v>45</v>
      </c>
      <c r="AV1245" s="378" t="s">
        <v>45</v>
      </c>
      <c r="AW1245" s="378" t="s">
        <v>24</v>
      </c>
      <c r="AX1245" s="378" t="s">
        <v>42</v>
      </c>
      <c r="AY1245" s="380" t="s">
        <v>79</v>
      </c>
    </row>
    <row r="1246" spans="2:65" s="387" customFormat="1">
      <c r="B1246" s="386"/>
      <c r="D1246" s="388" t="s">
        <v>88</v>
      </c>
      <c r="E1246" s="389" t="s">
        <v>1</v>
      </c>
      <c r="F1246" s="390" t="s">
        <v>90</v>
      </c>
      <c r="H1246" s="391">
        <v>8</v>
      </c>
      <c r="I1246" s="435"/>
      <c r="L1246" s="386"/>
      <c r="M1246" s="392"/>
      <c r="N1246" s="393"/>
      <c r="O1246" s="393"/>
      <c r="P1246" s="393"/>
      <c r="Q1246" s="393"/>
      <c r="R1246" s="393"/>
      <c r="S1246" s="393"/>
      <c r="T1246" s="394"/>
      <c r="AT1246" s="395" t="s">
        <v>88</v>
      </c>
      <c r="AU1246" s="395" t="s">
        <v>45</v>
      </c>
      <c r="AV1246" s="387" t="s">
        <v>91</v>
      </c>
      <c r="AW1246" s="387" t="s">
        <v>24</v>
      </c>
      <c r="AX1246" s="387" t="s">
        <v>12</v>
      </c>
      <c r="AY1246" s="395" t="s">
        <v>79</v>
      </c>
    </row>
    <row r="1247" spans="2:65" s="285" customFormat="1" ht="31.5" customHeight="1">
      <c r="B1247" s="286"/>
      <c r="C1247" s="366" t="s">
        <v>3307</v>
      </c>
      <c r="D1247" s="366" t="s">
        <v>82</v>
      </c>
      <c r="E1247" s="367" t="s">
        <v>3353</v>
      </c>
      <c r="F1247" s="368" t="s">
        <v>3352</v>
      </c>
      <c r="G1247" s="369" t="s">
        <v>85</v>
      </c>
      <c r="H1247" s="370">
        <v>30</v>
      </c>
      <c r="I1247" s="261"/>
      <c r="J1247" s="371">
        <f>ROUND(I1247*H1247,1)</f>
        <v>0</v>
      </c>
      <c r="K1247" s="368"/>
      <c r="L1247" s="286"/>
      <c r="M1247" s="372" t="s">
        <v>1</v>
      </c>
      <c r="N1247" s="373" t="s">
        <v>31</v>
      </c>
      <c r="O1247" s="374">
        <v>0.35099999999999998</v>
      </c>
      <c r="P1247" s="374">
        <f>O1247*H1247</f>
        <v>10.53</v>
      </c>
      <c r="Q1247" s="374">
        <v>2.8900000000000002E-3</v>
      </c>
      <c r="R1247" s="374">
        <f>Q1247*H1247</f>
        <v>8.6699999999999999E-2</v>
      </c>
      <c r="S1247" s="374">
        <v>0</v>
      </c>
      <c r="T1247" s="375">
        <f>S1247*H1247</f>
        <v>0</v>
      </c>
      <c r="AR1247" s="275" t="s">
        <v>86</v>
      </c>
      <c r="AT1247" s="275" t="s">
        <v>82</v>
      </c>
      <c r="AU1247" s="275" t="s">
        <v>45</v>
      </c>
      <c r="AY1247" s="275" t="s">
        <v>79</v>
      </c>
      <c r="BE1247" s="376">
        <f>IF(N1247="základní",J1247,0)</f>
        <v>0</v>
      </c>
      <c r="BF1247" s="376">
        <f>IF(N1247="snížená",J1247,0)</f>
        <v>0</v>
      </c>
      <c r="BG1247" s="376">
        <f>IF(N1247="zákl. přenesená",J1247,0)</f>
        <v>0</v>
      </c>
      <c r="BH1247" s="376">
        <f>IF(N1247="sníž. přenesená",J1247,0)</f>
        <v>0</v>
      </c>
      <c r="BI1247" s="376">
        <f>IF(N1247="nulová",J1247,0)</f>
        <v>0</v>
      </c>
      <c r="BJ1247" s="275" t="s">
        <v>12</v>
      </c>
      <c r="BK1247" s="376">
        <f>ROUND(I1247*H1247,1)</f>
        <v>0</v>
      </c>
      <c r="BL1247" s="275" t="s">
        <v>86</v>
      </c>
      <c r="BM1247" s="275" t="s">
        <v>3351</v>
      </c>
    </row>
    <row r="1248" spans="2:65" s="378" customFormat="1">
      <c r="B1248" s="377"/>
      <c r="D1248" s="379" t="s">
        <v>88</v>
      </c>
      <c r="E1248" s="380" t="s">
        <v>1</v>
      </c>
      <c r="F1248" s="381" t="s">
        <v>3350</v>
      </c>
      <c r="H1248" s="382">
        <v>30</v>
      </c>
      <c r="I1248" s="434"/>
      <c r="L1248" s="377"/>
      <c r="M1248" s="383"/>
      <c r="N1248" s="384"/>
      <c r="O1248" s="384"/>
      <c r="P1248" s="384"/>
      <c r="Q1248" s="384"/>
      <c r="R1248" s="384"/>
      <c r="S1248" s="384"/>
      <c r="T1248" s="385"/>
      <c r="AT1248" s="380" t="s">
        <v>88</v>
      </c>
      <c r="AU1248" s="380" t="s">
        <v>45</v>
      </c>
      <c r="AV1248" s="378" t="s">
        <v>45</v>
      </c>
      <c r="AW1248" s="378" t="s">
        <v>24</v>
      </c>
      <c r="AX1248" s="378" t="s">
        <v>42</v>
      </c>
      <c r="AY1248" s="380" t="s">
        <v>79</v>
      </c>
    </row>
    <row r="1249" spans="2:65" s="387" customFormat="1">
      <c r="B1249" s="386"/>
      <c r="D1249" s="388" t="s">
        <v>88</v>
      </c>
      <c r="E1249" s="389" t="s">
        <v>1</v>
      </c>
      <c r="F1249" s="390" t="s">
        <v>90</v>
      </c>
      <c r="H1249" s="391">
        <v>30</v>
      </c>
      <c r="I1249" s="435"/>
      <c r="L1249" s="386"/>
      <c r="M1249" s="392"/>
      <c r="N1249" s="393"/>
      <c r="O1249" s="393"/>
      <c r="P1249" s="393"/>
      <c r="Q1249" s="393"/>
      <c r="R1249" s="393"/>
      <c r="S1249" s="393"/>
      <c r="T1249" s="394"/>
      <c r="AT1249" s="395" t="s">
        <v>88</v>
      </c>
      <c r="AU1249" s="395" t="s">
        <v>45</v>
      </c>
      <c r="AV1249" s="387" t="s">
        <v>91</v>
      </c>
      <c r="AW1249" s="387" t="s">
        <v>24</v>
      </c>
      <c r="AX1249" s="387" t="s">
        <v>12</v>
      </c>
      <c r="AY1249" s="395" t="s">
        <v>79</v>
      </c>
    </row>
    <row r="1250" spans="2:65" s="285" customFormat="1" ht="22.5" customHeight="1">
      <c r="B1250" s="286"/>
      <c r="C1250" s="366" t="s">
        <v>3302</v>
      </c>
      <c r="D1250" s="366" t="s">
        <v>82</v>
      </c>
      <c r="E1250" s="367" t="s">
        <v>3348</v>
      </c>
      <c r="F1250" s="368" t="s">
        <v>3347</v>
      </c>
      <c r="G1250" s="369" t="s">
        <v>125</v>
      </c>
      <c r="H1250" s="370">
        <v>5244.9359999999997</v>
      </c>
      <c r="I1250" s="261"/>
      <c r="J1250" s="371">
        <f>ROUND(I1250*H1250,1)</f>
        <v>0</v>
      </c>
      <c r="K1250" s="368"/>
      <c r="L1250" s="286"/>
      <c r="M1250" s="372" t="s">
        <v>1</v>
      </c>
      <c r="N1250" s="373" t="s">
        <v>31</v>
      </c>
      <c r="O1250" s="374">
        <v>0</v>
      </c>
      <c r="P1250" s="374">
        <f>O1250*H1250</f>
        <v>0</v>
      </c>
      <c r="Q1250" s="374">
        <v>0</v>
      </c>
      <c r="R1250" s="374">
        <f>Q1250*H1250</f>
        <v>0</v>
      </c>
      <c r="S1250" s="374">
        <v>0</v>
      </c>
      <c r="T1250" s="375">
        <f>S1250*H1250</f>
        <v>0</v>
      </c>
      <c r="AR1250" s="275" t="s">
        <v>86</v>
      </c>
      <c r="AT1250" s="275" t="s">
        <v>82</v>
      </c>
      <c r="AU1250" s="275" t="s">
        <v>45</v>
      </c>
      <c r="AY1250" s="275" t="s">
        <v>79</v>
      </c>
      <c r="BE1250" s="376">
        <f>IF(N1250="základní",J1250,0)</f>
        <v>0</v>
      </c>
      <c r="BF1250" s="376">
        <f>IF(N1250="snížená",J1250,0)</f>
        <v>0</v>
      </c>
      <c r="BG1250" s="376">
        <f>IF(N1250="zákl. přenesená",J1250,0)</f>
        <v>0</v>
      </c>
      <c r="BH1250" s="376">
        <f>IF(N1250="sníž. přenesená",J1250,0)</f>
        <v>0</v>
      </c>
      <c r="BI1250" s="376">
        <f>IF(N1250="nulová",J1250,0)</f>
        <v>0</v>
      </c>
      <c r="BJ1250" s="275" t="s">
        <v>12</v>
      </c>
      <c r="BK1250" s="376">
        <f>ROUND(I1250*H1250,1)</f>
        <v>0</v>
      </c>
      <c r="BL1250" s="275" t="s">
        <v>86</v>
      </c>
      <c r="BM1250" s="275" t="s">
        <v>3346</v>
      </c>
    </row>
    <row r="1251" spans="2:65" s="353" customFormat="1" ht="29.85" customHeight="1">
      <c r="B1251" s="352"/>
      <c r="D1251" s="363" t="s">
        <v>41</v>
      </c>
      <c r="E1251" s="364" t="s">
        <v>4755</v>
      </c>
      <c r="F1251" s="364" t="s">
        <v>4754</v>
      </c>
      <c r="I1251" s="437"/>
      <c r="J1251" s="365">
        <f>BK1251</f>
        <v>0</v>
      </c>
      <c r="L1251" s="352"/>
      <c r="M1251" s="357"/>
      <c r="N1251" s="358"/>
      <c r="O1251" s="358"/>
      <c r="P1251" s="359">
        <f>SUM(P1252:P1309)</f>
        <v>435.816418</v>
      </c>
      <c r="Q1251" s="358"/>
      <c r="R1251" s="359">
        <f>SUM(R1252:R1309)</f>
        <v>24.520919660000001</v>
      </c>
      <c r="S1251" s="358"/>
      <c r="T1251" s="360">
        <f>SUM(T1252:T1309)</f>
        <v>0</v>
      </c>
      <c r="AR1251" s="354" t="s">
        <v>45</v>
      </c>
      <c r="AT1251" s="361" t="s">
        <v>41</v>
      </c>
      <c r="AU1251" s="361" t="s">
        <v>12</v>
      </c>
      <c r="AY1251" s="354" t="s">
        <v>79</v>
      </c>
      <c r="BK1251" s="362">
        <f>SUM(BK1252:BK1309)</f>
        <v>0</v>
      </c>
    </row>
    <row r="1252" spans="2:65" s="285" customFormat="1" ht="22.5" customHeight="1">
      <c r="B1252" s="286"/>
      <c r="C1252" s="366" t="s">
        <v>3298</v>
      </c>
      <c r="D1252" s="366" t="s">
        <v>82</v>
      </c>
      <c r="E1252" s="367" t="s">
        <v>3343</v>
      </c>
      <c r="F1252" s="368" t="s">
        <v>3342</v>
      </c>
      <c r="G1252" s="369" t="s">
        <v>85</v>
      </c>
      <c r="H1252" s="370">
        <v>85</v>
      </c>
      <c r="I1252" s="261"/>
      <c r="J1252" s="371">
        <f>ROUND(I1252*H1252,1)</f>
        <v>0</v>
      </c>
      <c r="K1252" s="368"/>
      <c r="L1252" s="286"/>
      <c r="M1252" s="372" t="s">
        <v>1</v>
      </c>
      <c r="N1252" s="373" t="s">
        <v>31</v>
      </c>
      <c r="O1252" s="374">
        <v>0.108</v>
      </c>
      <c r="P1252" s="374">
        <f>O1252*H1252</f>
        <v>9.18</v>
      </c>
      <c r="Q1252" s="374">
        <v>1.0000000000000001E-5</v>
      </c>
      <c r="R1252" s="374">
        <f>Q1252*H1252</f>
        <v>8.5000000000000006E-4</v>
      </c>
      <c r="S1252" s="374">
        <v>0</v>
      </c>
      <c r="T1252" s="375">
        <f>S1252*H1252</f>
        <v>0</v>
      </c>
      <c r="AR1252" s="275" t="s">
        <v>86</v>
      </c>
      <c r="AT1252" s="275" t="s">
        <v>82</v>
      </c>
      <c r="AU1252" s="275" t="s">
        <v>45</v>
      </c>
      <c r="AY1252" s="275" t="s">
        <v>79</v>
      </c>
      <c r="BE1252" s="376">
        <f>IF(N1252="základní",J1252,0)</f>
        <v>0</v>
      </c>
      <c r="BF1252" s="376">
        <f>IF(N1252="snížená",J1252,0)</f>
        <v>0</v>
      </c>
      <c r="BG1252" s="376">
        <f>IF(N1252="zákl. přenesená",J1252,0)</f>
        <v>0</v>
      </c>
      <c r="BH1252" s="376">
        <f>IF(N1252="sníž. přenesená",J1252,0)</f>
        <v>0</v>
      </c>
      <c r="BI1252" s="376">
        <f>IF(N1252="nulová",J1252,0)</f>
        <v>0</v>
      </c>
      <c r="BJ1252" s="275" t="s">
        <v>12</v>
      </c>
      <c r="BK1252" s="376">
        <f>ROUND(I1252*H1252,1)</f>
        <v>0</v>
      </c>
      <c r="BL1252" s="275" t="s">
        <v>86</v>
      </c>
      <c r="BM1252" s="275" t="s">
        <v>3341</v>
      </c>
    </row>
    <row r="1253" spans="2:65" s="378" customFormat="1">
      <c r="B1253" s="377"/>
      <c r="D1253" s="379" t="s">
        <v>88</v>
      </c>
      <c r="E1253" s="380" t="s">
        <v>1</v>
      </c>
      <c r="F1253" s="381" t="s">
        <v>489</v>
      </c>
      <c r="H1253" s="382">
        <v>85</v>
      </c>
      <c r="I1253" s="434"/>
      <c r="L1253" s="377"/>
      <c r="M1253" s="383"/>
      <c r="N1253" s="384"/>
      <c r="O1253" s="384"/>
      <c r="P1253" s="384"/>
      <c r="Q1253" s="384"/>
      <c r="R1253" s="384"/>
      <c r="S1253" s="384"/>
      <c r="T1253" s="385"/>
      <c r="AT1253" s="380" t="s">
        <v>88</v>
      </c>
      <c r="AU1253" s="380" t="s">
        <v>45</v>
      </c>
      <c r="AV1253" s="378" t="s">
        <v>45</v>
      </c>
      <c r="AW1253" s="378" t="s">
        <v>24</v>
      </c>
      <c r="AX1253" s="378" t="s">
        <v>42</v>
      </c>
      <c r="AY1253" s="380" t="s">
        <v>79</v>
      </c>
    </row>
    <row r="1254" spans="2:65" s="387" customFormat="1">
      <c r="B1254" s="386"/>
      <c r="D1254" s="388" t="s">
        <v>88</v>
      </c>
      <c r="E1254" s="389" t="s">
        <v>1</v>
      </c>
      <c r="F1254" s="390" t="s">
        <v>90</v>
      </c>
      <c r="H1254" s="391">
        <v>85</v>
      </c>
      <c r="I1254" s="435"/>
      <c r="L1254" s="386"/>
      <c r="M1254" s="392"/>
      <c r="N1254" s="393"/>
      <c r="O1254" s="393"/>
      <c r="P1254" s="393"/>
      <c r="Q1254" s="393"/>
      <c r="R1254" s="393"/>
      <c r="S1254" s="393"/>
      <c r="T1254" s="394"/>
      <c r="AT1254" s="395" t="s">
        <v>88</v>
      </c>
      <c r="AU1254" s="395" t="s">
        <v>45</v>
      </c>
      <c r="AV1254" s="387" t="s">
        <v>91</v>
      </c>
      <c r="AW1254" s="387" t="s">
        <v>24</v>
      </c>
      <c r="AX1254" s="387" t="s">
        <v>12</v>
      </c>
      <c r="AY1254" s="395" t="s">
        <v>79</v>
      </c>
    </row>
    <row r="1255" spans="2:65" s="285" customFormat="1" ht="22.5" customHeight="1">
      <c r="B1255" s="286"/>
      <c r="C1255" s="405" t="s">
        <v>3292</v>
      </c>
      <c r="D1255" s="405" t="s">
        <v>92</v>
      </c>
      <c r="E1255" s="406" t="s">
        <v>3339</v>
      </c>
      <c r="F1255" s="407" t="s">
        <v>3338</v>
      </c>
      <c r="G1255" s="408" t="s">
        <v>185</v>
      </c>
      <c r="H1255" s="409">
        <v>93.5</v>
      </c>
      <c r="I1255" s="262"/>
      <c r="J1255" s="410">
        <f>ROUND(I1255*H1255,1)</f>
        <v>0</v>
      </c>
      <c r="K1255" s="407"/>
      <c r="L1255" s="411"/>
      <c r="M1255" s="412" t="s">
        <v>1</v>
      </c>
      <c r="N1255" s="413" t="s">
        <v>31</v>
      </c>
      <c r="O1255" s="374">
        <v>0</v>
      </c>
      <c r="P1255" s="374">
        <f>O1255*H1255</f>
        <v>0</v>
      </c>
      <c r="Q1255" s="374">
        <v>4.0000000000000002E-4</v>
      </c>
      <c r="R1255" s="374">
        <f>Q1255*H1255</f>
        <v>3.7400000000000003E-2</v>
      </c>
      <c r="S1255" s="374">
        <v>0</v>
      </c>
      <c r="T1255" s="375">
        <f>S1255*H1255</f>
        <v>0</v>
      </c>
      <c r="AR1255" s="275" t="s">
        <v>95</v>
      </c>
      <c r="AT1255" s="275" t="s">
        <v>92</v>
      </c>
      <c r="AU1255" s="275" t="s">
        <v>45</v>
      </c>
      <c r="AY1255" s="275" t="s">
        <v>79</v>
      </c>
      <c r="BE1255" s="376">
        <f>IF(N1255="základní",J1255,0)</f>
        <v>0</v>
      </c>
      <c r="BF1255" s="376">
        <f>IF(N1255="snížená",J1255,0)</f>
        <v>0</v>
      </c>
      <c r="BG1255" s="376">
        <f>IF(N1255="zákl. přenesená",J1255,0)</f>
        <v>0</v>
      </c>
      <c r="BH1255" s="376">
        <f>IF(N1255="sníž. přenesená",J1255,0)</f>
        <v>0</v>
      </c>
      <c r="BI1255" s="376">
        <f>IF(N1255="nulová",J1255,0)</f>
        <v>0</v>
      </c>
      <c r="BJ1255" s="275" t="s">
        <v>12</v>
      </c>
      <c r="BK1255" s="376">
        <f>ROUND(I1255*H1255,1)</f>
        <v>0</v>
      </c>
      <c r="BL1255" s="275" t="s">
        <v>86</v>
      </c>
      <c r="BM1255" s="275" t="s">
        <v>3337</v>
      </c>
    </row>
    <row r="1256" spans="2:65" s="378" customFormat="1">
      <c r="B1256" s="377"/>
      <c r="D1256" s="388" t="s">
        <v>88</v>
      </c>
      <c r="F1256" s="403" t="s">
        <v>4869</v>
      </c>
      <c r="H1256" s="404">
        <v>93.5</v>
      </c>
      <c r="I1256" s="434"/>
      <c r="L1256" s="377"/>
      <c r="M1256" s="383"/>
      <c r="N1256" s="384"/>
      <c r="O1256" s="384"/>
      <c r="P1256" s="384"/>
      <c r="Q1256" s="384"/>
      <c r="R1256" s="384"/>
      <c r="S1256" s="384"/>
      <c r="T1256" s="385"/>
      <c r="AT1256" s="380" t="s">
        <v>88</v>
      </c>
      <c r="AU1256" s="380" t="s">
        <v>45</v>
      </c>
      <c r="AV1256" s="378" t="s">
        <v>45</v>
      </c>
      <c r="AW1256" s="378" t="s">
        <v>2</v>
      </c>
      <c r="AX1256" s="378" t="s">
        <v>12</v>
      </c>
      <c r="AY1256" s="380" t="s">
        <v>79</v>
      </c>
    </row>
    <row r="1257" spans="2:65" s="285" customFormat="1" ht="22.5" customHeight="1">
      <c r="B1257" s="286"/>
      <c r="C1257" s="366" t="s">
        <v>3288</v>
      </c>
      <c r="D1257" s="366" t="s">
        <v>82</v>
      </c>
      <c r="E1257" s="367" t="s">
        <v>3335</v>
      </c>
      <c r="F1257" s="368" t="s">
        <v>3334</v>
      </c>
      <c r="G1257" s="369" t="s">
        <v>85</v>
      </c>
      <c r="H1257" s="370">
        <v>101</v>
      </c>
      <c r="I1257" s="261"/>
      <c r="J1257" s="371">
        <f>ROUND(I1257*H1257,1)</f>
        <v>0</v>
      </c>
      <c r="K1257" s="368"/>
      <c r="L1257" s="286"/>
      <c r="M1257" s="372" t="s">
        <v>1</v>
      </c>
      <c r="N1257" s="373" t="s">
        <v>31</v>
      </c>
      <c r="O1257" s="374">
        <v>0.126</v>
      </c>
      <c r="P1257" s="374">
        <f>O1257*H1257</f>
        <v>12.726000000000001</v>
      </c>
      <c r="Q1257" s="374">
        <v>1.0000000000000001E-5</v>
      </c>
      <c r="R1257" s="374">
        <f>Q1257*H1257</f>
        <v>1.01E-3</v>
      </c>
      <c r="S1257" s="374">
        <v>0</v>
      </c>
      <c r="T1257" s="375">
        <f>S1257*H1257</f>
        <v>0</v>
      </c>
      <c r="AR1257" s="275" t="s">
        <v>86</v>
      </c>
      <c r="AT1257" s="275" t="s">
        <v>82</v>
      </c>
      <c r="AU1257" s="275" t="s">
        <v>45</v>
      </c>
      <c r="AY1257" s="275" t="s">
        <v>79</v>
      </c>
      <c r="BE1257" s="376">
        <f>IF(N1257="základní",J1257,0)</f>
        <v>0</v>
      </c>
      <c r="BF1257" s="376">
        <f>IF(N1257="snížená",J1257,0)</f>
        <v>0</v>
      </c>
      <c r="BG1257" s="376">
        <f>IF(N1257="zákl. přenesená",J1257,0)</f>
        <v>0</v>
      </c>
      <c r="BH1257" s="376">
        <f>IF(N1257="sníž. přenesená",J1257,0)</f>
        <v>0</v>
      </c>
      <c r="BI1257" s="376">
        <f>IF(N1257="nulová",J1257,0)</f>
        <v>0</v>
      </c>
      <c r="BJ1257" s="275" t="s">
        <v>12</v>
      </c>
      <c r="BK1257" s="376">
        <f>ROUND(I1257*H1257,1)</f>
        <v>0</v>
      </c>
      <c r="BL1257" s="275" t="s">
        <v>86</v>
      </c>
      <c r="BM1257" s="275" t="s">
        <v>3333</v>
      </c>
    </row>
    <row r="1258" spans="2:65" s="378" customFormat="1">
      <c r="B1258" s="377"/>
      <c r="D1258" s="379" t="s">
        <v>88</v>
      </c>
      <c r="E1258" s="380" t="s">
        <v>1</v>
      </c>
      <c r="F1258" s="381" t="s">
        <v>565</v>
      </c>
      <c r="H1258" s="382">
        <v>101</v>
      </c>
      <c r="I1258" s="434"/>
      <c r="L1258" s="377"/>
      <c r="M1258" s="383"/>
      <c r="N1258" s="384"/>
      <c r="O1258" s="384"/>
      <c r="P1258" s="384"/>
      <c r="Q1258" s="384"/>
      <c r="R1258" s="384"/>
      <c r="S1258" s="384"/>
      <c r="T1258" s="385"/>
      <c r="AT1258" s="380" t="s">
        <v>88</v>
      </c>
      <c r="AU1258" s="380" t="s">
        <v>45</v>
      </c>
      <c r="AV1258" s="378" t="s">
        <v>45</v>
      </c>
      <c r="AW1258" s="378" t="s">
        <v>24</v>
      </c>
      <c r="AX1258" s="378" t="s">
        <v>42</v>
      </c>
      <c r="AY1258" s="380" t="s">
        <v>79</v>
      </c>
    </row>
    <row r="1259" spans="2:65" s="387" customFormat="1">
      <c r="B1259" s="386"/>
      <c r="D1259" s="388" t="s">
        <v>88</v>
      </c>
      <c r="E1259" s="389" t="s">
        <v>1</v>
      </c>
      <c r="F1259" s="390" t="s">
        <v>90</v>
      </c>
      <c r="H1259" s="391">
        <v>101</v>
      </c>
      <c r="I1259" s="435"/>
      <c r="L1259" s="386"/>
      <c r="M1259" s="392"/>
      <c r="N1259" s="393"/>
      <c r="O1259" s="393"/>
      <c r="P1259" s="393"/>
      <c r="Q1259" s="393"/>
      <c r="R1259" s="393"/>
      <c r="S1259" s="393"/>
      <c r="T1259" s="394"/>
      <c r="AT1259" s="395" t="s">
        <v>88</v>
      </c>
      <c r="AU1259" s="395" t="s">
        <v>45</v>
      </c>
      <c r="AV1259" s="387" t="s">
        <v>91</v>
      </c>
      <c r="AW1259" s="387" t="s">
        <v>24</v>
      </c>
      <c r="AX1259" s="387" t="s">
        <v>12</v>
      </c>
      <c r="AY1259" s="395" t="s">
        <v>79</v>
      </c>
    </row>
    <row r="1260" spans="2:65" s="285" customFormat="1" ht="22.5" customHeight="1">
      <c r="B1260" s="286"/>
      <c r="C1260" s="405" t="s">
        <v>3284</v>
      </c>
      <c r="D1260" s="405" t="s">
        <v>92</v>
      </c>
      <c r="E1260" s="406" t="s">
        <v>3331</v>
      </c>
      <c r="F1260" s="407" t="s">
        <v>3330</v>
      </c>
      <c r="G1260" s="408" t="s">
        <v>185</v>
      </c>
      <c r="H1260" s="409">
        <v>111.1</v>
      </c>
      <c r="I1260" s="262"/>
      <c r="J1260" s="410">
        <f>ROUND(I1260*H1260,1)</f>
        <v>0</v>
      </c>
      <c r="K1260" s="407"/>
      <c r="L1260" s="411"/>
      <c r="M1260" s="412" t="s">
        <v>1</v>
      </c>
      <c r="N1260" s="413" t="s">
        <v>31</v>
      </c>
      <c r="O1260" s="374">
        <v>0</v>
      </c>
      <c r="P1260" s="374">
        <f>O1260*H1260</f>
        <v>0</v>
      </c>
      <c r="Q1260" s="374">
        <v>6.9999999999999994E-5</v>
      </c>
      <c r="R1260" s="374">
        <f>Q1260*H1260</f>
        <v>7.7769999999999992E-3</v>
      </c>
      <c r="S1260" s="374">
        <v>0</v>
      </c>
      <c r="T1260" s="375">
        <f>S1260*H1260</f>
        <v>0</v>
      </c>
      <c r="AR1260" s="275" t="s">
        <v>95</v>
      </c>
      <c r="AT1260" s="275" t="s">
        <v>92</v>
      </c>
      <c r="AU1260" s="275" t="s">
        <v>45</v>
      </c>
      <c r="AY1260" s="275" t="s">
        <v>79</v>
      </c>
      <c r="BE1260" s="376">
        <f>IF(N1260="základní",J1260,0)</f>
        <v>0</v>
      </c>
      <c r="BF1260" s="376">
        <f>IF(N1260="snížená",J1260,0)</f>
        <v>0</v>
      </c>
      <c r="BG1260" s="376">
        <f>IF(N1260="zákl. přenesená",J1260,0)</f>
        <v>0</v>
      </c>
      <c r="BH1260" s="376">
        <f>IF(N1260="sníž. přenesená",J1260,0)</f>
        <v>0</v>
      </c>
      <c r="BI1260" s="376">
        <f>IF(N1260="nulová",J1260,0)</f>
        <v>0</v>
      </c>
      <c r="BJ1260" s="275" t="s">
        <v>12</v>
      </c>
      <c r="BK1260" s="376">
        <f>ROUND(I1260*H1260,1)</f>
        <v>0</v>
      </c>
      <c r="BL1260" s="275" t="s">
        <v>86</v>
      </c>
      <c r="BM1260" s="275" t="s">
        <v>3329</v>
      </c>
    </row>
    <row r="1261" spans="2:65" s="378" customFormat="1">
      <c r="B1261" s="377"/>
      <c r="D1261" s="388" t="s">
        <v>88</v>
      </c>
      <c r="F1261" s="403" t="s">
        <v>4868</v>
      </c>
      <c r="H1261" s="404">
        <v>111.1</v>
      </c>
      <c r="I1261" s="434"/>
      <c r="L1261" s="377"/>
      <c r="M1261" s="383"/>
      <c r="N1261" s="384"/>
      <c r="O1261" s="384"/>
      <c r="P1261" s="384"/>
      <c r="Q1261" s="384"/>
      <c r="R1261" s="384"/>
      <c r="S1261" s="384"/>
      <c r="T1261" s="385"/>
      <c r="AT1261" s="380" t="s">
        <v>88</v>
      </c>
      <c r="AU1261" s="380" t="s">
        <v>45</v>
      </c>
      <c r="AV1261" s="378" t="s">
        <v>45</v>
      </c>
      <c r="AW1261" s="378" t="s">
        <v>2</v>
      </c>
      <c r="AX1261" s="378" t="s">
        <v>12</v>
      </c>
      <c r="AY1261" s="380" t="s">
        <v>79</v>
      </c>
    </row>
    <row r="1262" spans="2:65" s="285" customFormat="1" ht="31.5" customHeight="1">
      <c r="B1262" s="286"/>
      <c r="C1262" s="366" t="s">
        <v>3281</v>
      </c>
      <c r="D1262" s="366" t="s">
        <v>82</v>
      </c>
      <c r="E1262" s="367" t="s">
        <v>3327</v>
      </c>
      <c r="F1262" s="368" t="s">
        <v>3326</v>
      </c>
      <c r="G1262" s="369" t="s">
        <v>959</v>
      </c>
      <c r="H1262" s="370">
        <v>306.31299999999999</v>
      </c>
      <c r="I1262" s="261"/>
      <c r="J1262" s="371">
        <f>ROUND(I1262*H1262,1)</f>
        <v>0</v>
      </c>
      <c r="K1262" s="368"/>
      <c r="L1262" s="286"/>
      <c r="M1262" s="372" t="s">
        <v>1</v>
      </c>
      <c r="N1262" s="373" t="s">
        <v>31</v>
      </c>
      <c r="O1262" s="374">
        <v>0.73199999999999998</v>
      </c>
      <c r="P1262" s="374">
        <f>O1262*H1262</f>
        <v>224.22111599999999</v>
      </c>
      <c r="Q1262" s="374">
        <v>7.8E-2</v>
      </c>
      <c r="R1262" s="374">
        <f>Q1262*H1262</f>
        <v>23.892413999999999</v>
      </c>
      <c r="S1262" s="374">
        <v>0</v>
      </c>
      <c r="T1262" s="375">
        <f>S1262*H1262</f>
        <v>0</v>
      </c>
      <c r="AR1262" s="275" t="s">
        <v>86</v>
      </c>
      <c r="AT1262" s="275" t="s">
        <v>82</v>
      </c>
      <c r="AU1262" s="275" t="s">
        <v>45</v>
      </c>
      <c r="AY1262" s="275" t="s">
        <v>79</v>
      </c>
      <c r="BE1262" s="376">
        <f>IF(N1262="základní",J1262,0)</f>
        <v>0</v>
      </c>
      <c r="BF1262" s="376">
        <f>IF(N1262="snížená",J1262,0)</f>
        <v>0</v>
      </c>
      <c r="BG1262" s="376">
        <f>IF(N1262="zákl. přenesená",J1262,0)</f>
        <v>0</v>
      </c>
      <c r="BH1262" s="376">
        <f>IF(N1262="sníž. přenesená",J1262,0)</f>
        <v>0</v>
      </c>
      <c r="BI1262" s="376">
        <f>IF(N1262="nulová",J1262,0)</f>
        <v>0</v>
      </c>
      <c r="BJ1262" s="275" t="s">
        <v>12</v>
      </c>
      <c r="BK1262" s="376">
        <f>ROUND(I1262*H1262,1)</f>
        <v>0</v>
      </c>
      <c r="BL1262" s="275" t="s">
        <v>86</v>
      </c>
      <c r="BM1262" s="275" t="s">
        <v>3325</v>
      </c>
    </row>
    <row r="1263" spans="2:65" s="378" customFormat="1">
      <c r="B1263" s="377"/>
      <c r="D1263" s="379" t="s">
        <v>88</v>
      </c>
      <c r="E1263" s="380" t="s">
        <v>1</v>
      </c>
      <c r="F1263" s="381" t="s">
        <v>3274</v>
      </c>
      <c r="H1263" s="382">
        <v>121.86799999999999</v>
      </c>
      <c r="I1263" s="434"/>
      <c r="L1263" s="377"/>
      <c r="M1263" s="383"/>
      <c r="N1263" s="384"/>
      <c r="O1263" s="384"/>
      <c r="P1263" s="384"/>
      <c r="Q1263" s="384"/>
      <c r="R1263" s="384"/>
      <c r="S1263" s="384"/>
      <c r="T1263" s="385"/>
      <c r="AT1263" s="380" t="s">
        <v>88</v>
      </c>
      <c r="AU1263" s="380" t="s">
        <v>45</v>
      </c>
      <c r="AV1263" s="378" t="s">
        <v>45</v>
      </c>
      <c r="AW1263" s="378" t="s">
        <v>24</v>
      </c>
      <c r="AX1263" s="378" t="s">
        <v>42</v>
      </c>
      <c r="AY1263" s="380" t="s">
        <v>79</v>
      </c>
    </row>
    <row r="1264" spans="2:65" s="378" customFormat="1">
      <c r="B1264" s="377"/>
      <c r="D1264" s="379" t="s">
        <v>88</v>
      </c>
      <c r="E1264" s="380" t="s">
        <v>1</v>
      </c>
      <c r="F1264" s="381" t="s">
        <v>3273</v>
      </c>
      <c r="H1264" s="382">
        <v>156.59800000000001</v>
      </c>
      <c r="I1264" s="434"/>
      <c r="L1264" s="377"/>
      <c r="M1264" s="383"/>
      <c r="N1264" s="384"/>
      <c r="O1264" s="384"/>
      <c r="P1264" s="384"/>
      <c r="Q1264" s="384"/>
      <c r="R1264" s="384"/>
      <c r="S1264" s="384"/>
      <c r="T1264" s="385"/>
      <c r="AT1264" s="380" t="s">
        <v>88</v>
      </c>
      <c r="AU1264" s="380" t="s">
        <v>45</v>
      </c>
      <c r="AV1264" s="378" t="s">
        <v>45</v>
      </c>
      <c r="AW1264" s="378" t="s">
        <v>24</v>
      </c>
      <c r="AX1264" s="378" t="s">
        <v>42</v>
      </c>
      <c r="AY1264" s="380" t="s">
        <v>79</v>
      </c>
    </row>
    <row r="1265" spans="2:65" s="378" customFormat="1">
      <c r="B1265" s="377"/>
      <c r="D1265" s="379" t="s">
        <v>88</v>
      </c>
      <c r="E1265" s="380" t="s">
        <v>1</v>
      </c>
      <c r="F1265" s="381" t="s">
        <v>4867</v>
      </c>
      <c r="H1265" s="382">
        <v>27.847000000000001</v>
      </c>
      <c r="I1265" s="434"/>
      <c r="L1265" s="377"/>
      <c r="M1265" s="383"/>
      <c r="N1265" s="384"/>
      <c r="O1265" s="384"/>
      <c r="P1265" s="384"/>
      <c r="Q1265" s="384"/>
      <c r="R1265" s="384"/>
      <c r="S1265" s="384"/>
      <c r="T1265" s="385"/>
      <c r="AT1265" s="380" t="s">
        <v>88</v>
      </c>
      <c r="AU1265" s="380" t="s">
        <v>45</v>
      </c>
      <c r="AV1265" s="378" t="s">
        <v>45</v>
      </c>
      <c r="AW1265" s="378" t="s">
        <v>24</v>
      </c>
      <c r="AX1265" s="378" t="s">
        <v>42</v>
      </c>
      <c r="AY1265" s="380" t="s">
        <v>79</v>
      </c>
    </row>
    <row r="1266" spans="2:65" s="387" customFormat="1">
      <c r="B1266" s="386"/>
      <c r="D1266" s="388" t="s">
        <v>88</v>
      </c>
      <c r="E1266" s="389" t="s">
        <v>1</v>
      </c>
      <c r="F1266" s="390" t="s">
        <v>90</v>
      </c>
      <c r="H1266" s="391">
        <v>306.31299999999999</v>
      </c>
      <c r="I1266" s="435"/>
      <c r="L1266" s="386"/>
      <c r="M1266" s="392"/>
      <c r="N1266" s="393"/>
      <c r="O1266" s="393"/>
      <c r="P1266" s="393"/>
      <c r="Q1266" s="393"/>
      <c r="R1266" s="393"/>
      <c r="S1266" s="393"/>
      <c r="T1266" s="394"/>
      <c r="AT1266" s="395" t="s">
        <v>88</v>
      </c>
      <c r="AU1266" s="395" t="s">
        <v>45</v>
      </c>
      <c r="AV1266" s="387" t="s">
        <v>91</v>
      </c>
      <c r="AW1266" s="387" t="s">
        <v>24</v>
      </c>
      <c r="AX1266" s="387" t="s">
        <v>12</v>
      </c>
      <c r="AY1266" s="395" t="s">
        <v>79</v>
      </c>
    </row>
    <row r="1267" spans="2:65" s="285" customFormat="1" ht="31.5" customHeight="1">
      <c r="B1267" s="286"/>
      <c r="C1267" s="366" t="s">
        <v>3272</v>
      </c>
      <c r="D1267" s="366" t="s">
        <v>82</v>
      </c>
      <c r="E1267" s="367" t="s">
        <v>3323</v>
      </c>
      <c r="F1267" s="368" t="s">
        <v>3322</v>
      </c>
      <c r="G1267" s="369" t="s">
        <v>959</v>
      </c>
      <c r="H1267" s="370">
        <v>306.31299999999999</v>
      </c>
      <c r="I1267" s="261"/>
      <c r="J1267" s="371">
        <f>ROUND(I1267*H1267,1)</f>
        <v>0</v>
      </c>
      <c r="K1267" s="368"/>
      <c r="L1267" s="286"/>
      <c r="M1267" s="372" t="s">
        <v>1</v>
      </c>
      <c r="N1267" s="373" t="s">
        <v>31</v>
      </c>
      <c r="O1267" s="374">
        <v>0.153</v>
      </c>
      <c r="P1267" s="374">
        <f>O1267*H1267</f>
        <v>46.865888999999996</v>
      </c>
      <c r="Q1267" s="374">
        <v>4.0000000000000003E-5</v>
      </c>
      <c r="R1267" s="374">
        <f>Q1267*H1267</f>
        <v>1.2252520000000001E-2</v>
      </c>
      <c r="S1267" s="374">
        <v>0</v>
      </c>
      <c r="T1267" s="375">
        <f>S1267*H1267</f>
        <v>0</v>
      </c>
      <c r="AR1267" s="275" t="s">
        <v>86</v>
      </c>
      <c r="AT1267" s="275" t="s">
        <v>82</v>
      </c>
      <c r="AU1267" s="275" t="s">
        <v>45</v>
      </c>
      <c r="AY1267" s="275" t="s">
        <v>79</v>
      </c>
      <c r="BE1267" s="376">
        <f>IF(N1267="základní",J1267,0)</f>
        <v>0</v>
      </c>
      <c r="BF1267" s="376">
        <f>IF(N1267="snížená",J1267,0)</f>
        <v>0</v>
      </c>
      <c r="BG1267" s="376">
        <f>IF(N1267="zákl. přenesená",J1267,0)</f>
        <v>0</v>
      </c>
      <c r="BH1267" s="376">
        <f>IF(N1267="sníž. přenesená",J1267,0)</f>
        <v>0</v>
      </c>
      <c r="BI1267" s="376">
        <f>IF(N1267="nulová",J1267,0)</f>
        <v>0</v>
      </c>
      <c r="BJ1267" s="275" t="s">
        <v>12</v>
      </c>
      <c r="BK1267" s="376">
        <f>ROUND(I1267*H1267,1)</f>
        <v>0</v>
      </c>
      <c r="BL1267" s="275" t="s">
        <v>86</v>
      </c>
      <c r="BM1267" s="275" t="s">
        <v>3321</v>
      </c>
    </row>
    <row r="1268" spans="2:65" s="378" customFormat="1">
      <c r="B1268" s="377"/>
      <c r="D1268" s="379" t="s">
        <v>88</v>
      </c>
      <c r="E1268" s="380" t="s">
        <v>1</v>
      </c>
      <c r="F1268" s="381" t="s">
        <v>3274</v>
      </c>
      <c r="H1268" s="382">
        <v>121.86799999999999</v>
      </c>
      <c r="I1268" s="434"/>
      <c r="L1268" s="377"/>
      <c r="M1268" s="383"/>
      <c r="N1268" s="384"/>
      <c r="O1268" s="384"/>
      <c r="P1268" s="384"/>
      <c r="Q1268" s="384"/>
      <c r="R1268" s="384"/>
      <c r="S1268" s="384"/>
      <c r="T1268" s="385"/>
      <c r="AT1268" s="380" t="s">
        <v>88</v>
      </c>
      <c r="AU1268" s="380" t="s">
        <v>45</v>
      </c>
      <c r="AV1268" s="378" t="s">
        <v>45</v>
      </c>
      <c r="AW1268" s="378" t="s">
        <v>24</v>
      </c>
      <c r="AX1268" s="378" t="s">
        <v>42</v>
      </c>
      <c r="AY1268" s="380" t="s">
        <v>79</v>
      </c>
    </row>
    <row r="1269" spans="2:65" s="378" customFormat="1">
      <c r="B1269" s="377"/>
      <c r="D1269" s="379" t="s">
        <v>88</v>
      </c>
      <c r="E1269" s="380" t="s">
        <v>1</v>
      </c>
      <c r="F1269" s="381" t="s">
        <v>3273</v>
      </c>
      <c r="H1269" s="382">
        <v>156.59800000000001</v>
      </c>
      <c r="I1269" s="434"/>
      <c r="L1269" s="377"/>
      <c r="M1269" s="383"/>
      <c r="N1269" s="384"/>
      <c r="O1269" s="384"/>
      <c r="P1269" s="384"/>
      <c r="Q1269" s="384"/>
      <c r="R1269" s="384"/>
      <c r="S1269" s="384"/>
      <c r="T1269" s="385"/>
      <c r="AT1269" s="380" t="s">
        <v>88</v>
      </c>
      <c r="AU1269" s="380" t="s">
        <v>45</v>
      </c>
      <c r="AV1269" s="378" t="s">
        <v>45</v>
      </c>
      <c r="AW1269" s="378" t="s">
        <v>24</v>
      </c>
      <c r="AX1269" s="378" t="s">
        <v>42</v>
      </c>
      <c r="AY1269" s="380" t="s">
        <v>79</v>
      </c>
    </row>
    <row r="1270" spans="2:65" s="378" customFormat="1">
      <c r="B1270" s="377"/>
      <c r="D1270" s="379" t="s">
        <v>88</v>
      </c>
      <c r="E1270" s="380" t="s">
        <v>1</v>
      </c>
      <c r="F1270" s="381" t="s">
        <v>4867</v>
      </c>
      <c r="H1270" s="382">
        <v>27.847000000000001</v>
      </c>
      <c r="I1270" s="434"/>
      <c r="L1270" s="377"/>
      <c r="M1270" s="383"/>
      <c r="N1270" s="384"/>
      <c r="O1270" s="384"/>
      <c r="P1270" s="384"/>
      <c r="Q1270" s="384"/>
      <c r="R1270" s="384"/>
      <c r="S1270" s="384"/>
      <c r="T1270" s="385"/>
      <c r="AT1270" s="380" t="s">
        <v>88</v>
      </c>
      <c r="AU1270" s="380" t="s">
        <v>45</v>
      </c>
      <c r="AV1270" s="378" t="s">
        <v>45</v>
      </c>
      <c r="AW1270" s="378" t="s">
        <v>24</v>
      </c>
      <c r="AX1270" s="378" t="s">
        <v>42</v>
      </c>
      <c r="AY1270" s="380" t="s">
        <v>79</v>
      </c>
    </row>
    <row r="1271" spans="2:65" s="387" customFormat="1">
      <c r="B1271" s="386"/>
      <c r="D1271" s="388" t="s">
        <v>88</v>
      </c>
      <c r="E1271" s="389" t="s">
        <v>1</v>
      </c>
      <c r="F1271" s="390" t="s">
        <v>90</v>
      </c>
      <c r="H1271" s="391">
        <v>306.31299999999999</v>
      </c>
      <c r="I1271" s="435"/>
      <c r="L1271" s="386"/>
      <c r="M1271" s="392"/>
      <c r="N1271" s="393"/>
      <c r="O1271" s="393"/>
      <c r="P1271" s="393"/>
      <c r="Q1271" s="393"/>
      <c r="R1271" s="393"/>
      <c r="S1271" s="393"/>
      <c r="T1271" s="394"/>
      <c r="AT1271" s="395" t="s">
        <v>88</v>
      </c>
      <c r="AU1271" s="395" t="s">
        <v>45</v>
      </c>
      <c r="AV1271" s="387" t="s">
        <v>91</v>
      </c>
      <c r="AW1271" s="387" t="s">
        <v>24</v>
      </c>
      <c r="AX1271" s="387" t="s">
        <v>12</v>
      </c>
      <c r="AY1271" s="395" t="s">
        <v>79</v>
      </c>
    </row>
    <row r="1272" spans="2:65" s="285" customFormat="1" ht="31.5" customHeight="1">
      <c r="B1272" s="286"/>
      <c r="C1272" s="366" t="s">
        <v>3269</v>
      </c>
      <c r="D1272" s="366" t="s">
        <v>82</v>
      </c>
      <c r="E1272" s="367" t="s">
        <v>3319</v>
      </c>
      <c r="F1272" s="368" t="s">
        <v>3318</v>
      </c>
      <c r="G1272" s="369" t="s">
        <v>85</v>
      </c>
      <c r="H1272" s="370">
        <v>38.200000000000003</v>
      </c>
      <c r="I1272" s="261"/>
      <c r="J1272" s="371">
        <f>ROUND(I1272*H1272,1)</f>
        <v>0</v>
      </c>
      <c r="K1272" s="368"/>
      <c r="L1272" s="286"/>
      <c r="M1272" s="372" t="s">
        <v>1</v>
      </c>
      <c r="N1272" s="373" t="s">
        <v>31</v>
      </c>
      <c r="O1272" s="374">
        <v>0.81899999999999995</v>
      </c>
      <c r="P1272" s="374">
        <f>O1272*H1272</f>
        <v>31.285800000000002</v>
      </c>
      <c r="Q1272" s="374">
        <v>7.3699999999999998E-3</v>
      </c>
      <c r="R1272" s="374">
        <f>Q1272*H1272</f>
        <v>0.28153400000000001</v>
      </c>
      <c r="S1272" s="374">
        <v>0</v>
      </c>
      <c r="T1272" s="375">
        <f>S1272*H1272</f>
        <v>0</v>
      </c>
      <c r="AR1272" s="275" t="s">
        <v>86</v>
      </c>
      <c r="AT1272" s="275" t="s">
        <v>82</v>
      </c>
      <c r="AU1272" s="275" t="s">
        <v>45</v>
      </c>
      <c r="AY1272" s="275" t="s">
        <v>79</v>
      </c>
      <c r="BE1272" s="376">
        <f>IF(N1272="základní",J1272,0)</f>
        <v>0</v>
      </c>
      <c r="BF1272" s="376">
        <f>IF(N1272="snížená",J1272,0)</f>
        <v>0</v>
      </c>
      <c r="BG1272" s="376">
        <f>IF(N1272="zákl. přenesená",J1272,0)</f>
        <v>0</v>
      </c>
      <c r="BH1272" s="376">
        <f>IF(N1272="sníž. přenesená",J1272,0)</f>
        <v>0</v>
      </c>
      <c r="BI1272" s="376">
        <f>IF(N1272="nulová",J1272,0)</f>
        <v>0</v>
      </c>
      <c r="BJ1272" s="275" t="s">
        <v>12</v>
      </c>
      <c r="BK1272" s="376">
        <f>ROUND(I1272*H1272,1)</f>
        <v>0</v>
      </c>
      <c r="BL1272" s="275" t="s">
        <v>86</v>
      </c>
      <c r="BM1272" s="275" t="s">
        <v>3317</v>
      </c>
    </row>
    <row r="1273" spans="2:65" s="378" customFormat="1">
      <c r="B1273" s="377"/>
      <c r="D1273" s="379" t="s">
        <v>88</v>
      </c>
      <c r="E1273" s="380" t="s">
        <v>1</v>
      </c>
      <c r="F1273" s="381" t="s">
        <v>3316</v>
      </c>
      <c r="H1273" s="382">
        <v>38.200000000000003</v>
      </c>
      <c r="I1273" s="434"/>
      <c r="L1273" s="377"/>
      <c r="M1273" s="383"/>
      <c r="N1273" s="384"/>
      <c r="O1273" s="384"/>
      <c r="P1273" s="384"/>
      <c r="Q1273" s="384"/>
      <c r="R1273" s="384"/>
      <c r="S1273" s="384"/>
      <c r="T1273" s="385"/>
      <c r="AT1273" s="380" t="s">
        <v>88</v>
      </c>
      <c r="AU1273" s="380" t="s">
        <v>45</v>
      </c>
      <c r="AV1273" s="378" t="s">
        <v>45</v>
      </c>
      <c r="AW1273" s="378" t="s">
        <v>24</v>
      </c>
      <c r="AX1273" s="378" t="s">
        <v>42</v>
      </c>
      <c r="AY1273" s="380" t="s">
        <v>79</v>
      </c>
    </row>
    <row r="1274" spans="2:65" s="387" customFormat="1">
      <c r="B1274" s="386"/>
      <c r="D1274" s="388" t="s">
        <v>88</v>
      </c>
      <c r="E1274" s="389" t="s">
        <v>1</v>
      </c>
      <c r="F1274" s="390" t="s">
        <v>90</v>
      </c>
      <c r="H1274" s="391">
        <v>38.200000000000003</v>
      </c>
      <c r="I1274" s="435"/>
      <c r="L1274" s="386"/>
      <c r="M1274" s="392"/>
      <c r="N1274" s="393"/>
      <c r="O1274" s="393"/>
      <c r="P1274" s="393"/>
      <c r="Q1274" s="393"/>
      <c r="R1274" s="393"/>
      <c r="S1274" s="393"/>
      <c r="T1274" s="394"/>
      <c r="AT1274" s="395" t="s">
        <v>88</v>
      </c>
      <c r="AU1274" s="395" t="s">
        <v>45</v>
      </c>
      <c r="AV1274" s="387" t="s">
        <v>91</v>
      </c>
      <c r="AW1274" s="387" t="s">
        <v>24</v>
      </c>
      <c r="AX1274" s="387" t="s">
        <v>12</v>
      </c>
      <c r="AY1274" s="395" t="s">
        <v>79</v>
      </c>
    </row>
    <row r="1275" spans="2:65" s="285" customFormat="1" ht="31.5" customHeight="1">
      <c r="B1275" s="286"/>
      <c r="C1275" s="366" t="s">
        <v>3264</v>
      </c>
      <c r="D1275" s="366" t="s">
        <v>82</v>
      </c>
      <c r="E1275" s="367" t="s">
        <v>3314</v>
      </c>
      <c r="F1275" s="368" t="s">
        <v>3313</v>
      </c>
      <c r="G1275" s="369" t="s">
        <v>185</v>
      </c>
      <c r="H1275" s="370">
        <v>1</v>
      </c>
      <c r="I1275" s="261"/>
      <c r="J1275" s="371">
        <f>ROUND(I1275*H1275,1)</f>
        <v>0</v>
      </c>
      <c r="K1275" s="368"/>
      <c r="L1275" s="286"/>
      <c r="M1275" s="372" t="s">
        <v>1</v>
      </c>
      <c r="N1275" s="373" t="s">
        <v>31</v>
      </c>
      <c r="O1275" s="374">
        <v>0.93600000000000005</v>
      </c>
      <c r="P1275" s="374">
        <f>O1275*H1275</f>
        <v>0.93600000000000005</v>
      </c>
      <c r="Q1275" s="374">
        <v>0</v>
      </c>
      <c r="R1275" s="374">
        <f>Q1275*H1275</f>
        <v>0</v>
      </c>
      <c r="S1275" s="374">
        <v>0</v>
      </c>
      <c r="T1275" s="375">
        <f>S1275*H1275</f>
        <v>0</v>
      </c>
      <c r="AR1275" s="275" t="s">
        <v>86</v>
      </c>
      <c r="AT1275" s="275" t="s">
        <v>82</v>
      </c>
      <c r="AU1275" s="275" t="s">
        <v>45</v>
      </c>
      <c r="AY1275" s="275" t="s">
        <v>79</v>
      </c>
      <c r="BE1275" s="376">
        <f>IF(N1275="základní",J1275,0)</f>
        <v>0</v>
      </c>
      <c r="BF1275" s="376">
        <f>IF(N1275="snížená",J1275,0)</f>
        <v>0</v>
      </c>
      <c r="BG1275" s="376">
        <f>IF(N1275="zákl. přenesená",J1275,0)</f>
        <v>0</v>
      </c>
      <c r="BH1275" s="376">
        <f>IF(N1275="sníž. přenesená",J1275,0)</f>
        <v>0</v>
      </c>
      <c r="BI1275" s="376">
        <f>IF(N1275="nulová",J1275,0)</f>
        <v>0</v>
      </c>
      <c r="BJ1275" s="275" t="s">
        <v>12</v>
      </c>
      <c r="BK1275" s="376">
        <f>ROUND(I1275*H1275,1)</f>
        <v>0</v>
      </c>
      <c r="BL1275" s="275" t="s">
        <v>86</v>
      </c>
      <c r="BM1275" s="275" t="s">
        <v>3312</v>
      </c>
    </row>
    <row r="1276" spans="2:65" s="285" customFormat="1" ht="22.5" customHeight="1">
      <c r="B1276" s="286"/>
      <c r="C1276" s="405" t="s">
        <v>3260</v>
      </c>
      <c r="D1276" s="405" t="s">
        <v>92</v>
      </c>
      <c r="E1276" s="406" t="s">
        <v>3310</v>
      </c>
      <c r="F1276" s="407" t="s">
        <v>3309</v>
      </c>
      <c r="G1276" s="408" t="s">
        <v>185</v>
      </c>
      <c r="H1276" s="409">
        <v>1</v>
      </c>
      <c r="I1276" s="262"/>
      <c r="J1276" s="410">
        <f>ROUND(I1276*H1276,1)</f>
        <v>0</v>
      </c>
      <c r="K1276" s="407"/>
      <c r="L1276" s="411"/>
      <c r="M1276" s="412" t="s">
        <v>1</v>
      </c>
      <c r="N1276" s="413" t="s">
        <v>31</v>
      </c>
      <c r="O1276" s="374">
        <v>0</v>
      </c>
      <c r="P1276" s="374">
        <f>O1276*H1276</f>
        <v>0</v>
      </c>
      <c r="Q1276" s="374">
        <v>1.0500000000000001E-2</v>
      </c>
      <c r="R1276" s="374">
        <f>Q1276*H1276</f>
        <v>1.0500000000000001E-2</v>
      </c>
      <c r="S1276" s="374">
        <v>0</v>
      </c>
      <c r="T1276" s="375">
        <f>S1276*H1276</f>
        <v>0</v>
      </c>
      <c r="AR1276" s="275" t="s">
        <v>95</v>
      </c>
      <c r="AT1276" s="275" t="s">
        <v>92</v>
      </c>
      <c r="AU1276" s="275" t="s">
        <v>45</v>
      </c>
      <c r="AY1276" s="275" t="s">
        <v>79</v>
      </c>
      <c r="BE1276" s="376">
        <f>IF(N1276="základní",J1276,0)</f>
        <v>0</v>
      </c>
      <c r="BF1276" s="376">
        <f>IF(N1276="snížená",J1276,0)</f>
        <v>0</v>
      </c>
      <c r="BG1276" s="376">
        <f>IF(N1276="zákl. přenesená",J1276,0)</f>
        <v>0</v>
      </c>
      <c r="BH1276" s="376">
        <f>IF(N1276="sníž. přenesená",J1276,0)</f>
        <v>0</v>
      </c>
      <c r="BI1276" s="376">
        <f>IF(N1276="nulová",J1276,0)</f>
        <v>0</v>
      </c>
      <c r="BJ1276" s="275" t="s">
        <v>12</v>
      </c>
      <c r="BK1276" s="376">
        <f>ROUND(I1276*H1276,1)</f>
        <v>0</v>
      </c>
      <c r="BL1276" s="275" t="s">
        <v>86</v>
      </c>
      <c r="BM1276" s="275" t="s">
        <v>3308</v>
      </c>
    </row>
    <row r="1277" spans="2:65" s="285" customFormat="1" ht="22.5" customHeight="1">
      <c r="B1277" s="286"/>
      <c r="C1277" s="366" t="s">
        <v>3256</v>
      </c>
      <c r="D1277" s="366" t="s">
        <v>82</v>
      </c>
      <c r="E1277" s="367" t="s">
        <v>3306</v>
      </c>
      <c r="F1277" s="368" t="s">
        <v>3305</v>
      </c>
      <c r="G1277" s="369" t="s">
        <v>185</v>
      </c>
      <c r="H1277" s="370">
        <v>20</v>
      </c>
      <c r="I1277" s="261"/>
      <c r="J1277" s="371">
        <f>ROUND(I1277*H1277,1)</f>
        <v>0</v>
      </c>
      <c r="K1277" s="368"/>
      <c r="L1277" s="286"/>
      <c r="M1277" s="372" t="s">
        <v>1</v>
      </c>
      <c r="N1277" s="373" t="s">
        <v>31</v>
      </c>
      <c r="O1277" s="374">
        <v>0.52400000000000002</v>
      </c>
      <c r="P1277" s="374">
        <f>O1277*H1277</f>
        <v>10.48</v>
      </c>
      <c r="Q1277" s="374">
        <v>0</v>
      </c>
      <c r="R1277" s="374">
        <f>Q1277*H1277</f>
        <v>0</v>
      </c>
      <c r="S1277" s="374">
        <v>0</v>
      </c>
      <c r="T1277" s="375">
        <f>S1277*H1277</f>
        <v>0</v>
      </c>
      <c r="AR1277" s="275" t="s">
        <v>86</v>
      </c>
      <c r="AT1277" s="275" t="s">
        <v>82</v>
      </c>
      <c r="AU1277" s="275" t="s">
        <v>45</v>
      </c>
      <c r="AY1277" s="275" t="s">
        <v>79</v>
      </c>
      <c r="BE1277" s="376">
        <f>IF(N1277="základní",J1277,0)</f>
        <v>0</v>
      </c>
      <c r="BF1277" s="376">
        <f>IF(N1277="snížená",J1277,0)</f>
        <v>0</v>
      </c>
      <c r="BG1277" s="376">
        <f>IF(N1277="zákl. přenesená",J1277,0)</f>
        <v>0</v>
      </c>
      <c r="BH1277" s="376">
        <f>IF(N1277="sníž. přenesená",J1277,0)</f>
        <v>0</v>
      </c>
      <c r="BI1277" s="376">
        <f>IF(N1277="nulová",J1277,0)</f>
        <v>0</v>
      </c>
      <c r="BJ1277" s="275" t="s">
        <v>12</v>
      </c>
      <c r="BK1277" s="376">
        <f>ROUND(I1277*H1277,1)</f>
        <v>0</v>
      </c>
      <c r="BL1277" s="275" t="s">
        <v>86</v>
      </c>
      <c r="BM1277" s="275" t="s">
        <v>3304</v>
      </c>
    </row>
    <row r="1278" spans="2:65" s="397" customFormat="1">
      <c r="B1278" s="396"/>
      <c r="D1278" s="379" t="s">
        <v>88</v>
      </c>
      <c r="E1278" s="398" t="s">
        <v>1</v>
      </c>
      <c r="F1278" s="399" t="s">
        <v>3303</v>
      </c>
      <c r="H1278" s="398" t="s">
        <v>1</v>
      </c>
      <c r="I1278" s="436"/>
      <c r="L1278" s="396"/>
      <c r="M1278" s="400"/>
      <c r="N1278" s="401"/>
      <c r="O1278" s="401"/>
      <c r="P1278" s="401"/>
      <c r="Q1278" s="401"/>
      <c r="R1278" s="401"/>
      <c r="S1278" s="401"/>
      <c r="T1278" s="402"/>
      <c r="AT1278" s="398" t="s">
        <v>88</v>
      </c>
      <c r="AU1278" s="398" t="s">
        <v>45</v>
      </c>
      <c r="AV1278" s="397" t="s">
        <v>12</v>
      </c>
      <c r="AW1278" s="397" t="s">
        <v>24</v>
      </c>
      <c r="AX1278" s="397" t="s">
        <v>42</v>
      </c>
      <c r="AY1278" s="398" t="s">
        <v>79</v>
      </c>
    </row>
    <row r="1279" spans="2:65" s="378" customFormat="1">
      <c r="B1279" s="377"/>
      <c r="D1279" s="379" t="s">
        <v>88</v>
      </c>
      <c r="E1279" s="380" t="s">
        <v>1</v>
      </c>
      <c r="F1279" s="381" t="s">
        <v>193</v>
      </c>
      <c r="H1279" s="382">
        <v>20</v>
      </c>
      <c r="I1279" s="434"/>
      <c r="L1279" s="377"/>
      <c r="M1279" s="383"/>
      <c r="N1279" s="384"/>
      <c r="O1279" s="384"/>
      <c r="P1279" s="384"/>
      <c r="Q1279" s="384"/>
      <c r="R1279" s="384"/>
      <c r="S1279" s="384"/>
      <c r="T1279" s="385"/>
      <c r="AT1279" s="380" t="s">
        <v>88</v>
      </c>
      <c r="AU1279" s="380" t="s">
        <v>45</v>
      </c>
      <c r="AV1279" s="378" t="s">
        <v>45</v>
      </c>
      <c r="AW1279" s="378" t="s">
        <v>24</v>
      </c>
      <c r="AX1279" s="378" t="s">
        <v>42</v>
      </c>
      <c r="AY1279" s="380" t="s">
        <v>79</v>
      </c>
    </row>
    <row r="1280" spans="2:65" s="387" customFormat="1">
      <c r="B1280" s="386"/>
      <c r="D1280" s="388" t="s">
        <v>88</v>
      </c>
      <c r="E1280" s="389" t="s">
        <v>1</v>
      </c>
      <c r="F1280" s="390" t="s">
        <v>90</v>
      </c>
      <c r="H1280" s="391">
        <v>20</v>
      </c>
      <c r="I1280" s="435"/>
      <c r="L1280" s="386"/>
      <c r="M1280" s="392"/>
      <c r="N1280" s="393"/>
      <c r="O1280" s="393"/>
      <c r="P1280" s="393"/>
      <c r="Q1280" s="393"/>
      <c r="R1280" s="393"/>
      <c r="S1280" s="393"/>
      <c r="T1280" s="394"/>
      <c r="AT1280" s="395" t="s">
        <v>88</v>
      </c>
      <c r="AU1280" s="395" t="s">
        <v>45</v>
      </c>
      <c r="AV1280" s="387" t="s">
        <v>91</v>
      </c>
      <c r="AW1280" s="387" t="s">
        <v>24</v>
      </c>
      <c r="AX1280" s="387" t="s">
        <v>12</v>
      </c>
      <c r="AY1280" s="395" t="s">
        <v>79</v>
      </c>
    </row>
    <row r="1281" spans="2:65" s="285" customFormat="1" ht="31.5" customHeight="1">
      <c r="B1281" s="286"/>
      <c r="C1281" s="405" t="s">
        <v>3252</v>
      </c>
      <c r="D1281" s="405" t="s">
        <v>92</v>
      </c>
      <c r="E1281" s="406" t="s">
        <v>3301</v>
      </c>
      <c r="F1281" s="407" t="s">
        <v>3300</v>
      </c>
      <c r="G1281" s="408" t="s">
        <v>185</v>
      </c>
      <c r="H1281" s="409">
        <v>20</v>
      </c>
      <c r="I1281" s="262"/>
      <c r="J1281" s="410">
        <f>ROUND(I1281*H1281,1)</f>
        <v>0</v>
      </c>
      <c r="K1281" s="407"/>
      <c r="L1281" s="411"/>
      <c r="M1281" s="412" t="s">
        <v>1</v>
      </c>
      <c r="N1281" s="413" t="s">
        <v>31</v>
      </c>
      <c r="O1281" s="374">
        <v>0</v>
      </c>
      <c r="P1281" s="374">
        <f>O1281*H1281</f>
        <v>0</v>
      </c>
      <c r="Q1281" s="374">
        <v>1.6000000000000001E-3</v>
      </c>
      <c r="R1281" s="374">
        <f>Q1281*H1281</f>
        <v>3.2000000000000001E-2</v>
      </c>
      <c r="S1281" s="374">
        <v>0</v>
      </c>
      <c r="T1281" s="375">
        <f>S1281*H1281</f>
        <v>0</v>
      </c>
      <c r="AR1281" s="275" t="s">
        <v>95</v>
      </c>
      <c r="AT1281" s="275" t="s">
        <v>92</v>
      </c>
      <c r="AU1281" s="275" t="s">
        <v>45</v>
      </c>
      <c r="AY1281" s="275" t="s">
        <v>79</v>
      </c>
      <c r="BE1281" s="376">
        <f>IF(N1281="základní",J1281,0)</f>
        <v>0</v>
      </c>
      <c r="BF1281" s="376">
        <f>IF(N1281="snížená",J1281,0)</f>
        <v>0</v>
      </c>
      <c r="BG1281" s="376">
        <f>IF(N1281="zákl. přenesená",J1281,0)</f>
        <v>0</v>
      </c>
      <c r="BH1281" s="376">
        <f>IF(N1281="sníž. přenesená",J1281,0)</f>
        <v>0</v>
      </c>
      <c r="BI1281" s="376">
        <f>IF(N1281="nulová",J1281,0)</f>
        <v>0</v>
      </c>
      <c r="BJ1281" s="275" t="s">
        <v>12</v>
      </c>
      <c r="BK1281" s="376">
        <f>ROUND(I1281*H1281,1)</f>
        <v>0</v>
      </c>
      <c r="BL1281" s="275" t="s">
        <v>86</v>
      </c>
      <c r="BM1281" s="275" t="s">
        <v>3299</v>
      </c>
    </row>
    <row r="1282" spans="2:65" s="285" customFormat="1" ht="22.5" customHeight="1">
      <c r="B1282" s="286"/>
      <c r="C1282" s="366" t="s">
        <v>3248</v>
      </c>
      <c r="D1282" s="366" t="s">
        <v>82</v>
      </c>
      <c r="E1282" s="367" t="s">
        <v>3297</v>
      </c>
      <c r="F1282" s="368" t="s">
        <v>3296</v>
      </c>
      <c r="G1282" s="369" t="s">
        <v>185</v>
      </c>
      <c r="H1282" s="370">
        <v>501.238</v>
      </c>
      <c r="I1282" s="261"/>
      <c r="J1282" s="371">
        <f>ROUND(I1282*H1282,1)</f>
        <v>0</v>
      </c>
      <c r="K1282" s="368"/>
      <c r="L1282" s="286"/>
      <c r="M1282" s="372" t="s">
        <v>1</v>
      </c>
      <c r="N1282" s="373" t="s">
        <v>31</v>
      </c>
      <c r="O1282" s="374">
        <v>5.5E-2</v>
      </c>
      <c r="P1282" s="374">
        <f>O1282*H1282</f>
        <v>27.568090000000002</v>
      </c>
      <c r="Q1282" s="374">
        <v>0</v>
      </c>
      <c r="R1282" s="374">
        <f>Q1282*H1282</f>
        <v>0</v>
      </c>
      <c r="S1282" s="374">
        <v>0</v>
      </c>
      <c r="T1282" s="375">
        <f>S1282*H1282</f>
        <v>0</v>
      </c>
      <c r="AR1282" s="275" t="s">
        <v>86</v>
      </c>
      <c r="AT1282" s="275" t="s">
        <v>82</v>
      </c>
      <c r="AU1282" s="275" t="s">
        <v>45</v>
      </c>
      <c r="AY1282" s="275" t="s">
        <v>79</v>
      </c>
      <c r="BE1282" s="376">
        <f>IF(N1282="základní",J1282,0)</f>
        <v>0</v>
      </c>
      <c r="BF1282" s="376">
        <f>IF(N1282="snížená",J1282,0)</f>
        <v>0</v>
      </c>
      <c r="BG1282" s="376">
        <f>IF(N1282="zákl. přenesená",J1282,0)</f>
        <v>0</v>
      </c>
      <c r="BH1282" s="376">
        <f>IF(N1282="sníž. přenesená",J1282,0)</f>
        <v>0</v>
      </c>
      <c r="BI1282" s="376">
        <f>IF(N1282="nulová",J1282,0)</f>
        <v>0</v>
      </c>
      <c r="BJ1282" s="275" t="s">
        <v>12</v>
      </c>
      <c r="BK1282" s="376">
        <f>ROUND(I1282*H1282,1)</f>
        <v>0</v>
      </c>
      <c r="BL1282" s="275" t="s">
        <v>86</v>
      </c>
      <c r="BM1282" s="275" t="s">
        <v>3295</v>
      </c>
    </row>
    <row r="1283" spans="2:65" s="378" customFormat="1">
      <c r="B1283" s="377"/>
      <c r="D1283" s="379" t="s">
        <v>88</v>
      </c>
      <c r="E1283" s="380" t="s">
        <v>1</v>
      </c>
      <c r="F1283" s="381" t="s">
        <v>3294</v>
      </c>
      <c r="H1283" s="382">
        <v>219.36199999999999</v>
      </c>
      <c r="I1283" s="434"/>
      <c r="L1283" s="377"/>
      <c r="M1283" s="383"/>
      <c r="N1283" s="384"/>
      <c r="O1283" s="384"/>
      <c r="P1283" s="384"/>
      <c r="Q1283" s="384"/>
      <c r="R1283" s="384"/>
      <c r="S1283" s="384"/>
      <c r="T1283" s="385"/>
      <c r="AT1283" s="380" t="s">
        <v>88</v>
      </c>
      <c r="AU1283" s="380" t="s">
        <v>45</v>
      </c>
      <c r="AV1283" s="378" t="s">
        <v>45</v>
      </c>
      <c r="AW1283" s="378" t="s">
        <v>24</v>
      </c>
      <c r="AX1283" s="378" t="s">
        <v>42</v>
      </c>
      <c r="AY1283" s="380" t="s">
        <v>79</v>
      </c>
    </row>
    <row r="1284" spans="2:65" s="378" customFormat="1">
      <c r="B1284" s="377"/>
      <c r="D1284" s="379" t="s">
        <v>88</v>
      </c>
      <c r="E1284" s="380" t="s">
        <v>1</v>
      </c>
      <c r="F1284" s="381" t="s">
        <v>3293</v>
      </c>
      <c r="H1284" s="382">
        <v>281.87599999999998</v>
      </c>
      <c r="I1284" s="434"/>
      <c r="L1284" s="377"/>
      <c r="M1284" s="383"/>
      <c r="N1284" s="384"/>
      <c r="O1284" s="384"/>
      <c r="P1284" s="384"/>
      <c r="Q1284" s="384"/>
      <c r="R1284" s="384"/>
      <c r="S1284" s="384"/>
      <c r="T1284" s="385"/>
      <c r="AT1284" s="380" t="s">
        <v>88</v>
      </c>
      <c r="AU1284" s="380" t="s">
        <v>45</v>
      </c>
      <c r="AV1284" s="378" t="s">
        <v>45</v>
      </c>
      <c r="AW1284" s="378" t="s">
        <v>24</v>
      </c>
      <c r="AX1284" s="378" t="s">
        <v>42</v>
      </c>
      <c r="AY1284" s="380" t="s">
        <v>79</v>
      </c>
    </row>
    <row r="1285" spans="2:65" s="387" customFormat="1">
      <c r="B1285" s="386"/>
      <c r="D1285" s="388" t="s">
        <v>88</v>
      </c>
      <c r="E1285" s="389" t="s">
        <v>1</v>
      </c>
      <c r="F1285" s="390" t="s">
        <v>90</v>
      </c>
      <c r="H1285" s="391">
        <v>501.238</v>
      </c>
      <c r="I1285" s="435"/>
      <c r="L1285" s="386"/>
      <c r="M1285" s="392"/>
      <c r="N1285" s="393"/>
      <c r="O1285" s="393"/>
      <c r="P1285" s="393"/>
      <c r="Q1285" s="393"/>
      <c r="R1285" s="393"/>
      <c r="S1285" s="393"/>
      <c r="T1285" s="394"/>
      <c r="AT1285" s="395" t="s">
        <v>88</v>
      </c>
      <c r="AU1285" s="395" t="s">
        <v>45</v>
      </c>
      <c r="AV1285" s="387" t="s">
        <v>91</v>
      </c>
      <c r="AW1285" s="387" t="s">
        <v>24</v>
      </c>
      <c r="AX1285" s="387" t="s">
        <v>12</v>
      </c>
      <c r="AY1285" s="395" t="s">
        <v>79</v>
      </c>
    </row>
    <row r="1286" spans="2:65" s="285" customFormat="1" ht="22.5" customHeight="1">
      <c r="B1286" s="286"/>
      <c r="C1286" s="405" t="s">
        <v>3237</v>
      </c>
      <c r="D1286" s="405" t="s">
        <v>92</v>
      </c>
      <c r="E1286" s="406" t="s">
        <v>3291</v>
      </c>
      <c r="F1286" s="407" t="s">
        <v>3290</v>
      </c>
      <c r="G1286" s="408" t="s">
        <v>185</v>
      </c>
      <c r="H1286" s="409">
        <v>502</v>
      </c>
      <c r="I1286" s="262"/>
      <c r="J1286" s="410">
        <f>ROUND(I1286*H1286,1)</f>
        <v>0</v>
      </c>
      <c r="K1286" s="407"/>
      <c r="L1286" s="411"/>
      <c r="M1286" s="412" t="s">
        <v>1</v>
      </c>
      <c r="N1286" s="413" t="s">
        <v>31</v>
      </c>
      <c r="O1286" s="374">
        <v>0</v>
      </c>
      <c r="P1286" s="374">
        <f>O1286*H1286</f>
        <v>0</v>
      </c>
      <c r="Q1286" s="374">
        <v>2.2000000000000001E-4</v>
      </c>
      <c r="R1286" s="374">
        <f>Q1286*H1286</f>
        <v>0.11044000000000001</v>
      </c>
      <c r="S1286" s="374">
        <v>0</v>
      </c>
      <c r="T1286" s="375">
        <f>S1286*H1286</f>
        <v>0</v>
      </c>
      <c r="AR1286" s="275" t="s">
        <v>95</v>
      </c>
      <c r="AT1286" s="275" t="s">
        <v>92</v>
      </c>
      <c r="AU1286" s="275" t="s">
        <v>45</v>
      </c>
      <c r="AY1286" s="275" t="s">
        <v>79</v>
      </c>
      <c r="BE1286" s="376">
        <f>IF(N1286="základní",J1286,0)</f>
        <v>0</v>
      </c>
      <c r="BF1286" s="376">
        <f>IF(N1286="snížená",J1286,0)</f>
        <v>0</v>
      </c>
      <c r="BG1286" s="376">
        <f>IF(N1286="zákl. přenesená",J1286,0)</f>
        <v>0</v>
      </c>
      <c r="BH1286" s="376">
        <f>IF(N1286="sníž. přenesená",J1286,0)</f>
        <v>0</v>
      </c>
      <c r="BI1286" s="376">
        <f>IF(N1286="nulová",J1286,0)</f>
        <v>0</v>
      </c>
      <c r="BJ1286" s="275" t="s">
        <v>12</v>
      </c>
      <c r="BK1286" s="376">
        <f>ROUND(I1286*H1286,1)</f>
        <v>0</v>
      </c>
      <c r="BL1286" s="275" t="s">
        <v>86</v>
      </c>
      <c r="BM1286" s="275" t="s">
        <v>3289</v>
      </c>
    </row>
    <row r="1287" spans="2:65" s="285" customFormat="1" ht="31.5" customHeight="1">
      <c r="B1287" s="286"/>
      <c r="C1287" s="366" t="s">
        <v>3233</v>
      </c>
      <c r="D1287" s="366" t="s">
        <v>82</v>
      </c>
      <c r="E1287" s="367" t="s">
        <v>3287</v>
      </c>
      <c r="F1287" s="368" t="s">
        <v>3286</v>
      </c>
      <c r="G1287" s="369" t="s">
        <v>959</v>
      </c>
      <c r="H1287" s="370">
        <v>450.64299999999997</v>
      </c>
      <c r="I1287" s="261"/>
      <c r="J1287" s="371">
        <f>ROUND(I1287*H1287,1)</f>
        <v>0</v>
      </c>
      <c r="K1287" s="368"/>
      <c r="L1287" s="286"/>
      <c r="M1287" s="372" t="s">
        <v>1</v>
      </c>
      <c r="N1287" s="373" t="s">
        <v>31</v>
      </c>
      <c r="O1287" s="374">
        <v>6.8000000000000005E-2</v>
      </c>
      <c r="P1287" s="374">
        <f>O1287*H1287</f>
        <v>30.643723999999999</v>
      </c>
      <c r="Q1287" s="374">
        <v>0</v>
      </c>
      <c r="R1287" s="374">
        <f>Q1287*H1287</f>
        <v>0</v>
      </c>
      <c r="S1287" s="374">
        <v>0</v>
      </c>
      <c r="T1287" s="375">
        <f>S1287*H1287</f>
        <v>0</v>
      </c>
      <c r="AR1287" s="275" t="s">
        <v>86</v>
      </c>
      <c r="AT1287" s="275" t="s">
        <v>82</v>
      </c>
      <c r="AU1287" s="275" t="s">
        <v>45</v>
      </c>
      <c r="AY1287" s="275" t="s">
        <v>79</v>
      </c>
      <c r="BE1287" s="376">
        <f>IF(N1287="základní",J1287,0)</f>
        <v>0</v>
      </c>
      <c r="BF1287" s="376">
        <f>IF(N1287="snížená",J1287,0)</f>
        <v>0</v>
      </c>
      <c r="BG1287" s="376">
        <f>IF(N1287="zákl. přenesená",J1287,0)</f>
        <v>0</v>
      </c>
      <c r="BH1287" s="376">
        <f>IF(N1287="sníž. přenesená",J1287,0)</f>
        <v>0</v>
      </c>
      <c r="BI1287" s="376">
        <f>IF(N1287="nulová",J1287,0)</f>
        <v>0</v>
      </c>
      <c r="BJ1287" s="275" t="s">
        <v>12</v>
      </c>
      <c r="BK1287" s="376">
        <f>ROUND(I1287*H1287,1)</f>
        <v>0</v>
      </c>
      <c r="BL1287" s="275" t="s">
        <v>86</v>
      </c>
      <c r="BM1287" s="275" t="s">
        <v>3285</v>
      </c>
    </row>
    <row r="1288" spans="2:65" s="397" customFormat="1">
      <c r="B1288" s="396"/>
      <c r="D1288" s="379" t="s">
        <v>88</v>
      </c>
      <c r="E1288" s="398" t="s">
        <v>1</v>
      </c>
      <c r="F1288" s="399" t="s">
        <v>3277</v>
      </c>
      <c r="H1288" s="398" t="s">
        <v>1</v>
      </c>
      <c r="I1288" s="436"/>
      <c r="L1288" s="396"/>
      <c r="M1288" s="400"/>
      <c r="N1288" s="401"/>
      <c r="O1288" s="401"/>
      <c r="P1288" s="401"/>
      <c r="Q1288" s="401"/>
      <c r="R1288" s="401"/>
      <c r="S1288" s="401"/>
      <c r="T1288" s="402"/>
      <c r="AT1288" s="398" t="s">
        <v>88</v>
      </c>
      <c r="AU1288" s="398" t="s">
        <v>45</v>
      </c>
      <c r="AV1288" s="397" t="s">
        <v>12</v>
      </c>
      <c r="AW1288" s="397" t="s">
        <v>24</v>
      </c>
      <c r="AX1288" s="397" t="s">
        <v>42</v>
      </c>
      <c r="AY1288" s="398" t="s">
        <v>79</v>
      </c>
    </row>
    <row r="1289" spans="2:65" s="378" customFormat="1">
      <c r="B1289" s="377"/>
      <c r="D1289" s="379" t="s">
        <v>88</v>
      </c>
      <c r="E1289" s="380" t="s">
        <v>1</v>
      </c>
      <c r="F1289" s="381" t="s">
        <v>3276</v>
      </c>
      <c r="H1289" s="382">
        <v>172.17699999999999</v>
      </c>
      <c r="I1289" s="434"/>
      <c r="L1289" s="377"/>
      <c r="M1289" s="383"/>
      <c r="N1289" s="384"/>
      <c r="O1289" s="384"/>
      <c r="P1289" s="384"/>
      <c r="Q1289" s="384"/>
      <c r="R1289" s="384"/>
      <c r="S1289" s="384"/>
      <c r="T1289" s="385"/>
      <c r="AT1289" s="380" t="s">
        <v>88</v>
      </c>
      <c r="AU1289" s="380" t="s">
        <v>45</v>
      </c>
      <c r="AV1289" s="378" t="s">
        <v>45</v>
      </c>
      <c r="AW1289" s="378" t="s">
        <v>24</v>
      </c>
      <c r="AX1289" s="378" t="s">
        <v>42</v>
      </c>
      <c r="AY1289" s="380" t="s">
        <v>79</v>
      </c>
    </row>
    <row r="1290" spans="2:65" s="397" customFormat="1">
      <c r="B1290" s="396"/>
      <c r="D1290" s="379" t="s">
        <v>88</v>
      </c>
      <c r="E1290" s="398" t="s">
        <v>1</v>
      </c>
      <c r="F1290" s="399" t="s">
        <v>3275</v>
      </c>
      <c r="H1290" s="398" t="s">
        <v>1</v>
      </c>
      <c r="I1290" s="436"/>
      <c r="L1290" s="396"/>
      <c r="M1290" s="400"/>
      <c r="N1290" s="401"/>
      <c r="O1290" s="401"/>
      <c r="P1290" s="401"/>
      <c r="Q1290" s="401"/>
      <c r="R1290" s="401"/>
      <c r="S1290" s="401"/>
      <c r="T1290" s="402"/>
      <c r="AT1290" s="398" t="s">
        <v>88</v>
      </c>
      <c r="AU1290" s="398" t="s">
        <v>45</v>
      </c>
      <c r="AV1290" s="397" t="s">
        <v>12</v>
      </c>
      <c r="AW1290" s="397" t="s">
        <v>24</v>
      </c>
      <c r="AX1290" s="397" t="s">
        <v>42</v>
      </c>
      <c r="AY1290" s="398" t="s">
        <v>79</v>
      </c>
    </row>
    <row r="1291" spans="2:65" s="378" customFormat="1">
      <c r="B1291" s="377"/>
      <c r="D1291" s="379" t="s">
        <v>88</v>
      </c>
      <c r="E1291" s="380" t="s">
        <v>1</v>
      </c>
      <c r="F1291" s="381" t="s">
        <v>3274</v>
      </c>
      <c r="H1291" s="382">
        <v>121.86799999999999</v>
      </c>
      <c r="I1291" s="434"/>
      <c r="L1291" s="377"/>
      <c r="M1291" s="383"/>
      <c r="N1291" s="384"/>
      <c r="O1291" s="384"/>
      <c r="P1291" s="384"/>
      <c r="Q1291" s="384"/>
      <c r="R1291" s="384"/>
      <c r="S1291" s="384"/>
      <c r="T1291" s="385"/>
      <c r="AT1291" s="380" t="s">
        <v>88</v>
      </c>
      <c r="AU1291" s="380" t="s">
        <v>45</v>
      </c>
      <c r="AV1291" s="378" t="s">
        <v>45</v>
      </c>
      <c r="AW1291" s="378" t="s">
        <v>24</v>
      </c>
      <c r="AX1291" s="378" t="s">
        <v>42</v>
      </c>
      <c r="AY1291" s="380" t="s">
        <v>79</v>
      </c>
    </row>
    <row r="1292" spans="2:65" s="378" customFormat="1">
      <c r="B1292" s="377"/>
      <c r="D1292" s="379" t="s">
        <v>88</v>
      </c>
      <c r="E1292" s="380" t="s">
        <v>1</v>
      </c>
      <c r="F1292" s="381" t="s">
        <v>3273</v>
      </c>
      <c r="H1292" s="382">
        <v>156.59800000000001</v>
      </c>
      <c r="I1292" s="434"/>
      <c r="L1292" s="377"/>
      <c r="M1292" s="383"/>
      <c r="N1292" s="384"/>
      <c r="O1292" s="384"/>
      <c r="P1292" s="384"/>
      <c r="Q1292" s="384"/>
      <c r="R1292" s="384"/>
      <c r="S1292" s="384"/>
      <c r="T1292" s="385"/>
      <c r="AT1292" s="380" t="s">
        <v>88</v>
      </c>
      <c r="AU1292" s="380" t="s">
        <v>45</v>
      </c>
      <c r="AV1292" s="378" t="s">
        <v>45</v>
      </c>
      <c r="AW1292" s="378" t="s">
        <v>24</v>
      </c>
      <c r="AX1292" s="378" t="s">
        <v>42</v>
      </c>
      <c r="AY1292" s="380" t="s">
        <v>79</v>
      </c>
    </row>
    <row r="1293" spans="2:65" s="387" customFormat="1">
      <c r="B1293" s="386"/>
      <c r="D1293" s="388" t="s">
        <v>88</v>
      </c>
      <c r="E1293" s="389" t="s">
        <v>1</v>
      </c>
      <c r="F1293" s="390" t="s">
        <v>90</v>
      </c>
      <c r="H1293" s="391">
        <v>450.64299999999997</v>
      </c>
      <c r="I1293" s="435"/>
      <c r="L1293" s="386"/>
      <c r="M1293" s="392"/>
      <c r="N1293" s="393"/>
      <c r="O1293" s="393"/>
      <c r="P1293" s="393"/>
      <c r="Q1293" s="393"/>
      <c r="R1293" s="393"/>
      <c r="S1293" s="393"/>
      <c r="T1293" s="394"/>
      <c r="AT1293" s="395" t="s">
        <v>88</v>
      </c>
      <c r="AU1293" s="395" t="s">
        <v>45</v>
      </c>
      <c r="AV1293" s="387" t="s">
        <v>91</v>
      </c>
      <c r="AW1293" s="387" t="s">
        <v>24</v>
      </c>
      <c r="AX1293" s="387" t="s">
        <v>12</v>
      </c>
      <c r="AY1293" s="395" t="s">
        <v>79</v>
      </c>
    </row>
    <row r="1294" spans="2:65" s="285" customFormat="1" ht="22.5" customHeight="1">
      <c r="B1294" s="286"/>
      <c r="C1294" s="405" t="s">
        <v>3228</v>
      </c>
      <c r="D1294" s="405" t="s">
        <v>92</v>
      </c>
      <c r="E1294" s="406" t="s">
        <v>3283</v>
      </c>
      <c r="F1294" s="407" t="s">
        <v>4753</v>
      </c>
      <c r="G1294" s="408" t="s">
        <v>959</v>
      </c>
      <c r="H1294" s="409">
        <v>518.23900000000003</v>
      </c>
      <c r="I1294" s="262"/>
      <c r="J1294" s="410">
        <f>ROUND(I1294*H1294,1)</f>
        <v>0</v>
      </c>
      <c r="K1294" s="407"/>
      <c r="L1294" s="411"/>
      <c r="M1294" s="412" t="s">
        <v>1</v>
      </c>
      <c r="N1294" s="413" t="s">
        <v>31</v>
      </c>
      <c r="O1294" s="374">
        <v>0</v>
      </c>
      <c r="P1294" s="374">
        <f>O1294*H1294</f>
        <v>0</v>
      </c>
      <c r="Q1294" s="374">
        <v>1.3999999999999999E-4</v>
      </c>
      <c r="R1294" s="374">
        <f>Q1294*H1294</f>
        <v>7.255346E-2</v>
      </c>
      <c r="S1294" s="374">
        <v>0</v>
      </c>
      <c r="T1294" s="375">
        <f>S1294*H1294</f>
        <v>0</v>
      </c>
      <c r="AR1294" s="275" t="s">
        <v>95</v>
      </c>
      <c r="AT1294" s="275" t="s">
        <v>92</v>
      </c>
      <c r="AU1294" s="275" t="s">
        <v>45</v>
      </c>
      <c r="AY1294" s="275" t="s">
        <v>79</v>
      </c>
      <c r="BE1294" s="376">
        <f>IF(N1294="základní",J1294,0)</f>
        <v>0</v>
      </c>
      <c r="BF1294" s="376">
        <f>IF(N1294="snížená",J1294,0)</f>
        <v>0</v>
      </c>
      <c r="BG1294" s="376">
        <f>IF(N1294="zákl. přenesená",J1294,0)</f>
        <v>0</v>
      </c>
      <c r="BH1294" s="376">
        <f>IF(N1294="sníž. přenesená",J1294,0)</f>
        <v>0</v>
      </c>
      <c r="BI1294" s="376">
        <f>IF(N1294="nulová",J1294,0)</f>
        <v>0</v>
      </c>
      <c r="BJ1294" s="275" t="s">
        <v>12</v>
      </c>
      <c r="BK1294" s="376">
        <f>ROUND(I1294*H1294,1)</f>
        <v>0</v>
      </c>
      <c r="BL1294" s="275" t="s">
        <v>86</v>
      </c>
      <c r="BM1294" s="275" t="s">
        <v>3282</v>
      </c>
    </row>
    <row r="1295" spans="2:65" s="378" customFormat="1">
      <c r="B1295" s="377"/>
      <c r="D1295" s="388" t="s">
        <v>88</v>
      </c>
      <c r="F1295" s="403" t="s">
        <v>4866</v>
      </c>
      <c r="H1295" s="404">
        <v>518.23900000000003</v>
      </c>
      <c r="I1295" s="434"/>
      <c r="L1295" s="377"/>
      <c r="M1295" s="383"/>
      <c r="N1295" s="384"/>
      <c r="O1295" s="384"/>
      <c r="P1295" s="384"/>
      <c r="Q1295" s="384"/>
      <c r="R1295" s="384"/>
      <c r="S1295" s="384"/>
      <c r="T1295" s="385"/>
      <c r="AT1295" s="380" t="s">
        <v>88</v>
      </c>
      <c r="AU1295" s="380" t="s">
        <v>45</v>
      </c>
      <c r="AV1295" s="378" t="s">
        <v>45</v>
      </c>
      <c r="AW1295" s="378" t="s">
        <v>2</v>
      </c>
      <c r="AX1295" s="378" t="s">
        <v>12</v>
      </c>
      <c r="AY1295" s="380" t="s">
        <v>79</v>
      </c>
    </row>
    <row r="1296" spans="2:65" s="285" customFormat="1" ht="31.5" customHeight="1">
      <c r="B1296" s="286"/>
      <c r="C1296" s="366" t="s">
        <v>3223</v>
      </c>
      <c r="D1296" s="366" t="s">
        <v>82</v>
      </c>
      <c r="E1296" s="367" t="s">
        <v>3280</v>
      </c>
      <c r="F1296" s="368" t="s">
        <v>3279</v>
      </c>
      <c r="G1296" s="369" t="s">
        <v>959</v>
      </c>
      <c r="H1296" s="370">
        <v>450.64299999999997</v>
      </c>
      <c r="I1296" s="261"/>
      <c r="J1296" s="371">
        <f>ROUND(I1296*H1296,1)</f>
        <v>0</v>
      </c>
      <c r="K1296" s="368"/>
      <c r="L1296" s="286"/>
      <c r="M1296" s="372" t="s">
        <v>1</v>
      </c>
      <c r="N1296" s="373" t="s">
        <v>31</v>
      </c>
      <c r="O1296" s="374">
        <v>9.2999999999999999E-2</v>
      </c>
      <c r="P1296" s="374">
        <f>O1296*H1296</f>
        <v>41.909799</v>
      </c>
      <c r="Q1296" s="374">
        <v>0</v>
      </c>
      <c r="R1296" s="374">
        <f>Q1296*H1296</f>
        <v>0</v>
      </c>
      <c r="S1296" s="374">
        <v>0</v>
      </c>
      <c r="T1296" s="375">
        <f>S1296*H1296</f>
        <v>0</v>
      </c>
      <c r="AR1296" s="275" t="s">
        <v>86</v>
      </c>
      <c r="AT1296" s="275" t="s">
        <v>82</v>
      </c>
      <c r="AU1296" s="275" t="s">
        <v>45</v>
      </c>
      <c r="AY1296" s="275" t="s">
        <v>79</v>
      </c>
      <c r="BE1296" s="376">
        <f>IF(N1296="základní",J1296,0)</f>
        <v>0</v>
      </c>
      <c r="BF1296" s="376">
        <f>IF(N1296="snížená",J1296,0)</f>
        <v>0</v>
      </c>
      <c r="BG1296" s="376">
        <f>IF(N1296="zákl. přenesená",J1296,0)</f>
        <v>0</v>
      </c>
      <c r="BH1296" s="376">
        <f>IF(N1296="sníž. přenesená",J1296,0)</f>
        <v>0</v>
      </c>
      <c r="BI1296" s="376">
        <f>IF(N1296="nulová",J1296,0)</f>
        <v>0</v>
      </c>
      <c r="BJ1296" s="275" t="s">
        <v>12</v>
      </c>
      <c r="BK1296" s="376">
        <f>ROUND(I1296*H1296,1)</f>
        <v>0</v>
      </c>
      <c r="BL1296" s="275" t="s">
        <v>86</v>
      </c>
      <c r="BM1296" s="275" t="s">
        <v>3278</v>
      </c>
    </row>
    <row r="1297" spans="2:65" s="397" customFormat="1">
      <c r="B1297" s="396"/>
      <c r="D1297" s="379" t="s">
        <v>88</v>
      </c>
      <c r="E1297" s="398" t="s">
        <v>1</v>
      </c>
      <c r="F1297" s="399" t="s">
        <v>3277</v>
      </c>
      <c r="H1297" s="398" t="s">
        <v>1</v>
      </c>
      <c r="I1297" s="436"/>
      <c r="L1297" s="396"/>
      <c r="M1297" s="400"/>
      <c r="N1297" s="401"/>
      <c r="O1297" s="401"/>
      <c r="P1297" s="401"/>
      <c r="Q1297" s="401"/>
      <c r="R1297" s="401"/>
      <c r="S1297" s="401"/>
      <c r="T1297" s="402"/>
      <c r="AT1297" s="398" t="s">
        <v>88</v>
      </c>
      <c r="AU1297" s="398" t="s">
        <v>45</v>
      </c>
      <c r="AV1297" s="397" t="s">
        <v>12</v>
      </c>
      <c r="AW1297" s="397" t="s">
        <v>24</v>
      </c>
      <c r="AX1297" s="397" t="s">
        <v>42</v>
      </c>
      <c r="AY1297" s="398" t="s">
        <v>79</v>
      </c>
    </row>
    <row r="1298" spans="2:65" s="378" customFormat="1">
      <c r="B1298" s="377"/>
      <c r="D1298" s="379" t="s">
        <v>88</v>
      </c>
      <c r="E1298" s="380" t="s">
        <v>1</v>
      </c>
      <c r="F1298" s="381" t="s">
        <v>3276</v>
      </c>
      <c r="H1298" s="382">
        <v>172.17699999999999</v>
      </c>
      <c r="I1298" s="434"/>
      <c r="L1298" s="377"/>
      <c r="M1298" s="383"/>
      <c r="N1298" s="384"/>
      <c r="O1298" s="384"/>
      <c r="P1298" s="384"/>
      <c r="Q1298" s="384"/>
      <c r="R1298" s="384"/>
      <c r="S1298" s="384"/>
      <c r="T1298" s="385"/>
      <c r="AT1298" s="380" t="s">
        <v>88</v>
      </c>
      <c r="AU1298" s="380" t="s">
        <v>45</v>
      </c>
      <c r="AV1298" s="378" t="s">
        <v>45</v>
      </c>
      <c r="AW1298" s="378" t="s">
        <v>24</v>
      </c>
      <c r="AX1298" s="378" t="s">
        <v>42</v>
      </c>
      <c r="AY1298" s="380" t="s">
        <v>79</v>
      </c>
    </row>
    <row r="1299" spans="2:65" s="397" customFormat="1">
      <c r="B1299" s="396"/>
      <c r="D1299" s="379" t="s">
        <v>88</v>
      </c>
      <c r="E1299" s="398" t="s">
        <v>1</v>
      </c>
      <c r="F1299" s="399" t="s">
        <v>3275</v>
      </c>
      <c r="H1299" s="398" t="s">
        <v>1</v>
      </c>
      <c r="I1299" s="436"/>
      <c r="L1299" s="396"/>
      <c r="M1299" s="400"/>
      <c r="N1299" s="401"/>
      <c r="O1299" s="401"/>
      <c r="P1299" s="401"/>
      <c r="Q1299" s="401"/>
      <c r="R1299" s="401"/>
      <c r="S1299" s="401"/>
      <c r="T1299" s="402"/>
      <c r="AT1299" s="398" t="s">
        <v>88</v>
      </c>
      <c r="AU1299" s="398" t="s">
        <v>45</v>
      </c>
      <c r="AV1299" s="397" t="s">
        <v>12</v>
      </c>
      <c r="AW1299" s="397" t="s">
        <v>24</v>
      </c>
      <c r="AX1299" s="397" t="s">
        <v>42</v>
      </c>
      <c r="AY1299" s="398" t="s">
        <v>79</v>
      </c>
    </row>
    <row r="1300" spans="2:65" s="378" customFormat="1">
      <c r="B1300" s="377"/>
      <c r="D1300" s="379" t="s">
        <v>88</v>
      </c>
      <c r="E1300" s="380" t="s">
        <v>1</v>
      </c>
      <c r="F1300" s="381" t="s">
        <v>3274</v>
      </c>
      <c r="H1300" s="382">
        <v>121.86799999999999</v>
      </c>
      <c r="I1300" s="434"/>
      <c r="L1300" s="377"/>
      <c r="M1300" s="383"/>
      <c r="N1300" s="384"/>
      <c r="O1300" s="384"/>
      <c r="P1300" s="384"/>
      <c r="Q1300" s="384"/>
      <c r="R1300" s="384"/>
      <c r="S1300" s="384"/>
      <c r="T1300" s="385"/>
      <c r="AT1300" s="380" t="s">
        <v>88</v>
      </c>
      <c r="AU1300" s="380" t="s">
        <v>45</v>
      </c>
      <c r="AV1300" s="378" t="s">
        <v>45</v>
      </c>
      <c r="AW1300" s="378" t="s">
        <v>24</v>
      </c>
      <c r="AX1300" s="378" t="s">
        <v>42</v>
      </c>
      <c r="AY1300" s="380" t="s">
        <v>79</v>
      </c>
    </row>
    <row r="1301" spans="2:65" s="378" customFormat="1">
      <c r="B1301" s="377"/>
      <c r="D1301" s="379" t="s">
        <v>88</v>
      </c>
      <c r="E1301" s="380" t="s">
        <v>1</v>
      </c>
      <c r="F1301" s="381" t="s">
        <v>3273</v>
      </c>
      <c r="H1301" s="382">
        <v>156.59800000000001</v>
      </c>
      <c r="I1301" s="434"/>
      <c r="L1301" s="377"/>
      <c r="M1301" s="383"/>
      <c r="N1301" s="384"/>
      <c r="O1301" s="384"/>
      <c r="P1301" s="384"/>
      <c r="Q1301" s="384"/>
      <c r="R1301" s="384"/>
      <c r="S1301" s="384"/>
      <c r="T1301" s="385"/>
      <c r="AT1301" s="380" t="s">
        <v>88</v>
      </c>
      <c r="AU1301" s="380" t="s">
        <v>45</v>
      </c>
      <c r="AV1301" s="378" t="s">
        <v>45</v>
      </c>
      <c r="AW1301" s="378" t="s">
        <v>24</v>
      </c>
      <c r="AX1301" s="378" t="s">
        <v>42</v>
      </c>
      <c r="AY1301" s="380" t="s">
        <v>79</v>
      </c>
    </row>
    <row r="1302" spans="2:65" s="387" customFormat="1">
      <c r="B1302" s="386"/>
      <c r="D1302" s="388" t="s">
        <v>88</v>
      </c>
      <c r="E1302" s="389" t="s">
        <v>1</v>
      </c>
      <c r="F1302" s="390" t="s">
        <v>90</v>
      </c>
      <c r="H1302" s="391">
        <v>450.64299999999997</v>
      </c>
      <c r="I1302" s="435"/>
      <c r="L1302" s="386"/>
      <c r="M1302" s="392"/>
      <c r="N1302" s="393"/>
      <c r="O1302" s="393"/>
      <c r="P1302" s="393"/>
      <c r="Q1302" s="393"/>
      <c r="R1302" s="393"/>
      <c r="S1302" s="393"/>
      <c r="T1302" s="394"/>
      <c r="AT1302" s="395" t="s">
        <v>88</v>
      </c>
      <c r="AU1302" s="395" t="s">
        <v>45</v>
      </c>
      <c r="AV1302" s="387" t="s">
        <v>91</v>
      </c>
      <c r="AW1302" s="387" t="s">
        <v>24</v>
      </c>
      <c r="AX1302" s="387" t="s">
        <v>12</v>
      </c>
      <c r="AY1302" s="395" t="s">
        <v>79</v>
      </c>
    </row>
    <row r="1303" spans="2:65" s="285" customFormat="1" ht="22.5" customHeight="1">
      <c r="B1303" s="286"/>
      <c r="C1303" s="405" t="s">
        <v>3215</v>
      </c>
      <c r="D1303" s="405" t="s">
        <v>92</v>
      </c>
      <c r="E1303" s="406" t="s">
        <v>3271</v>
      </c>
      <c r="F1303" s="407" t="s">
        <v>4752</v>
      </c>
      <c r="G1303" s="408" t="s">
        <v>959</v>
      </c>
      <c r="H1303" s="409">
        <v>518.23900000000003</v>
      </c>
      <c r="I1303" s="262"/>
      <c r="J1303" s="410">
        <f>ROUND(I1303*H1303,1)</f>
        <v>0</v>
      </c>
      <c r="K1303" s="407"/>
      <c r="L1303" s="411"/>
      <c r="M1303" s="412" t="s">
        <v>1</v>
      </c>
      <c r="N1303" s="413" t="s">
        <v>31</v>
      </c>
      <c r="O1303" s="374">
        <v>0</v>
      </c>
      <c r="P1303" s="374">
        <f>O1303*H1303</f>
        <v>0</v>
      </c>
      <c r="Q1303" s="374">
        <v>1.2E-4</v>
      </c>
      <c r="R1303" s="374">
        <f>Q1303*H1303</f>
        <v>6.2188680000000003E-2</v>
      </c>
      <c r="S1303" s="374">
        <v>0</v>
      </c>
      <c r="T1303" s="375">
        <f>S1303*H1303</f>
        <v>0</v>
      </c>
      <c r="AR1303" s="275" t="s">
        <v>95</v>
      </c>
      <c r="AT1303" s="275" t="s">
        <v>92</v>
      </c>
      <c r="AU1303" s="275" t="s">
        <v>45</v>
      </c>
      <c r="AY1303" s="275" t="s">
        <v>79</v>
      </c>
      <c r="BE1303" s="376">
        <f>IF(N1303="základní",J1303,0)</f>
        <v>0</v>
      </c>
      <c r="BF1303" s="376">
        <f>IF(N1303="snížená",J1303,0)</f>
        <v>0</v>
      </c>
      <c r="BG1303" s="376">
        <f>IF(N1303="zákl. přenesená",J1303,0)</f>
        <v>0</v>
      </c>
      <c r="BH1303" s="376">
        <f>IF(N1303="sníž. přenesená",J1303,0)</f>
        <v>0</v>
      </c>
      <c r="BI1303" s="376">
        <f>IF(N1303="nulová",J1303,0)</f>
        <v>0</v>
      </c>
      <c r="BJ1303" s="275" t="s">
        <v>12</v>
      </c>
      <c r="BK1303" s="376">
        <f>ROUND(I1303*H1303,1)</f>
        <v>0</v>
      </c>
      <c r="BL1303" s="275" t="s">
        <v>86</v>
      </c>
      <c r="BM1303" s="275" t="s">
        <v>3270</v>
      </c>
    </row>
    <row r="1304" spans="2:65" s="378" customFormat="1">
      <c r="B1304" s="377"/>
      <c r="D1304" s="388" t="s">
        <v>88</v>
      </c>
      <c r="F1304" s="403" t="s">
        <v>4866</v>
      </c>
      <c r="H1304" s="404">
        <v>518.23900000000003</v>
      </c>
      <c r="I1304" s="434"/>
      <c r="L1304" s="377"/>
      <c r="M1304" s="383"/>
      <c r="N1304" s="384"/>
      <c r="O1304" s="384"/>
      <c r="P1304" s="384"/>
      <c r="Q1304" s="384"/>
      <c r="R1304" s="384"/>
      <c r="S1304" s="384"/>
      <c r="T1304" s="385"/>
      <c r="AT1304" s="380" t="s">
        <v>88</v>
      </c>
      <c r="AU1304" s="380" t="s">
        <v>45</v>
      </c>
      <c r="AV1304" s="378" t="s">
        <v>45</v>
      </c>
      <c r="AW1304" s="378" t="s">
        <v>2</v>
      </c>
      <c r="AX1304" s="378" t="s">
        <v>12</v>
      </c>
      <c r="AY1304" s="380" t="s">
        <v>79</v>
      </c>
    </row>
    <row r="1305" spans="2:65" s="285" customFormat="1" ht="22.5" customHeight="1">
      <c r="B1305" s="286"/>
      <c r="C1305" s="366" t="s">
        <v>3210</v>
      </c>
      <c r="D1305" s="366" t="s">
        <v>82</v>
      </c>
      <c r="E1305" s="367" t="s">
        <v>4751</v>
      </c>
      <c r="F1305" s="368" t="s">
        <v>4750</v>
      </c>
      <c r="G1305" s="369" t="s">
        <v>185</v>
      </c>
      <c r="H1305" s="370">
        <v>230</v>
      </c>
      <c r="I1305" s="261"/>
      <c r="J1305" s="371">
        <f>ROUND(I1305*H1305,1)</f>
        <v>0</v>
      </c>
      <c r="K1305" s="368"/>
      <c r="L1305" s="286"/>
      <c r="M1305" s="372" t="s">
        <v>1</v>
      </c>
      <c r="N1305" s="373" t="s">
        <v>31</v>
      </c>
      <c r="O1305" s="374">
        <v>0</v>
      </c>
      <c r="P1305" s="374">
        <f>O1305*H1305</f>
        <v>0</v>
      </c>
      <c r="Q1305" s="374">
        <v>0</v>
      </c>
      <c r="R1305" s="374">
        <f>Q1305*H1305</f>
        <v>0</v>
      </c>
      <c r="S1305" s="374">
        <v>0</v>
      </c>
      <c r="T1305" s="375">
        <f>S1305*H1305</f>
        <v>0</v>
      </c>
      <c r="AR1305" s="275" t="s">
        <v>86</v>
      </c>
      <c r="AT1305" s="275" t="s">
        <v>82</v>
      </c>
      <c r="AU1305" s="275" t="s">
        <v>45</v>
      </c>
      <c r="AY1305" s="275" t="s">
        <v>79</v>
      </c>
      <c r="BE1305" s="376">
        <f>IF(N1305="základní",J1305,0)</f>
        <v>0</v>
      </c>
      <c r="BF1305" s="376">
        <f>IF(N1305="snížená",J1305,0)</f>
        <v>0</v>
      </c>
      <c r="BG1305" s="376">
        <f>IF(N1305="zákl. přenesená",J1305,0)</f>
        <v>0</v>
      </c>
      <c r="BH1305" s="376">
        <f>IF(N1305="sníž. přenesená",J1305,0)</f>
        <v>0</v>
      </c>
      <c r="BI1305" s="376">
        <f>IF(N1305="nulová",J1305,0)</f>
        <v>0</v>
      </c>
      <c r="BJ1305" s="275" t="s">
        <v>12</v>
      </c>
      <c r="BK1305" s="376">
        <f>ROUND(I1305*H1305,1)</f>
        <v>0</v>
      </c>
      <c r="BL1305" s="275" t="s">
        <v>86</v>
      </c>
      <c r="BM1305" s="275" t="s">
        <v>4749</v>
      </c>
    </row>
    <row r="1306" spans="2:65" s="378" customFormat="1">
      <c r="B1306" s="377"/>
      <c r="D1306" s="379" t="s">
        <v>88</v>
      </c>
      <c r="E1306" s="380" t="s">
        <v>1</v>
      </c>
      <c r="F1306" s="381" t="s">
        <v>4748</v>
      </c>
      <c r="H1306" s="382">
        <v>229.2</v>
      </c>
      <c r="I1306" s="434"/>
      <c r="L1306" s="377"/>
      <c r="M1306" s="383"/>
      <c r="N1306" s="384"/>
      <c r="O1306" s="384"/>
      <c r="P1306" s="384"/>
      <c r="Q1306" s="384"/>
      <c r="R1306" s="384"/>
      <c r="S1306" s="384"/>
      <c r="T1306" s="385"/>
      <c r="AT1306" s="380" t="s">
        <v>88</v>
      </c>
      <c r="AU1306" s="380" t="s">
        <v>45</v>
      </c>
      <c r="AV1306" s="378" t="s">
        <v>45</v>
      </c>
      <c r="AW1306" s="378" t="s">
        <v>24</v>
      </c>
      <c r="AX1306" s="378" t="s">
        <v>42</v>
      </c>
      <c r="AY1306" s="380" t="s">
        <v>79</v>
      </c>
    </row>
    <row r="1307" spans="2:65" s="378" customFormat="1">
      <c r="B1307" s="377"/>
      <c r="D1307" s="379" t="s">
        <v>88</v>
      </c>
      <c r="E1307" s="380" t="s">
        <v>1</v>
      </c>
      <c r="F1307" s="381" t="s">
        <v>4747</v>
      </c>
      <c r="H1307" s="382">
        <v>0.8</v>
      </c>
      <c r="I1307" s="434"/>
      <c r="L1307" s="377"/>
      <c r="M1307" s="383"/>
      <c r="N1307" s="384"/>
      <c r="O1307" s="384"/>
      <c r="P1307" s="384"/>
      <c r="Q1307" s="384"/>
      <c r="R1307" s="384"/>
      <c r="S1307" s="384"/>
      <c r="T1307" s="385"/>
      <c r="AT1307" s="380" t="s">
        <v>88</v>
      </c>
      <c r="AU1307" s="380" t="s">
        <v>45</v>
      </c>
      <c r="AV1307" s="378" t="s">
        <v>45</v>
      </c>
      <c r="AW1307" s="378" t="s">
        <v>24</v>
      </c>
      <c r="AX1307" s="378" t="s">
        <v>42</v>
      </c>
      <c r="AY1307" s="380" t="s">
        <v>79</v>
      </c>
    </row>
    <row r="1308" spans="2:65" s="387" customFormat="1">
      <c r="B1308" s="386"/>
      <c r="D1308" s="388" t="s">
        <v>88</v>
      </c>
      <c r="E1308" s="389" t="s">
        <v>1</v>
      </c>
      <c r="F1308" s="390" t="s">
        <v>90</v>
      </c>
      <c r="H1308" s="391">
        <v>230</v>
      </c>
      <c r="I1308" s="435"/>
      <c r="L1308" s="386"/>
      <c r="M1308" s="392"/>
      <c r="N1308" s="393"/>
      <c r="O1308" s="393"/>
      <c r="P1308" s="393"/>
      <c r="Q1308" s="393"/>
      <c r="R1308" s="393"/>
      <c r="S1308" s="393"/>
      <c r="T1308" s="394"/>
      <c r="AT1308" s="395" t="s">
        <v>88</v>
      </c>
      <c r="AU1308" s="395" t="s">
        <v>45</v>
      </c>
      <c r="AV1308" s="387" t="s">
        <v>91</v>
      </c>
      <c r="AW1308" s="387" t="s">
        <v>24</v>
      </c>
      <c r="AX1308" s="387" t="s">
        <v>12</v>
      </c>
      <c r="AY1308" s="395" t="s">
        <v>79</v>
      </c>
    </row>
    <row r="1309" spans="2:65" s="285" customFormat="1" ht="22.5" customHeight="1">
      <c r="B1309" s="286"/>
      <c r="C1309" s="366" t="s">
        <v>3205</v>
      </c>
      <c r="D1309" s="366" t="s">
        <v>82</v>
      </c>
      <c r="E1309" s="367" t="s">
        <v>3268</v>
      </c>
      <c r="F1309" s="368" t="s">
        <v>3267</v>
      </c>
      <c r="G1309" s="369" t="s">
        <v>125</v>
      </c>
      <c r="H1309" s="370">
        <v>5859.4549999999999</v>
      </c>
      <c r="I1309" s="261"/>
      <c r="J1309" s="371">
        <f>ROUND(I1309*H1309,1)</f>
        <v>0</v>
      </c>
      <c r="K1309" s="368"/>
      <c r="L1309" s="286"/>
      <c r="M1309" s="372" t="s">
        <v>1</v>
      </c>
      <c r="N1309" s="373" t="s">
        <v>31</v>
      </c>
      <c r="O1309" s="374">
        <v>0</v>
      </c>
      <c r="P1309" s="374">
        <f>O1309*H1309</f>
        <v>0</v>
      </c>
      <c r="Q1309" s="374">
        <v>0</v>
      </c>
      <c r="R1309" s="374">
        <f>Q1309*H1309</f>
        <v>0</v>
      </c>
      <c r="S1309" s="374">
        <v>0</v>
      </c>
      <c r="T1309" s="375">
        <f>S1309*H1309</f>
        <v>0</v>
      </c>
      <c r="AR1309" s="275" t="s">
        <v>86</v>
      </c>
      <c r="AT1309" s="275" t="s">
        <v>82</v>
      </c>
      <c r="AU1309" s="275" t="s">
        <v>45</v>
      </c>
      <c r="AY1309" s="275" t="s">
        <v>79</v>
      </c>
      <c r="BE1309" s="376">
        <f>IF(N1309="základní",J1309,0)</f>
        <v>0</v>
      </c>
      <c r="BF1309" s="376">
        <f>IF(N1309="snížená",J1309,0)</f>
        <v>0</v>
      </c>
      <c r="BG1309" s="376">
        <f>IF(N1309="zákl. přenesená",J1309,0)</f>
        <v>0</v>
      </c>
      <c r="BH1309" s="376">
        <f>IF(N1309="sníž. přenesená",J1309,0)</f>
        <v>0</v>
      </c>
      <c r="BI1309" s="376">
        <f>IF(N1309="nulová",J1309,0)</f>
        <v>0</v>
      </c>
      <c r="BJ1309" s="275" t="s">
        <v>12</v>
      </c>
      <c r="BK1309" s="376">
        <f>ROUND(I1309*H1309,1)</f>
        <v>0</v>
      </c>
      <c r="BL1309" s="275" t="s">
        <v>86</v>
      </c>
      <c r="BM1309" s="275" t="s">
        <v>3266</v>
      </c>
    </row>
    <row r="1310" spans="2:65" s="353" customFormat="1" ht="29.85" customHeight="1">
      <c r="B1310" s="352"/>
      <c r="D1310" s="363" t="s">
        <v>41</v>
      </c>
      <c r="E1310" s="364" t="s">
        <v>4746</v>
      </c>
      <c r="F1310" s="364" t="s">
        <v>4745</v>
      </c>
      <c r="I1310" s="437"/>
      <c r="J1310" s="365">
        <f>BK1310</f>
        <v>0</v>
      </c>
      <c r="L1310" s="352"/>
      <c r="M1310" s="357"/>
      <c r="N1310" s="358"/>
      <c r="O1310" s="358"/>
      <c r="P1310" s="359">
        <f>SUM(P1311:P1429)</f>
        <v>391.52297899999996</v>
      </c>
      <c r="Q1310" s="358"/>
      <c r="R1310" s="359">
        <f>SUM(R1311:R1429)</f>
        <v>1.6921199999999998</v>
      </c>
      <c r="S1310" s="358"/>
      <c r="T1310" s="360">
        <f>SUM(T1311:T1429)</f>
        <v>0</v>
      </c>
      <c r="AR1310" s="354" t="s">
        <v>45</v>
      </c>
      <c r="AT1310" s="361" t="s">
        <v>41</v>
      </c>
      <c r="AU1310" s="361" t="s">
        <v>12</v>
      </c>
      <c r="AY1310" s="354" t="s">
        <v>79</v>
      </c>
      <c r="BK1310" s="362">
        <f>SUM(BK1311:BK1429)</f>
        <v>0</v>
      </c>
    </row>
    <row r="1311" spans="2:65" s="285" customFormat="1" ht="31.5" customHeight="1">
      <c r="B1311" s="286"/>
      <c r="C1311" s="366" t="s">
        <v>3200</v>
      </c>
      <c r="D1311" s="366" t="s">
        <v>82</v>
      </c>
      <c r="E1311" s="367" t="s">
        <v>3263</v>
      </c>
      <c r="F1311" s="368" t="s">
        <v>3262</v>
      </c>
      <c r="G1311" s="369" t="s">
        <v>959</v>
      </c>
      <c r="H1311" s="370">
        <v>66</v>
      </c>
      <c r="I1311" s="261"/>
      <c r="J1311" s="371">
        <f>ROUND(I1311*H1311,1)</f>
        <v>0</v>
      </c>
      <c r="K1311" s="368"/>
      <c r="L1311" s="286"/>
      <c r="M1311" s="372" t="s">
        <v>1</v>
      </c>
      <c r="N1311" s="373" t="s">
        <v>31</v>
      </c>
      <c r="O1311" s="374">
        <v>0</v>
      </c>
      <c r="P1311" s="374">
        <f>O1311*H1311</f>
        <v>0</v>
      </c>
      <c r="Q1311" s="374">
        <v>0</v>
      </c>
      <c r="R1311" s="374">
        <f>Q1311*H1311</f>
        <v>0</v>
      </c>
      <c r="S1311" s="374">
        <v>0</v>
      </c>
      <c r="T1311" s="375">
        <f>S1311*H1311</f>
        <v>0</v>
      </c>
      <c r="AR1311" s="275" t="s">
        <v>86</v>
      </c>
      <c r="AT1311" s="275" t="s">
        <v>82</v>
      </c>
      <c r="AU1311" s="275" t="s">
        <v>45</v>
      </c>
      <c r="AY1311" s="275" t="s">
        <v>79</v>
      </c>
      <c r="BE1311" s="376">
        <f>IF(N1311="základní",J1311,0)</f>
        <v>0</v>
      </c>
      <c r="BF1311" s="376">
        <f>IF(N1311="snížená",J1311,0)</f>
        <v>0</v>
      </c>
      <c r="BG1311" s="376">
        <f>IF(N1311="zákl. přenesená",J1311,0)</f>
        <v>0</v>
      </c>
      <c r="BH1311" s="376">
        <f>IF(N1311="sníž. přenesená",J1311,0)</f>
        <v>0</v>
      </c>
      <c r="BI1311" s="376">
        <f>IF(N1311="nulová",J1311,0)</f>
        <v>0</v>
      </c>
      <c r="BJ1311" s="275" t="s">
        <v>12</v>
      </c>
      <c r="BK1311" s="376">
        <f>ROUND(I1311*H1311,1)</f>
        <v>0</v>
      </c>
      <c r="BL1311" s="275" t="s">
        <v>86</v>
      </c>
      <c r="BM1311" s="275" t="s">
        <v>3261</v>
      </c>
    </row>
    <row r="1312" spans="2:65" s="378" customFormat="1">
      <c r="B1312" s="377"/>
      <c r="D1312" s="379" t="s">
        <v>88</v>
      </c>
      <c r="E1312" s="380" t="s">
        <v>1</v>
      </c>
      <c r="F1312" s="381" t="s">
        <v>2752</v>
      </c>
      <c r="H1312" s="382">
        <v>21</v>
      </c>
      <c r="I1312" s="434"/>
      <c r="L1312" s="377"/>
      <c r="M1312" s="383"/>
      <c r="N1312" s="384"/>
      <c r="O1312" s="384"/>
      <c r="P1312" s="384"/>
      <c r="Q1312" s="384"/>
      <c r="R1312" s="384"/>
      <c r="S1312" s="384"/>
      <c r="T1312" s="385"/>
      <c r="AT1312" s="380" t="s">
        <v>88</v>
      </c>
      <c r="AU1312" s="380" t="s">
        <v>45</v>
      </c>
      <c r="AV1312" s="378" t="s">
        <v>45</v>
      </c>
      <c r="AW1312" s="378" t="s">
        <v>24</v>
      </c>
      <c r="AX1312" s="378" t="s">
        <v>42</v>
      </c>
      <c r="AY1312" s="380" t="s">
        <v>79</v>
      </c>
    </row>
    <row r="1313" spans="2:65" s="378" customFormat="1">
      <c r="B1313" s="377"/>
      <c r="D1313" s="379" t="s">
        <v>88</v>
      </c>
      <c r="E1313" s="380" t="s">
        <v>1</v>
      </c>
      <c r="F1313" s="381" t="s">
        <v>2750</v>
      </c>
      <c r="H1313" s="382">
        <v>3.375</v>
      </c>
      <c r="I1313" s="434"/>
      <c r="L1313" s="377"/>
      <c r="M1313" s="383"/>
      <c r="N1313" s="384"/>
      <c r="O1313" s="384"/>
      <c r="P1313" s="384"/>
      <c r="Q1313" s="384"/>
      <c r="R1313" s="384"/>
      <c r="S1313" s="384"/>
      <c r="T1313" s="385"/>
      <c r="AT1313" s="380" t="s">
        <v>88</v>
      </c>
      <c r="AU1313" s="380" t="s">
        <v>45</v>
      </c>
      <c r="AV1313" s="378" t="s">
        <v>45</v>
      </c>
      <c r="AW1313" s="378" t="s">
        <v>24</v>
      </c>
      <c r="AX1313" s="378" t="s">
        <v>42</v>
      </c>
      <c r="AY1313" s="380" t="s">
        <v>79</v>
      </c>
    </row>
    <row r="1314" spans="2:65" s="378" customFormat="1">
      <c r="B1314" s="377"/>
      <c r="D1314" s="379" t="s">
        <v>88</v>
      </c>
      <c r="E1314" s="380" t="s">
        <v>1</v>
      </c>
      <c r="F1314" s="381" t="s">
        <v>2749</v>
      </c>
      <c r="H1314" s="382">
        <v>3.375</v>
      </c>
      <c r="I1314" s="434"/>
      <c r="L1314" s="377"/>
      <c r="M1314" s="383"/>
      <c r="N1314" s="384"/>
      <c r="O1314" s="384"/>
      <c r="P1314" s="384"/>
      <c r="Q1314" s="384"/>
      <c r="R1314" s="384"/>
      <c r="S1314" s="384"/>
      <c r="T1314" s="385"/>
      <c r="AT1314" s="380" t="s">
        <v>88</v>
      </c>
      <c r="AU1314" s="380" t="s">
        <v>45</v>
      </c>
      <c r="AV1314" s="378" t="s">
        <v>45</v>
      </c>
      <c r="AW1314" s="378" t="s">
        <v>24</v>
      </c>
      <c r="AX1314" s="378" t="s">
        <v>42</v>
      </c>
      <c r="AY1314" s="380" t="s">
        <v>79</v>
      </c>
    </row>
    <row r="1315" spans="2:65" s="378" customFormat="1">
      <c r="B1315" s="377"/>
      <c r="D1315" s="379" t="s">
        <v>88</v>
      </c>
      <c r="E1315" s="380" t="s">
        <v>1</v>
      </c>
      <c r="F1315" s="381" t="s">
        <v>2748</v>
      </c>
      <c r="H1315" s="382">
        <v>24.75</v>
      </c>
      <c r="I1315" s="434"/>
      <c r="L1315" s="377"/>
      <c r="M1315" s="383"/>
      <c r="N1315" s="384"/>
      <c r="O1315" s="384"/>
      <c r="P1315" s="384"/>
      <c r="Q1315" s="384"/>
      <c r="R1315" s="384"/>
      <c r="S1315" s="384"/>
      <c r="T1315" s="385"/>
      <c r="AT1315" s="380" t="s">
        <v>88</v>
      </c>
      <c r="AU1315" s="380" t="s">
        <v>45</v>
      </c>
      <c r="AV1315" s="378" t="s">
        <v>45</v>
      </c>
      <c r="AW1315" s="378" t="s">
        <v>24</v>
      </c>
      <c r="AX1315" s="378" t="s">
        <v>42</v>
      </c>
      <c r="AY1315" s="380" t="s">
        <v>79</v>
      </c>
    </row>
    <row r="1316" spans="2:65" s="378" customFormat="1">
      <c r="B1316" s="377"/>
      <c r="D1316" s="379" t="s">
        <v>88</v>
      </c>
      <c r="E1316" s="380" t="s">
        <v>1</v>
      </c>
      <c r="F1316" s="381" t="s">
        <v>2747</v>
      </c>
      <c r="H1316" s="382">
        <v>13.5</v>
      </c>
      <c r="I1316" s="434"/>
      <c r="L1316" s="377"/>
      <c r="M1316" s="383"/>
      <c r="N1316" s="384"/>
      <c r="O1316" s="384"/>
      <c r="P1316" s="384"/>
      <c r="Q1316" s="384"/>
      <c r="R1316" s="384"/>
      <c r="S1316" s="384"/>
      <c r="T1316" s="385"/>
      <c r="AT1316" s="380" t="s">
        <v>88</v>
      </c>
      <c r="AU1316" s="380" t="s">
        <v>45</v>
      </c>
      <c r="AV1316" s="378" t="s">
        <v>45</v>
      </c>
      <c r="AW1316" s="378" t="s">
        <v>24</v>
      </c>
      <c r="AX1316" s="378" t="s">
        <v>42</v>
      </c>
      <c r="AY1316" s="380" t="s">
        <v>79</v>
      </c>
    </row>
    <row r="1317" spans="2:65" s="387" customFormat="1">
      <c r="B1317" s="386"/>
      <c r="D1317" s="388" t="s">
        <v>88</v>
      </c>
      <c r="E1317" s="389" t="s">
        <v>1</v>
      </c>
      <c r="F1317" s="390" t="s">
        <v>90</v>
      </c>
      <c r="H1317" s="391">
        <v>66</v>
      </c>
      <c r="I1317" s="435"/>
      <c r="L1317" s="386"/>
      <c r="M1317" s="392"/>
      <c r="N1317" s="393"/>
      <c r="O1317" s="393"/>
      <c r="P1317" s="393"/>
      <c r="Q1317" s="393"/>
      <c r="R1317" s="393"/>
      <c r="S1317" s="393"/>
      <c r="T1317" s="394"/>
      <c r="AT1317" s="395" t="s">
        <v>88</v>
      </c>
      <c r="AU1317" s="395" t="s">
        <v>45</v>
      </c>
      <c r="AV1317" s="387" t="s">
        <v>91</v>
      </c>
      <c r="AW1317" s="387" t="s">
        <v>24</v>
      </c>
      <c r="AX1317" s="387" t="s">
        <v>12</v>
      </c>
      <c r="AY1317" s="395" t="s">
        <v>79</v>
      </c>
    </row>
    <row r="1318" spans="2:65" s="285" customFormat="1" ht="22.5" customHeight="1">
      <c r="B1318" s="286"/>
      <c r="C1318" s="366" t="s">
        <v>3196</v>
      </c>
      <c r="D1318" s="366" t="s">
        <v>82</v>
      </c>
      <c r="E1318" s="367" t="s">
        <v>3259</v>
      </c>
      <c r="F1318" s="368" t="s">
        <v>3258</v>
      </c>
      <c r="G1318" s="369" t="s">
        <v>959</v>
      </c>
      <c r="H1318" s="370">
        <v>30.35</v>
      </c>
      <c r="I1318" s="261"/>
      <c r="J1318" s="371">
        <f>ROUND(I1318*H1318,1)</f>
        <v>0</v>
      </c>
      <c r="K1318" s="368"/>
      <c r="L1318" s="286"/>
      <c r="M1318" s="372" t="s">
        <v>1</v>
      </c>
      <c r="N1318" s="373" t="s">
        <v>31</v>
      </c>
      <c r="O1318" s="374">
        <v>0</v>
      </c>
      <c r="P1318" s="374">
        <f>O1318*H1318</f>
        <v>0</v>
      </c>
      <c r="Q1318" s="374">
        <v>0</v>
      </c>
      <c r="R1318" s="374">
        <f>Q1318*H1318</f>
        <v>0</v>
      </c>
      <c r="S1318" s="374">
        <v>0</v>
      </c>
      <c r="T1318" s="375">
        <f>S1318*H1318</f>
        <v>0</v>
      </c>
      <c r="AR1318" s="275" t="s">
        <v>86</v>
      </c>
      <c r="AT1318" s="275" t="s">
        <v>82</v>
      </c>
      <c r="AU1318" s="275" t="s">
        <v>45</v>
      </c>
      <c r="AY1318" s="275" t="s">
        <v>79</v>
      </c>
      <c r="BE1318" s="376">
        <f>IF(N1318="základní",J1318,0)</f>
        <v>0</v>
      </c>
      <c r="BF1318" s="376">
        <f>IF(N1318="snížená",J1318,0)</f>
        <v>0</v>
      </c>
      <c r="BG1318" s="376">
        <f>IF(N1318="zákl. přenesená",J1318,0)</f>
        <v>0</v>
      </c>
      <c r="BH1318" s="376">
        <f>IF(N1318="sníž. přenesená",J1318,0)</f>
        <v>0</v>
      </c>
      <c r="BI1318" s="376">
        <f>IF(N1318="nulová",J1318,0)</f>
        <v>0</v>
      </c>
      <c r="BJ1318" s="275" t="s">
        <v>12</v>
      </c>
      <c r="BK1318" s="376">
        <f>ROUND(I1318*H1318,1)</f>
        <v>0</v>
      </c>
      <c r="BL1318" s="275" t="s">
        <v>86</v>
      </c>
      <c r="BM1318" s="275" t="s">
        <v>3257</v>
      </c>
    </row>
    <row r="1319" spans="2:65" s="378" customFormat="1">
      <c r="B1319" s="377"/>
      <c r="D1319" s="379" t="s">
        <v>88</v>
      </c>
      <c r="E1319" s="380" t="s">
        <v>1</v>
      </c>
      <c r="F1319" s="381" t="s">
        <v>2810</v>
      </c>
      <c r="H1319" s="382">
        <v>5</v>
      </c>
      <c r="I1319" s="434"/>
      <c r="L1319" s="377"/>
      <c r="M1319" s="383"/>
      <c r="N1319" s="384"/>
      <c r="O1319" s="384"/>
      <c r="P1319" s="384"/>
      <c r="Q1319" s="384"/>
      <c r="R1319" s="384"/>
      <c r="S1319" s="384"/>
      <c r="T1319" s="385"/>
      <c r="AT1319" s="380" t="s">
        <v>88</v>
      </c>
      <c r="AU1319" s="380" t="s">
        <v>45</v>
      </c>
      <c r="AV1319" s="378" t="s">
        <v>45</v>
      </c>
      <c r="AW1319" s="378" t="s">
        <v>24</v>
      </c>
      <c r="AX1319" s="378" t="s">
        <v>42</v>
      </c>
      <c r="AY1319" s="380" t="s">
        <v>79</v>
      </c>
    </row>
    <row r="1320" spans="2:65" s="378" customFormat="1">
      <c r="B1320" s="377"/>
      <c r="D1320" s="379" t="s">
        <v>88</v>
      </c>
      <c r="E1320" s="380" t="s">
        <v>1</v>
      </c>
      <c r="F1320" s="381" t="s">
        <v>2809</v>
      </c>
      <c r="H1320" s="382">
        <v>3.75</v>
      </c>
      <c r="I1320" s="434"/>
      <c r="L1320" s="377"/>
      <c r="M1320" s="383"/>
      <c r="N1320" s="384"/>
      <c r="O1320" s="384"/>
      <c r="P1320" s="384"/>
      <c r="Q1320" s="384"/>
      <c r="R1320" s="384"/>
      <c r="S1320" s="384"/>
      <c r="T1320" s="385"/>
      <c r="AT1320" s="380" t="s">
        <v>88</v>
      </c>
      <c r="AU1320" s="380" t="s">
        <v>45</v>
      </c>
      <c r="AV1320" s="378" t="s">
        <v>45</v>
      </c>
      <c r="AW1320" s="378" t="s">
        <v>24</v>
      </c>
      <c r="AX1320" s="378" t="s">
        <v>42</v>
      </c>
      <c r="AY1320" s="380" t="s">
        <v>79</v>
      </c>
    </row>
    <row r="1321" spans="2:65" s="378" customFormat="1">
      <c r="B1321" s="377"/>
      <c r="D1321" s="379" t="s">
        <v>88</v>
      </c>
      <c r="E1321" s="380" t="s">
        <v>1</v>
      </c>
      <c r="F1321" s="381" t="s">
        <v>2807</v>
      </c>
      <c r="H1321" s="382">
        <v>21.6</v>
      </c>
      <c r="I1321" s="434"/>
      <c r="L1321" s="377"/>
      <c r="M1321" s="383"/>
      <c r="N1321" s="384"/>
      <c r="O1321" s="384"/>
      <c r="P1321" s="384"/>
      <c r="Q1321" s="384"/>
      <c r="R1321" s="384"/>
      <c r="S1321" s="384"/>
      <c r="T1321" s="385"/>
      <c r="AT1321" s="380" t="s">
        <v>88</v>
      </c>
      <c r="AU1321" s="380" t="s">
        <v>45</v>
      </c>
      <c r="AV1321" s="378" t="s">
        <v>45</v>
      </c>
      <c r="AW1321" s="378" t="s">
        <v>24</v>
      </c>
      <c r="AX1321" s="378" t="s">
        <v>42</v>
      </c>
      <c r="AY1321" s="380" t="s">
        <v>79</v>
      </c>
    </row>
    <row r="1322" spans="2:65" s="387" customFormat="1">
      <c r="B1322" s="386"/>
      <c r="D1322" s="388" t="s">
        <v>88</v>
      </c>
      <c r="E1322" s="389" t="s">
        <v>1</v>
      </c>
      <c r="F1322" s="390" t="s">
        <v>90</v>
      </c>
      <c r="H1322" s="391">
        <v>30.35</v>
      </c>
      <c r="I1322" s="435"/>
      <c r="L1322" s="386"/>
      <c r="M1322" s="392"/>
      <c r="N1322" s="393"/>
      <c r="O1322" s="393"/>
      <c r="P1322" s="393"/>
      <c r="Q1322" s="393"/>
      <c r="R1322" s="393"/>
      <c r="S1322" s="393"/>
      <c r="T1322" s="394"/>
      <c r="AT1322" s="395" t="s">
        <v>88</v>
      </c>
      <c r="AU1322" s="395" t="s">
        <v>45</v>
      </c>
      <c r="AV1322" s="387" t="s">
        <v>91</v>
      </c>
      <c r="AW1322" s="387" t="s">
        <v>24</v>
      </c>
      <c r="AX1322" s="387" t="s">
        <v>12</v>
      </c>
      <c r="AY1322" s="395" t="s">
        <v>79</v>
      </c>
    </row>
    <row r="1323" spans="2:65" s="285" customFormat="1" ht="22.5" customHeight="1">
      <c r="B1323" s="286"/>
      <c r="C1323" s="366" t="s">
        <v>3191</v>
      </c>
      <c r="D1323" s="366" t="s">
        <v>82</v>
      </c>
      <c r="E1323" s="367" t="s">
        <v>3255</v>
      </c>
      <c r="F1323" s="368" t="s">
        <v>3254</v>
      </c>
      <c r="G1323" s="369" t="s">
        <v>185</v>
      </c>
      <c r="H1323" s="370">
        <v>1</v>
      </c>
      <c r="I1323" s="261"/>
      <c r="J1323" s="371">
        <f>ROUND(I1323*H1323,1)</f>
        <v>0</v>
      </c>
      <c r="K1323" s="368"/>
      <c r="L1323" s="286"/>
      <c r="M1323" s="372" t="s">
        <v>1</v>
      </c>
      <c r="N1323" s="373" t="s">
        <v>31</v>
      </c>
      <c r="O1323" s="374">
        <v>3.492</v>
      </c>
      <c r="P1323" s="374">
        <f>O1323*H1323</f>
        <v>3.492</v>
      </c>
      <c r="Q1323" s="374">
        <v>4.2000000000000002E-4</v>
      </c>
      <c r="R1323" s="374">
        <f>Q1323*H1323</f>
        <v>4.2000000000000002E-4</v>
      </c>
      <c r="S1323" s="374">
        <v>0</v>
      </c>
      <c r="T1323" s="375">
        <f>S1323*H1323</f>
        <v>0</v>
      </c>
      <c r="AR1323" s="275" t="s">
        <v>86</v>
      </c>
      <c r="AT1323" s="275" t="s">
        <v>82</v>
      </c>
      <c r="AU1323" s="275" t="s">
        <v>45</v>
      </c>
      <c r="AY1323" s="275" t="s">
        <v>79</v>
      </c>
      <c r="BE1323" s="376">
        <f>IF(N1323="základní",J1323,0)</f>
        <v>0</v>
      </c>
      <c r="BF1323" s="376">
        <f>IF(N1323="snížená",J1323,0)</f>
        <v>0</v>
      </c>
      <c r="BG1323" s="376">
        <f>IF(N1323="zákl. přenesená",J1323,0)</f>
        <v>0</v>
      </c>
      <c r="BH1323" s="376">
        <f>IF(N1323="sníž. přenesená",J1323,0)</f>
        <v>0</v>
      </c>
      <c r="BI1323" s="376">
        <f>IF(N1323="nulová",J1323,0)</f>
        <v>0</v>
      </c>
      <c r="BJ1323" s="275" t="s">
        <v>12</v>
      </c>
      <c r="BK1323" s="376">
        <f>ROUND(I1323*H1323,1)</f>
        <v>0</v>
      </c>
      <c r="BL1323" s="275" t="s">
        <v>86</v>
      </c>
      <c r="BM1323" s="275" t="s">
        <v>3253</v>
      </c>
    </row>
    <row r="1324" spans="2:65" s="285" customFormat="1" ht="22.5" customHeight="1">
      <c r="B1324" s="286"/>
      <c r="C1324" s="405" t="s">
        <v>3187</v>
      </c>
      <c r="D1324" s="405" t="s">
        <v>92</v>
      </c>
      <c r="E1324" s="406" t="s">
        <v>3251</v>
      </c>
      <c r="F1324" s="407" t="s">
        <v>3250</v>
      </c>
      <c r="G1324" s="408" t="s">
        <v>185</v>
      </c>
      <c r="H1324" s="409">
        <v>1</v>
      </c>
      <c r="I1324" s="262"/>
      <c r="J1324" s="410">
        <f>ROUND(I1324*H1324,1)</f>
        <v>0</v>
      </c>
      <c r="K1324" s="407"/>
      <c r="L1324" s="411"/>
      <c r="M1324" s="412" t="s">
        <v>1</v>
      </c>
      <c r="N1324" s="413" t="s">
        <v>31</v>
      </c>
      <c r="O1324" s="374">
        <v>0</v>
      </c>
      <c r="P1324" s="374">
        <f>O1324*H1324</f>
        <v>0</v>
      </c>
      <c r="Q1324" s="374">
        <v>2.8000000000000001E-2</v>
      </c>
      <c r="R1324" s="374">
        <f>Q1324*H1324</f>
        <v>2.8000000000000001E-2</v>
      </c>
      <c r="S1324" s="374">
        <v>0</v>
      </c>
      <c r="T1324" s="375">
        <f>S1324*H1324</f>
        <v>0</v>
      </c>
      <c r="AR1324" s="275" t="s">
        <v>95</v>
      </c>
      <c r="AT1324" s="275" t="s">
        <v>92</v>
      </c>
      <c r="AU1324" s="275" t="s">
        <v>45</v>
      </c>
      <c r="AY1324" s="275" t="s">
        <v>79</v>
      </c>
      <c r="BE1324" s="376">
        <f>IF(N1324="základní",J1324,0)</f>
        <v>0</v>
      </c>
      <c r="BF1324" s="376">
        <f>IF(N1324="snížená",J1324,0)</f>
        <v>0</v>
      </c>
      <c r="BG1324" s="376">
        <f>IF(N1324="zákl. přenesená",J1324,0)</f>
        <v>0</v>
      </c>
      <c r="BH1324" s="376">
        <f>IF(N1324="sníž. přenesená",J1324,0)</f>
        <v>0</v>
      </c>
      <c r="BI1324" s="376">
        <f>IF(N1324="nulová",J1324,0)</f>
        <v>0</v>
      </c>
      <c r="BJ1324" s="275" t="s">
        <v>12</v>
      </c>
      <c r="BK1324" s="376">
        <f>ROUND(I1324*H1324,1)</f>
        <v>0</v>
      </c>
      <c r="BL1324" s="275" t="s">
        <v>86</v>
      </c>
      <c r="BM1324" s="275" t="s">
        <v>3249</v>
      </c>
    </row>
    <row r="1325" spans="2:65" s="285" customFormat="1" ht="44.25" customHeight="1">
      <c r="B1325" s="286"/>
      <c r="C1325" s="366" t="s">
        <v>3182</v>
      </c>
      <c r="D1325" s="366" t="s">
        <v>82</v>
      </c>
      <c r="E1325" s="367" t="s">
        <v>3247</v>
      </c>
      <c r="F1325" s="368" t="s">
        <v>3246</v>
      </c>
      <c r="G1325" s="369" t="s">
        <v>959</v>
      </c>
      <c r="H1325" s="370">
        <v>226.10300000000001</v>
      </c>
      <c r="I1325" s="261"/>
      <c r="J1325" s="371">
        <f>ROUND(I1325*H1325,1)</f>
        <v>0</v>
      </c>
      <c r="K1325" s="368"/>
      <c r="L1325" s="286"/>
      <c r="M1325" s="372" t="s">
        <v>1</v>
      </c>
      <c r="N1325" s="373" t="s">
        <v>31</v>
      </c>
      <c r="O1325" s="374">
        <v>0.89300000000000002</v>
      </c>
      <c r="P1325" s="374">
        <f>O1325*H1325</f>
        <v>201.90997900000002</v>
      </c>
      <c r="Q1325" s="374">
        <v>0</v>
      </c>
      <c r="R1325" s="374">
        <f>Q1325*H1325</f>
        <v>0</v>
      </c>
      <c r="S1325" s="374">
        <v>0</v>
      </c>
      <c r="T1325" s="375">
        <f>S1325*H1325</f>
        <v>0</v>
      </c>
      <c r="AR1325" s="275" t="s">
        <v>86</v>
      </c>
      <c r="AT1325" s="275" t="s">
        <v>82</v>
      </c>
      <c r="AU1325" s="275" t="s">
        <v>45</v>
      </c>
      <c r="AY1325" s="275" t="s">
        <v>79</v>
      </c>
      <c r="BE1325" s="376">
        <f>IF(N1325="základní",J1325,0)</f>
        <v>0</v>
      </c>
      <c r="BF1325" s="376">
        <f>IF(N1325="snížená",J1325,0)</f>
        <v>0</v>
      </c>
      <c r="BG1325" s="376">
        <f>IF(N1325="zákl. přenesená",J1325,0)</f>
        <v>0</v>
      </c>
      <c r="BH1325" s="376">
        <f>IF(N1325="sníž. přenesená",J1325,0)</f>
        <v>0</v>
      </c>
      <c r="BI1325" s="376">
        <f>IF(N1325="nulová",J1325,0)</f>
        <v>0</v>
      </c>
      <c r="BJ1325" s="275" t="s">
        <v>12</v>
      </c>
      <c r="BK1325" s="376">
        <f>ROUND(I1325*H1325,1)</f>
        <v>0</v>
      </c>
      <c r="BL1325" s="275" t="s">
        <v>86</v>
      </c>
      <c r="BM1325" s="275" t="s">
        <v>3245</v>
      </c>
    </row>
    <row r="1326" spans="2:65" s="397" customFormat="1">
      <c r="B1326" s="396"/>
      <c r="D1326" s="379" t="s">
        <v>88</v>
      </c>
      <c r="E1326" s="398" t="s">
        <v>1</v>
      </c>
      <c r="F1326" s="399" t="s">
        <v>3244</v>
      </c>
      <c r="H1326" s="398" t="s">
        <v>1</v>
      </c>
      <c r="I1326" s="436"/>
      <c r="L1326" s="396"/>
      <c r="M1326" s="400"/>
      <c r="N1326" s="401"/>
      <c r="O1326" s="401"/>
      <c r="P1326" s="401"/>
      <c r="Q1326" s="401"/>
      <c r="R1326" s="401"/>
      <c r="S1326" s="401"/>
      <c r="T1326" s="402"/>
      <c r="AT1326" s="398" t="s">
        <v>88</v>
      </c>
      <c r="AU1326" s="398" t="s">
        <v>45</v>
      </c>
      <c r="AV1326" s="397" t="s">
        <v>12</v>
      </c>
      <c r="AW1326" s="397" t="s">
        <v>24</v>
      </c>
      <c r="AX1326" s="397" t="s">
        <v>42</v>
      </c>
      <c r="AY1326" s="398" t="s">
        <v>79</v>
      </c>
    </row>
    <row r="1327" spans="2:65" s="378" customFormat="1">
      <c r="B1327" s="377"/>
      <c r="D1327" s="379" t="s">
        <v>88</v>
      </c>
      <c r="E1327" s="380" t="s">
        <v>1</v>
      </c>
      <c r="F1327" s="381" t="s">
        <v>3243</v>
      </c>
      <c r="H1327" s="382">
        <v>243.364</v>
      </c>
      <c r="I1327" s="434"/>
      <c r="L1327" s="377"/>
      <c r="M1327" s="383"/>
      <c r="N1327" s="384"/>
      <c r="O1327" s="384"/>
      <c r="P1327" s="384"/>
      <c r="Q1327" s="384"/>
      <c r="R1327" s="384"/>
      <c r="S1327" s="384"/>
      <c r="T1327" s="385"/>
      <c r="AT1327" s="380" t="s">
        <v>88</v>
      </c>
      <c r="AU1327" s="380" t="s">
        <v>45</v>
      </c>
      <c r="AV1327" s="378" t="s">
        <v>45</v>
      </c>
      <c r="AW1327" s="378" t="s">
        <v>24</v>
      </c>
      <c r="AX1327" s="378" t="s">
        <v>42</v>
      </c>
      <c r="AY1327" s="380" t="s">
        <v>79</v>
      </c>
    </row>
    <row r="1328" spans="2:65" s="378" customFormat="1">
      <c r="B1328" s="377"/>
      <c r="D1328" s="379" t="s">
        <v>88</v>
      </c>
      <c r="E1328" s="380" t="s">
        <v>1</v>
      </c>
      <c r="F1328" s="381" t="s">
        <v>3242</v>
      </c>
      <c r="H1328" s="382">
        <v>-20.25</v>
      </c>
      <c r="I1328" s="434"/>
      <c r="L1328" s="377"/>
      <c r="M1328" s="383"/>
      <c r="N1328" s="384"/>
      <c r="O1328" s="384"/>
      <c r="P1328" s="384"/>
      <c r="Q1328" s="384"/>
      <c r="R1328" s="384"/>
      <c r="S1328" s="384"/>
      <c r="T1328" s="385"/>
      <c r="AT1328" s="380" t="s">
        <v>88</v>
      </c>
      <c r="AU1328" s="380" t="s">
        <v>45</v>
      </c>
      <c r="AV1328" s="378" t="s">
        <v>45</v>
      </c>
      <c r="AW1328" s="378" t="s">
        <v>24</v>
      </c>
      <c r="AX1328" s="378" t="s">
        <v>42</v>
      </c>
      <c r="AY1328" s="380" t="s">
        <v>79</v>
      </c>
    </row>
    <row r="1329" spans="2:65" s="378" customFormat="1">
      <c r="B1329" s="377"/>
      <c r="D1329" s="379" t="s">
        <v>88</v>
      </c>
      <c r="E1329" s="380" t="s">
        <v>1</v>
      </c>
      <c r="F1329" s="381" t="s">
        <v>2781</v>
      </c>
      <c r="H1329" s="382">
        <v>-13.5</v>
      </c>
      <c r="I1329" s="434"/>
      <c r="L1329" s="377"/>
      <c r="M1329" s="383"/>
      <c r="N1329" s="384"/>
      <c r="O1329" s="384"/>
      <c r="P1329" s="384"/>
      <c r="Q1329" s="384"/>
      <c r="R1329" s="384"/>
      <c r="S1329" s="384"/>
      <c r="T1329" s="385"/>
      <c r="AT1329" s="380" t="s">
        <v>88</v>
      </c>
      <c r="AU1329" s="380" t="s">
        <v>45</v>
      </c>
      <c r="AV1329" s="378" t="s">
        <v>45</v>
      </c>
      <c r="AW1329" s="378" t="s">
        <v>24</v>
      </c>
      <c r="AX1329" s="378" t="s">
        <v>42</v>
      </c>
      <c r="AY1329" s="380" t="s">
        <v>79</v>
      </c>
    </row>
    <row r="1330" spans="2:65" s="378" customFormat="1">
      <c r="B1330" s="377"/>
      <c r="D1330" s="379" t="s">
        <v>88</v>
      </c>
      <c r="E1330" s="380" t="s">
        <v>1</v>
      </c>
      <c r="F1330" s="381" t="s">
        <v>2777</v>
      </c>
      <c r="H1330" s="382">
        <v>-3.6</v>
      </c>
      <c r="I1330" s="434"/>
      <c r="L1330" s="377"/>
      <c r="M1330" s="383"/>
      <c r="N1330" s="384"/>
      <c r="O1330" s="384"/>
      <c r="P1330" s="384"/>
      <c r="Q1330" s="384"/>
      <c r="R1330" s="384"/>
      <c r="S1330" s="384"/>
      <c r="T1330" s="385"/>
      <c r="AT1330" s="380" t="s">
        <v>88</v>
      </c>
      <c r="AU1330" s="380" t="s">
        <v>45</v>
      </c>
      <c r="AV1330" s="378" t="s">
        <v>45</v>
      </c>
      <c r="AW1330" s="378" t="s">
        <v>24</v>
      </c>
      <c r="AX1330" s="378" t="s">
        <v>42</v>
      </c>
      <c r="AY1330" s="380" t="s">
        <v>79</v>
      </c>
    </row>
    <row r="1331" spans="2:65" s="417" customFormat="1">
      <c r="B1331" s="416"/>
      <c r="D1331" s="379" t="s">
        <v>88</v>
      </c>
      <c r="E1331" s="418" t="s">
        <v>1</v>
      </c>
      <c r="F1331" s="419" t="s">
        <v>1840</v>
      </c>
      <c r="H1331" s="420">
        <v>206.01400000000001</v>
      </c>
      <c r="I1331" s="438"/>
      <c r="L1331" s="416"/>
      <c r="M1331" s="421"/>
      <c r="N1331" s="422"/>
      <c r="O1331" s="422"/>
      <c r="P1331" s="422"/>
      <c r="Q1331" s="422"/>
      <c r="R1331" s="422"/>
      <c r="S1331" s="422"/>
      <c r="T1331" s="423"/>
      <c r="AT1331" s="418" t="s">
        <v>88</v>
      </c>
      <c r="AU1331" s="418" t="s">
        <v>45</v>
      </c>
      <c r="AV1331" s="417" t="s">
        <v>98</v>
      </c>
      <c r="AW1331" s="417" t="s">
        <v>24</v>
      </c>
      <c r="AX1331" s="417" t="s">
        <v>42</v>
      </c>
      <c r="AY1331" s="418" t="s">
        <v>79</v>
      </c>
    </row>
    <row r="1332" spans="2:65" s="397" customFormat="1">
      <c r="B1332" s="396"/>
      <c r="D1332" s="379" t="s">
        <v>88</v>
      </c>
      <c r="E1332" s="398" t="s">
        <v>1</v>
      </c>
      <c r="F1332" s="399" t="s">
        <v>2774</v>
      </c>
      <c r="H1332" s="398" t="s">
        <v>1</v>
      </c>
      <c r="I1332" s="436"/>
      <c r="L1332" s="396"/>
      <c r="M1332" s="400"/>
      <c r="N1332" s="401"/>
      <c r="O1332" s="401"/>
      <c r="P1332" s="401"/>
      <c r="Q1332" s="401"/>
      <c r="R1332" s="401"/>
      <c r="S1332" s="401"/>
      <c r="T1332" s="402"/>
      <c r="AT1332" s="398" t="s">
        <v>88</v>
      </c>
      <c r="AU1332" s="398" t="s">
        <v>45</v>
      </c>
      <c r="AV1332" s="397" t="s">
        <v>12</v>
      </c>
      <c r="AW1332" s="397" t="s">
        <v>24</v>
      </c>
      <c r="AX1332" s="397" t="s">
        <v>42</v>
      </c>
      <c r="AY1332" s="398" t="s">
        <v>79</v>
      </c>
    </row>
    <row r="1333" spans="2:65" s="378" customFormat="1">
      <c r="B1333" s="377"/>
      <c r="D1333" s="379" t="s">
        <v>88</v>
      </c>
      <c r="E1333" s="380" t="s">
        <v>1</v>
      </c>
      <c r="F1333" s="381" t="s">
        <v>3241</v>
      </c>
      <c r="H1333" s="382">
        <v>6.2779999999999996</v>
      </c>
      <c r="I1333" s="434"/>
      <c r="L1333" s="377"/>
      <c r="M1333" s="383"/>
      <c r="N1333" s="384"/>
      <c r="O1333" s="384"/>
      <c r="P1333" s="384"/>
      <c r="Q1333" s="384"/>
      <c r="R1333" s="384"/>
      <c r="S1333" s="384"/>
      <c r="T1333" s="385"/>
      <c r="AT1333" s="380" t="s">
        <v>88</v>
      </c>
      <c r="AU1333" s="380" t="s">
        <v>45</v>
      </c>
      <c r="AV1333" s="378" t="s">
        <v>45</v>
      </c>
      <c r="AW1333" s="378" t="s">
        <v>24</v>
      </c>
      <c r="AX1333" s="378" t="s">
        <v>42</v>
      </c>
      <c r="AY1333" s="380" t="s">
        <v>79</v>
      </c>
    </row>
    <row r="1334" spans="2:65" s="378" customFormat="1">
      <c r="B1334" s="377"/>
      <c r="D1334" s="379" t="s">
        <v>88</v>
      </c>
      <c r="E1334" s="380" t="s">
        <v>1</v>
      </c>
      <c r="F1334" s="381" t="s">
        <v>3240</v>
      </c>
      <c r="H1334" s="382">
        <v>6.9749999999999996</v>
      </c>
      <c r="I1334" s="434"/>
      <c r="L1334" s="377"/>
      <c r="M1334" s="383"/>
      <c r="N1334" s="384"/>
      <c r="O1334" s="384"/>
      <c r="P1334" s="384"/>
      <c r="Q1334" s="384"/>
      <c r="R1334" s="384"/>
      <c r="S1334" s="384"/>
      <c r="T1334" s="385"/>
      <c r="AT1334" s="380" t="s">
        <v>88</v>
      </c>
      <c r="AU1334" s="380" t="s">
        <v>45</v>
      </c>
      <c r="AV1334" s="378" t="s">
        <v>45</v>
      </c>
      <c r="AW1334" s="378" t="s">
        <v>24</v>
      </c>
      <c r="AX1334" s="378" t="s">
        <v>42</v>
      </c>
      <c r="AY1334" s="380" t="s">
        <v>79</v>
      </c>
    </row>
    <row r="1335" spans="2:65" s="378" customFormat="1">
      <c r="B1335" s="377"/>
      <c r="D1335" s="379" t="s">
        <v>88</v>
      </c>
      <c r="E1335" s="380" t="s">
        <v>1</v>
      </c>
      <c r="F1335" s="381" t="s">
        <v>3239</v>
      </c>
      <c r="H1335" s="382">
        <v>0.97699999999999998</v>
      </c>
      <c r="I1335" s="434"/>
      <c r="L1335" s="377"/>
      <c r="M1335" s="383"/>
      <c r="N1335" s="384"/>
      <c r="O1335" s="384"/>
      <c r="P1335" s="384"/>
      <c r="Q1335" s="384"/>
      <c r="R1335" s="384"/>
      <c r="S1335" s="384"/>
      <c r="T1335" s="385"/>
      <c r="AT1335" s="380" t="s">
        <v>88</v>
      </c>
      <c r="AU1335" s="380" t="s">
        <v>45</v>
      </c>
      <c r="AV1335" s="378" t="s">
        <v>45</v>
      </c>
      <c r="AW1335" s="378" t="s">
        <v>24</v>
      </c>
      <c r="AX1335" s="378" t="s">
        <v>42</v>
      </c>
      <c r="AY1335" s="380" t="s">
        <v>79</v>
      </c>
    </row>
    <row r="1336" spans="2:65" s="378" customFormat="1">
      <c r="B1336" s="377"/>
      <c r="D1336" s="379" t="s">
        <v>88</v>
      </c>
      <c r="E1336" s="380" t="s">
        <v>1</v>
      </c>
      <c r="F1336" s="381" t="s">
        <v>3238</v>
      </c>
      <c r="H1336" s="382">
        <v>5.859</v>
      </c>
      <c r="I1336" s="434"/>
      <c r="L1336" s="377"/>
      <c r="M1336" s="383"/>
      <c r="N1336" s="384"/>
      <c r="O1336" s="384"/>
      <c r="P1336" s="384"/>
      <c r="Q1336" s="384"/>
      <c r="R1336" s="384"/>
      <c r="S1336" s="384"/>
      <c r="T1336" s="385"/>
      <c r="AT1336" s="380" t="s">
        <v>88</v>
      </c>
      <c r="AU1336" s="380" t="s">
        <v>45</v>
      </c>
      <c r="AV1336" s="378" t="s">
        <v>45</v>
      </c>
      <c r="AW1336" s="378" t="s">
        <v>24</v>
      </c>
      <c r="AX1336" s="378" t="s">
        <v>42</v>
      </c>
      <c r="AY1336" s="380" t="s">
        <v>79</v>
      </c>
    </row>
    <row r="1337" spans="2:65" s="417" customFormat="1">
      <c r="B1337" s="416"/>
      <c r="D1337" s="379" t="s">
        <v>88</v>
      </c>
      <c r="E1337" s="418" t="s">
        <v>1</v>
      </c>
      <c r="F1337" s="419" t="s">
        <v>1840</v>
      </c>
      <c r="H1337" s="420">
        <v>20.088999999999999</v>
      </c>
      <c r="I1337" s="438"/>
      <c r="L1337" s="416"/>
      <c r="M1337" s="421"/>
      <c r="N1337" s="422"/>
      <c r="O1337" s="422"/>
      <c r="P1337" s="422"/>
      <c r="Q1337" s="422"/>
      <c r="R1337" s="422"/>
      <c r="S1337" s="422"/>
      <c r="T1337" s="423"/>
      <c r="AT1337" s="418" t="s">
        <v>88</v>
      </c>
      <c r="AU1337" s="418" t="s">
        <v>45</v>
      </c>
      <c r="AV1337" s="417" t="s">
        <v>98</v>
      </c>
      <c r="AW1337" s="417" t="s">
        <v>24</v>
      </c>
      <c r="AX1337" s="417" t="s">
        <v>42</v>
      </c>
      <c r="AY1337" s="418" t="s">
        <v>79</v>
      </c>
    </row>
    <row r="1338" spans="2:65" s="387" customFormat="1">
      <c r="B1338" s="386"/>
      <c r="D1338" s="388" t="s">
        <v>88</v>
      </c>
      <c r="E1338" s="389" t="s">
        <v>1</v>
      </c>
      <c r="F1338" s="390" t="s">
        <v>90</v>
      </c>
      <c r="H1338" s="391">
        <v>226.10300000000001</v>
      </c>
      <c r="I1338" s="435"/>
      <c r="L1338" s="386"/>
      <c r="M1338" s="392"/>
      <c r="N1338" s="393"/>
      <c r="O1338" s="393"/>
      <c r="P1338" s="393"/>
      <c r="Q1338" s="393"/>
      <c r="R1338" s="393"/>
      <c r="S1338" s="393"/>
      <c r="T1338" s="394"/>
      <c r="AT1338" s="395" t="s">
        <v>88</v>
      </c>
      <c r="AU1338" s="395" t="s">
        <v>45</v>
      </c>
      <c r="AV1338" s="387" t="s">
        <v>91</v>
      </c>
      <c r="AW1338" s="387" t="s">
        <v>24</v>
      </c>
      <c r="AX1338" s="387" t="s">
        <v>12</v>
      </c>
      <c r="AY1338" s="395" t="s">
        <v>79</v>
      </c>
    </row>
    <row r="1339" spans="2:65" s="285" customFormat="1" ht="22.5" customHeight="1">
      <c r="B1339" s="286"/>
      <c r="C1339" s="366" t="s">
        <v>3178</v>
      </c>
      <c r="D1339" s="366" t="s">
        <v>82</v>
      </c>
      <c r="E1339" s="367" t="s">
        <v>3236</v>
      </c>
      <c r="F1339" s="368" t="s">
        <v>3235</v>
      </c>
      <c r="G1339" s="369" t="s">
        <v>185</v>
      </c>
      <c r="H1339" s="370">
        <v>46</v>
      </c>
      <c r="I1339" s="261"/>
      <c r="J1339" s="371">
        <f>ROUND(I1339*H1339,1)</f>
        <v>0</v>
      </c>
      <c r="K1339" s="368"/>
      <c r="L1339" s="286"/>
      <c r="M1339" s="372" t="s">
        <v>1</v>
      </c>
      <c r="N1339" s="373" t="s">
        <v>31</v>
      </c>
      <c r="O1339" s="374">
        <v>1.6819999999999999</v>
      </c>
      <c r="P1339" s="374">
        <f>O1339*H1339</f>
        <v>77.372</v>
      </c>
      <c r="Q1339" s="374">
        <v>0</v>
      </c>
      <c r="R1339" s="374">
        <f>Q1339*H1339</f>
        <v>0</v>
      </c>
      <c r="S1339" s="374">
        <v>0</v>
      </c>
      <c r="T1339" s="375">
        <f>S1339*H1339</f>
        <v>0</v>
      </c>
      <c r="AR1339" s="275" t="s">
        <v>86</v>
      </c>
      <c r="AT1339" s="275" t="s">
        <v>82</v>
      </c>
      <c r="AU1339" s="275" t="s">
        <v>45</v>
      </c>
      <c r="AY1339" s="275" t="s">
        <v>79</v>
      </c>
      <c r="BE1339" s="376">
        <f>IF(N1339="základní",J1339,0)</f>
        <v>0</v>
      </c>
      <c r="BF1339" s="376">
        <f>IF(N1339="snížená",J1339,0)</f>
        <v>0</v>
      </c>
      <c r="BG1339" s="376">
        <f>IF(N1339="zákl. přenesená",J1339,0)</f>
        <v>0</v>
      </c>
      <c r="BH1339" s="376">
        <f>IF(N1339="sníž. přenesená",J1339,0)</f>
        <v>0</v>
      </c>
      <c r="BI1339" s="376">
        <f>IF(N1339="nulová",J1339,0)</f>
        <v>0</v>
      </c>
      <c r="BJ1339" s="275" t="s">
        <v>12</v>
      </c>
      <c r="BK1339" s="376">
        <f>ROUND(I1339*H1339,1)</f>
        <v>0</v>
      </c>
      <c r="BL1339" s="275" t="s">
        <v>86</v>
      </c>
      <c r="BM1339" s="275" t="s">
        <v>3234</v>
      </c>
    </row>
    <row r="1340" spans="2:65" s="378" customFormat="1">
      <c r="B1340" s="377"/>
      <c r="D1340" s="379" t="s">
        <v>88</v>
      </c>
      <c r="E1340" s="380" t="s">
        <v>1</v>
      </c>
      <c r="F1340" s="381" t="s">
        <v>3219</v>
      </c>
      <c r="H1340" s="382">
        <v>9</v>
      </c>
      <c r="I1340" s="434"/>
      <c r="L1340" s="377"/>
      <c r="M1340" s="383"/>
      <c r="N1340" s="384"/>
      <c r="O1340" s="384"/>
      <c r="P1340" s="384"/>
      <c r="Q1340" s="384"/>
      <c r="R1340" s="384"/>
      <c r="S1340" s="384"/>
      <c r="T1340" s="385"/>
      <c r="AT1340" s="380" t="s">
        <v>88</v>
      </c>
      <c r="AU1340" s="380" t="s">
        <v>45</v>
      </c>
      <c r="AV1340" s="378" t="s">
        <v>45</v>
      </c>
      <c r="AW1340" s="378" t="s">
        <v>24</v>
      </c>
      <c r="AX1340" s="378" t="s">
        <v>42</v>
      </c>
      <c r="AY1340" s="380" t="s">
        <v>79</v>
      </c>
    </row>
    <row r="1341" spans="2:65" s="378" customFormat="1">
      <c r="B1341" s="377"/>
      <c r="D1341" s="379" t="s">
        <v>88</v>
      </c>
      <c r="E1341" s="380" t="s">
        <v>1</v>
      </c>
      <c r="F1341" s="381" t="s">
        <v>3218</v>
      </c>
      <c r="H1341" s="382">
        <v>2</v>
      </c>
      <c r="I1341" s="434"/>
      <c r="L1341" s="377"/>
      <c r="M1341" s="383"/>
      <c r="N1341" s="384"/>
      <c r="O1341" s="384"/>
      <c r="P1341" s="384"/>
      <c r="Q1341" s="384"/>
      <c r="R1341" s="384"/>
      <c r="S1341" s="384"/>
      <c r="T1341" s="385"/>
      <c r="AT1341" s="380" t="s">
        <v>88</v>
      </c>
      <c r="AU1341" s="380" t="s">
        <v>45</v>
      </c>
      <c r="AV1341" s="378" t="s">
        <v>45</v>
      </c>
      <c r="AW1341" s="378" t="s">
        <v>24</v>
      </c>
      <c r="AX1341" s="378" t="s">
        <v>42</v>
      </c>
      <c r="AY1341" s="380" t="s">
        <v>79</v>
      </c>
    </row>
    <row r="1342" spans="2:65" s="378" customFormat="1">
      <c r="B1342" s="377"/>
      <c r="D1342" s="379" t="s">
        <v>88</v>
      </c>
      <c r="E1342" s="380" t="s">
        <v>1</v>
      </c>
      <c r="F1342" s="381" t="s">
        <v>3224</v>
      </c>
      <c r="H1342" s="382">
        <v>10</v>
      </c>
      <c r="I1342" s="434"/>
      <c r="L1342" s="377"/>
      <c r="M1342" s="383"/>
      <c r="N1342" s="384"/>
      <c r="O1342" s="384"/>
      <c r="P1342" s="384"/>
      <c r="Q1342" s="384"/>
      <c r="R1342" s="384"/>
      <c r="S1342" s="384"/>
      <c r="T1342" s="385"/>
      <c r="AT1342" s="380" t="s">
        <v>88</v>
      </c>
      <c r="AU1342" s="380" t="s">
        <v>45</v>
      </c>
      <c r="AV1342" s="378" t="s">
        <v>45</v>
      </c>
      <c r="AW1342" s="378" t="s">
        <v>24</v>
      </c>
      <c r="AX1342" s="378" t="s">
        <v>42</v>
      </c>
      <c r="AY1342" s="380" t="s">
        <v>79</v>
      </c>
    </row>
    <row r="1343" spans="2:65" s="378" customFormat="1">
      <c r="B1343" s="377"/>
      <c r="D1343" s="379" t="s">
        <v>88</v>
      </c>
      <c r="E1343" s="380" t="s">
        <v>1</v>
      </c>
      <c r="F1343" s="381" t="s">
        <v>3217</v>
      </c>
      <c r="H1343" s="382">
        <v>1</v>
      </c>
      <c r="I1343" s="434"/>
      <c r="L1343" s="377"/>
      <c r="M1343" s="383"/>
      <c r="N1343" s="384"/>
      <c r="O1343" s="384"/>
      <c r="P1343" s="384"/>
      <c r="Q1343" s="384"/>
      <c r="R1343" s="384"/>
      <c r="S1343" s="384"/>
      <c r="T1343" s="385"/>
      <c r="AT1343" s="380" t="s">
        <v>88</v>
      </c>
      <c r="AU1343" s="380" t="s">
        <v>45</v>
      </c>
      <c r="AV1343" s="378" t="s">
        <v>45</v>
      </c>
      <c r="AW1343" s="378" t="s">
        <v>24</v>
      </c>
      <c r="AX1343" s="378" t="s">
        <v>42</v>
      </c>
      <c r="AY1343" s="380" t="s">
        <v>79</v>
      </c>
    </row>
    <row r="1344" spans="2:65" s="378" customFormat="1">
      <c r="B1344" s="377"/>
      <c r="D1344" s="379" t="s">
        <v>88</v>
      </c>
      <c r="E1344" s="380" t="s">
        <v>1</v>
      </c>
      <c r="F1344" s="381" t="s">
        <v>3216</v>
      </c>
      <c r="H1344" s="382">
        <v>2</v>
      </c>
      <c r="I1344" s="434"/>
      <c r="L1344" s="377"/>
      <c r="M1344" s="383"/>
      <c r="N1344" s="384"/>
      <c r="O1344" s="384"/>
      <c r="P1344" s="384"/>
      <c r="Q1344" s="384"/>
      <c r="R1344" s="384"/>
      <c r="S1344" s="384"/>
      <c r="T1344" s="385"/>
      <c r="AT1344" s="380" t="s">
        <v>88</v>
      </c>
      <c r="AU1344" s="380" t="s">
        <v>45</v>
      </c>
      <c r="AV1344" s="378" t="s">
        <v>45</v>
      </c>
      <c r="AW1344" s="378" t="s">
        <v>24</v>
      </c>
      <c r="AX1344" s="378" t="s">
        <v>42</v>
      </c>
      <c r="AY1344" s="380" t="s">
        <v>79</v>
      </c>
    </row>
    <row r="1345" spans="2:65" s="378" customFormat="1">
      <c r="B1345" s="377"/>
      <c r="D1345" s="379" t="s">
        <v>88</v>
      </c>
      <c r="E1345" s="380" t="s">
        <v>1</v>
      </c>
      <c r="F1345" s="381" t="s">
        <v>3229</v>
      </c>
      <c r="H1345" s="382">
        <v>11</v>
      </c>
      <c r="I1345" s="434"/>
      <c r="L1345" s="377"/>
      <c r="M1345" s="383"/>
      <c r="N1345" s="384"/>
      <c r="O1345" s="384"/>
      <c r="P1345" s="384"/>
      <c r="Q1345" s="384"/>
      <c r="R1345" s="384"/>
      <c r="S1345" s="384"/>
      <c r="T1345" s="385"/>
      <c r="AT1345" s="380" t="s">
        <v>88</v>
      </c>
      <c r="AU1345" s="380" t="s">
        <v>45</v>
      </c>
      <c r="AV1345" s="378" t="s">
        <v>45</v>
      </c>
      <c r="AW1345" s="378" t="s">
        <v>24</v>
      </c>
      <c r="AX1345" s="378" t="s">
        <v>42</v>
      </c>
      <c r="AY1345" s="380" t="s">
        <v>79</v>
      </c>
    </row>
    <row r="1346" spans="2:65" s="378" customFormat="1">
      <c r="B1346" s="377"/>
      <c r="D1346" s="379" t="s">
        <v>88</v>
      </c>
      <c r="E1346" s="380" t="s">
        <v>1</v>
      </c>
      <c r="F1346" s="381" t="s">
        <v>3211</v>
      </c>
      <c r="H1346" s="382">
        <v>11</v>
      </c>
      <c r="I1346" s="434"/>
      <c r="L1346" s="377"/>
      <c r="M1346" s="383"/>
      <c r="N1346" s="384"/>
      <c r="O1346" s="384"/>
      <c r="P1346" s="384"/>
      <c r="Q1346" s="384"/>
      <c r="R1346" s="384"/>
      <c r="S1346" s="384"/>
      <c r="T1346" s="385"/>
      <c r="AT1346" s="380" t="s">
        <v>88</v>
      </c>
      <c r="AU1346" s="380" t="s">
        <v>45</v>
      </c>
      <c r="AV1346" s="378" t="s">
        <v>45</v>
      </c>
      <c r="AW1346" s="378" t="s">
        <v>24</v>
      </c>
      <c r="AX1346" s="378" t="s">
        <v>42</v>
      </c>
      <c r="AY1346" s="380" t="s">
        <v>79</v>
      </c>
    </row>
    <row r="1347" spans="2:65" s="387" customFormat="1">
      <c r="B1347" s="386"/>
      <c r="D1347" s="388" t="s">
        <v>88</v>
      </c>
      <c r="E1347" s="389" t="s">
        <v>1</v>
      </c>
      <c r="F1347" s="390" t="s">
        <v>90</v>
      </c>
      <c r="H1347" s="391">
        <v>46</v>
      </c>
      <c r="I1347" s="435"/>
      <c r="L1347" s="386"/>
      <c r="M1347" s="392"/>
      <c r="N1347" s="393"/>
      <c r="O1347" s="393"/>
      <c r="P1347" s="393"/>
      <c r="Q1347" s="393"/>
      <c r="R1347" s="393"/>
      <c r="S1347" s="393"/>
      <c r="T1347" s="394"/>
      <c r="AT1347" s="395" t="s">
        <v>88</v>
      </c>
      <c r="AU1347" s="395" t="s">
        <v>45</v>
      </c>
      <c r="AV1347" s="387" t="s">
        <v>91</v>
      </c>
      <c r="AW1347" s="387" t="s">
        <v>24</v>
      </c>
      <c r="AX1347" s="387" t="s">
        <v>12</v>
      </c>
      <c r="AY1347" s="395" t="s">
        <v>79</v>
      </c>
    </row>
    <row r="1348" spans="2:65" s="285" customFormat="1" ht="22.5" customHeight="1">
      <c r="B1348" s="286"/>
      <c r="C1348" s="405" t="s">
        <v>3173</v>
      </c>
      <c r="D1348" s="405" t="s">
        <v>92</v>
      </c>
      <c r="E1348" s="406" t="s">
        <v>3232</v>
      </c>
      <c r="F1348" s="407" t="s">
        <v>3231</v>
      </c>
      <c r="G1348" s="408" t="s">
        <v>185</v>
      </c>
      <c r="H1348" s="409">
        <v>11</v>
      </c>
      <c r="I1348" s="262"/>
      <c r="J1348" s="410">
        <f>ROUND(I1348*H1348,1)</f>
        <v>0</v>
      </c>
      <c r="K1348" s="407"/>
      <c r="L1348" s="411"/>
      <c r="M1348" s="412" t="s">
        <v>1</v>
      </c>
      <c r="N1348" s="413" t="s">
        <v>31</v>
      </c>
      <c r="O1348" s="374">
        <v>0</v>
      </c>
      <c r="P1348" s="374">
        <f>O1348*H1348</f>
        <v>0</v>
      </c>
      <c r="Q1348" s="374">
        <v>1.4999999999999999E-2</v>
      </c>
      <c r="R1348" s="374">
        <f>Q1348*H1348</f>
        <v>0.16499999999999998</v>
      </c>
      <c r="S1348" s="374">
        <v>0</v>
      </c>
      <c r="T1348" s="375">
        <f>S1348*H1348</f>
        <v>0</v>
      </c>
      <c r="AR1348" s="275" t="s">
        <v>95</v>
      </c>
      <c r="AT1348" s="275" t="s">
        <v>92</v>
      </c>
      <c r="AU1348" s="275" t="s">
        <v>45</v>
      </c>
      <c r="AY1348" s="275" t="s">
        <v>79</v>
      </c>
      <c r="BE1348" s="376">
        <f>IF(N1348="základní",J1348,0)</f>
        <v>0</v>
      </c>
      <c r="BF1348" s="376">
        <f>IF(N1348="snížená",J1348,0)</f>
        <v>0</v>
      </c>
      <c r="BG1348" s="376">
        <f>IF(N1348="zákl. přenesená",J1348,0)</f>
        <v>0</v>
      </c>
      <c r="BH1348" s="376">
        <f>IF(N1348="sníž. přenesená",J1348,0)</f>
        <v>0</v>
      </c>
      <c r="BI1348" s="376">
        <f>IF(N1348="nulová",J1348,0)</f>
        <v>0</v>
      </c>
      <c r="BJ1348" s="275" t="s">
        <v>12</v>
      </c>
      <c r="BK1348" s="376">
        <f>ROUND(I1348*H1348,1)</f>
        <v>0</v>
      </c>
      <c r="BL1348" s="275" t="s">
        <v>86</v>
      </c>
      <c r="BM1348" s="275" t="s">
        <v>3230</v>
      </c>
    </row>
    <row r="1349" spans="2:65" s="378" customFormat="1">
      <c r="B1349" s="377"/>
      <c r="D1349" s="379" t="s">
        <v>88</v>
      </c>
      <c r="E1349" s="380" t="s">
        <v>1</v>
      </c>
      <c r="F1349" s="381" t="s">
        <v>3229</v>
      </c>
      <c r="H1349" s="382">
        <v>11</v>
      </c>
      <c r="I1349" s="434"/>
      <c r="L1349" s="377"/>
      <c r="M1349" s="383"/>
      <c r="N1349" s="384"/>
      <c r="O1349" s="384"/>
      <c r="P1349" s="384"/>
      <c r="Q1349" s="384"/>
      <c r="R1349" s="384"/>
      <c r="S1349" s="384"/>
      <c r="T1349" s="385"/>
      <c r="AT1349" s="380" t="s">
        <v>88</v>
      </c>
      <c r="AU1349" s="380" t="s">
        <v>45</v>
      </c>
      <c r="AV1349" s="378" t="s">
        <v>45</v>
      </c>
      <c r="AW1349" s="378" t="s">
        <v>24</v>
      </c>
      <c r="AX1349" s="378" t="s">
        <v>42</v>
      </c>
      <c r="AY1349" s="380" t="s">
        <v>79</v>
      </c>
    </row>
    <row r="1350" spans="2:65" s="387" customFormat="1">
      <c r="B1350" s="386"/>
      <c r="D1350" s="388" t="s">
        <v>88</v>
      </c>
      <c r="E1350" s="389" t="s">
        <v>1</v>
      </c>
      <c r="F1350" s="390" t="s">
        <v>90</v>
      </c>
      <c r="H1350" s="391">
        <v>11</v>
      </c>
      <c r="I1350" s="435"/>
      <c r="L1350" s="386"/>
      <c r="M1350" s="392"/>
      <c r="N1350" s="393"/>
      <c r="O1350" s="393"/>
      <c r="P1350" s="393"/>
      <c r="Q1350" s="393"/>
      <c r="R1350" s="393"/>
      <c r="S1350" s="393"/>
      <c r="T1350" s="394"/>
      <c r="AT1350" s="395" t="s">
        <v>88</v>
      </c>
      <c r="AU1350" s="395" t="s">
        <v>45</v>
      </c>
      <c r="AV1350" s="387" t="s">
        <v>91</v>
      </c>
      <c r="AW1350" s="387" t="s">
        <v>24</v>
      </c>
      <c r="AX1350" s="387" t="s">
        <v>12</v>
      </c>
      <c r="AY1350" s="395" t="s">
        <v>79</v>
      </c>
    </row>
    <row r="1351" spans="2:65" s="285" customFormat="1" ht="22.5" customHeight="1">
      <c r="B1351" s="286"/>
      <c r="C1351" s="405" t="s">
        <v>3167</v>
      </c>
      <c r="D1351" s="405" t="s">
        <v>92</v>
      </c>
      <c r="E1351" s="406" t="s">
        <v>3227</v>
      </c>
      <c r="F1351" s="407" t="s">
        <v>3226</v>
      </c>
      <c r="G1351" s="408" t="s">
        <v>185</v>
      </c>
      <c r="H1351" s="409">
        <v>10</v>
      </c>
      <c r="I1351" s="262"/>
      <c r="J1351" s="410">
        <f>ROUND(I1351*H1351,1)</f>
        <v>0</v>
      </c>
      <c r="K1351" s="407"/>
      <c r="L1351" s="411"/>
      <c r="M1351" s="412" t="s">
        <v>1</v>
      </c>
      <c r="N1351" s="413" t="s">
        <v>31</v>
      </c>
      <c r="O1351" s="374">
        <v>0</v>
      </c>
      <c r="P1351" s="374">
        <f>O1351*H1351</f>
        <v>0</v>
      </c>
      <c r="Q1351" s="374">
        <v>1.6500000000000001E-2</v>
      </c>
      <c r="R1351" s="374">
        <f>Q1351*H1351</f>
        <v>0.16500000000000001</v>
      </c>
      <c r="S1351" s="374">
        <v>0</v>
      </c>
      <c r="T1351" s="375">
        <f>S1351*H1351</f>
        <v>0</v>
      </c>
      <c r="AR1351" s="275" t="s">
        <v>95</v>
      </c>
      <c r="AT1351" s="275" t="s">
        <v>92</v>
      </c>
      <c r="AU1351" s="275" t="s">
        <v>45</v>
      </c>
      <c r="AY1351" s="275" t="s">
        <v>79</v>
      </c>
      <c r="BE1351" s="376">
        <f>IF(N1351="základní",J1351,0)</f>
        <v>0</v>
      </c>
      <c r="BF1351" s="376">
        <f>IF(N1351="snížená",J1351,0)</f>
        <v>0</v>
      </c>
      <c r="BG1351" s="376">
        <f>IF(N1351="zákl. přenesená",J1351,0)</f>
        <v>0</v>
      </c>
      <c r="BH1351" s="376">
        <f>IF(N1351="sníž. přenesená",J1351,0)</f>
        <v>0</v>
      </c>
      <c r="BI1351" s="376">
        <f>IF(N1351="nulová",J1351,0)</f>
        <v>0</v>
      </c>
      <c r="BJ1351" s="275" t="s">
        <v>12</v>
      </c>
      <c r="BK1351" s="376">
        <f>ROUND(I1351*H1351,1)</f>
        <v>0</v>
      </c>
      <c r="BL1351" s="275" t="s">
        <v>86</v>
      </c>
      <c r="BM1351" s="275" t="s">
        <v>3225</v>
      </c>
    </row>
    <row r="1352" spans="2:65" s="378" customFormat="1">
      <c r="B1352" s="377"/>
      <c r="D1352" s="379" t="s">
        <v>88</v>
      </c>
      <c r="E1352" s="380" t="s">
        <v>1</v>
      </c>
      <c r="F1352" s="381" t="s">
        <v>3224</v>
      </c>
      <c r="H1352" s="382">
        <v>10</v>
      </c>
      <c r="I1352" s="434"/>
      <c r="L1352" s="377"/>
      <c r="M1352" s="383"/>
      <c r="N1352" s="384"/>
      <c r="O1352" s="384"/>
      <c r="P1352" s="384"/>
      <c r="Q1352" s="384"/>
      <c r="R1352" s="384"/>
      <c r="S1352" s="384"/>
      <c r="T1352" s="385"/>
      <c r="AT1352" s="380" t="s">
        <v>88</v>
      </c>
      <c r="AU1352" s="380" t="s">
        <v>45</v>
      </c>
      <c r="AV1352" s="378" t="s">
        <v>45</v>
      </c>
      <c r="AW1352" s="378" t="s">
        <v>24</v>
      </c>
      <c r="AX1352" s="378" t="s">
        <v>42</v>
      </c>
      <c r="AY1352" s="380" t="s">
        <v>79</v>
      </c>
    </row>
    <row r="1353" spans="2:65" s="387" customFormat="1">
      <c r="B1353" s="386"/>
      <c r="D1353" s="388" t="s">
        <v>88</v>
      </c>
      <c r="E1353" s="389" t="s">
        <v>1</v>
      </c>
      <c r="F1353" s="390" t="s">
        <v>90</v>
      </c>
      <c r="H1353" s="391">
        <v>10</v>
      </c>
      <c r="I1353" s="435"/>
      <c r="L1353" s="386"/>
      <c r="M1353" s="392"/>
      <c r="N1353" s="393"/>
      <c r="O1353" s="393"/>
      <c r="P1353" s="393"/>
      <c r="Q1353" s="393"/>
      <c r="R1353" s="393"/>
      <c r="S1353" s="393"/>
      <c r="T1353" s="394"/>
      <c r="AT1353" s="395" t="s">
        <v>88</v>
      </c>
      <c r="AU1353" s="395" t="s">
        <v>45</v>
      </c>
      <c r="AV1353" s="387" t="s">
        <v>91</v>
      </c>
      <c r="AW1353" s="387" t="s">
        <v>24</v>
      </c>
      <c r="AX1353" s="387" t="s">
        <v>12</v>
      </c>
      <c r="AY1353" s="395" t="s">
        <v>79</v>
      </c>
    </row>
    <row r="1354" spans="2:65" s="285" customFormat="1" ht="22.5" customHeight="1">
      <c r="B1354" s="286"/>
      <c r="C1354" s="405" t="s">
        <v>3163</v>
      </c>
      <c r="D1354" s="405" t="s">
        <v>92</v>
      </c>
      <c r="E1354" s="406" t="s">
        <v>3222</v>
      </c>
      <c r="F1354" s="407" t="s">
        <v>3221</v>
      </c>
      <c r="G1354" s="408" t="s">
        <v>185</v>
      </c>
      <c r="H1354" s="409">
        <v>14</v>
      </c>
      <c r="I1354" s="262"/>
      <c r="J1354" s="410">
        <f>ROUND(I1354*H1354,1)</f>
        <v>0</v>
      </c>
      <c r="K1354" s="407"/>
      <c r="L1354" s="411"/>
      <c r="M1354" s="412" t="s">
        <v>1</v>
      </c>
      <c r="N1354" s="413" t="s">
        <v>31</v>
      </c>
      <c r="O1354" s="374">
        <v>0</v>
      </c>
      <c r="P1354" s="374">
        <f>O1354*H1354</f>
        <v>0</v>
      </c>
      <c r="Q1354" s="374">
        <v>1.8499999999999999E-2</v>
      </c>
      <c r="R1354" s="374">
        <f>Q1354*H1354</f>
        <v>0.25900000000000001</v>
      </c>
      <c r="S1354" s="374">
        <v>0</v>
      </c>
      <c r="T1354" s="375">
        <f>S1354*H1354</f>
        <v>0</v>
      </c>
      <c r="AR1354" s="275" t="s">
        <v>95</v>
      </c>
      <c r="AT1354" s="275" t="s">
        <v>92</v>
      </c>
      <c r="AU1354" s="275" t="s">
        <v>45</v>
      </c>
      <c r="AY1354" s="275" t="s">
        <v>79</v>
      </c>
      <c r="BE1354" s="376">
        <f>IF(N1354="základní",J1354,0)</f>
        <v>0</v>
      </c>
      <c r="BF1354" s="376">
        <f>IF(N1354="snížená",J1354,0)</f>
        <v>0</v>
      </c>
      <c r="BG1354" s="376">
        <f>IF(N1354="zákl. přenesená",J1354,0)</f>
        <v>0</v>
      </c>
      <c r="BH1354" s="376">
        <f>IF(N1354="sníž. přenesená",J1354,0)</f>
        <v>0</v>
      </c>
      <c r="BI1354" s="376">
        <f>IF(N1354="nulová",J1354,0)</f>
        <v>0</v>
      </c>
      <c r="BJ1354" s="275" t="s">
        <v>12</v>
      </c>
      <c r="BK1354" s="376">
        <f>ROUND(I1354*H1354,1)</f>
        <v>0</v>
      </c>
      <c r="BL1354" s="275" t="s">
        <v>86</v>
      </c>
      <c r="BM1354" s="275" t="s">
        <v>3220</v>
      </c>
    </row>
    <row r="1355" spans="2:65" s="378" customFormat="1">
      <c r="B1355" s="377"/>
      <c r="D1355" s="379" t="s">
        <v>88</v>
      </c>
      <c r="E1355" s="380" t="s">
        <v>1</v>
      </c>
      <c r="F1355" s="381" t="s">
        <v>3219</v>
      </c>
      <c r="H1355" s="382">
        <v>9</v>
      </c>
      <c r="I1355" s="434"/>
      <c r="L1355" s="377"/>
      <c r="M1355" s="383"/>
      <c r="N1355" s="384"/>
      <c r="O1355" s="384"/>
      <c r="P1355" s="384"/>
      <c r="Q1355" s="384"/>
      <c r="R1355" s="384"/>
      <c r="S1355" s="384"/>
      <c r="T1355" s="385"/>
      <c r="AT1355" s="380" t="s">
        <v>88</v>
      </c>
      <c r="AU1355" s="380" t="s">
        <v>45</v>
      </c>
      <c r="AV1355" s="378" t="s">
        <v>45</v>
      </c>
      <c r="AW1355" s="378" t="s">
        <v>24</v>
      </c>
      <c r="AX1355" s="378" t="s">
        <v>42</v>
      </c>
      <c r="AY1355" s="380" t="s">
        <v>79</v>
      </c>
    </row>
    <row r="1356" spans="2:65" s="378" customFormat="1">
      <c r="B1356" s="377"/>
      <c r="D1356" s="379" t="s">
        <v>88</v>
      </c>
      <c r="E1356" s="380" t="s">
        <v>1</v>
      </c>
      <c r="F1356" s="381" t="s">
        <v>3218</v>
      </c>
      <c r="H1356" s="382">
        <v>2</v>
      </c>
      <c r="I1356" s="434"/>
      <c r="L1356" s="377"/>
      <c r="M1356" s="383"/>
      <c r="N1356" s="384"/>
      <c r="O1356" s="384"/>
      <c r="P1356" s="384"/>
      <c r="Q1356" s="384"/>
      <c r="R1356" s="384"/>
      <c r="S1356" s="384"/>
      <c r="T1356" s="385"/>
      <c r="AT1356" s="380" t="s">
        <v>88</v>
      </c>
      <c r="AU1356" s="380" t="s">
        <v>45</v>
      </c>
      <c r="AV1356" s="378" t="s">
        <v>45</v>
      </c>
      <c r="AW1356" s="378" t="s">
        <v>24</v>
      </c>
      <c r="AX1356" s="378" t="s">
        <v>42</v>
      </c>
      <c r="AY1356" s="380" t="s">
        <v>79</v>
      </c>
    </row>
    <row r="1357" spans="2:65" s="378" customFormat="1">
      <c r="B1357" s="377"/>
      <c r="D1357" s="379" t="s">
        <v>88</v>
      </c>
      <c r="E1357" s="380" t="s">
        <v>1</v>
      </c>
      <c r="F1357" s="381" t="s">
        <v>3217</v>
      </c>
      <c r="H1357" s="382">
        <v>1</v>
      </c>
      <c r="I1357" s="434"/>
      <c r="L1357" s="377"/>
      <c r="M1357" s="383"/>
      <c r="N1357" s="384"/>
      <c r="O1357" s="384"/>
      <c r="P1357" s="384"/>
      <c r="Q1357" s="384"/>
      <c r="R1357" s="384"/>
      <c r="S1357" s="384"/>
      <c r="T1357" s="385"/>
      <c r="AT1357" s="380" t="s">
        <v>88</v>
      </c>
      <c r="AU1357" s="380" t="s">
        <v>45</v>
      </c>
      <c r="AV1357" s="378" t="s">
        <v>45</v>
      </c>
      <c r="AW1357" s="378" t="s">
        <v>24</v>
      </c>
      <c r="AX1357" s="378" t="s">
        <v>42</v>
      </c>
      <c r="AY1357" s="380" t="s">
        <v>79</v>
      </c>
    </row>
    <row r="1358" spans="2:65" s="378" customFormat="1">
      <c r="B1358" s="377"/>
      <c r="D1358" s="379" t="s">
        <v>88</v>
      </c>
      <c r="E1358" s="380" t="s">
        <v>1</v>
      </c>
      <c r="F1358" s="381" t="s">
        <v>3216</v>
      </c>
      <c r="H1358" s="382">
        <v>2</v>
      </c>
      <c r="I1358" s="434"/>
      <c r="L1358" s="377"/>
      <c r="M1358" s="383"/>
      <c r="N1358" s="384"/>
      <c r="O1358" s="384"/>
      <c r="P1358" s="384"/>
      <c r="Q1358" s="384"/>
      <c r="R1358" s="384"/>
      <c r="S1358" s="384"/>
      <c r="T1358" s="385"/>
      <c r="AT1358" s="380" t="s">
        <v>88</v>
      </c>
      <c r="AU1358" s="380" t="s">
        <v>45</v>
      </c>
      <c r="AV1358" s="378" t="s">
        <v>45</v>
      </c>
      <c r="AW1358" s="378" t="s">
        <v>24</v>
      </c>
      <c r="AX1358" s="378" t="s">
        <v>42</v>
      </c>
      <c r="AY1358" s="380" t="s">
        <v>79</v>
      </c>
    </row>
    <row r="1359" spans="2:65" s="387" customFormat="1">
      <c r="B1359" s="386"/>
      <c r="D1359" s="388" t="s">
        <v>88</v>
      </c>
      <c r="E1359" s="389" t="s">
        <v>1</v>
      </c>
      <c r="F1359" s="390" t="s">
        <v>90</v>
      </c>
      <c r="H1359" s="391">
        <v>14</v>
      </c>
      <c r="I1359" s="435"/>
      <c r="L1359" s="386"/>
      <c r="M1359" s="392"/>
      <c r="N1359" s="393"/>
      <c r="O1359" s="393"/>
      <c r="P1359" s="393"/>
      <c r="Q1359" s="393"/>
      <c r="R1359" s="393"/>
      <c r="S1359" s="393"/>
      <c r="T1359" s="394"/>
      <c r="AT1359" s="395" t="s">
        <v>88</v>
      </c>
      <c r="AU1359" s="395" t="s">
        <v>45</v>
      </c>
      <c r="AV1359" s="387" t="s">
        <v>91</v>
      </c>
      <c r="AW1359" s="387" t="s">
        <v>24</v>
      </c>
      <c r="AX1359" s="387" t="s">
        <v>12</v>
      </c>
      <c r="AY1359" s="395" t="s">
        <v>79</v>
      </c>
    </row>
    <row r="1360" spans="2:65" s="285" customFormat="1" ht="22.5" customHeight="1">
      <c r="B1360" s="286"/>
      <c r="C1360" s="405" t="s">
        <v>3158</v>
      </c>
      <c r="D1360" s="405" t="s">
        <v>92</v>
      </c>
      <c r="E1360" s="406" t="s">
        <v>3214</v>
      </c>
      <c r="F1360" s="407" t="s">
        <v>3213</v>
      </c>
      <c r="G1360" s="408" t="s">
        <v>185</v>
      </c>
      <c r="H1360" s="409">
        <v>11</v>
      </c>
      <c r="I1360" s="262"/>
      <c r="J1360" s="410">
        <f>ROUND(I1360*H1360,1)</f>
        <v>0</v>
      </c>
      <c r="K1360" s="407"/>
      <c r="L1360" s="411"/>
      <c r="M1360" s="412" t="s">
        <v>1</v>
      </c>
      <c r="N1360" s="413" t="s">
        <v>31</v>
      </c>
      <c r="O1360" s="374">
        <v>0</v>
      </c>
      <c r="P1360" s="374">
        <f>O1360*H1360</f>
        <v>0</v>
      </c>
      <c r="Q1360" s="374">
        <v>2.1000000000000001E-2</v>
      </c>
      <c r="R1360" s="374">
        <f>Q1360*H1360</f>
        <v>0.23100000000000001</v>
      </c>
      <c r="S1360" s="374">
        <v>0</v>
      </c>
      <c r="T1360" s="375">
        <f>S1360*H1360</f>
        <v>0</v>
      </c>
      <c r="AR1360" s="275" t="s">
        <v>95</v>
      </c>
      <c r="AT1360" s="275" t="s">
        <v>92</v>
      </c>
      <c r="AU1360" s="275" t="s">
        <v>45</v>
      </c>
      <c r="AY1360" s="275" t="s">
        <v>79</v>
      </c>
      <c r="BE1360" s="376">
        <f>IF(N1360="základní",J1360,0)</f>
        <v>0</v>
      </c>
      <c r="BF1360" s="376">
        <f>IF(N1360="snížená",J1360,0)</f>
        <v>0</v>
      </c>
      <c r="BG1360" s="376">
        <f>IF(N1360="zákl. přenesená",J1360,0)</f>
        <v>0</v>
      </c>
      <c r="BH1360" s="376">
        <f>IF(N1360="sníž. přenesená",J1360,0)</f>
        <v>0</v>
      </c>
      <c r="BI1360" s="376">
        <f>IF(N1360="nulová",J1360,0)</f>
        <v>0</v>
      </c>
      <c r="BJ1360" s="275" t="s">
        <v>12</v>
      </c>
      <c r="BK1360" s="376">
        <f>ROUND(I1360*H1360,1)</f>
        <v>0</v>
      </c>
      <c r="BL1360" s="275" t="s">
        <v>86</v>
      </c>
      <c r="BM1360" s="275" t="s">
        <v>3212</v>
      </c>
    </row>
    <row r="1361" spans="2:65" s="378" customFormat="1">
      <c r="B1361" s="377"/>
      <c r="D1361" s="379" t="s">
        <v>88</v>
      </c>
      <c r="E1361" s="380" t="s">
        <v>1</v>
      </c>
      <c r="F1361" s="381" t="s">
        <v>3211</v>
      </c>
      <c r="H1361" s="382">
        <v>11</v>
      </c>
      <c r="I1361" s="434"/>
      <c r="L1361" s="377"/>
      <c r="M1361" s="383"/>
      <c r="N1361" s="384"/>
      <c r="O1361" s="384"/>
      <c r="P1361" s="384"/>
      <c r="Q1361" s="384"/>
      <c r="R1361" s="384"/>
      <c r="S1361" s="384"/>
      <c r="T1361" s="385"/>
      <c r="AT1361" s="380" t="s">
        <v>88</v>
      </c>
      <c r="AU1361" s="380" t="s">
        <v>45</v>
      </c>
      <c r="AV1361" s="378" t="s">
        <v>45</v>
      </c>
      <c r="AW1361" s="378" t="s">
        <v>24</v>
      </c>
      <c r="AX1361" s="378" t="s">
        <v>42</v>
      </c>
      <c r="AY1361" s="380" t="s">
        <v>79</v>
      </c>
    </row>
    <row r="1362" spans="2:65" s="387" customFormat="1">
      <c r="B1362" s="386"/>
      <c r="D1362" s="388" t="s">
        <v>88</v>
      </c>
      <c r="E1362" s="389" t="s">
        <v>1</v>
      </c>
      <c r="F1362" s="390" t="s">
        <v>90</v>
      </c>
      <c r="H1362" s="391">
        <v>11</v>
      </c>
      <c r="I1362" s="435"/>
      <c r="L1362" s="386"/>
      <c r="M1362" s="392"/>
      <c r="N1362" s="393"/>
      <c r="O1362" s="393"/>
      <c r="P1362" s="393"/>
      <c r="Q1362" s="393"/>
      <c r="R1362" s="393"/>
      <c r="S1362" s="393"/>
      <c r="T1362" s="394"/>
      <c r="AT1362" s="395" t="s">
        <v>88</v>
      </c>
      <c r="AU1362" s="395" t="s">
        <v>45</v>
      </c>
      <c r="AV1362" s="387" t="s">
        <v>91</v>
      </c>
      <c r="AW1362" s="387" t="s">
        <v>24</v>
      </c>
      <c r="AX1362" s="387" t="s">
        <v>12</v>
      </c>
      <c r="AY1362" s="395" t="s">
        <v>79</v>
      </c>
    </row>
    <row r="1363" spans="2:65" s="285" customFormat="1" ht="22.5" customHeight="1">
      <c r="B1363" s="286"/>
      <c r="C1363" s="366" t="s">
        <v>3154</v>
      </c>
      <c r="D1363" s="366" t="s">
        <v>82</v>
      </c>
      <c r="E1363" s="367" t="s">
        <v>3209</v>
      </c>
      <c r="F1363" s="368" t="s">
        <v>3208</v>
      </c>
      <c r="G1363" s="369" t="s">
        <v>185</v>
      </c>
      <c r="H1363" s="370">
        <v>1</v>
      </c>
      <c r="I1363" s="261"/>
      <c r="J1363" s="371">
        <f>ROUND(I1363*H1363,1)</f>
        <v>0</v>
      </c>
      <c r="K1363" s="368"/>
      <c r="L1363" s="286"/>
      <c r="M1363" s="372" t="s">
        <v>1</v>
      </c>
      <c r="N1363" s="373" t="s">
        <v>31</v>
      </c>
      <c r="O1363" s="374">
        <v>1.825</v>
      </c>
      <c r="P1363" s="374">
        <f>O1363*H1363</f>
        <v>1.825</v>
      </c>
      <c r="Q1363" s="374">
        <v>0</v>
      </c>
      <c r="R1363" s="374">
        <f>Q1363*H1363</f>
        <v>0</v>
      </c>
      <c r="S1363" s="374">
        <v>0</v>
      </c>
      <c r="T1363" s="375">
        <f>S1363*H1363</f>
        <v>0</v>
      </c>
      <c r="AR1363" s="275" t="s">
        <v>86</v>
      </c>
      <c r="AT1363" s="275" t="s">
        <v>82</v>
      </c>
      <c r="AU1363" s="275" t="s">
        <v>45</v>
      </c>
      <c r="AY1363" s="275" t="s">
        <v>79</v>
      </c>
      <c r="BE1363" s="376">
        <f>IF(N1363="základní",J1363,0)</f>
        <v>0</v>
      </c>
      <c r="BF1363" s="376">
        <f>IF(N1363="snížená",J1363,0)</f>
        <v>0</v>
      </c>
      <c r="BG1363" s="376">
        <f>IF(N1363="zákl. přenesená",J1363,0)</f>
        <v>0</v>
      </c>
      <c r="BH1363" s="376">
        <f>IF(N1363="sníž. přenesená",J1363,0)</f>
        <v>0</v>
      </c>
      <c r="BI1363" s="376">
        <f>IF(N1363="nulová",J1363,0)</f>
        <v>0</v>
      </c>
      <c r="BJ1363" s="275" t="s">
        <v>12</v>
      </c>
      <c r="BK1363" s="376">
        <f>ROUND(I1363*H1363,1)</f>
        <v>0</v>
      </c>
      <c r="BL1363" s="275" t="s">
        <v>86</v>
      </c>
      <c r="BM1363" s="275" t="s">
        <v>3207</v>
      </c>
    </row>
    <row r="1364" spans="2:65" s="397" customFormat="1">
      <c r="B1364" s="396"/>
      <c r="D1364" s="379" t="s">
        <v>88</v>
      </c>
      <c r="E1364" s="398" t="s">
        <v>1</v>
      </c>
      <c r="F1364" s="399" t="s">
        <v>3206</v>
      </c>
      <c r="H1364" s="398" t="s">
        <v>1</v>
      </c>
      <c r="I1364" s="436"/>
      <c r="L1364" s="396"/>
      <c r="M1364" s="400"/>
      <c r="N1364" s="401"/>
      <c r="O1364" s="401"/>
      <c r="P1364" s="401"/>
      <c r="Q1364" s="401"/>
      <c r="R1364" s="401"/>
      <c r="S1364" s="401"/>
      <c r="T1364" s="402"/>
      <c r="AT1364" s="398" t="s">
        <v>88</v>
      </c>
      <c r="AU1364" s="398" t="s">
        <v>45</v>
      </c>
      <c r="AV1364" s="397" t="s">
        <v>12</v>
      </c>
      <c r="AW1364" s="397" t="s">
        <v>24</v>
      </c>
      <c r="AX1364" s="397" t="s">
        <v>42</v>
      </c>
      <c r="AY1364" s="398" t="s">
        <v>79</v>
      </c>
    </row>
    <row r="1365" spans="2:65" s="378" customFormat="1">
      <c r="B1365" s="377"/>
      <c r="D1365" s="379" t="s">
        <v>88</v>
      </c>
      <c r="E1365" s="380" t="s">
        <v>1</v>
      </c>
      <c r="F1365" s="381" t="s">
        <v>12</v>
      </c>
      <c r="H1365" s="382">
        <v>1</v>
      </c>
      <c r="I1365" s="434"/>
      <c r="L1365" s="377"/>
      <c r="M1365" s="383"/>
      <c r="N1365" s="384"/>
      <c r="O1365" s="384"/>
      <c r="P1365" s="384"/>
      <c r="Q1365" s="384"/>
      <c r="R1365" s="384"/>
      <c r="S1365" s="384"/>
      <c r="T1365" s="385"/>
      <c r="AT1365" s="380" t="s">
        <v>88</v>
      </c>
      <c r="AU1365" s="380" t="s">
        <v>45</v>
      </c>
      <c r="AV1365" s="378" t="s">
        <v>45</v>
      </c>
      <c r="AW1365" s="378" t="s">
        <v>24</v>
      </c>
      <c r="AX1365" s="378" t="s">
        <v>42</v>
      </c>
      <c r="AY1365" s="380" t="s">
        <v>79</v>
      </c>
    </row>
    <row r="1366" spans="2:65" s="387" customFormat="1">
      <c r="B1366" s="386"/>
      <c r="D1366" s="388" t="s">
        <v>88</v>
      </c>
      <c r="E1366" s="389" t="s">
        <v>1</v>
      </c>
      <c r="F1366" s="390" t="s">
        <v>90</v>
      </c>
      <c r="H1366" s="391">
        <v>1</v>
      </c>
      <c r="I1366" s="435"/>
      <c r="L1366" s="386"/>
      <c r="M1366" s="392"/>
      <c r="N1366" s="393"/>
      <c r="O1366" s="393"/>
      <c r="P1366" s="393"/>
      <c r="Q1366" s="393"/>
      <c r="R1366" s="393"/>
      <c r="S1366" s="393"/>
      <c r="T1366" s="394"/>
      <c r="AT1366" s="395" t="s">
        <v>88</v>
      </c>
      <c r="AU1366" s="395" t="s">
        <v>45</v>
      </c>
      <c r="AV1366" s="387" t="s">
        <v>91</v>
      </c>
      <c r="AW1366" s="387" t="s">
        <v>24</v>
      </c>
      <c r="AX1366" s="387" t="s">
        <v>12</v>
      </c>
      <c r="AY1366" s="395" t="s">
        <v>79</v>
      </c>
    </row>
    <row r="1367" spans="2:65" s="285" customFormat="1" ht="22.5" customHeight="1">
      <c r="B1367" s="286"/>
      <c r="C1367" s="405" t="s">
        <v>3149</v>
      </c>
      <c r="D1367" s="405" t="s">
        <v>92</v>
      </c>
      <c r="E1367" s="406" t="s">
        <v>3204</v>
      </c>
      <c r="F1367" s="407" t="s">
        <v>3203</v>
      </c>
      <c r="G1367" s="408" t="s">
        <v>185</v>
      </c>
      <c r="H1367" s="409">
        <v>1</v>
      </c>
      <c r="I1367" s="262"/>
      <c r="J1367" s="410">
        <f>ROUND(I1367*H1367,1)</f>
        <v>0</v>
      </c>
      <c r="K1367" s="407"/>
      <c r="L1367" s="411"/>
      <c r="M1367" s="412" t="s">
        <v>1</v>
      </c>
      <c r="N1367" s="413" t="s">
        <v>31</v>
      </c>
      <c r="O1367" s="374">
        <v>0</v>
      </c>
      <c r="P1367" s="374">
        <f>O1367*H1367</f>
        <v>0</v>
      </c>
      <c r="Q1367" s="374">
        <v>2.1499999999999998E-2</v>
      </c>
      <c r="R1367" s="374">
        <f>Q1367*H1367</f>
        <v>2.1499999999999998E-2</v>
      </c>
      <c r="S1367" s="374">
        <v>0</v>
      </c>
      <c r="T1367" s="375">
        <f>S1367*H1367</f>
        <v>0</v>
      </c>
      <c r="AR1367" s="275" t="s">
        <v>95</v>
      </c>
      <c r="AT1367" s="275" t="s">
        <v>92</v>
      </c>
      <c r="AU1367" s="275" t="s">
        <v>45</v>
      </c>
      <c r="AY1367" s="275" t="s">
        <v>79</v>
      </c>
      <c r="BE1367" s="376">
        <f>IF(N1367="základní",J1367,0)</f>
        <v>0</v>
      </c>
      <c r="BF1367" s="376">
        <f>IF(N1367="snížená",J1367,0)</f>
        <v>0</v>
      </c>
      <c r="BG1367" s="376">
        <f>IF(N1367="zákl. přenesená",J1367,0)</f>
        <v>0</v>
      </c>
      <c r="BH1367" s="376">
        <f>IF(N1367="sníž. přenesená",J1367,0)</f>
        <v>0</v>
      </c>
      <c r="BI1367" s="376">
        <f>IF(N1367="nulová",J1367,0)</f>
        <v>0</v>
      </c>
      <c r="BJ1367" s="275" t="s">
        <v>12</v>
      </c>
      <c r="BK1367" s="376">
        <f>ROUND(I1367*H1367,1)</f>
        <v>0</v>
      </c>
      <c r="BL1367" s="275" t="s">
        <v>86</v>
      </c>
      <c r="BM1367" s="275" t="s">
        <v>3202</v>
      </c>
    </row>
    <row r="1368" spans="2:65" s="378" customFormat="1">
      <c r="B1368" s="377"/>
      <c r="D1368" s="379" t="s">
        <v>88</v>
      </c>
      <c r="E1368" s="380" t="s">
        <v>1</v>
      </c>
      <c r="F1368" s="381" t="s">
        <v>3201</v>
      </c>
      <c r="H1368" s="382">
        <v>1</v>
      </c>
      <c r="I1368" s="434"/>
      <c r="L1368" s="377"/>
      <c r="M1368" s="383"/>
      <c r="N1368" s="384"/>
      <c r="O1368" s="384"/>
      <c r="P1368" s="384"/>
      <c r="Q1368" s="384"/>
      <c r="R1368" s="384"/>
      <c r="S1368" s="384"/>
      <c r="T1368" s="385"/>
      <c r="AT1368" s="380" t="s">
        <v>88</v>
      </c>
      <c r="AU1368" s="380" t="s">
        <v>45</v>
      </c>
      <c r="AV1368" s="378" t="s">
        <v>45</v>
      </c>
      <c r="AW1368" s="378" t="s">
        <v>24</v>
      </c>
      <c r="AX1368" s="378" t="s">
        <v>42</v>
      </c>
      <c r="AY1368" s="380" t="s">
        <v>79</v>
      </c>
    </row>
    <row r="1369" spans="2:65" s="387" customFormat="1">
      <c r="B1369" s="386"/>
      <c r="D1369" s="388" t="s">
        <v>88</v>
      </c>
      <c r="E1369" s="389" t="s">
        <v>1</v>
      </c>
      <c r="F1369" s="390" t="s">
        <v>90</v>
      </c>
      <c r="H1369" s="391">
        <v>1</v>
      </c>
      <c r="I1369" s="435"/>
      <c r="L1369" s="386"/>
      <c r="M1369" s="392"/>
      <c r="N1369" s="393"/>
      <c r="O1369" s="393"/>
      <c r="P1369" s="393"/>
      <c r="Q1369" s="393"/>
      <c r="R1369" s="393"/>
      <c r="S1369" s="393"/>
      <c r="T1369" s="394"/>
      <c r="AT1369" s="395" t="s">
        <v>88</v>
      </c>
      <c r="AU1369" s="395" t="s">
        <v>45</v>
      </c>
      <c r="AV1369" s="387" t="s">
        <v>91</v>
      </c>
      <c r="AW1369" s="387" t="s">
        <v>24</v>
      </c>
      <c r="AX1369" s="387" t="s">
        <v>12</v>
      </c>
      <c r="AY1369" s="395" t="s">
        <v>79</v>
      </c>
    </row>
    <row r="1370" spans="2:65" s="285" customFormat="1" ht="22.5" customHeight="1">
      <c r="B1370" s="286"/>
      <c r="C1370" s="366" t="s">
        <v>3146</v>
      </c>
      <c r="D1370" s="366" t="s">
        <v>82</v>
      </c>
      <c r="E1370" s="367" t="s">
        <v>3199</v>
      </c>
      <c r="F1370" s="368" t="s">
        <v>3198</v>
      </c>
      <c r="G1370" s="369" t="s">
        <v>185</v>
      </c>
      <c r="H1370" s="370">
        <v>1</v>
      </c>
      <c r="I1370" s="261"/>
      <c r="J1370" s="371">
        <f>ROUND(I1370*H1370,1)</f>
        <v>0</v>
      </c>
      <c r="K1370" s="368"/>
      <c r="L1370" s="286"/>
      <c r="M1370" s="372" t="s">
        <v>1</v>
      </c>
      <c r="N1370" s="373" t="s">
        <v>31</v>
      </c>
      <c r="O1370" s="374">
        <v>1.915</v>
      </c>
      <c r="P1370" s="374">
        <f>O1370*H1370</f>
        <v>1.915</v>
      </c>
      <c r="Q1370" s="374">
        <v>0</v>
      </c>
      <c r="R1370" s="374">
        <f>Q1370*H1370</f>
        <v>0</v>
      </c>
      <c r="S1370" s="374">
        <v>0</v>
      </c>
      <c r="T1370" s="375">
        <f>S1370*H1370</f>
        <v>0</v>
      </c>
      <c r="AR1370" s="275" t="s">
        <v>86</v>
      </c>
      <c r="AT1370" s="275" t="s">
        <v>82</v>
      </c>
      <c r="AU1370" s="275" t="s">
        <v>45</v>
      </c>
      <c r="AY1370" s="275" t="s">
        <v>79</v>
      </c>
      <c r="BE1370" s="376">
        <f>IF(N1370="základní",J1370,0)</f>
        <v>0</v>
      </c>
      <c r="BF1370" s="376">
        <f>IF(N1370="snížená",J1370,0)</f>
        <v>0</v>
      </c>
      <c r="BG1370" s="376">
        <f>IF(N1370="zákl. přenesená",J1370,0)</f>
        <v>0</v>
      </c>
      <c r="BH1370" s="376">
        <f>IF(N1370="sníž. přenesená",J1370,0)</f>
        <v>0</v>
      </c>
      <c r="BI1370" s="376">
        <f>IF(N1370="nulová",J1370,0)</f>
        <v>0</v>
      </c>
      <c r="BJ1370" s="275" t="s">
        <v>12</v>
      </c>
      <c r="BK1370" s="376">
        <f>ROUND(I1370*H1370,1)</f>
        <v>0</v>
      </c>
      <c r="BL1370" s="275" t="s">
        <v>86</v>
      </c>
      <c r="BM1370" s="275" t="s">
        <v>3197</v>
      </c>
    </row>
    <row r="1371" spans="2:65" s="285" customFormat="1" ht="22.5" customHeight="1">
      <c r="B1371" s="286"/>
      <c r="C1371" s="405" t="s">
        <v>3140</v>
      </c>
      <c r="D1371" s="405" t="s">
        <v>92</v>
      </c>
      <c r="E1371" s="406" t="s">
        <v>3195</v>
      </c>
      <c r="F1371" s="407" t="s">
        <v>3194</v>
      </c>
      <c r="G1371" s="408" t="s">
        <v>185</v>
      </c>
      <c r="H1371" s="409">
        <v>1</v>
      </c>
      <c r="I1371" s="262"/>
      <c r="J1371" s="410">
        <f>ROUND(I1371*H1371,1)</f>
        <v>0</v>
      </c>
      <c r="K1371" s="407"/>
      <c r="L1371" s="411"/>
      <c r="M1371" s="412" t="s">
        <v>1</v>
      </c>
      <c r="N1371" s="413" t="s">
        <v>31</v>
      </c>
      <c r="O1371" s="374">
        <v>0</v>
      </c>
      <c r="P1371" s="374">
        <f>O1371*H1371</f>
        <v>0</v>
      </c>
      <c r="Q1371" s="374">
        <v>3.9E-2</v>
      </c>
      <c r="R1371" s="374">
        <f>Q1371*H1371</f>
        <v>3.9E-2</v>
      </c>
      <c r="S1371" s="374">
        <v>0</v>
      </c>
      <c r="T1371" s="375">
        <f>S1371*H1371</f>
        <v>0</v>
      </c>
      <c r="AR1371" s="275" t="s">
        <v>95</v>
      </c>
      <c r="AT1371" s="275" t="s">
        <v>92</v>
      </c>
      <c r="AU1371" s="275" t="s">
        <v>45</v>
      </c>
      <c r="AY1371" s="275" t="s">
        <v>79</v>
      </c>
      <c r="BE1371" s="376">
        <f>IF(N1371="základní",J1371,0)</f>
        <v>0</v>
      </c>
      <c r="BF1371" s="376">
        <f>IF(N1371="snížená",J1371,0)</f>
        <v>0</v>
      </c>
      <c r="BG1371" s="376">
        <f>IF(N1371="zákl. přenesená",J1371,0)</f>
        <v>0</v>
      </c>
      <c r="BH1371" s="376">
        <f>IF(N1371="sníž. přenesená",J1371,0)</f>
        <v>0</v>
      </c>
      <c r="BI1371" s="376">
        <f>IF(N1371="nulová",J1371,0)</f>
        <v>0</v>
      </c>
      <c r="BJ1371" s="275" t="s">
        <v>12</v>
      </c>
      <c r="BK1371" s="376">
        <f>ROUND(I1371*H1371,1)</f>
        <v>0</v>
      </c>
      <c r="BL1371" s="275" t="s">
        <v>86</v>
      </c>
      <c r="BM1371" s="275" t="s">
        <v>3193</v>
      </c>
    </row>
    <row r="1372" spans="2:65" s="378" customFormat="1">
      <c r="B1372" s="377"/>
      <c r="D1372" s="379" t="s">
        <v>88</v>
      </c>
      <c r="E1372" s="380" t="s">
        <v>1</v>
      </c>
      <c r="F1372" s="381" t="s">
        <v>3192</v>
      </c>
      <c r="H1372" s="382">
        <v>1</v>
      </c>
      <c r="I1372" s="434"/>
      <c r="L1372" s="377"/>
      <c r="M1372" s="383"/>
      <c r="N1372" s="384"/>
      <c r="O1372" s="384"/>
      <c r="P1372" s="384"/>
      <c r="Q1372" s="384"/>
      <c r="R1372" s="384"/>
      <c r="S1372" s="384"/>
      <c r="T1372" s="385"/>
      <c r="AT1372" s="380" t="s">
        <v>88</v>
      </c>
      <c r="AU1372" s="380" t="s">
        <v>45</v>
      </c>
      <c r="AV1372" s="378" t="s">
        <v>45</v>
      </c>
      <c r="AW1372" s="378" t="s">
        <v>24</v>
      </c>
      <c r="AX1372" s="378" t="s">
        <v>42</v>
      </c>
      <c r="AY1372" s="380" t="s">
        <v>79</v>
      </c>
    </row>
    <row r="1373" spans="2:65" s="387" customFormat="1">
      <c r="B1373" s="386"/>
      <c r="D1373" s="388" t="s">
        <v>88</v>
      </c>
      <c r="E1373" s="389" t="s">
        <v>1</v>
      </c>
      <c r="F1373" s="390" t="s">
        <v>90</v>
      </c>
      <c r="H1373" s="391">
        <v>1</v>
      </c>
      <c r="I1373" s="435"/>
      <c r="L1373" s="386"/>
      <c r="M1373" s="392"/>
      <c r="N1373" s="393"/>
      <c r="O1373" s="393"/>
      <c r="P1373" s="393"/>
      <c r="Q1373" s="393"/>
      <c r="R1373" s="393"/>
      <c r="S1373" s="393"/>
      <c r="T1373" s="394"/>
      <c r="AT1373" s="395" t="s">
        <v>88</v>
      </c>
      <c r="AU1373" s="395" t="s">
        <v>45</v>
      </c>
      <c r="AV1373" s="387" t="s">
        <v>91</v>
      </c>
      <c r="AW1373" s="387" t="s">
        <v>24</v>
      </c>
      <c r="AX1373" s="387" t="s">
        <v>12</v>
      </c>
      <c r="AY1373" s="395" t="s">
        <v>79</v>
      </c>
    </row>
    <row r="1374" spans="2:65" s="285" customFormat="1" ht="22.5" customHeight="1">
      <c r="B1374" s="286"/>
      <c r="C1374" s="366" t="s">
        <v>3137</v>
      </c>
      <c r="D1374" s="366" t="s">
        <v>82</v>
      </c>
      <c r="E1374" s="367" t="s">
        <v>3190</v>
      </c>
      <c r="F1374" s="368" t="s">
        <v>3189</v>
      </c>
      <c r="G1374" s="369" t="s">
        <v>185</v>
      </c>
      <c r="H1374" s="370">
        <v>14</v>
      </c>
      <c r="I1374" s="261"/>
      <c r="J1374" s="371">
        <f>ROUND(I1374*H1374,1)</f>
        <v>0</v>
      </c>
      <c r="K1374" s="368"/>
      <c r="L1374" s="286"/>
      <c r="M1374" s="372" t="s">
        <v>1</v>
      </c>
      <c r="N1374" s="373" t="s">
        <v>31</v>
      </c>
      <c r="O1374" s="374">
        <v>2.859</v>
      </c>
      <c r="P1374" s="374">
        <f>O1374*H1374</f>
        <v>40.025999999999996</v>
      </c>
      <c r="Q1374" s="374">
        <v>0</v>
      </c>
      <c r="R1374" s="374">
        <f>Q1374*H1374</f>
        <v>0</v>
      </c>
      <c r="S1374" s="374">
        <v>0</v>
      </c>
      <c r="T1374" s="375">
        <f>S1374*H1374</f>
        <v>0</v>
      </c>
      <c r="AR1374" s="275" t="s">
        <v>86</v>
      </c>
      <c r="AT1374" s="275" t="s">
        <v>82</v>
      </c>
      <c r="AU1374" s="275" t="s">
        <v>45</v>
      </c>
      <c r="AY1374" s="275" t="s">
        <v>79</v>
      </c>
      <c r="BE1374" s="376">
        <f>IF(N1374="základní",J1374,0)</f>
        <v>0</v>
      </c>
      <c r="BF1374" s="376">
        <f>IF(N1374="snížená",J1374,0)</f>
        <v>0</v>
      </c>
      <c r="BG1374" s="376">
        <f>IF(N1374="zákl. přenesená",J1374,0)</f>
        <v>0</v>
      </c>
      <c r="BH1374" s="376">
        <f>IF(N1374="sníž. přenesená",J1374,0)</f>
        <v>0</v>
      </c>
      <c r="BI1374" s="376">
        <f>IF(N1374="nulová",J1374,0)</f>
        <v>0</v>
      </c>
      <c r="BJ1374" s="275" t="s">
        <v>12</v>
      </c>
      <c r="BK1374" s="376">
        <f>ROUND(I1374*H1374,1)</f>
        <v>0</v>
      </c>
      <c r="BL1374" s="275" t="s">
        <v>86</v>
      </c>
      <c r="BM1374" s="275" t="s">
        <v>3188</v>
      </c>
    </row>
    <row r="1375" spans="2:65" s="378" customFormat="1">
      <c r="B1375" s="377"/>
      <c r="D1375" s="379" t="s">
        <v>88</v>
      </c>
      <c r="E1375" s="380" t="s">
        <v>1</v>
      </c>
      <c r="F1375" s="381" t="s">
        <v>3183</v>
      </c>
      <c r="H1375" s="382">
        <v>14</v>
      </c>
      <c r="I1375" s="434"/>
      <c r="L1375" s="377"/>
      <c r="M1375" s="383"/>
      <c r="N1375" s="384"/>
      <c r="O1375" s="384"/>
      <c r="P1375" s="384"/>
      <c r="Q1375" s="384"/>
      <c r="R1375" s="384"/>
      <c r="S1375" s="384"/>
      <c r="T1375" s="385"/>
      <c r="AT1375" s="380" t="s">
        <v>88</v>
      </c>
      <c r="AU1375" s="380" t="s">
        <v>45</v>
      </c>
      <c r="AV1375" s="378" t="s">
        <v>45</v>
      </c>
      <c r="AW1375" s="378" t="s">
        <v>24</v>
      </c>
      <c r="AX1375" s="378" t="s">
        <v>42</v>
      </c>
      <c r="AY1375" s="380" t="s">
        <v>79</v>
      </c>
    </row>
    <row r="1376" spans="2:65" s="387" customFormat="1">
      <c r="B1376" s="386"/>
      <c r="D1376" s="388" t="s">
        <v>88</v>
      </c>
      <c r="E1376" s="389" t="s">
        <v>1</v>
      </c>
      <c r="F1376" s="390" t="s">
        <v>90</v>
      </c>
      <c r="H1376" s="391">
        <v>14</v>
      </c>
      <c r="I1376" s="435"/>
      <c r="L1376" s="386"/>
      <c r="M1376" s="392"/>
      <c r="N1376" s="393"/>
      <c r="O1376" s="393"/>
      <c r="P1376" s="393"/>
      <c r="Q1376" s="393"/>
      <c r="R1376" s="393"/>
      <c r="S1376" s="393"/>
      <c r="T1376" s="394"/>
      <c r="AT1376" s="395" t="s">
        <v>88</v>
      </c>
      <c r="AU1376" s="395" t="s">
        <v>45</v>
      </c>
      <c r="AV1376" s="387" t="s">
        <v>91</v>
      </c>
      <c r="AW1376" s="387" t="s">
        <v>24</v>
      </c>
      <c r="AX1376" s="387" t="s">
        <v>12</v>
      </c>
      <c r="AY1376" s="395" t="s">
        <v>79</v>
      </c>
    </row>
    <row r="1377" spans="2:65" s="285" customFormat="1" ht="31.5" customHeight="1">
      <c r="B1377" s="286"/>
      <c r="C1377" s="405" t="s">
        <v>3129</v>
      </c>
      <c r="D1377" s="405" t="s">
        <v>92</v>
      </c>
      <c r="E1377" s="406" t="s">
        <v>3186</v>
      </c>
      <c r="F1377" s="407" t="s">
        <v>3185</v>
      </c>
      <c r="G1377" s="408" t="s">
        <v>185</v>
      </c>
      <c r="H1377" s="409">
        <v>14</v>
      </c>
      <c r="I1377" s="262"/>
      <c r="J1377" s="410">
        <f>ROUND(I1377*H1377,1)</f>
        <v>0</v>
      </c>
      <c r="K1377" s="407"/>
      <c r="L1377" s="411"/>
      <c r="M1377" s="412" t="s">
        <v>1</v>
      </c>
      <c r="N1377" s="413" t="s">
        <v>31</v>
      </c>
      <c r="O1377" s="374">
        <v>0</v>
      </c>
      <c r="P1377" s="374">
        <f>O1377*H1377</f>
        <v>0</v>
      </c>
      <c r="Q1377" s="374">
        <v>3.7999999999999999E-2</v>
      </c>
      <c r="R1377" s="374">
        <f>Q1377*H1377</f>
        <v>0.53200000000000003</v>
      </c>
      <c r="S1377" s="374">
        <v>0</v>
      </c>
      <c r="T1377" s="375">
        <f>S1377*H1377</f>
        <v>0</v>
      </c>
      <c r="AR1377" s="275" t="s">
        <v>95</v>
      </c>
      <c r="AT1377" s="275" t="s">
        <v>92</v>
      </c>
      <c r="AU1377" s="275" t="s">
        <v>45</v>
      </c>
      <c r="AY1377" s="275" t="s">
        <v>79</v>
      </c>
      <c r="BE1377" s="376">
        <f>IF(N1377="základní",J1377,0)</f>
        <v>0</v>
      </c>
      <c r="BF1377" s="376">
        <f>IF(N1377="snížená",J1377,0)</f>
        <v>0</v>
      </c>
      <c r="BG1377" s="376">
        <f>IF(N1377="zákl. přenesená",J1377,0)</f>
        <v>0</v>
      </c>
      <c r="BH1377" s="376">
        <f>IF(N1377="sníž. přenesená",J1377,0)</f>
        <v>0</v>
      </c>
      <c r="BI1377" s="376">
        <f>IF(N1377="nulová",J1377,0)</f>
        <v>0</v>
      </c>
      <c r="BJ1377" s="275" t="s">
        <v>12</v>
      </c>
      <c r="BK1377" s="376">
        <f>ROUND(I1377*H1377,1)</f>
        <v>0</v>
      </c>
      <c r="BL1377" s="275" t="s">
        <v>86</v>
      </c>
      <c r="BM1377" s="275" t="s">
        <v>3184</v>
      </c>
    </row>
    <row r="1378" spans="2:65" s="378" customFormat="1">
      <c r="B1378" s="377"/>
      <c r="D1378" s="379" t="s">
        <v>88</v>
      </c>
      <c r="E1378" s="380" t="s">
        <v>1</v>
      </c>
      <c r="F1378" s="381" t="s">
        <v>3183</v>
      </c>
      <c r="H1378" s="382">
        <v>14</v>
      </c>
      <c r="I1378" s="434"/>
      <c r="L1378" s="377"/>
      <c r="M1378" s="383"/>
      <c r="N1378" s="384"/>
      <c r="O1378" s="384"/>
      <c r="P1378" s="384"/>
      <c r="Q1378" s="384"/>
      <c r="R1378" s="384"/>
      <c r="S1378" s="384"/>
      <c r="T1378" s="385"/>
      <c r="AT1378" s="380" t="s">
        <v>88</v>
      </c>
      <c r="AU1378" s="380" t="s">
        <v>45</v>
      </c>
      <c r="AV1378" s="378" t="s">
        <v>45</v>
      </c>
      <c r="AW1378" s="378" t="s">
        <v>24</v>
      </c>
      <c r="AX1378" s="378" t="s">
        <v>42</v>
      </c>
      <c r="AY1378" s="380" t="s">
        <v>79</v>
      </c>
    </row>
    <row r="1379" spans="2:65" s="387" customFormat="1">
      <c r="B1379" s="386"/>
      <c r="D1379" s="388" t="s">
        <v>88</v>
      </c>
      <c r="E1379" s="389" t="s">
        <v>1</v>
      </c>
      <c r="F1379" s="390" t="s">
        <v>90</v>
      </c>
      <c r="H1379" s="391">
        <v>14</v>
      </c>
      <c r="I1379" s="435"/>
      <c r="L1379" s="386"/>
      <c r="M1379" s="392"/>
      <c r="N1379" s="393"/>
      <c r="O1379" s="393"/>
      <c r="P1379" s="393"/>
      <c r="Q1379" s="393"/>
      <c r="R1379" s="393"/>
      <c r="S1379" s="393"/>
      <c r="T1379" s="394"/>
      <c r="AT1379" s="395" t="s">
        <v>88</v>
      </c>
      <c r="AU1379" s="395" t="s">
        <v>45</v>
      </c>
      <c r="AV1379" s="387" t="s">
        <v>91</v>
      </c>
      <c r="AW1379" s="387" t="s">
        <v>24</v>
      </c>
      <c r="AX1379" s="387" t="s">
        <v>12</v>
      </c>
      <c r="AY1379" s="395" t="s">
        <v>79</v>
      </c>
    </row>
    <row r="1380" spans="2:65" s="285" customFormat="1" ht="22.5" customHeight="1">
      <c r="B1380" s="286"/>
      <c r="C1380" s="366" t="s">
        <v>3122</v>
      </c>
      <c r="D1380" s="366" t="s">
        <v>82</v>
      </c>
      <c r="E1380" s="367" t="s">
        <v>3181</v>
      </c>
      <c r="F1380" s="368" t="s">
        <v>3180</v>
      </c>
      <c r="G1380" s="369" t="s">
        <v>185</v>
      </c>
      <c r="H1380" s="370">
        <v>1</v>
      </c>
      <c r="I1380" s="261"/>
      <c r="J1380" s="371">
        <f>ROUND(I1380*H1380,1)</f>
        <v>0</v>
      </c>
      <c r="K1380" s="368"/>
      <c r="L1380" s="286"/>
      <c r="M1380" s="372" t="s">
        <v>1</v>
      </c>
      <c r="N1380" s="373" t="s">
        <v>31</v>
      </c>
      <c r="O1380" s="374">
        <v>3.5270000000000001</v>
      </c>
      <c r="P1380" s="374">
        <f>O1380*H1380</f>
        <v>3.5270000000000001</v>
      </c>
      <c r="Q1380" s="374">
        <v>0</v>
      </c>
      <c r="R1380" s="374">
        <f>Q1380*H1380</f>
        <v>0</v>
      </c>
      <c r="S1380" s="374">
        <v>0</v>
      </c>
      <c r="T1380" s="375">
        <f>S1380*H1380</f>
        <v>0</v>
      </c>
      <c r="AR1380" s="275" t="s">
        <v>86</v>
      </c>
      <c r="AT1380" s="275" t="s">
        <v>82</v>
      </c>
      <c r="AU1380" s="275" t="s">
        <v>45</v>
      </c>
      <c r="AY1380" s="275" t="s">
        <v>79</v>
      </c>
      <c r="BE1380" s="376">
        <f>IF(N1380="základní",J1380,0)</f>
        <v>0</v>
      </c>
      <c r="BF1380" s="376">
        <f>IF(N1380="snížená",J1380,0)</f>
        <v>0</v>
      </c>
      <c r="BG1380" s="376">
        <f>IF(N1380="zákl. přenesená",J1380,0)</f>
        <v>0</v>
      </c>
      <c r="BH1380" s="376">
        <f>IF(N1380="sníž. přenesená",J1380,0)</f>
        <v>0</v>
      </c>
      <c r="BI1380" s="376">
        <f>IF(N1380="nulová",J1380,0)</f>
        <v>0</v>
      </c>
      <c r="BJ1380" s="275" t="s">
        <v>12</v>
      </c>
      <c r="BK1380" s="376">
        <f>ROUND(I1380*H1380,1)</f>
        <v>0</v>
      </c>
      <c r="BL1380" s="275" t="s">
        <v>86</v>
      </c>
      <c r="BM1380" s="275" t="s">
        <v>3179</v>
      </c>
    </row>
    <row r="1381" spans="2:65" s="285" customFormat="1" ht="22.5" customHeight="1">
      <c r="B1381" s="286"/>
      <c r="C1381" s="405" t="s">
        <v>3118</v>
      </c>
      <c r="D1381" s="405" t="s">
        <v>92</v>
      </c>
      <c r="E1381" s="406" t="s">
        <v>3177</v>
      </c>
      <c r="F1381" s="407" t="s">
        <v>3176</v>
      </c>
      <c r="G1381" s="408" t="s">
        <v>185</v>
      </c>
      <c r="H1381" s="409">
        <v>1</v>
      </c>
      <c r="I1381" s="262"/>
      <c r="J1381" s="410">
        <f>ROUND(I1381*H1381,1)</f>
        <v>0</v>
      </c>
      <c r="K1381" s="407"/>
      <c r="L1381" s="411"/>
      <c r="M1381" s="412" t="s">
        <v>1</v>
      </c>
      <c r="N1381" s="413" t="s">
        <v>31</v>
      </c>
      <c r="O1381" s="374">
        <v>0</v>
      </c>
      <c r="P1381" s="374">
        <f>O1381*H1381</f>
        <v>0</v>
      </c>
      <c r="Q1381" s="374">
        <v>6.5000000000000002E-2</v>
      </c>
      <c r="R1381" s="374">
        <f>Q1381*H1381</f>
        <v>6.5000000000000002E-2</v>
      </c>
      <c r="S1381" s="374">
        <v>0</v>
      </c>
      <c r="T1381" s="375">
        <f>S1381*H1381</f>
        <v>0</v>
      </c>
      <c r="AR1381" s="275" t="s">
        <v>95</v>
      </c>
      <c r="AT1381" s="275" t="s">
        <v>92</v>
      </c>
      <c r="AU1381" s="275" t="s">
        <v>45</v>
      </c>
      <c r="AY1381" s="275" t="s">
        <v>79</v>
      </c>
      <c r="BE1381" s="376">
        <f>IF(N1381="základní",J1381,0)</f>
        <v>0</v>
      </c>
      <c r="BF1381" s="376">
        <f>IF(N1381="snížená",J1381,0)</f>
        <v>0</v>
      </c>
      <c r="BG1381" s="376">
        <f>IF(N1381="zákl. přenesená",J1381,0)</f>
        <v>0</v>
      </c>
      <c r="BH1381" s="376">
        <f>IF(N1381="sníž. přenesená",J1381,0)</f>
        <v>0</v>
      </c>
      <c r="BI1381" s="376">
        <f>IF(N1381="nulová",J1381,0)</f>
        <v>0</v>
      </c>
      <c r="BJ1381" s="275" t="s">
        <v>12</v>
      </c>
      <c r="BK1381" s="376">
        <f>ROUND(I1381*H1381,1)</f>
        <v>0</v>
      </c>
      <c r="BL1381" s="275" t="s">
        <v>86</v>
      </c>
      <c r="BM1381" s="275" t="s">
        <v>3175</v>
      </c>
    </row>
    <row r="1382" spans="2:65" s="378" customFormat="1">
      <c r="B1382" s="377"/>
      <c r="D1382" s="379" t="s">
        <v>88</v>
      </c>
      <c r="E1382" s="380" t="s">
        <v>1</v>
      </c>
      <c r="F1382" s="381" t="s">
        <v>3174</v>
      </c>
      <c r="H1382" s="382">
        <v>1</v>
      </c>
      <c r="I1382" s="434"/>
      <c r="L1382" s="377"/>
      <c r="M1382" s="383"/>
      <c r="N1382" s="384"/>
      <c r="O1382" s="384"/>
      <c r="P1382" s="384"/>
      <c r="Q1382" s="384"/>
      <c r="R1382" s="384"/>
      <c r="S1382" s="384"/>
      <c r="T1382" s="385"/>
      <c r="AT1382" s="380" t="s">
        <v>88</v>
      </c>
      <c r="AU1382" s="380" t="s">
        <v>45</v>
      </c>
      <c r="AV1382" s="378" t="s">
        <v>45</v>
      </c>
      <c r="AW1382" s="378" t="s">
        <v>24</v>
      </c>
      <c r="AX1382" s="378" t="s">
        <v>42</v>
      </c>
      <c r="AY1382" s="380" t="s">
        <v>79</v>
      </c>
    </row>
    <row r="1383" spans="2:65" s="387" customFormat="1">
      <c r="B1383" s="386"/>
      <c r="D1383" s="388" t="s">
        <v>88</v>
      </c>
      <c r="E1383" s="389" t="s">
        <v>1</v>
      </c>
      <c r="F1383" s="390" t="s">
        <v>90</v>
      </c>
      <c r="H1383" s="391">
        <v>1</v>
      </c>
      <c r="I1383" s="435"/>
      <c r="L1383" s="386"/>
      <c r="M1383" s="392"/>
      <c r="N1383" s="393"/>
      <c r="O1383" s="393"/>
      <c r="P1383" s="393"/>
      <c r="Q1383" s="393"/>
      <c r="R1383" s="393"/>
      <c r="S1383" s="393"/>
      <c r="T1383" s="394"/>
      <c r="AT1383" s="395" t="s">
        <v>88</v>
      </c>
      <c r="AU1383" s="395" t="s">
        <v>45</v>
      </c>
      <c r="AV1383" s="387" t="s">
        <v>91</v>
      </c>
      <c r="AW1383" s="387" t="s">
        <v>24</v>
      </c>
      <c r="AX1383" s="387" t="s">
        <v>12</v>
      </c>
      <c r="AY1383" s="395" t="s">
        <v>79</v>
      </c>
    </row>
    <row r="1384" spans="2:65" s="285" customFormat="1" ht="22.5" customHeight="1">
      <c r="B1384" s="286"/>
      <c r="C1384" s="366" t="s">
        <v>3114</v>
      </c>
      <c r="D1384" s="366" t="s">
        <v>82</v>
      </c>
      <c r="E1384" s="367" t="s">
        <v>3172</v>
      </c>
      <c r="F1384" s="368" t="s">
        <v>3171</v>
      </c>
      <c r="G1384" s="369" t="s">
        <v>185</v>
      </c>
      <c r="H1384" s="370">
        <v>29</v>
      </c>
      <c r="I1384" s="261"/>
      <c r="J1384" s="371">
        <f>ROUND(I1384*H1384,1)</f>
        <v>0</v>
      </c>
      <c r="K1384" s="368"/>
      <c r="L1384" s="286"/>
      <c r="M1384" s="372" t="s">
        <v>1</v>
      </c>
      <c r="N1384" s="373" t="s">
        <v>31</v>
      </c>
      <c r="O1384" s="374">
        <v>0.28799999999999998</v>
      </c>
      <c r="P1384" s="374">
        <f>O1384*H1384</f>
        <v>8.3519999999999985</v>
      </c>
      <c r="Q1384" s="374">
        <v>0</v>
      </c>
      <c r="R1384" s="374">
        <f>Q1384*H1384</f>
        <v>0</v>
      </c>
      <c r="S1384" s="374">
        <v>0</v>
      </c>
      <c r="T1384" s="375">
        <f>S1384*H1384</f>
        <v>0</v>
      </c>
      <c r="AR1384" s="275" t="s">
        <v>86</v>
      </c>
      <c r="AT1384" s="275" t="s">
        <v>82</v>
      </c>
      <c r="AU1384" s="275" t="s">
        <v>45</v>
      </c>
      <c r="AY1384" s="275" t="s">
        <v>79</v>
      </c>
      <c r="BE1384" s="376">
        <f>IF(N1384="základní",J1384,0)</f>
        <v>0</v>
      </c>
      <c r="BF1384" s="376">
        <f>IF(N1384="snížená",J1384,0)</f>
        <v>0</v>
      </c>
      <c r="BG1384" s="376">
        <f>IF(N1384="zákl. přenesená",J1384,0)</f>
        <v>0</v>
      </c>
      <c r="BH1384" s="376">
        <f>IF(N1384="sníž. přenesená",J1384,0)</f>
        <v>0</v>
      </c>
      <c r="BI1384" s="376">
        <f>IF(N1384="nulová",J1384,0)</f>
        <v>0</v>
      </c>
      <c r="BJ1384" s="275" t="s">
        <v>12</v>
      </c>
      <c r="BK1384" s="376">
        <f>ROUND(I1384*H1384,1)</f>
        <v>0</v>
      </c>
      <c r="BL1384" s="275" t="s">
        <v>86</v>
      </c>
      <c r="BM1384" s="275" t="s">
        <v>3170</v>
      </c>
    </row>
    <row r="1385" spans="2:65" s="378" customFormat="1">
      <c r="B1385" s="377"/>
      <c r="D1385" s="379" t="s">
        <v>88</v>
      </c>
      <c r="E1385" s="380" t="s">
        <v>1</v>
      </c>
      <c r="F1385" s="381" t="s">
        <v>3169</v>
      </c>
      <c r="H1385" s="382">
        <v>18</v>
      </c>
      <c r="I1385" s="434"/>
      <c r="L1385" s="377"/>
      <c r="M1385" s="383"/>
      <c r="N1385" s="384"/>
      <c r="O1385" s="384"/>
      <c r="P1385" s="384"/>
      <c r="Q1385" s="384"/>
      <c r="R1385" s="384"/>
      <c r="S1385" s="384"/>
      <c r="T1385" s="385"/>
      <c r="AT1385" s="380" t="s">
        <v>88</v>
      </c>
      <c r="AU1385" s="380" t="s">
        <v>45</v>
      </c>
      <c r="AV1385" s="378" t="s">
        <v>45</v>
      </c>
      <c r="AW1385" s="378" t="s">
        <v>24</v>
      </c>
      <c r="AX1385" s="378" t="s">
        <v>42</v>
      </c>
      <c r="AY1385" s="380" t="s">
        <v>79</v>
      </c>
    </row>
    <row r="1386" spans="2:65" s="378" customFormat="1">
      <c r="B1386" s="377"/>
      <c r="D1386" s="379" t="s">
        <v>88</v>
      </c>
      <c r="E1386" s="380" t="s">
        <v>1</v>
      </c>
      <c r="F1386" s="381" t="s">
        <v>3168</v>
      </c>
      <c r="H1386" s="382">
        <v>11</v>
      </c>
      <c r="I1386" s="434"/>
      <c r="L1386" s="377"/>
      <c r="M1386" s="383"/>
      <c r="N1386" s="384"/>
      <c r="O1386" s="384"/>
      <c r="P1386" s="384"/>
      <c r="Q1386" s="384"/>
      <c r="R1386" s="384"/>
      <c r="S1386" s="384"/>
      <c r="T1386" s="385"/>
      <c r="AT1386" s="380" t="s">
        <v>88</v>
      </c>
      <c r="AU1386" s="380" t="s">
        <v>45</v>
      </c>
      <c r="AV1386" s="378" t="s">
        <v>45</v>
      </c>
      <c r="AW1386" s="378" t="s">
        <v>24</v>
      </c>
      <c r="AX1386" s="378" t="s">
        <v>42</v>
      </c>
      <c r="AY1386" s="380" t="s">
        <v>79</v>
      </c>
    </row>
    <row r="1387" spans="2:65" s="387" customFormat="1">
      <c r="B1387" s="386"/>
      <c r="D1387" s="388" t="s">
        <v>88</v>
      </c>
      <c r="E1387" s="389" t="s">
        <v>1</v>
      </c>
      <c r="F1387" s="390" t="s">
        <v>90</v>
      </c>
      <c r="H1387" s="391">
        <v>29</v>
      </c>
      <c r="I1387" s="435"/>
      <c r="L1387" s="386"/>
      <c r="M1387" s="392"/>
      <c r="N1387" s="393"/>
      <c r="O1387" s="393"/>
      <c r="P1387" s="393"/>
      <c r="Q1387" s="393"/>
      <c r="R1387" s="393"/>
      <c r="S1387" s="393"/>
      <c r="T1387" s="394"/>
      <c r="AT1387" s="395" t="s">
        <v>88</v>
      </c>
      <c r="AU1387" s="395" t="s">
        <v>45</v>
      </c>
      <c r="AV1387" s="387" t="s">
        <v>91</v>
      </c>
      <c r="AW1387" s="387" t="s">
        <v>24</v>
      </c>
      <c r="AX1387" s="387" t="s">
        <v>12</v>
      </c>
      <c r="AY1387" s="395" t="s">
        <v>79</v>
      </c>
    </row>
    <row r="1388" spans="2:65" s="285" customFormat="1" ht="22.5" customHeight="1">
      <c r="B1388" s="286"/>
      <c r="C1388" s="405" t="s">
        <v>3109</v>
      </c>
      <c r="D1388" s="405" t="s">
        <v>92</v>
      </c>
      <c r="E1388" s="406" t="s">
        <v>3166</v>
      </c>
      <c r="F1388" s="407" t="s">
        <v>3165</v>
      </c>
      <c r="G1388" s="408" t="s">
        <v>185</v>
      </c>
      <c r="H1388" s="409">
        <v>29</v>
      </c>
      <c r="I1388" s="262"/>
      <c r="J1388" s="410">
        <f>ROUND(I1388*H1388,1)</f>
        <v>0</v>
      </c>
      <c r="K1388" s="407"/>
      <c r="L1388" s="411"/>
      <c r="M1388" s="412" t="s">
        <v>1</v>
      </c>
      <c r="N1388" s="413" t="s">
        <v>31</v>
      </c>
      <c r="O1388" s="374">
        <v>0</v>
      </c>
      <c r="P1388" s="374">
        <f>O1388*H1388</f>
        <v>0</v>
      </c>
      <c r="Q1388" s="374">
        <v>0</v>
      </c>
      <c r="R1388" s="374">
        <f>Q1388*H1388</f>
        <v>0</v>
      </c>
      <c r="S1388" s="374">
        <v>0</v>
      </c>
      <c r="T1388" s="375">
        <f>S1388*H1388</f>
        <v>0</v>
      </c>
      <c r="AR1388" s="275" t="s">
        <v>95</v>
      </c>
      <c r="AT1388" s="275" t="s">
        <v>92</v>
      </c>
      <c r="AU1388" s="275" t="s">
        <v>45</v>
      </c>
      <c r="AY1388" s="275" t="s">
        <v>79</v>
      </c>
      <c r="BE1388" s="376">
        <f>IF(N1388="základní",J1388,0)</f>
        <v>0</v>
      </c>
      <c r="BF1388" s="376">
        <f>IF(N1388="snížená",J1388,0)</f>
        <v>0</v>
      </c>
      <c r="BG1388" s="376">
        <f>IF(N1388="zákl. přenesená",J1388,0)</f>
        <v>0</v>
      </c>
      <c r="BH1388" s="376">
        <f>IF(N1388="sníž. přenesená",J1388,0)</f>
        <v>0</v>
      </c>
      <c r="BI1388" s="376">
        <f>IF(N1388="nulová",J1388,0)</f>
        <v>0</v>
      </c>
      <c r="BJ1388" s="275" t="s">
        <v>12</v>
      </c>
      <c r="BK1388" s="376">
        <f>ROUND(I1388*H1388,1)</f>
        <v>0</v>
      </c>
      <c r="BL1388" s="275" t="s">
        <v>86</v>
      </c>
      <c r="BM1388" s="275" t="s">
        <v>3164</v>
      </c>
    </row>
    <row r="1389" spans="2:65" s="285" customFormat="1" ht="22.5" customHeight="1">
      <c r="B1389" s="286"/>
      <c r="C1389" s="366" t="s">
        <v>3105</v>
      </c>
      <c r="D1389" s="366" t="s">
        <v>82</v>
      </c>
      <c r="E1389" s="367" t="s">
        <v>3162</v>
      </c>
      <c r="F1389" s="368" t="s">
        <v>3161</v>
      </c>
      <c r="G1389" s="369" t="s">
        <v>185</v>
      </c>
      <c r="H1389" s="370">
        <v>63</v>
      </c>
      <c r="I1389" s="261"/>
      <c r="J1389" s="371">
        <f>ROUND(I1389*H1389,1)</f>
        <v>0</v>
      </c>
      <c r="K1389" s="368"/>
      <c r="L1389" s="286"/>
      <c r="M1389" s="372" t="s">
        <v>1</v>
      </c>
      <c r="N1389" s="373" t="s">
        <v>31</v>
      </c>
      <c r="O1389" s="374">
        <v>0.54200000000000004</v>
      </c>
      <c r="P1389" s="374">
        <f>O1389*H1389</f>
        <v>34.146000000000001</v>
      </c>
      <c r="Q1389" s="374">
        <v>0</v>
      </c>
      <c r="R1389" s="374">
        <f>Q1389*H1389</f>
        <v>0</v>
      </c>
      <c r="S1389" s="374">
        <v>0</v>
      </c>
      <c r="T1389" s="375">
        <f>S1389*H1389</f>
        <v>0</v>
      </c>
      <c r="AR1389" s="275" t="s">
        <v>86</v>
      </c>
      <c r="AT1389" s="275" t="s">
        <v>82</v>
      </c>
      <c r="AU1389" s="275" t="s">
        <v>45</v>
      </c>
      <c r="AY1389" s="275" t="s">
        <v>79</v>
      </c>
      <c r="BE1389" s="376">
        <f>IF(N1389="základní",J1389,0)</f>
        <v>0</v>
      </c>
      <c r="BF1389" s="376">
        <f>IF(N1389="snížená",J1389,0)</f>
        <v>0</v>
      </c>
      <c r="BG1389" s="376">
        <f>IF(N1389="zákl. přenesená",J1389,0)</f>
        <v>0</v>
      </c>
      <c r="BH1389" s="376">
        <f>IF(N1389="sníž. přenesená",J1389,0)</f>
        <v>0</v>
      </c>
      <c r="BI1389" s="376">
        <f>IF(N1389="nulová",J1389,0)</f>
        <v>0</v>
      </c>
      <c r="BJ1389" s="275" t="s">
        <v>12</v>
      </c>
      <c r="BK1389" s="376">
        <f>ROUND(I1389*H1389,1)</f>
        <v>0</v>
      </c>
      <c r="BL1389" s="275" t="s">
        <v>86</v>
      </c>
      <c r="BM1389" s="275" t="s">
        <v>3160</v>
      </c>
    </row>
    <row r="1390" spans="2:65" s="378" customFormat="1">
      <c r="B1390" s="377"/>
      <c r="D1390" s="379" t="s">
        <v>88</v>
      </c>
      <c r="E1390" s="380" t="s">
        <v>1</v>
      </c>
      <c r="F1390" s="381" t="s">
        <v>3159</v>
      </c>
      <c r="H1390" s="382">
        <v>63</v>
      </c>
      <c r="I1390" s="434"/>
      <c r="L1390" s="377"/>
      <c r="M1390" s="383"/>
      <c r="N1390" s="384"/>
      <c r="O1390" s="384"/>
      <c r="P1390" s="384"/>
      <c r="Q1390" s="384"/>
      <c r="R1390" s="384"/>
      <c r="S1390" s="384"/>
      <c r="T1390" s="385"/>
      <c r="AT1390" s="380" t="s">
        <v>88</v>
      </c>
      <c r="AU1390" s="380" t="s">
        <v>45</v>
      </c>
      <c r="AV1390" s="378" t="s">
        <v>45</v>
      </c>
      <c r="AW1390" s="378" t="s">
        <v>24</v>
      </c>
      <c r="AX1390" s="378" t="s">
        <v>42</v>
      </c>
      <c r="AY1390" s="380" t="s">
        <v>79</v>
      </c>
    </row>
    <row r="1391" spans="2:65" s="387" customFormat="1">
      <c r="B1391" s="386"/>
      <c r="D1391" s="388" t="s">
        <v>88</v>
      </c>
      <c r="E1391" s="389" t="s">
        <v>1</v>
      </c>
      <c r="F1391" s="390" t="s">
        <v>90</v>
      </c>
      <c r="H1391" s="391">
        <v>63</v>
      </c>
      <c r="I1391" s="435"/>
      <c r="L1391" s="386"/>
      <c r="M1391" s="392"/>
      <c r="N1391" s="393"/>
      <c r="O1391" s="393"/>
      <c r="P1391" s="393"/>
      <c r="Q1391" s="393"/>
      <c r="R1391" s="393"/>
      <c r="S1391" s="393"/>
      <c r="T1391" s="394"/>
      <c r="AT1391" s="395" t="s">
        <v>88</v>
      </c>
      <c r="AU1391" s="395" t="s">
        <v>45</v>
      </c>
      <c r="AV1391" s="387" t="s">
        <v>91</v>
      </c>
      <c r="AW1391" s="387" t="s">
        <v>24</v>
      </c>
      <c r="AX1391" s="387" t="s">
        <v>12</v>
      </c>
      <c r="AY1391" s="395" t="s">
        <v>79</v>
      </c>
    </row>
    <row r="1392" spans="2:65" s="285" customFormat="1" ht="22.5" customHeight="1">
      <c r="B1392" s="286"/>
      <c r="C1392" s="405" t="s">
        <v>3101</v>
      </c>
      <c r="D1392" s="405" t="s">
        <v>92</v>
      </c>
      <c r="E1392" s="406" t="s">
        <v>3157</v>
      </c>
      <c r="F1392" s="407" t="s">
        <v>3156</v>
      </c>
      <c r="G1392" s="408" t="s">
        <v>185</v>
      </c>
      <c r="H1392" s="409">
        <v>63</v>
      </c>
      <c r="I1392" s="262"/>
      <c r="J1392" s="410">
        <f>ROUND(I1392*H1392,1)</f>
        <v>0</v>
      </c>
      <c r="K1392" s="407"/>
      <c r="L1392" s="411"/>
      <c r="M1392" s="412" t="s">
        <v>1</v>
      </c>
      <c r="N1392" s="413" t="s">
        <v>31</v>
      </c>
      <c r="O1392" s="374">
        <v>0</v>
      </c>
      <c r="P1392" s="374">
        <f>O1392*H1392</f>
        <v>0</v>
      </c>
      <c r="Q1392" s="374">
        <v>1.1999999999999999E-3</v>
      </c>
      <c r="R1392" s="374">
        <f>Q1392*H1392</f>
        <v>7.5599999999999987E-2</v>
      </c>
      <c r="S1392" s="374">
        <v>0</v>
      </c>
      <c r="T1392" s="375">
        <f>S1392*H1392</f>
        <v>0</v>
      </c>
      <c r="AR1392" s="275" t="s">
        <v>95</v>
      </c>
      <c r="AT1392" s="275" t="s">
        <v>92</v>
      </c>
      <c r="AU1392" s="275" t="s">
        <v>45</v>
      </c>
      <c r="AY1392" s="275" t="s">
        <v>79</v>
      </c>
      <c r="BE1392" s="376">
        <f>IF(N1392="základní",J1392,0)</f>
        <v>0</v>
      </c>
      <c r="BF1392" s="376">
        <f>IF(N1392="snížená",J1392,0)</f>
        <v>0</v>
      </c>
      <c r="BG1392" s="376">
        <f>IF(N1392="zákl. přenesená",J1392,0)</f>
        <v>0</v>
      </c>
      <c r="BH1392" s="376">
        <f>IF(N1392="sníž. přenesená",J1392,0)</f>
        <v>0</v>
      </c>
      <c r="BI1392" s="376">
        <f>IF(N1392="nulová",J1392,0)</f>
        <v>0</v>
      </c>
      <c r="BJ1392" s="275" t="s">
        <v>12</v>
      </c>
      <c r="BK1392" s="376">
        <f>ROUND(I1392*H1392,1)</f>
        <v>0</v>
      </c>
      <c r="BL1392" s="275" t="s">
        <v>86</v>
      </c>
      <c r="BM1392" s="275" t="s">
        <v>3155</v>
      </c>
    </row>
    <row r="1393" spans="2:65" s="285" customFormat="1" ht="27">
      <c r="B1393" s="286"/>
      <c r="D1393" s="388" t="s">
        <v>4618</v>
      </c>
      <c r="F1393" s="427" t="s">
        <v>4744</v>
      </c>
      <c r="I1393" s="439"/>
      <c r="L1393" s="286"/>
      <c r="M1393" s="425"/>
      <c r="N1393" s="273"/>
      <c r="O1393" s="273"/>
      <c r="P1393" s="273"/>
      <c r="Q1393" s="273"/>
      <c r="R1393" s="273"/>
      <c r="S1393" s="273"/>
      <c r="T1393" s="426"/>
      <c r="AT1393" s="275" t="s">
        <v>4618</v>
      </c>
      <c r="AU1393" s="275" t="s">
        <v>45</v>
      </c>
    </row>
    <row r="1394" spans="2:65" s="285" customFormat="1" ht="22.5" customHeight="1">
      <c r="B1394" s="286"/>
      <c r="C1394" s="366" t="s">
        <v>3097</v>
      </c>
      <c r="D1394" s="366" t="s">
        <v>82</v>
      </c>
      <c r="E1394" s="367" t="s">
        <v>3153</v>
      </c>
      <c r="F1394" s="368" t="s">
        <v>3152</v>
      </c>
      <c r="G1394" s="369" t="s">
        <v>185</v>
      </c>
      <c r="H1394" s="370">
        <v>12</v>
      </c>
      <c r="I1394" s="261"/>
      <c r="J1394" s="371">
        <f>ROUND(I1394*H1394,1)</f>
        <v>0</v>
      </c>
      <c r="K1394" s="368"/>
      <c r="L1394" s="286"/>
      <c r="M1394" s="372" t="s">
        <v>1</v>
      </c>
      <c r="N1394" s="373" t="s">
        <v>31</v>
      </c>
      <c r="O1394" s="374">
        <v>0.34499999999999997</v>
      </c>
      <c r="P1394" s="374">
        <f>O1394*H1394</f>
        <v>4.1399999999999997</v>
      </c>
      <c r="Q1394" s="374">
        <v>0</v>
      </c>
      <c r="R1394" s="374">
        <f>Q1394*H1394</f>
        <v>0</v>
      </c>
      <c r="S1394" s="374">
        <v>0</v>
      </c>
      <c r="T1394" s="375">
        <f>S1394*H1394</f>
        <v>0</v>
      </c>
      <c r="AR1394" s="275" t="s">
        <v>86</v>
      </c>
      <c r="AT1394" s="275" t="s">
        <v>82</v>
      </c>
      <c r="AU1394" s="275" t="s">
        <v>45</v>
      </c>
      <c r="AY1394" s="275" t="s">
        <v>79</v>
      </c>
      <c r="BE1394" s="376">
        <f>IF(N1394="základní",J1394,0)</f>
        <v>0</v>
      </c>
      <c r="BF1394" s="376">
        <f>IF(N1394="snížená",J1394,0)</f>
        <v>0</v>
      </c>
      <c r="BG1394" s="376">
        <f>IF(N1394="zákl. přenesená",J1394,0)</f>
        <v>0</v>
      </c>
      <c r="BH1394" s="376">
        <f>IF(N1394="sníž. přenesená",J1394,0)</f>
        <v>0</v>
      </c>
      <c r="BI1394" s="376">
        <f>IF(N1394="nulová",J1394,0)</f>
        <v>0</v>
      </c>
      <c r="BJ1394" s="275" t="s">
        <v>12</v>
      </c>
      <c r="BK1394" s="376">
        <f>ROUND(I1394*H1394,1)</f>
        <v>0</v>
      </c>
      <c r="BL1394" s="275" t="s">
        <v>86</v>
      </c>
      <c r="BM1394" s="275" t="s">
        <v>3151</v>
      </c>
    </row>
    <row r="1395" spans="2:65" s="378" customFormat="1">
      <c r="B1395" s="377"/>
      <c r="D1395" s="379" t="s">
        <v>88</v>
      </c>
      <c r="E1395" s="380" t="s">
        <v>1</v>
      </c>
      <c r="F1395" s="381" t="s">
        <v>3150</v>
      </c>
      <c r="H1395" s="382">
        <v>12</v>
      </c>
      <c r="I1395" s="434"/>
      <c r="L1395" s="377"/>
      <c r="M1395" s="383"/>
      <c r="N1395" s="384"/>
      <c r="O1395" s="384"/>
      <c r="P1395" s="384"/>
      <c r="Q1395" s="384"/>
      <c r="R1395" s="384"/>
      <c r="S1395" s="384"/>
      <c r="T1395" s="385"/>
      <c r="AT1395" s="380" t="s">
        <v>88</v>
      </c>
      <c r="AU1395" s="380" t="s">
        <v>45</v>
      </c>
      <c r="AV1395" s="378" t="s">
        <v>45</v>
      </c>
      <c r="AW1395" s="378" t="s">
        <v>24</v>
      </c>
      <c r="AX1395" s="378" t="s">
        <v>42</v>
      </c>
      <c r="AY1395" s="380" t="s">
        <v>79</v>
      </c>
    </row>
    <row r="1396" spans="2:65" s="387" customFormat="1">
      <c r="B1396" s="386"/>
      <c r="D1396" s="388" t="s">
        <v>88</v>
      </c>
      <c r="E1396" s="389" t="s">
        <v>1</v>
      </c>
      <c r="F1396" s="390" t="s">
        <v>90</v>
      </c>
      <c r="H1396" s="391">
        <v>12</v>
      </c>
      <c r="I1396" s="435"/>
      <c r="L1396" s="386"/>
      <c r="M1396" s="392"/>
      <c r="N1396" s="393"/>
      <c r="O1396" s="393"/>
      <c r="P1396" s="393"/>
      <c r="Q1396" s="393"/>
      <c r="R1396" s="393"/>
      <c r="S1396" s="393"/>
      <c r="T1396" s="394"/>
      <c r="AT1396" s="395" t="s">
        <v>88</v>
      </c>
      <c r="AU1396" s="395" t="s">
        <v>45</v>
      </c>
      <c r="AV1396" s="387" t="s">
        <v>91</v>
      </c>
      <c r="AW1396" s="387" t="s">
        <v>24</v>
      </c>
      <c r="AX1396" s="387" t="s">
        <v>12</v>
      </c>
      <c r="AY1396" s="395" t="s">
        <v>79</v>
      </c>
    </row>
    <row r="1397" spans="2:65" s="285" customFormat="1" ht="22.5" customHeight="1">
      <c r="B1397" s="286"/>
      <c r="C1397" s="405" t="s">
        <v>3092</v>
      </c>
      <c r="D1397" s="405" t="s">
        <v>92</v>
      </c>
      <c r="E1397" s="406" t="s">
        <v>3128</v>
      </c>
      <c r="F1397" s="407" t="s">
        <v>4743</v>
      </c>
      <c r="G1397" s="408" t="s">
        <v>85</v>
      </c>
      <c r="H1397" s="409">
        <v>9</v>
      </c>
      <c r="I1397" s="262"/>
      <c r="J1397" s="410">
        <f>ROUND(I1397*H1397,1)</f>
        <v>0</v>
      </c>
      <c r="K1397" s="407"/>
      <c r="L1397" s="411"/>
      <c r="M1397" s="412" t="s">
        <v>1</v>
      </c>
      <c r="N1397" s="413" t="s">
        <v>31</v>
      </c>
      <c r="O1397" s="374">
        <v>0</v>
      </c>
      <c r="P1397" s="374">
        <f>O1397*H1397</f>
        <v>0</v>
      </c>
      <c r="Q1397" s="374">
        <v>1.8E-3</v>
      </c>
      <c r="R1397" s="374">
        <f>Q1397*H1397</f>
        <v>1.6199999999999999E-2</v>
      </c>
      <c r="S1397" s="374">
        <v>0</v>
      </c>
      <c r="T1397" s="375">
        <f>S1397*H1397</f>
        <v>0</v>
      </c>
      <c r="AR1397" s="275" t="s">
        <v>95</v>
      </c>
      <c r="AT1397" s="275" t="s">
        <v>92</v>
      </c>
      <c r="AU1397" s="275" t="s">
        <v>45</v>
      </c>
      <c r="AY1397" s="275" t="s">
        <v>79</v>
      </c>
      <c r="BE1397" s="376">
        <f>IF(N1397="základní",J1397,0)</f>
        <v>0</v>
      </c>
      <c r="BF1397" s="376">
        <f>IF(N1397="snížená",J1397,0)</f>
        <v>0</v>
      </c>
      <c r="BG1397" s="376">
        <f>IF(N1397="zákl. přenesená",J1397,0)</f>
        <v>0</v>
      </c>
      <c r="BH1397" s="376">
        <f>IF(N1397="sníž. přenesená",J1397,0)</f>
        <v>0</v>
      </c>
      <c r="BI1397" s="376">
        <f>IF(N1397="nulová",J1397,0)</f>
        <v>0</v>
      </c>
      <c r="BJ1397" s="275" t="s">
        <v>12</v>
      </c>
      <c r="BK1397" s="376">
        <f>ROUND(I1397*H1397,1)</f>
        <v>0</v>
      </c>
      <c r="BL1397" s="275" t="s">
        <v>86</v>
      </c>
      <c r="BM1397" s="275" t="s">
        <v>3148</v>
      </c>
    </row>
    <row r="1398" spans="2:65" s="378" customFormat="1">
      <c r="B1398" s="377"/>
      <c r="D1398" s="379" t="s">
        <v>88</v>
      </c>
      <c r="E1398" s="380" t="s">
        <v>1</v>
      </c>
      <c r="F1398" s="381" t="s">
        <v>3147</v>
      </c>
      <c r="H1398" s="382">
        <v>9</v>
      </c>
      <c r="I1398" s="434"/>
      <c r="L1398" s="377"/>
      <c r="M1398" s="383"/>
      <c r="N1398" s="384"/>
      <c r="O1398" s="384"/>
      <c r="P1398" s="384"/>
      <c r="Q1398" s="384"/>
      <c r="R1398" s="384"/>
      <c r="S1398" s="384"/>
      <c r="T1398" s="385"/>
      <c r="AT1398" s="380" t="s">
        <v>88</v>
      </c>
      <c r="AU1398" s="380" t="s">
        <v>45</v>
      </c>
      <c r="AV1398" s="378" t="s">
        <v>45</v>
      </c>
      <c r="AW1398" s="378" t="s">
        <v>24</v>
      </c>
      <c r="AX1398" s="378" t="s">
        <v>42</v>
      </c>
      <c r="AY1398" s="380" t="s">
        <v>79</v>
      </c>
    </row>
    <row r="1399" spans="2:65" s="387" customFormat="1">
      <c r="B1399" s="386"/>
      <c r="D1399" s="388" t="s">
        <v>88</v>
      </c>
      <c r="E1399" s="389" t="s">
        <v>1</v>
      </c>
      <c r="F1399" s="390" t="s">
        <v>90</v>
      </c>
      <c r="H1399" s="391">
        <v>9</v>
      </c>
      <c r="I1399" s="435"/>
      <c r="L1399" s="386"/>
      <c r="M1399" s="392"/>
      <c r="N1399" s="393"/>
      <c r="O1399" s="393"/>
      <c r="P1399" s="393"/>
      <c r="Q1399" s="393"/>
      <c r="R1399" s="393"/>
      <c r="S1399" s="393"/>
      <c r="T1399" s="394"/>
      <c r="AT1399" s="395" t="s">
        <v>88</v>
      </c>
      <c r="AU1399" s="395" t="s">
        <v>45</v>
      </c>
      <c r="AV1399" s="387" t="s">
        <v>91</v>
      </c>
      <c r="AW1399" s="387" t="s">
        <v>24</v>
      </c>
      <c r="AX1399" s="387" t="s">
        <v>12</v>
      </c>
      <c r="AY1399" s="395" t="s">
        <v>79</v>
      </c>
    </row>
    <row r="1400" spans="2:65" s="285" customFormat="1" ht="22.5" customHeight="1">
      <c r="B1400" s="286"/>
      <c r="C1400" s="366" t="s">
        <v>3088</v>
      </c>
      <c r="D1400" s="366" t="s">
        <v>82</v>
      </c>
      <c r="E1400" s="367" t="s">
        <v>3145</v>
      </c>
      <c r="F1400" s="368" t="s">
        <v>3144</v>
      </c>
      <c r="G1400" s="369" t="s">
        <v>185</v>
      </c>
      <c r="H1400" s="370">
        <v>17</v>
      </c>
      <c r="I1400" s="261"/>
      <c r="J1400" s="371">
        <f>ROUND(I1400*H1400,1)</f>
        <v>0</v>
      </c>
      <c r="K1400" s="368"/>
      <c r="L1400" s="286"/>
      <c r="M1400" s="372" t="s">
        <v>1</v>
      </c>
      <c r="N1400" s="373" t="s">
        <v>31</v>
      </c>
      <c r="O1400" s="374">
        <v>0.46400000000000002</v>
      </c>
      <c r="P1400" s="374">
        <f>O1400*H1400</f>
        <v>7.8880000000000008</v>
      </c>
      <c r="Q1400" s="374">
        <v>0</v>
      </c>
      <c r="R1400" s="374">
        <f>Q1400*H1400</f>
        <v>0</v>
      </c>
      <c r="S1400" s="374">
        <v>0</v>
      </c>
      <c r="T1400" s="375">
        <f>S1400*H1400</f>
        <v>0</v>
      </c>
      <c r="AR1400" s="275" t="s">
        <v>86</v>
      </c>
      <c r="AT1400" s="275" t="s">
        <v>82</v>
      </c>
      <c r="AU1400" s="275" t="s">
        <v>45</v>
      </c>
      <c r="AY1400" s="275" t="s">
        <v>79</v>
      </c>
      <c r="BE1400" s="376">
        <f>IF(N1400="základní",J1400,0)</f>
        <v>0</v>
      </c>
      <c r="BF1400" s="376">
        <f>IF(N1400="snížená",J1400,0)</f>
        <v>0</v>
      </c>
      <c r="BG1400" s="376">
        <f>IF(N1400="zákl. přenesená",J1400,0)</f>
        <v>0</v>
      </c>
      <c r="BH1400" s="376">
        <f>IF(N1400="sníž. přenesená",J1400,0)</f>
        <v>0</v>
      </c>
      <c r="BI1400" s="376">
        <f>IF(N1400="nulová",J1400,0)</f>
        <v>0</v>
      </c>
      <c r="BJ1400" s="275" t="s">
        <v>12</v>
      </c>
      <c r="BK1400" s="376">
        <f>ROUND(I1400*H1400,1)</f>
        <v>0</v>
      </c>
      <c r="BL1400" s="275" t="s">
        <v>86</v>
      </c>
      <c r="BM1400" s="275" t="s">
        <v>3143</v>
      </c>
    </row>
    <row r="1401" spans="2:65" s="378" customFormat="1">
      <c r="B1401" s="377"/>
      <c r="D1401" s="379" t="s">
        <v>88</v>
      </c>
      <c r="E1401" s="380" t="s">
        <v>1</v>
      </c>
      <c r="F1401" s="381" t="s">
        <v>3142</v>
      </c>
      <c r="H1401" s="382">
        <v>11</v>
      </c>
      <c r="I1401" s="434"/>
      <c r="L1401" s="377"/>
      <c r="M1401" s="383"/>
      <c r="N1401" s="384"/>
      <c r="O1401" s="384"/>
      <c r="P1401" s="384"/>
      <c r="Q1401" s="384"/>
      <c r="R1401" s="384"/>
      <c r="S1401" s="384"/>
      <c r="T1401" s="385"/>
      <c r="AT1401" s="380" t="s">
        <v>88</v>
      </c>
      <c r="AU1401" s="380" t="s">
        <v>45</v>
      </c>
      <c r="AV1401" s="378" t="s">
        <v>45</v>
      </c>
      <c r="AW1401" s="378" t="s">
        <v>24</v>
      </c>
      <c r="AX1401" s="378" t="s">
        <v>42</v>
      </c>
      <c r="AY1401" s="380" t="s">
        <v>79</v>
      </c>
    </row>
    <row r="1402" spans="2:65" s="378" customFormat="1">
      <c r="B1402" s="377"/>
      <c r="D1402" s="379" t="s">
        <v>88</v>
      </c>
      <c r="E1402" s="380" t="s">
        <v>1</v>
      </c>
      <c r="F1402" s="381" t="s">
        <v>3141</v>
      </c>
      <c r="H1402" s="382">
        <v>6</v>
      </c>
      <c r="I1402" s="434"/>
      <c r="L1402" s="377"/>
      <c r="M1402" s="383"/>
      <c r="N1402" s="384"/>
      <c r="O1402" s="384"/>
      <c r="P1402" s="384"/>
      <c r="Q1402" s="384"/>
      <c r="R1402" s="384"/>
      <c r="S1402" s="384"/>
      <c r="T1402" s="385"/>
      <c r="AT1402" s="380" t="s">
        <v>88</v>
      </c>
      <c r="AU1402" s="380" t="s">
        <v>45</v>
      </c>
      <c r="AV1402" s="378" t="s">
        <v>45</v>
      </c>
      <c r="AW1402" s="378" t="s">
        <v>24</v>
      </c>
      <c r="AX1402" s="378" t="s">
        <v>42</v>
      </c>
      <c r="AY1402" s="380" t="s">
        <v>79</v>
      </c>
    </row>
    <row r="1403" spans="2:65" s="387" customFormat="1">
      <c r="B1403" s="386"/>
      <c r="D1403" s="388" t="s">
        <v>88</v>
      </c>
      <c r="E1403" s="389" t="s">
        <v>1</v>
      </c>
      <c r="F1403" s="390" t="s">
        <v>90</v>
      </c>
      <c r="H1403" s="391">
        <v>17</v>
      </c>
      <c r="I1403" s="435"/>
      <c r="L1403" s="386"/>
      <c r="M1403" s="392"/>
      <c r="N1403" s="393"/>
      <c r="O1403" s="393"/>
      <c r="P1403" s="393"/>
      <c r="Q1403" s="393"/>
      <c r="R1403" s="393"/>
      <c r="S1403" s="393"/>
      <c r="T1403" s="394"/>
      <c r="AT1403" s="395" t="s">
        <v>88</v>
      </c>
      <c r="AU1403" s="395" t="s">
        <v>45</v>
      </c>
      <c r="AV1403" s="387" t="s">
        <v>91</v>
      </c>
      <c r="AW1403" s="387" t="s">
        <v>24</v>
      </c>
      <c r="AX1403" s="387" t="s">
        <v>12</v>
      </c>
      <c r="AY1403" s="395" t="s">
        <v>79</v>
      </c>
    </row>
    <row r="1404" spans="2:65" s="285" customFormat="1" ht="22.5" customHeight="1">
      <c r="B1404" s="286"/>
      <c r="C1404" s="405" t="s">
        <v>3083</v>
      </c>
      <c r="D1404" s="405" t="s">
        <v>92</v>
      </c>
      <c r="E1404" s="406" t="s">
        <v>3128</v>
      </c>
      <c r="F1404" s="407" t="s">
        <v>4743</v>
      </c>
      <c r="G1404" s="408" t="s">
        <v>85</v>
      </c>
      <c r="H1404" s="409">
        <v>25.5</v>
      </c>
      <c r="I1404" s="262"/>
      <c r="J1404" s="410">
        <f>ROUND(I1404*H1404,1)</f>
        <v>0</v>
      </c>
      <c r="K1404" s="407"/>
      <c r="L1404" s="411"/>
      <c r="M1404" s="412" t="s">
        <v>1</v>
      </c>
      <c r="N1404" s="413" t="s">
        <v>31</v>
      </c>
      <c r="O1404" s="374">
        <v>0</v>
      </c>
      <c r="P1404" s="374">
        <f>O1404*H1404</f>
        <v>0</v>
      </c>
      <c r="Q1404" s="374">
        <v>1.8E-3</v>
      </c>
      <c r="R1404" s="374">
        <f>Q1404*H1404</f>
        <v>4.5899999999999996E-2</v>
      </c>
      <c r="S1404" s="374">
        <v>0</v>
      </c>
      <c r="T1404" s="375">
        <f>S1404*H1404</f>
        <v>0</v>
      </c>
      <c r="AR1404" s="275" t="s">
        <v>95</v>
      </c>
      <c r="AT1404" s="275" t="s">
        <v>92</v>
      </c>
      <c r="AU1404" s="275" t="s">
        <v>45</v>
      </c>
      <c r="AY1404" s="275" t="s">
        <v>79</v>
      </c>
      <c r="BE1404" s="376">
        <f>IF(N1404="základní",J1404,0)</f>
        <v>0</v>
      </c>
      <c r="BF1404" s="376">
        <f>IF(N1404="snížená",J1404,0)</f>
        <v>0</v>
      </c>
      <c r="BG1404" s="376">
        <f>IF(N1404="zákl. přenesená",J1404,0)</f>
        <v>0</v>
      </c>
      <c r="BH1404" s="376">
        <f>IF(N1404="sníž. přenesená",J1404,0)</f>
        <v>0</v>
      </c>
      <c r="BI1404" s="376">
        <f>IF(N1404="nulová",J1404,0)</f>
        <v>0</v>
      </c>
      <c r="BJ1404" s="275" t="s">
        <v>12</v>
      </c>
      <c r="BK1404" s="376">
        <f>ROUND(I1404*H1404,1)</f>
        <v>0</v>
      </c>
      <c r="BL1404" s="275" t="s">
        <v>86</v>
      </c>
      <c r="BM1404" s="275" t="s">
        <v>3139</v>
      </c>
    </row>
    <row r="1405" spans="2:65" s="378" customFormat="1">
      <c r="B1405" s="377"/>
      <c r="D1405" s="379" t="s">
        <v>88</v>
      </c>
      <c r="E1405" s="380" t="s">
        <v>1</v>
      </c>
      <c r="F1405" s="381" t="s">
        <v>3138</v>
      </c>
      <c r="H1405" s="382">
        <v>25.5</v>
      </c>
      <c r="I1405" s="434"/>
      <c r="L1405" s="377"/>
      <c r="M1405" s="383"/>
      <c r="N1405" s="384"/>
      <c r="O1405" s="384"/>
      <c r="P1405" s="384"/>
      <c r="Q1405" s="384"/>
      <c r="R1405" s="384"/>
      <c r="S1405" s="384"/>
      <c r="T1405" s="385"/>
      <c r="AT1405" s="380" t="s">
        <v>88</v>
      </c>
      <c r="AU1405" s="380" t="s">
        <v>45</v>
      </c>
      <c r="AV1405" s="378" t="s">
        <v>45</v>
      </c>
      <c r="AW1405" s="378" t="s">
        <v>24</v>
      </c>
      <c r="AX1405" s="378" t="s">
        <v>42</v>
      </c>
      <c r="AY1405" s="380" t="s">
        <v>79</v>
      </c>
    </row>
    <row r="1406" spans="2:65" s="387" customFormat="1">
      <c r="B1406" s="386"/>
      <c r="D1406" s="388" t="s">
        <v>88</v>
      </c>
      <c r="E1406" s="389" t="s">
        <v>1</v>
      </c>
      <c r="F1406" s="390" t="s">
        <v>90</v>
      </c>
      <c r="H1406" s="391">
        <v>25.5</v>
      </c>
      <c r="I1406" s="435"/>
      <c r="L1406" s="386"/>
      <c r="M1406" s="392"/>
      <c r="N1406" s="393"/>
      <c r="O1406" s="393"/>
      <c r="P1406" s="393"/>
      <c r="Q1406" s="393"/>
      <c r="R1406" s="393"/>
      <c r="S1406" s="393"/>
      <c r="T1406" s="394"/>
      <c r="AT1406" s="395" t="s">
        <v>88</v>
      </c>
      <c r="AU1406" s="395" t="s">
        <v>45</v>
      </c>
      <c r="AV1406" s="387" t="s">
        <v>91</v>
      </c>
      <c r="AW1406" s="387" t="s">
        <v>24</v>
      </c>
      <c r="AX1406" s="387" t="s">
        <v>12</v>
      </c>
      <c r="AY1406" s="395" t="s">
        <v>79</v>
      </c>
    </row>
    <row r="1407" spans="2:65" s="285" customFormat="1" ht="22.5" customHeight="1">
      <c r="B1407" s="286"/>
      <c r="C1407" s="366" t="s">
        <v>3079</v>
      </c>
      <c r="D1407" s="366" t="s">
        <v>82</v>
      </c>
      <c r="E1407" s="367" t="s">
        <v>3136</v>
      </c>
      <c r="F1407" s="368" t="s">
        <v>3135</v>
      </c>
      <c r="G1407" s="369" t="s">
        <v>185</v>
      </c>
      <c r="H1407" s="370">
        <v>11</v>
      </c>
      <c r="I1407" s="261"/>
      <c r="J1407" s="371">
        <f>ROUND(I1407*H1407,1)</f>
        <v>0</v>
      </c>
      <c r="K1407" s="368"/>
      <c r="L1407" s="286"/>
      <c r="M1407" s="372" t="s">
        <v>1</v>
      </c>
      <c r="N1407" s="373" t="s">
        <v>31</v>
      </c>
      <c r="O1407" s="374">
        <v>0.63</v>
      </c>
      <c r="P1407" s="374">
        <f>O1407*H1407</f>
        <v>6.93</v>
      </c>
      <c r="Q1407" s="374">
        <v>0</v>
      </c>
      <c r="R1407" s="374">
        <f>Q1407*H1407</f>
        <v>0</v>
      </c>
      <c r="S1407" s="374">
        <v>0</v>
      </c>
      <c r="T1407" s="375">
        <f>S1407*H1407</f>
        <v>0</v>
      </c>
      <c r="AR1407" s="275" t="s">
        <v>86</v>
      </c>
      <c r="AT1407" s="275" t="s">
        <v>82</v>
      </c>
      <c r="AU1407" s="275" t="s">
        <v>45</v>
      </c>
      <c r="AY1407" s="275" t="s">
        <v>79</v>
      </c>
      <c r="BE1407" s="376">
        <f>IF(N1407="základní",J1407,0)</f>
        <v>0</v>
      </c>
      <c r="BF1407" s="376">
        <f>IF(N1407="snížená",J1407,0)</f>
        <v>0</v>
      </c>
      <c r="BG1407" s="376">
        <f>IF(N1407="zákl. přenesená",J1407,0)</f>
        <v>0</v>
      </c>
      <c r="BH1407" s="376">
        <f>IF(N1407="sníž. přenesená",J1407,0)</f>
        <v>0</v>
      </c>
      <c r="BI1407" s="376">
        <f>IF(N1407="nulová",J1407,0)</f>
        <v>0</v>
      </c>
      <c r="BJ1407" s="275" t="s">
        <v>12</v>
      </c>
      <c r="BK1407" s="376">
        <f>ROUND(I1407*H1407,1)</f>
        <v>0</v>
      </c>
      <c r="BL1407" s="275" t="s">
        <v>86</v>
      </c>
      <c r="BM1407" s="275" t="s">
        <v>3134</v>
      </c>
    </row>
    <row r="1408" spans="2:65" s="378" customFormat="1">
      <c r="B1408" s="377"/>
      <c r="D1408" s="379" t="s">
        <v>88</v>
      </c>
      <c r="E1408" s="380" t="s">
        <v>1</v>
      </c>
      <c r="F1408" s="381" t="s">
        <v>3133</v>
      </c>
      <c r="H1408" s="382">
        <v>7</v>
      </c>
      <c r="I1408" s="434"/>
      <c r="L1408" s="377"/>
      <c r="M1408" s="383"/>
      <c r="N1408" s="384"/>
      <c r="O1408" s="384"/>
      <c r="P1408" s="384"/>
      <c r="Q1408" s="384"/>
      <c r="R1408" s="384"/>
      <c r="S1408" s="384"/>
      <c r="T1408" s="385"/>
      <c r="AT1408" s="380" t="s">
        <v>88</v>
      </c>
      <c r="AU1408" s="380" t="s">
        <v>45</v>
      </c>
      <c r="AV1408" s="378" t="s">
        <v>45</v>
      </c>
      <c r="AW1408" s="378" t="s">
        <v>24</v>
      </c>
      <c r="AX1408" s="378" t="s">
        <v>42</v>
      </c>
      <c r="AY1408" s="380" t="s">
        <v>79</v>
      </c>
    </row>
    <row r="1409" spans="2:65" s="378" customFormat="1">
      <c r="B1409" s="377"/>
      <c r="D1409" s="379" t="s">
        <v>88</v>
      </c>
      <c r="E1409" s="380" t="s">
        <v>1</v>
      </c>
      <c r="F1409" s="381" t="s">
        <v>3132</v>
      </c>
      <c r="H1409" s="382">
        <v>2</v>
      </c>
      <c r="I1409" s="434"/>
      <c r="L1409" s="377"/>
      <c r="M1409" s="383"/>
      <c r="N1409" s="384"/>
      <c r="O1409" s="384"/>
      <c r="P1409" s="384"/>
      <c r="Q1409" s="384"/>
      <c r="R1409" s="384"/>
      <c r="S1409" s="384"/>
      <c r="T1409" s="385"/>
      <c r="AT1409" s="380" t="s">
        <v>88</v>
      </c>
      <c r="AU1409" s="380" t="s">
        <v>45</v>
      </c>
      <c r="AV1409" s="378" t="s">
        <v>45</v>
      </c>
      <c r="AW1409" s="378" t="s">
        <v>24</v>
      </c>
      <c r="AX1409" s="378" t="s">
        <v>42</v>
      </c>
      <c r="AY1409" s="380" t="s">
        <v>79</v>
      </c>
    </row>
    <row r="1410" spans="2:65" s="378" customFormat="1">
      <c r="B1410" s="377"/>
      <c r="D1410" s="379" t="s">
        <v>88</v>
      </c>
      <c r="E1410" s="380" t="s">
        <v>1</v>
      </c>
      <c r="F1410" s="381" t="s">
        <v>3131</v>
      </c>
      <c r="H1410" s="382">
        <v>1</v>
      </c>
      <c r="I1410" s="434"/>
      <c r="L1410" s="377"/>
      <c r="M1410" s="383"/>
      <c r="N1410" s="384"/>
      <c r="O1410" s="384"/>
      <c r="P1410" s="384"/>
      <c r="Q1410" s="384"/>
      <c r="R1410" s="384"/>
      <c r="S1410" s="384"/>
      <c r="T1410" s="385"/>
      <c r="AT1410" s="380" t="s">
        <v>88</v>
      </c>
      <c r="AU1410" s="380" t="s">
        <v>45</v>
      </c>
      <c r="AV1410" s="378" t="s">
        <v>45</v>
      </c>
      <c r="AW1410" s="378" t="s">
        <v>24</v>
      </c>
      <c r="AX1410" s="378" t="s">
        <v>42</v>
      </c>
      <c r="AY1410" s="380" t="s">
        <v>79</v>
      </c>
    </row>
    <row r="1411" spans="2:65" s="378" customFormat="1">
      <c r="B1411" s="377"/>
      <c r="D1411" s="379" t="s">
        <v>88</v>
      </c>
      <c r="E1411" s="380" t="s">
        <v>1</v>
      </c>
      <c r="F1411" s="381" t="s">
        <v>3130</v>
      </c>
      <c r="H1411" s="382">
        <v>1</v>
      </c>
      <c r="I1411" s="434"/>
      <c r="L1411" s="377"/>
      <c r="M1411" s="383"/>
      <c r="N1411" s="384"/>
      <c r="O1411" s="384"/>
      <c r="P1411" s="384"/>
      <c r="Q1411" s="384"/>
      <c r="R1411" s="384"/>
      <c r="S1411" s="384"/>
      <c r="T1411" s="385"/>
      <c r="AT1411" s="380" t="s">
        <v>88</v>
      </c>
      <c r="AU1411" s="380" t="s">
        <v>45</v>
      </c>
      <c r="AV1411" s="378" t="s">
        <v>45</v>
      </c>
      <c r="AW1411" s="378" t="s">
        <v>24</v>
      </c>
      <c r="AX1411" s="378" t="s">
        <v>42</v>
      </c>
      <c r="AY1411" s="380" t="s">
        <v>79</v>
      </c>
    </row>
    <row r="1412" spans="2:65" s="387" customFormat="1">
      <c r="B1412" s="386"/>
      <c r="D1412" s="388" t="s">
        <v>88</v>
      </c>
      <c r="E1412" s="389" t="s">
        <v>1</v>
      </c>
      <c r="F1412" s="390" t="s">
        <v>90</v>
      </c>
      <c r="H1412" s="391">
        <v>11</v>
      </c>
      <c r="I1412" s="435"/>
      <c r="L1412" s="386"/>
      <c r="M1412" s="392"/>
      <c r="N1412" s="393"/>
      <c r="O1412" s="393"/>
      <c r="P1412" s="393"/>
      <c r="Q1412" s="393"/>
      <c r="R1412" s="393"/>
      <c r="S1412" s="393"/>
      <c r="T1412" s="394"/>
      <c r="AT1412" s="395" t="s">
        <v>88</v>
      </c>
      <c r="AU1412" s="395" t="s">
        <v>45</v>
      </c>
      <c r="AV1412" s="387" t="s">
        <v>91</v>
      </c>
      <c r="AW1412" s="387" t="s">
        <v>24</v>
      </c>
      <c r="AX1412" s="387" t="s">
        <v>12</v>
      </c>
      <c r="AY1412" s="395" t="s">
        <v>79</v>
      </c>
    </row>
    <row r="1413" spans="2:65" s="285" customFormat="1" ht="22.5" customHeight="1">
      <c r="B1413" s="286"/>
      <c r="C1413" s="405" t="s">
        <v>3075</v>
      </c>
      <c r="D1413" s="405" t="s">
        <v>92</v>
      </c>
      <c r="E1413" s="406" t="s">
        <v>3128</v>
      </c>
      <c r="F1413" s="407" t="s">
        <v>4743</v>
      </c>
      <c r="G1413" s="408" t="s">
        <v>85</v>
      </c>
      <c r="H1413" s="409">
        <v>22.5</v>
      </c>
      <c r="I1413" s="262"/>
      <c r="J1413" s="410">
        <f>ROUND(I1413*H1413,1)</f>
        <v>0</v>
      </c>
      <c r="K1413" s="407"/>
      <c r="L1413" s="411"/>
      <c r="M1413" s="412" t="s">
        <v>1</v>
      </c>
      <c r="N1413" s="413" t="s">
        <v>31</v>
      </c>
      <c r="O1413" s="374">
        <v>0</v>
      </c>
      <c r="P1413" s="374">
        <f>O1413*H1413</f>
        <v>0</v>
      </c>
      <c r="Q1413" s="374">
        <v>1.8E-3</v>
      </c>
      <c r="R1413" s="374">
        <f>Q1413*H1413</f>
        <v>4.0500000000000001E-2</v>
      </c>
      <c r="S1413" s="374">
        <v>0</v>
      </c>
      <c r="T1413" s="375">
        <f>S1413*H1413</f>
        <v>0</v>
      </c>
      <c r="AR1413" s="275" t="s">
        <v>95</v>
      </c>
      <c r="AT1413" s="275" t="s">
        <v>92</v>
      </c>
      <c r="AU1413" s="275" t="s">
        <v>45</v>
      </c>
      <c r="AY1413" s="275" t="s">
        <v>79</v>
      </c>
      <c r="BE1413" s="376">
        <f>IF(N1413="základní",J1413,0)</f>
        <v>0</v>
      </c>
      <c r="BF1413" s="376">
        <f>IF(N1413="snížená",J1413,0)</f>
        <v>0</v>
      </c>
      <c r="BG1413" s="376">
        <f>IF(N1413="zákl. přenesená",J1413,0)</f>
        <v>0</v>
      </c>
      <c r="BH1413" s="376">
        <f>IF(N1413="sníž. přenesená",J1413,0)</f>
        <v>0</v>
      </c>
      <c r="BI1413" s="376">
        <f>IF(N1413="nulová",J1413,0)</f>
        <v>0</v>
      </c>
      <c r="BJ1413" s="275" t="s">
        <v>12</v>
      </c>
      <c r="BK1413" s="376">
        <f>ROUND(I1413*H1413,1)</f>
        <v>0</v>
      </c>
      <c r="BL1413" s="275" t="s">
        <v>86</v>
      </c>
      <c r="BM1413" s="275" t="s">
        <v>3127</v>
      </c>
    </row>
    <row r="1414" spans="2:65" s="378" customFormat="1">
      <c r="B1414" s="377"/>
      <c r="D1414" s="379" t="s">
        <v>88</v>
      </c>
      <c r="E1414" s="380" t="s">
        <v>1</v>
      </c>
      <c r="F1414" s="381" t="s">
        <v>3126</v>
      </c>
      <c r="H1414" s="382">
        <v>14</v>
      </c>
      <c r="I1414" s="434"/>
      <c r="L1414" s="377"/>
      <c r="M1414" s="383"/>
      <c r="N1414" s="384"/>
      <c r="O1414" s="384"/>
      <c r="P1414" s="384"/>
      <c r="Q1414" s="384"/>
      <c r="R1414" s="384"/>
      <c r="S1414" s="384"/>
      <c r="T1414" s="385"/>
      <c r="AT1414" s="380" t="s">
        <v>88</v>
      </c>
      <c r="AU1414" s="380" t="s">
        <v>45</v>
      </c>
      <c r="AV1414" s="378" t="s">
        <v>45</v>
      </c>
      <c r="AW1414" s="378" t="s">
        <v>24</v>
      </c>
      <c r="AX1414" s="378" t="s">
        <v>42</v>
      </c>
      <c r="AY1414" s="380" t="s">
        <v>79</v>
      </c>
    </row>
    <row r="1415" spans="2:65" s="378" customFormat="1">
      <c r="B1415" s="377"/>
      <c r="D1415" s="379" t="s">
        <v>88</v>
      </c>
      <c r="E1415" s="380" t="s">
        <v>1</v>
      </c>
      <c r="F1415" s="381" t="s">
        <v>3125</v>
      </c>
      <c r="H1415" s="382">
        <v>4</v>
      </c>
      <c r="I1415" s="434"/>
      <c r="L1415" s="377"/>
      <c r="M1415" s="383"/>
      <c r="N1415" s="384"/>
      <c r="O1415" s="384"/>
      <c r="P1415" s="384"/>
      <c r="Q1415" s="384"/>
      <c r="R1415" s="384"/>
      <c r="S1415" s="384"/>
      <c r="T1415" s="385"/>
      <c r="AT1415" s="380" t="s">
        <v>88</v>
      </c>
      <c r="AU1415" s="380" t="s">
        <v>45</v>
      </c>
      <c r="AV1415" s="378" t="s">
        <v>45</v>
      </c>
      <c r="AW1415" s="378" t="s">
        <v>24</v>
      </c>
      <c r="AX1415" s="378" t="s">
        <v>42</v>
      </c>
      <c r="AY1415" s="380" t="s">
        <v>79</v>
      </c>
    </row>
    <row r="1416" spans="2:65" s="378" customFormat="1">
      <c r="B1416" s="377"/>
      <c r="D1416" s="379" t="s">
        <v>88</v>
      </c>
      <c r="E1416" s="380" t="s">
        <v>1</v>
      </c>
      <c r="F1416" s="381" t="s">
        <v>3124</v>
      </c>
      <c r="H1416" s="382">
        <v>2.25</v>
      </c>
      <c r="I1416" s="434"/>
      <c r="L1416" s="377"/>
      <c r="M1416" s="383"/>
      <c r="N1416" s="384"/>
      <c r="O1416" s="384"/>
      <c r="P1416" s="384"/>
      <c r="Q1416" s="384"/>
      <c r="R1416" s="384"/>
      <c r="S1416" s="384"/>
      <c r="T1416" s="385"/>
      <c r="AT1416" s="380" t="s">
        <v>88</v>
      </c>
      <c r="AU1416" s="380" t="s">
        <v>45</v>
      </c>
      <c r="AV1416" s="378" t="s">
        <v>45</v>
      </c>
      <c r="AW1416" s="378" t="s">
        <v>24</v>
      </c>
      <c r="AX1416" s="378" t="s">
        <v>42</v>
      </c>
      <c r="AY1416" s="380" t="s">
        <v>79</v>
      </c>
    </row>
    <row r="1417" spans="2:65" s="378" customFormat="1">
      <c r="B1417" s="377"/>
      <c r="D1417" s="379" t="s">
        <v>88</v>
      </c>
      <c r="E1417" s="380" t="s">
        <v>1</v>
      </c>
      <c r="F1417" s="381" t="s">
        <v>3123</v>
      </c>
      <c r="H1417" s="382">
        <v>2.25</v>
      </c>
      <c r="I1417" s="434"/>
      <c r="L1417" s="377"/>
      <c r="M1417" s="383"/>
      <c r="N1417" s="384"/>
      <c r="O1417" s="384"/>
      <c r="P1417" s="384"/>
      <c r="Q1417" s="384"/>
      <c r="R1417" s="384"/>
      <c r="S1417" s="384"/>
      <c r="T1417" s="385"/>
      <c r="AT1417" s="380" t="s">
        <v>88</v>
      </c>
      <c r="AU1417" s="380" t="s">
        <v>45</v>
      </c>
      <c r="AV1417" s="378" t="s">
        <v>45</v>
      </c>
      <c r="AW1417" s="378" t="s">
        <v>24</v>
      </c>
      <c r="AX1417" s="378" t="s">
        <v>42</v>
      </c>
      <c r="AY1417" s="380" t="s">
        <v>79</v>
      </c>
    </row>
    <row r="1418" spans="2:65" s="387" customFormat="1">
      <c r="B1418" s="386"/>
      <c r="D1418" s="388" t="s">
        <v>88</v>
      </c>
      <c r="E1418" s="389" t="s">
        <v>1</v>
      </c>
      <c r="F1418" s="390" t="s">
        <v>90</v>
      </c>
      <c r="H1418" s="391">
        <v>22.5</v>
      </c>
      <c r="I1418" s="435"/>
      <c r="L1418" s="386"/>
      <c r="M1418" s="392"/>
      <c r="N1418" s="393"/>
      <c r="O1418" s="393"/>
      <c r="P1418" s="393"/>
      <c r="Q1418" s="393"/>
      <c r="R1418" s="393"/>
      <c r="S1418" s="393"/>
      <c r="T1418" s="394"/>
      <c r="AT1418" s="395" t="s">
        <v>88</v>
      </c>
      <c r="AU1418" s="395" t="s">
        <v>45</v>
      </c>
      <c r="AV1418" s="387" t="s">
        <v>91</v>
      </c>
      <c r="AW1418" s="387" t="s">
        <v>24</v>
      </c>
      <c r="AX1418" s="387" t="s">
        <v>12</v>
      </c>
      <c r="AY1418" s="395" t="s">
        <v>79</v>
      </c>
    </row>
    <row r="1419" spans="2:65" s="285" customFormat="1" ht="22.5" customHeight="1">
      <c r="B1419" s="286"/>
      <c r="C1419" s="405" t="s">
        <v>3071</v>
      </c>
      <c r="D1419" s="405" t="s">
        <v>92</v>
      </c>
      <c r="E1419" s="406" t="s">
        <v>3121</v>
      </c>
      <c r="F1419" s="407" t="s">
        <v>3120</v>
      </c>
      <c r="G1419" s="408" t="s">
        <v>185</v>
      </c>
      <c r="H1419" s="409">
        <v>40</v>
      </c>
      <c r="I1419" s="262"/>
      <c r="J1419" s="410">
        <f>ROUND(I1419*H1419,1)</f>
        <v>0</v>
      </c>
      <c r="K1419" s="407"/>
      <c r="L1419" s="411"/>
      <c r="M1419" s="412" t="s">
        <v>1</v>
      </c>
      <c r="N1419" s="413" t="s">
        <v>31</v>
      </c>
      <c r="O1419" s="374">
        <v>0</v>
      </c>
      <c r="P1419" s="374">
        <f>O1419*H1419</f>
        <v>0</v>
      </c>
      <c r="Q1419" s="374">
        <v>2.0000000000000001E-4</v>
      </c>
      <c r="R1419" s="374">
        <f>Q1419*H1419</f>
        <v>8.0000000000000002E-3</v>
      </c>
      <c r="S1419" s="374">
        <v>0</v>
      </c>
      <c r="T1419" s="375">
        <f>S1419*H1419</f>
        <v>0</v>
      </c>
      <c r="AR1419" s="275" t="s">
        <v>95</v>
      </c>
      <c r="AT1419" s="275" t="s">
        <v>92</v>
      </c>
      <c r="AU1419" s="275" t="s">
        <v>45</v>
      </c>
      <c r="AY1419" s="275" t="s">
        <v>79</v>
      </c>
      <c r="BE1419" s="376">
        <f>IF(N1419="základní",J1419,0)</f>
        <v>0</v>
      </c>
      <c r="BF1419" s="376">
        <f>IF(N1419="snížená",J1419,0)</f>
        <v>0</v>
      </c>
      <c r="BG1419" s="376">
        <f>IF(N1419="zákl. přenesená",J1419,0)</f>
        <v>0</v>
      </c>
      <c r="BH1419" s="376">
        <f>IF(N1419="sníž. přenesená",J1419,0)</f>
        <v>0</v>
      </c>
      <c r="BI1419" s="376">
        <f>IF(N1419="nulová",J1419,0)</f>
        <v>0</v>
      </c>
      <c r="BJ1419" s="275" t="s">
        <v>12</v>
      </c>
      <c r="BK1419" s="376">
        <f>ROUND(I1419*H1419,1)</f>
        <v>0</v>
      </c>
      <c r="BL1419" s="275" t="s">
        <v>86</v>
      </c>
      <c r="BM1419" s="275" t="s">
        <v>3119</v>
      </c>
    </row>
    <row r="1420" spans="2:65" s="285" customFormat="1" ht="22.5" customHeight="1">
      <c r="B1420" s="286"/>
      <c r="C1420" s="366" t="s">
        <v>3067</v>
      </c>
      <c r="D1420" s="366" t="s">
        <v>82</v>
      </c>
      <c r="E1420" s="367" t="s">
        <v>3117</v>
      </c>
      <c r="F1420" s="368" t="s">
        <v>3116</v>
      </c>
      <c r="G1420" s="369" t="s">
        <v>185</v>
      </c>
      <c r="H1420" s="370">
        <v>11</v>
      </c>
      <c r="I1420" s="261"/>
      <c r="J1420" s="371">
        <f>ROUND(I1420*H1420,1)</f>
        <v>0</v>
      </c>
      <c r="K1420" s="368"/>
      <c r="L1420" s="286"/>
      <c r="M1420" s="372" t="s">
        <v>1</v>
      </c>
      <c r="N1420" s="373" t="s">
        <v>31</v>
      </c>
      <c r="O1420" s="374">
        <v>0</v>
      </c>
      <c r="P1420" s="374">
        <f>O1420*H1420</f>
        <v>0</v>
      </c>
      <c r="Q1420" s="374">
        <v>0</v>
      </c>
      <c r="R1420" s="374">
        <f>Q1420*H1420</f>
        <v>0</v>
      </c>
      <c r="S1420" s="374">
        <v>0</v>
      </c>
      <c r="T1420" s="375">
        <f>S1420*H1420</f>
        <v>0</v>
      </c>
      <c r="AR1420" s="275" t="s">
        <v>86</v>
      </c>
      <c r="AT1420" s="275" t="s">
        <v>82</v>
      </c>
      <c r="AU1420" s="275" t="s">
        <v>45</v>
      </c>
      <c r="AY1420" s="275" t="s">
        <v>79</v>
      </c>
      <c r="BE1420" s="376">
        <f>IF(N1420="základní",J1420,0)</f>
        <v>0</v>
      </c>
      <c r="BF1420" s="376">
        <f>IF(N1420="snížená",J1420,0)</f>
        <v>0</v>
      </c>
      <c r="BG1420" s="376">
        <f>IF(N1420="zákl. přenesená",J1420,0)</f>
        <v>0</v>
      </c>
      <c r="BH1420" s="376">
        <f>IF(N1420="sníž. přenesená",J1420,0)</f>
        <v>0</v>
      </c>
      <c r="BI1420" s="376">
        <f>IF(N1420="nulová",J1420,0)</f>
        <v>0</v>
      </c>
      <c r="BJ1420" s="275" t="s">
        <v>12</v>
      </c>
      <c r="BK1420" s="376">
        <f>ROUND(I1420*H1420,1)</f>
        <v>0</v>
      </c>
      <c r="BL1420" s="275" t="s">
        <v>86</v>
      </c>
      <c r="BM1420" s="275" t="s">
        <v>3115</v>
      </c>
    </row>
    <row r="1421" spans="2:65" s="378" customFormat="1">
      <c r="B1421" s="377"/>
      <c r="D1421" s="379" t="s">
        <v>88</v>
      </c>
      <c r="E1421" s="380" t="s">
        <v>1</v>
      </c>
      <c r="F1421" s="381" t="s">
        <v>143</v>
      </c>
      <c r="H1421" s="382">
        <v>11</v>
      </c>
      <c r="I1421" s="434"/>
      <c r="L1421" s="377"/>
      <c r="M1421" s="383"/>
      <c r="N1421" s="384"/>
      <c r="O1421" s="384"/>
      <c r="P1421" s="384"/>
      <c r="Q1421" s="384"/>
      <c r="R1421" s="384"/>
      <c r="S1421" s="384"/>
      <c r="T1421" s="385"/>
      <c r="AT1421" s="380" t="s">
        <v>88</v>
      </c>
      <c r="AU1421" s="380" t="s">
        <v>45</v>
      </c>
      <c r="AV1421" s="378" t="s">
        <v>45</v>
      </c>
      <c r="AW1421" s="378" t="s">
        <v>24</v>
      </c>
      <c r="AX1421" s="378" t="s">
        <v>42</v>
      </c>
      <c r="AY1421" s="380" t="s">
        <v>79</v>
      </c>
    </row>
    <row r="1422" spans="2:65" s="387" customFormat="1">
      <c r="B1422" s="386"/>
      <c r="D1422" s="388" t="s">
        <v>88</v>
      </c>
      <c r="E1422" s="389" t="s">
        <v>1</v>
      </c>
      <c r="F1422" s="390" t="s">
        <v>90</v>
      </c>
      <c r="H1422" s="391">
        <v>11</v>
      </c>
      <c r="I1422" s="435"/>
      <c r="L1422" s="386"/>
      <c r="M1422" s="392"/>
      <c r="N1422" s="393"/>
      <c r="O1422" s="393"/>
      <c r="P1422" s="393"/>
      <c r="Q1422" s="393"/>
      <c r="R1422" s="393"/>
      <c r="S1422" s="393"/>
      <c r="T1422" s="394"/>
      <c r="AT1422" s="395" t="s">
        <v>88</v>
      </c>
      <c r="AU1422" s="395" t="s">
        <v>45</v>
      </c>
      <c r="AV1422" s="387" t="s">
        <v>91</v>
      </c>
      <c r="AW1422" s="387" t="s">
        <v>24</v>
      </c>
      <c r="AX1422" s="387" t="s">
        <v>12</v>
      </c>
      <c r="AY1422" s="395" t="s">
        <v>79</v>
      </c>
    </row>
    <row r="1423" spans="2:65" s="285" customFormat="1" ht="22.5" customHeight="1">
      <c r="B1423" s="286"/>
      <c r="C1423" s="366" t="s">
        <v>3063</v>
      </c>
      <c r="D1423" s="366" t="s">
        <v>82</v>
      </c>
      <c r="E1423" s="367" t="s">
        <v>3113</v>
      </c>
      <c r="F1423" s="368" t="s">
        <v>3112</v>
      </c>
      <c r="G1423" s="369" t="s">
        <v>185</v>
      </c>
      <c r="H1423" s="370">
        <v>34</v>
      </c>
      <c r="I1423" s="261"/>
      <c r="J1423" s="371">
        <f>ROUND(I1423*H1423,1)</f>
        <v>0</v>
      </c>
      <c r="K1423" s="368"/>
      <c r="L1423" s="286"/>
      <c r="M1423" s="372" t="s">
        <v>1</v>
      </c>
      <c r="N1423" s="373" t="s">
        <v>31</v>
      </c>
      <c r="O1423" s="374">
        <v>0</v>
      </c>
      <c r="P1423" s="374">
        <f>O1423*H1423</f>
        <v>0</v>
      </c>
      <c r="Q1423" s="374">
        <v>0</v>
      </c>
      <c r="R1423" s="374">
        <f>Q1423*H1423</f>
        <v>0</v>
      </c>
      <c r="S1423" s="374">
        <v>0</v>
      </c>
      <c r="T1423" s="375">
        <f>S1423*H1423</f>
        <v>0</v>
      </c>
      <c r="AR1423" s="275" t="s">
        <v>86</v>
      </c>
      <c r="AT1423" s="275" t="s">
        <v>82</v>
      </c>
      <c r="AU1423" s="275" t="s">
        <v>45</v>
      </c>
      <c r="AY1423" s="275" t="s">
        <v>79</v>
      </c>
      <c r="BE1423" s="376">
        <f>IF(N1423="základní",J1423,0)</f>
        <v>0</v>
      </c>
      <c r="BF1423" s="376">
        <f>IF(N1423="snížená",J1423,0)</f>
        <v>0</v>
      </c>
      <c r="BG1423" s="376">
        <f>IF(N1423="zákl. přenesená",J1423,0)</f>
        <v>0</v>
      </c>
      <c r="BH1423" s="376">
        <f>IF(N1423="sníž. přenesená",J1423,0)</f>
        <v>0</v>
      </c>
      <c r="BI1423" s="376">
        <f>IF(N1423="nulová",J1423,0)</f>
        <v>0</v>
      </c>
      <c r="BJ1423" s="275" t="s">
        <v>12</v>
      </c>
      <c r="BK1423" s="376">
        <f>ROUND(I1423*H1423,1)</f>
        <v>0</v>
      </c>
      <c r="BL1423" s="275" t="s">
        <v>86</v>
      </c>
      <c r="BM1423" s="275" t="s">
        <v>3111</v>
      </c>
    </row>
    <row r="1424" spans="2:65" s="378" customFormat="1">
      <c r="B1424" s="377"/>
      <c r="D1424" s="379" t="s">
        <v>88</v>
      </c>
      <c r="E1424" s="380" t="s">
        <v>1</v>
      </c>
      <c r="F1424" s="381" t="s">
        <v>3110</v>
      </c>
      <c r="H1424" s="382">
        <v>34</v>
      </c>
      <c r="I1424" s="434"/>
      <c r="L1424" s="377"/>
      <c r="M1424" s="383"/>
      <c r="N1424" s="384"/>
      <c r="O1424" s="384"/>
      <c r="P1424" s="384"/>
      <c r="Q1424" s="384"/>
      <c r="R1424" s="384"/>
      <c r="S1424" s="384"/>
      <c r="T1424" s="385"/>
      <c r="AT1424" s="380" t="s">
        <v>88</v>
      </c>
      <c r="AU1424" s="380" t="s">
        <v>45</v>
      </c>
      <c r="AV1424" s="378" t="s">
        <v>45</v>
      </c>
      <c r="AW1424" s="378" t="s">
        <v>24</v>
      </c>
      <c r="AX1424" s="378" t="s">
        <v>42</v>
      </c>
      <c r="AY1424" s="380" t="s">
        <v>79</v>
      </c>
    </row>
    <row r="1425" spans="2:65" s="387" customFormat="1">
      <c r="B1425" s="386"/>
      <c r="D1425" s="388" t="s">
        <v>88</v>
      </c>
      <c r="E1425" s="389" t="s">
        <v>1</v>
      </c>
      <c r="F1425" s="390" t="s">
        <v>90</v>
      </c>
      <c r="H1425" s="391">
        <v>34</v>
      </c>
      <c r="I1425" s="435"/>
      <c r="L1425" s="386"/>
      <c r="M1425" s="392"/>
      <c r="N1425" s="393"/>
      <c r="O1425" s="393"/>
      <c r="P1425" s="393"/>
      <c r="Q1425" s="393"/>
      <c r="R1425" s="393"/>
      <c r="S1425" s="393"/>
      <c r="T1425" s="394"/>
      <c r="AT1425" s="395" t="s">
        <v>88</v>
      </c>
      <c r="AU1425" s="395" t="s">
        <v>45</v>
      </c>
      <c r="AV1425" s="387" t="s">
        <v>91</v>
      </c>
      <c r="AW1425" s="387" t="s">
        <v>24</v>
      </c>
      <c r="AX1425" s="387" t="s">
        <v>12</v>
      </c>
      <c r="AY1425" s="395" t="s">
        <v>79</v>
      </c>
    </row>
    <row r="1426" spans="2:65" s="285" customFormat="1" ht="22.5" customHeight="1">
      <c r="B1426" s="286"/>
      <c r="C1426" s="366" t="s">
        <v>3059</v>
      </c>
      <c r="D1426" s="366" t="s">
        <v>82</v>
      </c>
      <c r="E1426" s="367" t="s">
        <v>3108</v>
      </c>
      <c r="F1426" s="368" t="s">
        <v>3107</v>
      </c>
      <c r="G1426" s="369" t="s">
        <v>185</v>
      </c>
      <c r="H1426" s="370">
        <v>1</v>
      </c>
      <c r="I1426" s="261"/>
      <c r="J1426" s="371">
        <f>ROUND(I1426*H1426,1)</f>
        <v>0</v>
      </c>
      <c r="K1426" s="368"/>
      <c r="L1426" s="286"/>
      <c r="M1426" s="372" t="s">
        <v>1</v>
      </c>
      <c r="N1426" s="373" t="s">
        <v>31</v>
      </c>
      <c r="O1426" s="374">
        <v>0</v>
      </c>
      <c r="P1426" s="374">
        <f>O1426*H1426</f>
        <v>0</v>
      </c>
      <c r="Q1426" s="374">
        <v>0</v>
      </c>
      <c r="R1426" s="374">
        <f>Q1426*H1426</f>
        <v>0</v>
      </c>
      <c r="S1426" s="374">
        <v>0</v>
      </c>
      <c r="T1426" s="375">
        <f>S1426*H1426</f>
        <v>0</v>
      </c>
      <c r="AR1426" s="275" t="s">
        <v>86</v>
      </c>
      <c r="AT1426" s="275" t="s">
        <v>82</v>
      </c>
      <c r="AU1426" s="275" t="s">
        <v>45</v>
      </c>
      <c r="AY1426" s="275" t="s">
        <v>79</v>
      </c>
      <c r="BE1426" s="376">
        <f>IF(N1426="základní",J1426,0)</f>
        <v>0</v>
      </c>
      <c r="BF1426" s="376">
        <f>IF(N1426="snížená",J1426,0)</f>
        <v>0</v>
      </c>
      <c r="BG1426" s="376">
        <f>IF(N1426="zákl. přenesená",J1426,0)</f>
        <v>0</v>
      </c>
      <c r="BH1426" s="376">
        <f>IF(N1426="sníž. přenesená",J1426,0)</f>
        <v>0</v>
      </c>
      <c r="BI1426" s="376">
        <f>IF(N1426="nulová",J1426,0)</f>
        <v>0</v>
      </c>
      <c r="BJ1426" s="275" t="s">
        <v>12</v>
      </c>
      <c r="BK1426" s="376">
        <f>ROUND(I1426*H1426,1)</f>
        <v>0</v>
      </c>
      <c r="BL1426" s="275" t="s">
        <v>86</v>
      </c>
      <c r="BM1426" s="275" t="s">
        <v>3106</v>
      </c>
    </row>
    <row r="1427" spans="2:65" s="285" customFormat="1" ht="22.5" customHeight="1">
      <c r="B1427" s="286"/>
      <c r="C1427" s="366" t="s">
        <v>3055</v>
      </c>
      <c r="D1427" s="366" t="s">
        <v>82</v>
      </c>
      <c r="E1427" s="367" t="s">
        <v>3104</v>
      </c>
      <c r="F1427" s="368" t="s">
        <v>3103</v>
      </c>
      <c r="G1427" s="369" t="s">
        <v>185</v>
      </c>
      <c r="H1427" s="370">
        <v>2</v>
      </c>
      <c r="I1427" s="261"/>
      <c r="J1427" s="371">
        <f>ROUND(I1427*H1427,1)</f>
        <v>0</v>
      </c>
      <c r="K1427" s="368"/>
      <c r="L1427" s="286"/>
      <c r="M1427" s="372" t="s">
        <v>1</v>
      </c>
      <c r="N1427" s="373" t="s">
        <v>31</v>
      </c>
      <c r="O1427" s="374">
        <v>0</v>
      </c>
      <c r="P1427" s="374">
        <f>O1427*H1427</f>
        <v>0</v>
      </c>
      <c r="Q1427" s="374">
        <v>0</v>
      </c>
      <c r="R1427" s="374">
        <f>Q1427*H1427</f>
        <v>0</v>
      </c>
      <c r="S1427" s="374">
        <v>0</v>
      </c>
      <c r="T1427" s="375">
        <f>S1427*H1427</f>
        <v>0</v>
      </c>
      <c r="AR1427" s="275" t="s">
        <v>86</v>
      </c>
      <c r="AT1427" s="275" t="s">
        <v>82</v>
      </c>
      <c r="AU1427" s="275" t="s">
        <v>45</v>
      </c>
      <c r="AY1427" s="275" t="s">
        <v>79</v>
      </c>
      <c r="BE1427" s="376">
        <f>IF(N1427="základní",J1427,0)</f>
        <v>0</v>
      </c>
      <c r="BF1427" s="376">
        <f>IF(N1427="snížená",J1427,0)</f>
        <v>0</v>
      </c>
      <c r="BG1427" s="376">
        <f>IF(N1427="zákl. přenesená",J1427,0)</f>
        <v>0</v>
      </c>
      <c r="BH1427" s="376">
        <f>IF(N1427="sníž. přenesená",J1427,0)</f>
        <v>0</v>
      </c>
      <c r="BI1427" s="376">
        <f>IF(N1427="nulová",J1427,0)</f>
        <v>0</v>
      </c>
      <c r="BJ1427" s="275" t="s">
        <v>12</v>
      </c>
      <c r="BK1427" s="376">
        <f>ROUND(I1427*H1427,1)</f>
        <v>0</v>
      </c>
      <c r="BL1427" s="275" t="s">
        <v>86</v>
      </c>
      <c r="BM1427" s="275" t="s">
        <v>3102</v>
      </c>
    </row>
    <row r="1428" spans="2:65" s="285" customFormat="1" ht="22.5" customHeight="1">
      <c r="B1428" s="286"/>
      <c r="C1428" s="366" t="s">
        <v>3051</v>
      </c>
      <c r="D1428" s="366" t="s">
        <v>82</v>
      </c>
      <c r="E1428" s="367" t="s">
        <v>3100</v>
      </c>
      <c r="F1428" s="368" t="s">
        <v>3099</v>
      </c>
      <c r="G1428" s="369" t="s">
        <v>185</v>
      </c>
      <c r="H1428" s="370">
        <v>1</v>
      </c>
      <c r="I1428" s="261"/>
      <c r="J1428" s="371">
        <f>ROUND(I1428*H1428,1)</f>
        <v>0</v>
      </c>
      <c r="K1428" s="368"/>
      <c r="L1428" s="286"/>
      <c r="M1428" s="372" t="s">
        <v>1</v>
      </c>
      <c r="N1428" s="373" t="s">
        <v>31</v>
      </c>
      <c r="O1428" s="374">
        <v>0</v>
      </c>
      <c r="P1428" s="374">
        <f>O1428*H1428</f>
        <v>0</v>
      </c>
      <c r="Q1428" s="374">
        <v>0</v>
      </c>
      <c r="R1428" s="374">
        <f>Q1428*H1428</f>
        <v>0</v>
      </c>
      <c r="S1428" s="374">
        <v>0</v>
      </c>
      <c r="T1428" s="375">
        <f>S1428*H1428</f>
        <v>0</v>
      </c>
      <c r="AR1428" s="275" t="s">
        <v>86</v>
      </c>
      <c r="AT1428" s="275" t="s">
        <v>82</v>
      </c>
      <c r="AU1428" s="275" t="s">
        <v>45</v>
      </c>
      <c r="AY1428" s="275" t="s">
        <v>79</v>
      </c>
      <c r="BE1428" s="376">
        <f>IF(N1428="základní",J1428,0)</f>
        <v>0</v>
      </c>
      <c r="BF1428" s="376">
        <f>IF(N1428="snížená",J1428,0)</f>
        <v>0</v>
      </c>
      <c r="BG1428" s="376">
        <f>IF(N1428="zákl. přenesená",J1428,0)</f>
        <v>0</v>
      </c>
      <c r="BH1428" s="376">
        <f>IF(N1428="sníž. přenesená",J1428,0)</f>
        <v>0</v>
      </c>
      <c r="BI1428" s="376">
        <f>IF(N1428="nulová",J1428,0)</f>
        <v>0</v>
      </c>
      <c r="BJ1428" s="275" t="s">
        <v>12</v>
      </c>
      <c r="BK1428" s="376">
        <f>ROUND(I1428*H1428,1)</f>
        <v>0</v>
      </c>
      <c r="BL1428" s="275" t="s">
        <v>86</v>
      </c>
      <c r="BM1428" s="275" t="s">
        <v>3098</v>
      </c>
    </row>
    <row r="1429" spans="2:65" s="285" customFormat="1" ht="22.5" customHeight="1">
      <c r="B1429" s="286"/>
      <c r="C1429" s="366" t="s">
        <v>3047</v>
      </c>
      <c r="D1429" s="366" t="s">
        <v>82</v>
      </c>
      <c r="E1429" s="367" t="s">
        <v>3096</v>
      </c>
      <c r="F1429" s="368" t="s">
        <v>3095</v>
      </c>
      <c r="G1429" s="369" t="s">
        <v>125</v>
      </c>
      <c r="H1429" s="370">
        <v>14103.123</v>
      </c>
      <c r="I1429" s="261"/>
      <c r="J1429" s="371">
        <f>ROUND(I1429*H1429,1)</f>
        <v>0</v>
      </c>
      <c r="K1429" s="368"/>
      <c r="L1429" s="286"/>
      <c r="M1429" s="372" t="s">
        <v>1</v>
      </c>
      <c r="N1429" s="373" t="s">
        <v>31</v>
      </c>
      <c r="O1429" s="374">
        <v>0</v>
      </c>
      <c r="P1429" s="374">
        <f>O1429*H1429</f>
        <v>0</v>
      </c>
      <c r="Q1429" s="374">
        <v>0</v>
      </c>
      <c r="R1429" s="374">
        <f>Q1429*H1429</f>
        <v>0</v>
      </c>
      <c r="S1429" s="374">
        <v>0</v>
      </c>
      <c r="T1429" s="375">
        <f>S1429*H1429</f>
        <v>0</v>
      </c>
      <c r="AR1429" s="275" t="s">
        <v>86</v>
      </c>
      <c r="AT1429" s="275" t="s">
        <v>82</v>
      </c>
      <c r="AU1429" s="275" t="s">
        <v>45</v>
      </c>
      <c r="AY1429" s="275" t="s">
        <v>79</v>
      </c>
      <c r="BE1429" s="376">
        <f>IF(N1429="základní",J1429,0)</f>
        <v>0</v>
      </c>
      <c r="BF1429" s="376">
        <f>IF(N1429="snížená",J1429,0)</f>
        <v>0</v>
      </c>
      <c r="BG1429" s="376">
        <f>IF(N1429="zákl. přenesená",J1429,0)</f>
        <v>0</v>
      </c>
      <c r="BH1429" s="376">
        <f>IF(N1429="sníž. přenesená",J1429,0)</f>
        <v>0</v>
      </c>
      <c r="BI1429" s="376">
        <f>IF(N1429="nulová",J1429,0)</f>
        <v>0</v>
      </c>
      <c r="BJ1429" s="275" t="s">
        <v>12</v>
      </c>
      <c r="BK1429" s="376">
        <f>ROUND(I1429*H1429,1)</f>
        <v>0</v>
      </c>
      <c r="BL1429" s="275" t="s">
        <v>86</v>
      </c>
      <c r="BM1429" s="275" t="s">
        <v>3094</v>
      </c>
    </row>
    <row r="1430" spans="2:65" s="353" customFormat="1" ht="29.85" customHeight="1">
      <c r="B1430" s="352"/>
      <c r="D1430" s="363" t="s">
        <v>41</v>
      </c>
      <c r="E1430" s="364" t="s">
        <v>4742</v>
      </c>
      <c r="F1430" s="364" t="s">
        <v>4741</v>
      </c>
      <c r="I1430" s="437"/>
      <c r="J1430" s="365">
        <f>BK1430</f>
        <v>0</v>
      </c>
      <c r="L1430" s="352"/>
      <c r="M1430" s="357"/>
      <c r="N1430" s="358"/>
      <c r="O1430" s="358"/>
      <c r="P1430" s="359">
        <f>SUM(P1431:P1472)</f>
        <v>6.24</v>
      </c>
      <c r="Q1430" s="358"/>
      <c r="R1430" s="359">
        <f>SUM(R1431:R1472)</f>
        <v>0.12479999999999999</v>
      </c>
      <c r="S1430" s="358"/>
      <c r="T1430" s="360">
        <f>SUM(T1431:T1472)</f>
        <v>0</v>
      </c>
      <c r="AR1430" s="354" t="s">
        <v>45</v>
      </c>
      <c r="AT1430" s="361" t="s">
        <v>41</v>
      </c>
      <c r="AU1430" s="361" t="s">
        <v>12</v>
      </c>
      <c r="AY1430" s="354" t="s">
        <v>79</v>
      </c>
      <c r="BK1430" s="362">
        <f>SUM(BK1431:BK1472)</f>
        <v>0</v>
      </c>
    </row>
    <row r="1431" spans="2:65" s="285" customFormat="1" ht="31.5" customHeight="1">
      <c r="B1431" s="286"/>
      <c r="C1431" s="366" t="s">
        <v>3043</v>
      </c>
      <c r="D1431" s="366" t="s">
        <v>82</v>
      </c>
      <c r="E1431" s="367" t="s">
        <v>3091</v>
      </c>
      <c r="F1431" s="368" t="s">
        <v>3090</v>
      </c>
      <c r="G1431" s="369" t="s">
        <v>959</v>
      </c>
      <c r="H1431" s="370">
        <v>6</v>
      </c>
      <c r="I1431" s="261"/>
      <c r="J1431" s="371">
        <f>ROUND(I1431*H1431,1)</f>
        <v>0</v>
      </c>
      <c r="K1431" s="368"/>
      <c r="L1431" s="286"/>
      <c r="M1431" s="372" t="s">
        <v>1</v>
      </c>
      <c r="N1431" s="373" t="s">
        <v>31</v>
      </c>
      <c r="O1431" s="374">
        <v>0</v>
      </c>
      <c r="P1431" s="374">
        <f>O1431*H1431</f>
        <v>0</v>
      </c>
      <c r="Q1431" s="374">
        <v>0</v>
      </c>
      <c r="R1431" s="374">
        <f>Q1431*H1431</f>
        <v>0</v>
      </c>
      <c r="S1431" s="374">
        <v>0</v>
      </c>
      <c r="T1431" s="375">
        <f>S1431*H1431</f>
        <v>0</v>
      </c>
      <c r="AR1431" s="275" t="s">
        <v>86</v>
      </c>
      <c r="AT1431" s="275" t="s">
        <v>82</v>
      </c>
      <c r="AU1431" s="275" t="s">
        <v>45</v>
      </c>
      <c r="AY1431" s="275" t="s">
        <v>79</v>
      </c>
      <c r="BE1431" s="376">
        <f>IF(N1431="základní",J1431,0)</f>
        <v>0</v>
      </c>
      <c r="BF1431" s="376">
        <f>IF(N1431="snížená",J1431,0)</f>
        <v>0</v>
      </c>
      <c r="BG1431" s="376">
        <f>IF(N1431="zákl. přenesená",J1431,0)</f>
        <v>0</v>
      </c>
      <c r="BH1431" s="376">
        <f>IF(N1431="sníž. přenesená",J1431,0)</f>
        <v>0</v>
      </c>
      <c r="BI1431" s="376">
        <f>IF(N1431="nulová",J1431,0)</f>
        <v>0</v>
      </c>
      <c r="BJ1431" s="275" t="s">
        <v>12</v>
      </c>
      <c r="BK1431" s="376">
        <f>ROUND(I1431*H1431,1)</f>
        <v>0</v>
      </c>
      <c r="BL1431" s="275" t="s">
        <v>86</v>
      </c>
      <c r="BM1431" s="275" t="s">
        <v>3089</v>
      </c>
    </row>
    <row r="1432" spans="2:65" s="378" customFormat="1">
      <c r="B1432" s="377"/>
      <c r="D1432" s="379" t="s">
        <v>88</v>
      </c>
      <c r="E1432" s="380" t="s">
        <v>1</v>
      </c>
      <c r="F1432" s="381" t="s">
        <v>2751</v>
      </c>
      <c r="H1432" s="382">
        <v>6</v>
      </c>
      <c r="I1432" s="434"/>
      <c r="L1432" s="377"/>
      <c r="M1432" s="383"/>
      <c r="N1432" s="384"/>
      <c r="O1432" s="384"/>
      <c r="P1432" s="384"/>
      <c r="Q1432" s="384"/>
      <c r="R1432" s="384"/>
      <c r="S1432" s="384"/>
      <c r="T1432" s="385"/>
      <c r="AT1432" s="380" t="s">
        <v>88</v>
      </c>
      <c r="AU1432" s="380" t="s">
        <v>45</v>
      </c>
      <c r="AV1432" s="378" t="s">
        <v>45</v>
      </c>
      <c r="AW1432" s="378" t="s">
        <v>24</v>
      </c>
      <c r="AX1432" s="378" t="s">
        <v>42</v>
      </c>
      <c r="AY1432" s="380" t="s">
        <v>79</v>
      </c>
    </row>
    <row r="1433" spans="2:65" s="387" customFormat="1">
      <c r="B1433" s="386"/>
      <c r="D1433" s="388" t="s">
        <v>88</v>
      </c>
      <c r="E1433" s="389" t="s">
        <v>1</v>
      </c>
      <c r="F1433" s="390" t="s">
        <v>90</v>
      </c>
      <c r="H1433" s="391">
        <v>6</v>
      </c>
      <c r="I1433" s="435"/>
      <c r="L1433" s="386"/>
      <c r="M1433" s="392"/>
      <c r="N1433" s="393"/>
      <c r="O1433" s="393"/>
      <c r="P1433" s="393"/>
      <c r="Q1433" s="393"/>
      <c r="R1433" s="393"/>
      <c r="S1433" s="393"/>
      <c r="T1433" s="394"/>
      <c r="AT1433" s="395" t="s">
        <v>88</v>
      </c>
      <c r="AU1433" s="395" t="s">
        <v>45</v>
      </c>
      <c r="AV1433" s="387" t="s">
        <v>91</v>
      </c>
      <c r="AW1433" s="387" t="s">
        <v>24</v>
      </c>
      <c r="AX1433" s="387" t="s">
        <v>12</v>
      </c>
      <c r="AY1433" s="395" t="s">
        <v>79</v>
      </c>
    </row>
    <row r="1434" spans="2:65" s="285" customFormat="1" ht="22.5" customHeight="1">
      <c r="B1434" s="286"/>
      <c r="C1434" s="366" t="s">
        <v>1174</v>
      </c>
      <c r="D1434" s="366" t="s">
        <v>82</v>
      </c>
      <c r="E1434" s="367" t="s">
        <v>3087</v>
      </c>
      <c r="F1434" s="368" t="s">
        <v>3086</v>
      </c>
      <c r="G1434" s="369" t="s">
        <v>959</v>
      </c>
      <c r="H1434" s="370">
        <v>18.95</v>
      </c>
      <c r="I1434" s="261"/>
      <c r="J1434" s="371">
        <f>ROUND(I1434*H1434,1)</f>
        <v>0</v>
      </c>
      <c r="K1434" s="368"/>
      <c r="L1434" s="286"/>
      <c r="M1434" s="372" t="s">
        <v>1</v>
      </c>
      <c r="N1434" s="373" t="s">
        <v>31</v>
      </c>
      <c r="O1434" s="374">
        <v>0</v>
      </c>
      <c r="P1434" s="374">
        <f>O1434*H1434</f>
        <v>0</v>
      </c>
      <c r="Q1434" s="374">
        <v>0</v>
      </c>
      <c r="R1434" s="374">
        <f>Q1434*H1434</f>
        <v>0</v>
      </c>
      <c r="S1434" s="374">
        <v>0</v>
      </c>
      <c r="T1434" s="375">
        <f>S1434*H1434</f>
        <v>0</v>
      </c>
      <c r="AR1434" s="275" t="s">
        <v>86</v>
      </c>
      <c r="AT1434" s="275" t="s">
        <v>82</v>
      </c>
      <c r="AU1434" s="275" t="s">
        <v>45</v>
      </c>
      <c r="AY1434" s="275" t="s">
        <v>79</v>
      </c>
      <c r="BE1434" s="376">
        <f>IF(N1434="základní",J1434,0)</f>
        <v>0</v>
      </c>
      <c r="BF1434" s="376">
        <f>IF(N1434="snížená",J1434,0)</f>
        <v>0</v>
      </c>
      <c r="BG1434" s="376">
        <f>IF(N1434="zákl. přenesená",J1434,0)</f>
        <v>0</v>
      </c>
      <c r="BH1434" s="376">
        <f>IF(N1434="sníž. přenesená",J1434,0)</f>
        <v>0</v>
      </c>
      <c r="BI1434" s="376">
        <f>IF(N1434="nulová",J1434,0)</f>
        <v>0</v>
      </c>
      <c r="BJ1434" s="275" t="s">
        <v>12</v>
      </c>
      <c r="BK1434" s="376">
        <f>ROUND(I1434*H1434,1)</f>
        <v>0</v>
      </c>
      <c r="BL1434" s="275" t="s">
        <v>86</v>
      </c>
      <c r="BM1434" s="275" t="s">
        <v>3085</v>
      </c>
    </row>
    <row r="1435" spans="2:65" s="378" customFormat="1">
      <c r="B1435" s="377"/>
      <c r="D1435" s="379" t="s">
        <v>88</v>
      </c>
      <c r="E1435" s="380" t="s">
        <v>1</v>
      </c>
      <c r="F1435" s="381" t="s">
        <v>2811</v>
      </c>
      <c r="H1435" s="382">
        <v>5</v>
      </c>
      <c r="I1435" s="434"/>
      <c r="L1435" s="377"/>
      <c r="M1435" s="383"/>
      <c r="N1435" s="384"/>
      <c r="O1435" s="384"/>
      <c r="P1435" s="384"/>
      <c r="Q1435" s="384"/>
      <c r="R1435" s="384"/>
      <c r="S1435" s="384"/>
      <c r="T1435" s="385"/>
      <c r="AT1435" s="380" t="s">
        <v>88</v>
      </c>
      <c r="AU1435" s="380" t="s">
        <v>45</v>
      </c>
      <c r="AV1435" s="378" t="s">
        <v>45</v>
      </c>
      <c r="AW1435" s="378" t="s">
        <v>24</v>
      </c>
      <c r="AX1435" s="378" t="s">
        <v>42</v>
      </c>
      <c r="AY1435" s="380" t="s">
        <v>79</v>
      </c>
    </row>
    <row r="1436" spans="2:65" s="378" customFormat="1">
      <c r="B1436" s="377"/>
      <c r="D1436" s="379" t="s">
        <v>88</v>
      </c>
      <c r="E1436" s="380" t="s">
        <v>1</v>
      </c>
      <c r="F1436" s="381" t="s">
        <v>2808</v>
      </c>
      <c r="H1436" s="382">
        <v>3.6</v>
      </c>
      <c r="I1436" s="434"/>
      <c r="L1436" s="377"/>
      <c r="M1436" s="383"/>
      <c r="N1436" s="384"/>
      <c r="O1436" s="384"/>
      <c r="P1436" s="384"/>
      <c r="Q1436" s="384"/>
      <c r="R1436" s="384"/>
      <c r="S1436" s="384"/>
      <c r="T1436" s="385"/>
      <c r="AT1436" s="380" t="s">
        <v>88</v>
      </c>
      <c r="AU1436" s="380" t="s">
        <v>45</v>
      </c>
      <c r="AV1436" s="378" t="s">
        <v>45</v>
      </c>
      <c r="AW1436" s="378" t="s">
        <v>24</v>
      </c>
      <c r="AX1436" s="378" t="s">
        <v>42</v>
      </c>
      <c r="AY1436" s="380" t="s">
        <v>79</v>
      </c>
    </row>
    <row r="1437" spans="2:65" s="378" customFormat="1">
      <c r="B1437" s="377"/>
      <c r="D1437" s="379" t="s">
        <v>88</v>
      </c>
      <c r="E1437" s="380" t="s">
        <v>1</v>
      </c>
      <c r="F1437" s="381" t="s">
        <v>3084</v>
      </c>
      <c r="H1437" s="382">
        <v>10.35</v>
      </c>
      <c r="I1437" s="434"/>
      <c r="L1437" s="377"/>
      <c r="M1437" s="383"/>
      <c r="N1437" s="384"/>
      <c r="O1437" s="384"/>
      <c r="P1437" s="384"/>
      <c r="Q1437" s="384"/>
      <c r="R1437" s="384"/>
      <c r="S1437" s="384"/>
      <c r="T1437" s="385"/>
      <c r="AT1437" s="380" t="s">
        <v>88</v>
      </c>
      <c r="AU1437" s="380" t="s">
        <v>45</v>
      </c>
      <c r="AV1437" s="378" t="s">
        <v>45</v>
      </c>
      <c r="AW1437" s="378" t="s">
        <v>24</v>
      </c>
      <c r="AX1437" s="378" t="s">
        <v>42</v>
      </c>
      <c r="AY1437" s="380" t="s">
        <v>79</v>
      </c>
    </row>
    <row r="1438" spans="2:65" s="387" customFormat="1">
      <c r="B1438" s="386"/>
      <c r="D1438" s="388" t="s">
        <v>88</v>
      </c>
      <c r="E1438" s="389" t="s">
        <v>1</v>
      </c>
      <c r="F1438" s="390" t="s">
        <v>90</v>
      </c>
      <c r="H1438" s="391">
        <v>18.95</v>
      </c>
      <c r="I1438" s="435"/>
      <c r="L1438" s="386"/>
      <c r="M1438" s="392"/>
      <c r="N1438" s="393"/>
      <c r="O1438" s="393"/>
      <c r="P1438" s="393"/>
      <c r="Q1438" s="393"/>
      <c r="R1438" s="393"/>
      <c r="S1438" s="393"/>
      <c r="T1438" s="394"/>
      <c r="AT1438" s="395" t="s">
        <v>88</v>
      </c>
      <c r="AU1438" s="395" t="s">
        <v>45</v>
      </c>
      <c r="AV1438" s="387" t="s">
        <v>91</v>
      </c>
      <c r="AW1438" s="387" t="s">
        <v>24</v>
      </c>
      <c r="AX1438" s="387" t="s">
        <v>12</v>
      </c>
      <c r="AY1438" s="395" t="s">
        <v>79</v>
      </c>
    </row>
    <row r="1439" spans="2:65" s="285" customFormat="1" ht="31.5" customHeight="1">
      <c r="B1439" s="286"/>
      <c r="C1439" s="366" t="s">
        <v>3036</v>
      </c>
      <c r="D1439" s="366" t="s">
        <v>82</v>
      </c>
      <c r="E1439" s="367" t="s">
        <v>3082</v>
      </c>
      <c r="F1439" s="368" t="s">
        <v>3081</v>
      </c>
      <c r="G1439" s="369" t="s">
        <v>185</v>
      </c>
      <c r="H1439" s="370">
        <v>2</v>
      </c>
      <c r="I1439" s="261"/>
      <c r="J1439" s="371">
        <f t="shared" ref="J1439:J1453" si="20">ROUND(I1439*H1439,1)</f>
        <v>0</v>
      </c>
      <c r="K1439" s="368"/>
      <c r="L1439" s="286"/>
      <c r="M1439" s="372" t="s">
        <v>1</v>
      </c>
      <c r="N1439" s="373" t="s">
        <v>31</v>
      </c>
      <c r="O1439" s="374">
        <v>0</v>
      </c>
      <c r="P1439" s="374">
        <f t="shared" ref="P1439:P1453" si="21">O1439*H1439</f>
        <v>0</v>
      </c>
      <c r="Q1439" s="374">
        <v>0</v>
      </c>
      <c r="R1439" s="374">
        <f t="shared" ref="R1439:R1453" si="22">Q1439*H1439</f>
        <v>0</v>
      </c>
      <c r="S1439" s="374">
        <v>0</v>
      </c>
      <c r="T1439" s="375">
        <f t="shared" ref="T1439:T1453" si="23">S1439*H1439</f>
        <v>0</v>
      </c>
      <c r="AR1439" s="275" t="s">
        <v>86</v>
      </c>
      <c r="AT1439" s="275" t="s">
        <v>82</v>
      </c>
      <c r="AU1439" s="275" t="s">
        <v>45</v>
      </c>
      <c r="AY1439" s="275" t="s">
        <v>79</v>
      </c>
      <c r="BE1439" s="376">
        <f t="shared" ref="BE1439:BE1453" si="24">IF(N1439="základní",J1439,0)</f>
        <v>0</v>
      </c>
      <c r="BF1439" s="376">
        <f t="shared" ref="BF1439:BF1453" si="25">IF(N1439="snížená",J1439,0)</f>
        <v>0</v>
      </c>
      <c r="BG1439" s="376">
        <f t="shared" ref="BG1439:BG1453" si="26">IF(N1439="zákl. přenesená",J1439,0)</f>
        <v>0</v>
      </c>
      <c r="BH1439" s="376">
        <f t="shared" ref="BH1439:BH1453" si="27">IF(N1439="sníž. přenesená",J1439,0)</f>
        <v>0</v>
      </c>
      <c r="BI1439" s="376">
        <f t="shared" ref="BI1439:BI1453" si="28">IF(N1439="nulová",J1439,0)</f>
        <v>0</v>
      </c>
      <c r="BJ1439" s="275" t="s">
        <v>12</v>
      </c>
      <c r="BK1439" s="376">
        <f t="shared" ref="BK1439:BK1453" si="29">ROUND(I1439*H1439,1)</f>
        <v>0</v>
      </c>
      <c r="BL1439" s="275" t="s">
        <v>86</v>
      </c>
      <c r="BM1439" s="275" t="s">
        <v>3080</v>
      </c>
    </row>
    <row r="1440" spans="2:65" s="285" customFormat="1" ht="22.5" customHeight="1">
      <c r="B1440" s="286"/>
      <c r="C1440" s="366" t="s">
        <v>3032</v>
      </c>
      <c r="D1440" s="366" t="s">
        <v>82</v>
      </c>
      <c r="E1440" s="367" t="s">
        <v>3078</v>
      </c>
      <c r="F1440" s="368" t="s">
        <v>3077</v>
      </c>
      <c r="G1440" s="369" t="s">
        <v>185</v>
      </c>
      <c r="H1440" s="370">
        <v>1</v>
      </c>
      <c r="I1440" s="261"/>
      <c r="J1440" s="371">
        <f t="shared" si="20"/>
        <v>0</v>
      </c>
      <c r="K1440" s="368"/>
      <c r="L1440" s="286"/>
      <c r="M1440" s="372" t="s">
        <v>1</v>
      </c>
      <c r="N1440" s="373" t="s">
        <v>31</v>
      </c>
      <c r="O1440" s="374">
        <v>0</v>
      </c>
      <c r="P1440" s="374">
        <f t="shared" si="21"/>
        <v>0</v>
      </c>
      <c r="Q1440" s="374">
        <v>0</v>
      </c>
      <c r="R1440" s="374">
        <f t="shared" si="22"/>
        <v>0</v>
      </c>
      <c r="S1440" s="374">
        <v>0</v>
      </c>
      <c r="T1440" s="375">
        <f t="shared" si="23"/>
        <v>0</v>
      </c>
      <c r="AR1440" s="275" t="s">
        <v>86</v>
      </c>
      <c r="AT1440" s="275" t="s">
        <v>82</v>
      </c>
      <c r="AU1440" s="275" t="s">
        <v>45</v>
      </c>
      <c r="AY1440" s="275" t="s">
        <v>79</v>
      </c>
      <c r="BE1440" s="376">
        <f t="shared" si="24"/>
        <v>0</v>
      </c>
      <c r="BF1440" s="376">
        <f t="shared" si="25"/>
        <v>0</v>
      </c>
      <c r="BG1440" s="376">
        <f t="shared" si="26"/>
        <v>0</v>
      </c>
      <c r="BH1440" s="376">
        <f t="shared" si="27"/>
        <v>0</v>
      </c>
      <c r="BI1440" s="376">
        <f t="shared" si="28"/>
        <v>0</v>
      </c>
      <c r="BJ1440" s="275" t="s">
        <v>12</v>
      </c>
      <c r="BK1440" s="376">
        <f t="shared" si="29"/>
        <v>0</v>
      </c>
      <c r="BL1440" s="275" t="s">
        <v>86</v>
      </c>
      <c r="BM1440" s="275" t="s">
        <v>3076</v>
      </c>
    </row>
    <row r="1441" spans="2:65" s="285" customFormat="1" ht="22.5" customHeight="1">
      <c r="B1441" s="286"/>
      <c r="C1441" s="366" t="s">
        <v>3028</v>
      </c>
      <c r="D1441" s="366" t="s">
        <v>82</v>
      </c>
      <c r="E1441" s="367" t="s">
        <v>3074</v>
      </c>
      <c r="F1441" s="368" t="s">
        <v>3073</v>
      </c>
      <c r="G1441" s="369" t="s">
        <v>185</v>
      </c>
      <c r="H1441" s="370">
        <v>1</v>
      </c>
      <c r="I1441" s="261"/>
      <c r="J1441" s="371">
        <f t="shared" si="20"/>
        <v>0</v>
      </c>
      <c r="K1441" s="368"/>
      <c r="L1441" s="286"/>
      <c r="M1441" s="372" t="s">
        <v>1</v>
      </c>
      <c r="N1441" s="373" t="s">
        <v>31</v>
      </c>
      <c r="O1441" s="374">
        <v>0</v>
      </c>
      <c r="P1441" s="374">
        <f t="shared" si="21"/>
        <v>0</v>
      </c>
      <c r="Q1441" s="374">
        <v>0</v>
      </c>
      <c r="R1441" s="374">
        <f t="shared" si="22"/>
        <v>0</v>
      </c>
      <c r="S1441" s="374">
        <v>0</v>
      </c>
      <c r="T1441" s="375">
        <f t="shared" si="23"/>
        <v>0</v>
      </c>
      <c r="AR1441" s="275" t="s">
        <v>86</v>
      </c>
      <c r="AT1441" s="275" t="s">
        <v>82</v>
      </c>
      <c r="AU1441" s="275" t="s">
        <v>45</v>
      </c>
      <c r="AY1441" s="275" t="s">
        <v>79</v>
      </c>
      <c r="BE1441" s="376">
        <f t="shared" si="24"/>
        <v>0</v>
      </c>
      <c r="BF1441" s="376">
        <f t="shared" si="25"/>
        <v>0</v>
      </c>
      <c r="BG1441" s="376">
        <f t="shared" si="26"/>
        <v>0</v>
      </c>
      <c r="BH1441" s="376">
        <f t="shared" si="27"/>
        <v>0</v>
      </c>
      <c r="BI1441" s="376">
        <f t="shared" si="28"/>
        <v>0</v>
      </c>
      <c r="BJ1441" s="275" t="s">
        <v>12</v>
      </c>
      <c r="BK1441" s="376">
        <f t="shared" si="29"/>
        <v>0</v>
      </c>
      <c r="BL1441" s="275" t="s">
        <v>86</v>
      </c>
      <c r="BM1441" s="275" t="s">
        <v>3072</v>
      </c>
    </row>
    <row r="1442" spans="2:65" s="285" customFormat="1" ht="22.5" customHeight="1">
      <c r="B1442" s="286"/>
      <c r="C1442" s="366" t="s">
        <v>3022</v>
      </c>
      <c r="D1442" s="366" t="s">
        <v>82</v>
      </c>
      <c r="E1442" s="367" t="s">
        <v>3070</v>
      </c>
      <c r="F1442" s="368" t="s">
        <v>3069</v>
      </c>
      <c r="G1442" s="369" t="s">
        <v>185</v>
      </c>
      <c r="H1442" s="370">
        <v>1</v>
      </c>
      <c r="I1442" s="261"/>
      <c r="J1442" s="371">
        <f t="shared" si="20"/>
        <v>0</v>
      </c>
      <c r="K1442" s="368"/>
      <c r="L1442" s="286"/>
      <c r="M1442" s="372" t="s">
        <v>1</v>
      </c>
      <c r="N1442" s="373" t="s">
        <v>31</v>
      </c>
      <c r="O1442" s="374">
        <v>0</v>
      </c>
      <c r="P1442" s="374">
        <f t="shared" si="21"/>
        <v>0</v>
      </c>
      <c r="Q1442" s="374">
        <v>0</v>
      </c>
      <c r="R1442" s="374">
        <f t="shared" si="22"/>
        <v>0</v>
      </c>
      <c r="S1442" s="374">
        <v>0</v>
      </c>
      <c r="T1442" s="375">
        <f t="shared" si="23"/>
        <v>0</v>
      </c>
      <c r="AR1442" s="275" t="s">
        <v>86</v>
      </c>
      <c r="AT1442" s="275" t="s">
        <v>82</v>
      </c>
      <c r="AU1442" s="275" t="s">
        <v>45</v>
      </c>
      <c r="AY1442" s="275" t="s">
        <v>79</v>
      </c>
      <c r="BE1442" s="376">
        <f t="shared" si="24"/>
        <v>0</v>
      </c>
      <c r="BF1442" s="376">
        <f t="shared" si="25"/>
        <v>0</v>
      </c>
      <c r="BG1442" s="376">
        <f t="shared" si="26"/>
        <v>0</v>
      </c>
      <c r="BH1442" s="376">
        <f t="shared" si="27"/>
        <v>0</v>
      </c>
      <c r="BI1442" s="376">
        <f t="shared" si="28"/>
        <v>0</v>
      </c>
      <c r="BJ1442" s="275" t="s">
        <v>12</v>
      </c>
      <c r="BK1442" s="376">
        <f t="shared" si="29"/>
        <v>0</v>
      </c>
      <c r="BL1442" s="275" t="s">
        <v>86</v>
      </c>
      <c r="BM1442" s="275" t="s">
        <v>3068</v>
      </c>
    </row>
    <row r="1443" spans="2:65" s="285" customFormat="1" ht="31.5" customHeight="1">
      <c r="B1443" s="286"/>
      <c r="C1443" s="366" t="s">
        <v>3017</v>
      </c>
      <c r="D1443" s="366" t="s">
        <v>82</v>
      </c>
      <c r="E1443" s="367" t="s">
        <v>3066</v>
      </c>
      <c r="F1443" s="368" t="s">
        <v>3065</v>
      </c>
      <c r="G1443" s="369" t="s">
        <v>185</v>
      </c>
      <c r="H1443" s="370">
        <v>1</v>
      </c>
      <c r="I1443" s="261"/>
      <c r="J1443" s="371">
        <f t="shared" si="20"/>
        <v>0</v>
      </c>
      <c r="K1443" s="368"/>
      <c r="L1443" s="286"/>
      <c r="M1443" s="372" t="s">
        <v>1</v>
      </c>
      <c r="N1443" s="373" t="s">
        <v>31</v>
      </c>
      <c r="O1443" s="374">
        <v>0</v>
      </c>
      <c r="P1443" s="374">
        <f t="shared" si="21"/>
        <v>0</v>
      </c>
      <c r="Q1443" s="374">
        <v>0</v>
      </c>
      <c r="R1443" s="374">
        <f t="shared" si="22"/>
        <v>0</v>
      </c>
      <c r="S1443" s="374">
        <v>0</v>
      </c>
      <c r="T1443" s="375">
        <f t="shared" si="23"/>
        <v>0</v>
      </c>
      <c r="AR1443" s="275" t="s">
        <v>86</v>
      </c>
      <c r="AT1443" s="275" t="s">
        <v>82</v>
      </c>
      <c r="AU1443" s="275" t="s">
        <v>45</v>
      </c>
      <c r="AY1443" s="275" t="s">
        <v>79</v>
      </c>
      <c r="BE1443" s="376">
        <f t="shared" si="24"/>
        <v>0</v>
      </c>
      <c r="BF1443" s="376">
        <f t="shared" si="25"/>
        <v>0</v>
      </c>
      <c r="BG1443" s="376">
        <f t="shared" si="26"/>
        <v>0</v>
      </c>
      <c r="BH1443" s="376">
        <f t="shared" si="27"/>
        <v>0</v>
      </c>
      <c r="BI1443" s="376">
        <f t="shared" si="28"/>
        <v>0</v>
      </c>
      <c r="BJ1443" s="275" t="s">
        <v>12</v>
      </c>
      <c r="BK1443" s="376">
        <f t="shared" si="29"/>
        <v>0</v>
      </c>
      <c r="BL1443" s="275" t="s">
        <v>86</v>
      </c>
      <c r="BM1443" s="275" t="s">
        <v>3064</v>
      </c>
    </row>
    <row r="1444" spans="2:65" s="285" customFormat="1" ht="31.5" customHeight="1">
      <c r="B1444" s="286"/>
      <c r="C1444" s="366" t="s">
        <v>3010</v>
      </c>
      <c r="D1444" s="366" t="s">
        <v>82</v>
      </c>
      <c r="E1444" s="367" t="s">
        <v>3062</v>
      </c>
      <c r="F1444" s="368" t="s">
        <v>3061</v>
      </c>
      <c r="G1444" s="369" t="s">
        <v>185</v>
      </c>
      <c r="H1444" s="370">
        <v>2</v>
      </c>
      <c r="I1444" s="261"/>
      <c r="J1444" s="371">
        <f t="shared" si="20"/>
        <v>0</v>
      </c>
      <c r="K1444" s="368"/>
      <c r="L1444" s="286"/>
      <c r="M1444" s="372" t="s">
        <v>1</v>
      </c>
      <c r="N1444" s="373" t="s">
        <v>31</v>
      </c>
      <c r="O1444" s="374">
        <v>0</v>
      </c>
      <c r="P1444" s="374">
        <f t="shared" si="21"/>
        <v>0</v>
      </c>
      <c r="Q1444" s="374">
        <v>0</v>
      </c>
      <c r="R1444" s="374">
        <f t="shared" si="22"/>
        <v>0</v>
      </c>
      <c r="S1444" s="374">
        <v>0</v>
      </c>
      <c r="T1444" s="375">
        <f t="shared" si="23"/>
        <v>0</v>
      </c>
      <c r="AR1444" s="275" t="s">
        <v>86</v>
      </c>
      <c r="AT1444" s="275" t="s">
        <v>82</v>
      </c>
      <c r="AU1444" s="275" t="s">
        <v>45</v>
      </c>
      <c r="AY1444" s="275" t="s">
        <v>79</v>
      </c>
      <c r="BE1444" s="376">
        <f t="shared" si="24"/>
        <v>0</v>
      </c>
      <c r="BF1444" s="376">
        <f t="shared" si="25"/>
        <v>0</v>
      </c>
      <c r="BG1444" s="376">
        <f t="shared" si="26"/>
        <v>0</v>
      </c>
      <c r="BH1444" s="376">
        <f t="shared" si="27"/>
        <v>0</v>
      </c>
      <c r="BI1444" s="376">
        <f t="shared" si="28"/>
        <v>0</v>
      </c>
      <c r="BJ1444" s="275" t="s">
        <v>12</v>
      </c>
      <c r="BK1444" s="376">
        <f t="shared" si="29"/>
        <v>0</v>
      </c>
      <c r="BL1444" s="275" t="s">
        <v>86</v>
      </c>
      <c r="BM1444" s="275" t="s">
        <v>3060</v>
      </c>
    </row>
    <row r="1445" spans="2:65" s="285" customFormat="1" ht="31.5" customHeight="1">
      <c r="B1445" s="286"/>
      <c r="C1445" s="366" t="s">
        <v>3007</v>
      </c>
      <c r="D1445" s="366" t="s">
        <v>82</v>
      </c>
      <c r="E1445" s="367" t="s">
        <v>3058</v>
      </c>
      <c r="F1445" s="368" t="s">
        <v>3057</v>
      </c>
      <c r="G1445" s="369" t="s">
        <v>85</v>
      </c>
      <c r="H1445" s="370">
        <v>30</v>
      </c>
      <c r="I1445" s="261"/>
      <c r="J1445" s="371">
        <f t="shared" si="20"/>
        <v>0</v>
      </c>
      <c r="K1445" s="368"/>
      <c r="L1445" s="286"/>
      <c r="M1445" s="372" t="s">
        <v>1</v>
      </c>
      <c r="N1445" s="373" t="s">
        <v>31</v>
      </c>
      <c r="O1445" s="374">
        <v>0</v>
      </c>
      <c r="P1445" s="374">
        <f t="shared" si="21"/>
        <v>0</v>
      </c>
      <c r="Q1445" s="374">
        <v>0</v>
      </c>
      <c r="R1445" s="374">
        <f t="shared" si="22"/>
        <v>0</v>
      </c>
      <c r="S1445" s="374">
        <v>0</v>
      </c>
      <c r="T1445" s="375">
        <f t="shared" si="23"/>
        <v>0</v>
      </c>
      <c r="AR1445" s="275" t="s">
        <v>86</v>
      </c>
      <c r="AT1445" s="275" t="s">
        <v>82</v>
      </c>
      <c r="AU1445" s="275" t="s">
        <v>45</v>
      </c>
      <c r="AY1445" s="275" t="s">
        <v>79</v>
      </c>
      <c r="BE1445" s="376">
        <f t="shared" si="24"/>
        <v>0</v>
      </c>
      <c r="BF1445" s="376">
        <f t="shared" si="25"/>
        <v>0</v>
      </c>
      <c r="BG1445" s="376">
        <f t="shared" si="26"/>
        <v>0</v>
      </c>
      <c r="BH1445" s="376">
        <f t="shared" si="27"/>
        <v>0</v>
      </c>
      <c r="BI1445" s="376">
        <f t="shared" si="28"/>
        <v>0</v>
      </c>
      <c r="BJ1445" s="275" t="s">
        <v>12</v>
      </c>
      <c r="BK1445" s="376">
        <f t="shared" si="29"/>
        <v>0</v>
      </c>
      <c r="BL1445" s="275" t="s">
        <v>86</v>
      </c>
      <c r="BM1445" s="275" t="s">
        <v>3056</v>
      </c>
    </row>
    <row r="1446" spans="2:65" s="285" customFormat="1" ht="31.5" customHeight="1">
      <c r="B1446" s="286"/>
      <c r="C1446" s="366" t="s">
        <v>3004</v>
      </c>
      <c r="D1446" s="366" t="s">
        <v>82</v>
      </c>
      <c r="E1446" s="367" t="s">
        <v>3054</v>
      </c>
      <c r="F1446" s="368" t="s">
        <v>3053</v>
      </c>
      <c r="G1446" s="369" t="s">
        <v>185</v>
      </c>
      <c r="H1446" s="370">
        <v>1</v>
      </c>
      <c r="I1446" s="261"/>
      <c r="J1446" s="371">
        <f t="shared" si="20"/>
        <v>0</v>
      </c>
      <c r="K1446" s="368"/>
      <c r="L1446" s="286"/>
      <c r="M1446" s="372" t="s">
        <v>1</v>
      </c>
      <c r="N1446" s="373" t="s">
        <v>31</v>
      </c>
      <c r="O1446" s="374">
        <v>0</v>
      </c>
      <c r="P1446" s="374">
        <f t="shared" si="21"/>
        <v>0</v>
      </c>
      <c r="Q1446" s="374">
        <v>0</v>
      </c>
      <c r="R1446" s="374">
        <f t="shared" si="22"/>
        <v>0</v>
      </c>
      <c r="S1446" s="374">
        <v>0</v>
      </c>
      <c r="T1446" s="375">
        <f t="shared" si="23"/>
        <v>0</v>
      </c>
      <c r="AR1446" s="275" t="s">
        <v>86</v>
      </c>
      <c r="AT1446" s="275" t="s">
        <v>82</v>
      </c>
      <c r="AU1446" s="275" t="s">
        <v>45</v>
      </c>
      <c r="AY1446" s="275" t="s">
        <v>79</v>
      </c>
      <c r="BE1446" s="376">
        <f t="shared" si="24"/>
        <v>0</v>
      </c>
      <c r="BF1446" s="376">
        <f t="shared" si="25"/>
        <v>0</v>
      </c>
      <c r="BG1446" s="376">
        <f t="shared" si="26"/>
        <v>0</v>
      </c>
      <c r="BH1446" s="376">
        <f t="shared" si="27"/>
        <v>0</v>
      </c>
      <c r="BI1446" s="376">
        <f t="shared" si="28"/>
        <v>0</v>
      </c>
      <c r="BJ1446" s="275" t="s">
        <v>12</v>
      </c>
      <c r="BK1446" s="376">
        <f t="shared" si="29"/>
        <v>0</v>
      </c>
      <c r="BL1446" s="275" t="s">
        <v>86</v>
      </c>
      <c r="BM1446" s="275" t="s">
        <v>3052</v>
      </c>
    </row>
    <row r="1447" spans="2:65" s="285" customFormat="1" ht="31.5" customHeight="1">
      <c r="B1447" s="286"/>
      <c r="C1447" s="366" t="s">
        <v>2999</v>
      </c>
      <c r="D1447" s="366" t="s">
        <v>82</v>
      </c>
      <c r="E1447" s="367" t="s">
        <v>3050</v>
      </c>
      <c r="F1447" s="368" t="s">
        <v>3049</v>
      </c>
      <c r="G1447" s="369" t="s">
        <v>85</v>
      </c>
      <c r="H1447" s="370">
        <v>21</v>
      </c>
      <c r="I1447" s="261"/>
      <c r="J1447" s="371">
        <f t="shared" si="20"/>
        <v>0</v>
      </c>
      <c r="K1447" s="368"/>
      <c r="L1447" s="286"/>
      <c r="M1447" s="372" t="s">
        <v>1</v>
      </c>
      <c r="N1447" s="373" t="s">
        <v>31</v>
      </c>
      <c r="O1447" s="374">
        <v>0</v>
      </c>
      <c r="P1447" s="374">
        <f t="shared" si="21"/>
        <v>0</v>
      </c>
      <c r="Q1447" s="374">
        <v>0</v>
      </c>
      <c r="R1447" s="374">
        <f t="shared" si="22"/>
        <v>0</v>
      </c>
      <c r="S1447" s="374">
        <v>0</v>
      </c>
      <c r="T1447" s="375">
        <f t="shared" si="23"/>
        <v>0</v>
      </c>
      <c r="AR1447" s="275" t="s">
        <v>86</v>
      </c>
      <c r="AT1447" s="275" t="s">
        <v>82</v>
      </c>
      <c r="AU1447" s="275" t="s">
        <v>45</v>
      </c>
      <c r="AY1447" s="275" t="s">
        <v>79</v>
      </c>
      <c r="BE1447" s="376">
        <f t="shared" si="24"/>
        <v>0</v>
      </c>
      <c r="BF1447" s="376">
        <f t="shared" si="25"/>
        <v>0</v>
      </c>
      <c r="BG1447" s="376">
        <f t="shared" si="26"/>
        <v>0</v>
      </c>
      <c r="BH1447" s="376">
        <f t="shared" si="27"/>
        <v>0</v>
      </c>
      <c r="BI1447" s="376">
        <f t="shared" si="28"/>
        <v>0</v>
      </c>
      <c r="BJ1447" s="275" t="s">
        <v>12</v>
      </c>
      <c r="BK1447" s="376">
        <f t="shared" si="29"/>
        <v>0</v>
      </c>
      <c r="BL1447" s="275" t="s">
        <v>86</v>
      </c>
      <c r="BM1447" s="275" t="s">
        <v>3048</v>
      </c>
    </row>
    <row r="1448" spans="2:65" s="285" customFormat="1" ht="22.5" customHeight="1">
      <c r="B1448" s="286"/>
      <c r="C1448" s="366" t="s">
        <v>2995</v>
      </c>
      <c r="D1448" s="366" t="s">
        <v>82</v>
      </c>
      <c r="E1448" s="367" t="s">
        <v>3046</v>
      </c>
      <c r="F1448" s="368" t="s">
        <v>3045</v>
      </c>
      <c r="G1448" s="369" t="s">
        <v>1354</v>
      </c>
      <c r="H1448" s="370">
        <v>1</v>
      </c>
      <c r="I1448" s="261"/>
      <c r="J1448" s="371">
        <f t="shared" si="20"/>
        <v>0</v>
      </c>
      <c r="K1448" s="368"/>
      <c r="L1448" s="286"/>
      <c r="M1448" s="372" t="s">
        <v>1</v>
      </c>
      <c r="N1448" s="373" t="s">
        <v>31</v>
      </c>
      <c r="O1448" s="374">
        <v>0</v>
      </c>
      <c r="P1448" s="374">
        <f t="shared" si="21"/>
        <v>0</v>
      </c>
      <c r="Q1448" s="374">
        <v>0</v>
      </c>
      <c r="R1448" s="374">
        <f t="shared" si="22"/>
        <v>0</v>
      </c>
      <c r="S1448" s="374">
        <v>0</v>
      </c>
      <c r="T1448" s="375">
        <f t="shared" si="23"/>
        <v>0</v>
      </c>
      <c r="AR1448" s="275" t="s">
        <v>86</v>
      </c>
      <c r="AT1448" s="275" t="s">
        <v>82</v>
      </c>
      <c r="AU1448" s="275" t="s">
        <v>45</v>
      </c>
      <c r="AY1448" s="275" t="s">
        <v>79</v>
      </c>
      <c r="BE1448" s="376">
        <f t="shared" si="24"/>
        <v>0</v>
      </c>
      <c r="BF1448" s="376">
        <f t="shared" si="25"/>
        <v>0</v>
      </c>
      <c r="BG1448" s="376">
        <f t="shared" si="26"/>
        <v>0</v>
      </c>
      <c r="BH1448" s="376">
        <f t="shared" si="27"/>
        <v>0</v>
      </c>
      <c r="BI1448" s="376">
        <f t="shared" si="28"/>
        <v>0</v>
      </c>
      <c r="BJ1448" s="275" t="s">
        <v>12</v>
      </c>
      <c r="BK1448" s="376">
        <f t="shared" si="29"/>
        <v>0</v>
      </c>
      <c r="BL1448" s="275" t="s">
        <v>86</v>
      </c>
      <c r="BM1448" s="275" t="s">
        <v>3044</v>
      </c>
    </row>
    <row r="1449" spans="2:65" s="285" customFormat="1" ht="31.5" customHeight="1">
      <c r="B1449" s="286"/>
      <c r="C1449" s="366" t="s">
        <v>2990</v>
      </c>
      <c r="D1449" s="366" t="s">
        <v>82</v>
      </c>
      <c r="E1449" s="367" t="s">
        <v>3042</v>
      </c>
      <c r="F1449" s="368" t="s">
        <v>3041</v>
      </c>
      <c r="G1449" s="369" t="s">
        <v>185</v>
      </c>
      <c r="H1449" s="370">
        <v>4</v>
      </c>
      <c r="I1449" s="261"/>
      <c r="J1449" s="371">
        <f t="shared" si="20"/>
        <v>0</v>
      </c>
      <c r="K1449" s="368"/>
      <c r="L1449" s="286"/>
      <c r="M1449" s="372" t="s">
        <v>1</v>
      </c>
      <c r="N1449" s="373" t="s">
        <v>31</v>
      </c>
      <c r="O1449" s="374">
        <v>0</v>
      </c>
      <c r="P1449" s="374">
        <f t="shared" si="21"/>
        <v>0</v>
      </c>
      <c r="Q1449" s="374">
        <v>0</v>
      </c>
      <c r="R1449" s="374">
        <f t="shared" si="22"/>
        <v>0</v>
      </c>
      <c r="S1449" s="374">
        <v>0</v>
      </c>
      <c r="T1449" s="375">
        <f t="shared" si="23"/>
        <v>0</v>
      </c>
      <c r="AR1449" s="275" t="s">
        <v>86</v>
      </c>
      <c r="AT1449" s="275" t="s">
        <v>82</v>
      </c>
      <c r="AU1449" s="275" t="s">
        <v>45</v>
      </c>
      <c r="AY1449" s="275" t="s">
        <v>79</v>
      </c>
      <c r="BE1449" s="376">
        <f t="shared" si="24"/>
        <v>0</v>
      </c>
      <c r="BF1449" s="376">
        <f t="shared" si="25"/>
        <v>0</v>
      </c>
      <c r="BG1449" s="376">
        <f t="shared" si="26"/>
        <v>0</v>
      </c>
      <c r="BH1449" s="376">
        <f t="shared" si="27"/>
        <v>0</v>
      </c>
      <c r="BI1449" s="376">
        <f t="shared" si="28"/>
        <v>0</v>
      </c>
      <c r="BJ1449" s="275" t="s">
        <v>12</v>
      </c>
      <c r="BK1449" s="376">
        <f t="shared" si="29"/>
        <v>0</v>
      </c>
      <c r="BL1449" s="275" t="s">
        <v>86</v>
      </c>
      <c r="BM1449" s="275" t="s">
        <v>3040</v>
      </c>
    </row>
    <row r="1450" spans="2:65" s="285" customFormat="1" ht="31.5" customHeight="1">
      <c r="B1450" s="286"/>
      <c r="C1450" s="366" t="s">
        <v>2982</v>
      </c>
      <c r="D1450" s="366" t="s">
        <v>82</v>
      </c>
      <c r="E1450" s="367" t="s">
        <v>3039</v>
      </c>
      <c r="F1450" s="368" t="s">
        <v>3038</v>
      </c>
      <c r="G1450" s="369" t="s">
        <v>85</v>
      </c>
      <c r="H1450" s="370">
        <v>36</v>
      </c>
      <c r="I1450" s="261"/>
      <c r="J1450" s="371">
        <f t="shared" si="20"/>
        <v>0</v>
      </c>
      <c r="K1450" s="368"/>
      <c r="L1450" s="286"/>
      <c r="M1450" s="372" t="s">
        <v>1</v>
      </c>
      <c r="N1450" s="373" t="s">
        <v>31</v>
      </c>
      <c r="O1450" s="374">
        <v>0</v>
      </c>
      <c r="P1450" s="374">
        <f t="shared" si="21"/>
        <v>0</v>
      </c>
      <c r="Q1450" s="374">
        <v>0</v>
      </c>
      <c r="R1450" s="374">
        <f t="shared" si="22"/>
        <v>0</v>
      </c>
      <c r="S1450" s="374">
        <v>0</v>
      </c>
      <c r="T1450" s="375">
        <f t="shared" si="23"/>
        <v>0</v>
      </c>
      <c r="AR1450" s="275" t="s">
        <v>86</v>
      </c>
      <c r="AT1450" s="275" t="s">
        <v>82</v>
      </c>
      <c r="AU1450" s="275" t="s">
        <v>45</v>
      </c>
      <c r="AY1450" s="275" t="s">
        <v>79</v>
      </c>
      <c r="BE1450" s="376">
        <f t="shared" si="24"/>
        <v>0</v>
      </c>
      <c r="BF1450" s="376">
        <f t="shared" si="25"/>
        <v>0</v>
      </c>
      <c r="BG1450" s="376">
        <f t="shared" si="26"/>
        <v>0</v>
      </c>
      <c r="BH1450" s="376">
        <f t="shared" si="27"/>
        <v>0</v>
      </c>
      <c r="BI1450" s="376">
        <f t="shared" si="28"/>
        <v>0</v>
      </c>
      <c r="BJ1450" s="275" t="s">
        <v>12</v>
      </c>
      <c r="BK1450" s="376">
        <f t="shared" si="29"/>
        <v>0</v>
      </c>
      <c r="BL1450" s="275" t="s">
        <v>86</v>
      </c>
      <c r="BM1450" s="275" t="s">
        <v>3037</v>
      </c>
    </row>
    <row r="1451" spans="2:65" s="285" customFormat="1" ht="31.5" customHeight="1">
      <c r="B1451" s="286"/>
      <c r="C1451" s="366" t="s">
        <v>2978</v>
      </c>
      <c r="D1451" s="366" t="s">
        <v>82</v>
      </c>
      <c r="E1451" s="367" t="s">
        <v>3035</v>
      </c>
      <c r="F1451" s="368" t="s">
        <v>3034</v>
      </c>
      <c r="G1451" s="369" t="s">
        <v>185</v>
      </c>
      <c r="H1451" s="370">
        <v>2</v>
      </c>
      <c r="I1451" s="261"/>
      <c r="J1451" s="371">
        <f t="shared" si="20"/>
        <v>0</v>
      </c>
      <c r="K1451" s="368"/>
      <c r="L1451" s="286"/>
      <c r="M1451" s="372" t="s">
        <v>1</v>
      </c>
      <c r="N1451" s="373" t="s">
        <v>31</v>
      </c>
      <c r="O1451" s="374">
        <v>0</v>
      </c>
      <c r="P1451" s="374">
        <f t="shared" si="21"/>
        <v>0</v>
      </c>
      <c r="Q1451" s="374">
        <v>0</v>
      </c>
      <c r="R1451" s="374">
        <f t="shared" si="22"/>
        <v>0</v>
      </c>
      <c r="S1451" s="374">
        <v>0</v>
      </c>
      <c r="T1451" s="375">
        <f t="shared" si="23"/>
        <v>0</v>
      </c>
      <c r="AR1451" s="275" t="s">
        <v>86</v>
      </c>
      <c r="AT1451" s="275" t="s">
        <v>82</v>
      </c>
      <c r="AU1451" s="275" t="s">
        <v>45</v>
      </c>
      <c r="AY1451" s="275" t="s">
        <v>79</v>
      </c>
      <c r="BE1451" s="376">
        <f t="shared" si="24"/>
        <v>0</v>
      </c>
      <c r="BF1451" s="376">
        <f t="shared" si="25"/>
        <v>0</v>
      </c>
      <c r="BG1451" s="376">
        <f t="shared" si="26"/>
        <v>0</v>
      </c>
      <c r="BH1451" s="376">
        <f t="shared" si="27"/>
        <v>0</v>
      </c>
      <c r="BI1451" s="376">
        <f t="shared" si="28"/>
        <v>0</v>
      </c>
      <c r="BJ1451" s="275" t="s">
        <v>12</v>
      </c>
      <c r="BK1451" s="376">
        <f t="shared" si="29"/>
        <v>0</v>
      </c>
      <c r="BL1451" s="275" t="s">
        <v>86</v>
      </c>
      <c r="BM1451" s="275" t="s">
        <v>3033</v>
      </c>
    </row>
    <row r="1452" spans="2:65" s="285" customFormat="1" ht="31.5" customHeight="1">
      <c r="B1452" s="286"/>
      <c r="C1452" s="366" t="s">
        <v>2971</v>
      </c>
      <c r="D1452" s="366" t="s">
        <v>82</v>
      </c>
      <c r="E1452" s="367" t="s">
        <v>3031</v>
      </c>
      <c r="F1452" s="368" t="s">
        <v>3030</v>
      </c>
      <c r="G1452" s="369" t="s">
        <v>185</v>
      </c>
      <c r="H1452" s="370">
        <v>2</v>
      </c>
      <c r="I1452" s="261"/>
      <c r="J1452" s="371">
        <f t="shared" si="20"/>
        <v>0</v>
      </c>
      <c r="K1452" s="368"/>
      <c r="L1452" s="286"/>
      <c r="M1452" s="372" t="s">
        <v>1</v>
      </c>
      <c r="N1452" s="373" t="s">
        <v>31</v>
      </c>
      <c r="O1452" s="374">
        <v>0</v>
      </c>
      <c r="P1452" s="374">
        <f t="shared" si="21"/>
        <v>0</v>
      </c>
      <c r="Q1452" s="374">
        <v>0</v>
      </c>
      <c r="R1452" s="374">
        <f t="shared" si="22"/>
        <v>0</v>
      </c>
      <c r="S1452" s="374">
        <v>0</v>
      </c>
      <c r="T1452" s="375">
        <f t="shared" si="23"/>
        <v>0</v>
      </c>
      <c r="AR1452" s="275" t="s">
        <v>86</v>
      </c>
      <c r="AT1452" s="275" t="s">
        <v>82</v>
      </c>
      <c r="AU1452" s="275" t="s">
        <v>45</v>
      </c>
      <c r="AY1452" s="275" t="s">
        <v>79</v>
      </c>
      <c r="BE1452" s="376">
        <f t="shared" si="24"/>
        <v>0</v>
      </c>
      <c r="BF1452" s="376">
        <f t="shared" si="25"/>
        <v>0</v>
      </c>
      <c r="BG1452" s="376">
        <f t="shared" si="26"/>
        <v>0</v>
      </c>
      <c r="BH1452" s="376">
        <f t="shared" si="27"/>
        <v>0</v>
      </c>
      <c r="BI1452" s="376">
        <f t="shared" si="28"/>
        <v>0</v>
      </c>
      <c r="BJ1452" s="275" t="s">
        <v>12</v>
      </c>
      <c r="BK1452" s="376">
        <f t="shared" si="29"/>
        <v>0</v>
      </c>
      <c r="BL1452" s="275" t="s">
        <v>86</v>
      </c>
      <c r="BM1452" s="275" t="s">
        <v>3029</v>
      </c>
    </row>
    <row r="1453" spans="2:65" s="285" customFormat="1" ht="31.5" customHeight="1">
      <c r="B1453" s="286"/>
      <c r="C1453" s="366" t="s">
        <v>2966</v>
      </c>
      <c r="D1453" s="366" t="s">
        <v>82</v>
      </c>
      <c r="E1453" s="367" t="s">
        <v>3027</v>
      </c>
      <c r="F1453" s="368" t="s">
        <v>3026</v>
      </c>
      <c r="G1453" s="369" t="s">
        <v>1068</v>
      </c>
      <c r="H1453" s="370">
        <v>8323</v>
      </c>
      <c r="I1453" s="261"/>
      <c r="J1453" s="371">
        <f t="shared" si="20"/>
        <v>0</v>
      </c>
      <c r="K1453" s="368"/>
      <c r="L1453" s="286"/>
      <c r="M1453" s="372" t="s">
        <v>1</v>
      </c>
      <c r="N1453" s="373" t="s">
        <v>31</v>
      </c>
      <c r="O1453" s="374">
        <v>0</v>
      </c>
      <c r="P1453" s="374">
        <f t="shared" si="21"/>
        <v>0</v>
      </c>
      <c r="Q1453" s="374">
        <v>0</v>
      </c>
      <c r="R1453" s="374">
        <f t="shared" si="22"/>
        <v>0</v>
      </c>
      <c r="S1453" s="374">
        <v>0</v>
      </c>
      <c r="T1453" s="375">
        <f t="shared" si="23"/>
        <v>0</v>
      </c>
      <c r="AR1453" s="275" t="s">
        <v>86</v>
      </c>
      <c r="AT1453" s="275" t="s">
        <v>82</v>
      </c>
      <c r="AU1453" s="275" t="s">
        <v>45</v>
      </c>
      <c r="AY1453" s="275" t="s">
        <v>79</v>
      </c>
      <c r="BE1453" s="376">
        <f t="shared" si="24"/>
        <v>0</v>
      </c>
      <c r="BF1453" s="376">
        <f t="shared" si="25"/>
        <v>0</v>
      </c>
      <c r="BG1453" s="376">
        <f t="shared" si="26"/>
        <v>0</v>
      </c>
      <c r="BH1453" s="376">
        <f t="shared" si="27"/>
        <v>0</v>
      </c>
      <c r="BI1453" s="376">
        <f t="shared" si="28"/>
        <v>0</v>
      </c>
      <c r="BJ1453" s="275" t="s">
        <v>12</v>
      </c>
      <c r="BK1453" s="376">
        <f t="shared" si="29"/>
        <v>0</v>
      </c>
      <c r="BL1453" s="275" t="s">
        <v>86</v>
      </c>
      <c r="BM1453" s="275" t="s">
        <v>3025</v>
      </c>
    </row>
    <row r="1454" spans="2:65" s="397" customFormat="1">
      <c r="B1454" s="396"/>
      <c r="D1454" s="379" t="s">
        <v>88</v>
      </c>
      <c r="E1454" s="398" t="s">
        <v>1</v>
      </c>
      <c r="F1454" s="399" t="s">
        <v>3024</v>
      </c>
      <c r="H1454" s="398" t="s">
        <v>1</v>
      </c>
      <c r="I1454" s="436"/>
      <c r="L1454" s="396"/>
      <c r="M1454" s="400"/>
      <c r="N1454" s="401"/>
      <c r="O1454" s="401"/>
      <c r="P1454" s="401"/>
      <c r="Q1454" s="401"/>
      <c r="R1454" s="401"/>
      <c r="S1454" s="401"/>
      <c r="T1454" s="402"/>
      <c r="AT1454" s="398" t="s">
        <v>88</v>
      </c>
      <c r="AU1454" s="398" t="s">
        <v>45</v>
      </c>
      <c r="AV1454" s="397" t="s">
        <v>12</v>
      </c>
      <c r="AW1454" s="397" t="s">
        <v>24</v>
      </c>
      <c r="AX1454" s="397" t="s">
        <v>42</v>
      </c>
      <c r="AY1454" s="398" t="s">
        <v>79</v>
      </c>
    </row>
    <row r="1455" spans="2:65" s="378" customFormat="1">
      <c r="B1455" s="377"/>
      <c r="D1455" s="379" t="s">
        <v>88</v>
      </c>
      <c r="E1455" s="380" t="s">
        <v>1</v>
      </c>
      <c r="F1455" s="381" t="s">
        <v>3023</v>
      </c>
      <c r="H1455" s="382">
        <v>8323</v>
      </c>
      <c r="I1455" s="434"/>
      <c r="L1455" s="377"/>
      <c r="M1455" s="383"/>
      <c r="N1455" s="384"/>
      <c r="O1455" s="384"/>
      <c r="P1455" s="384"/>
      <c r="Q1455" s="384"/>
      <c r="R1455" s="384"/>
      <c r="S1455" s="384"/>
      <c r="T1455" s="385"/>
      <c r="AT1455" s="380" t="s">
        <v>88</v>
      </c>
      <c r="AU1455" s="380" t="s">
        <v>45</v>
      </c>
      <c r="AV1455" s="378" t="s">
        <v>45</v>
      </c>
      <c r="AW1455" s="378" t="s">
        <v>24</v>
      </c>
      <c r="AX1455" s="378" t="s">
        <v>42</v>
      </c>
      <c r="AY1455" s="380" t="s">
        <v>79</v>
      </c>
    </row>
    <row r="1456" spans="2:65" s="387" customFormat="1">
      <c r="B1456" s="386"/>
      <c r="D1456" s="388" t="s">
        <v>88</v>
      </c>
      <c r="E1456" s="389" t="s">
        <v>1</v>
      </c>
      <c r="F1456" s="390" t="s">
        <v>90</v>
      </c>
      <c r="H1456" s="391">
        <v>8323</v>
      </c>
      <c r="I1456" s="435"/>
      <c r="L1456" s="386"/>
      <c r="M1456" s="392"/>
      <c r="N1456" s="393"/>
      <c r="O1456" s="393"/>
      <c r="P1456" s="393"/>
      <c r="Q1456" s="393"/>
      <c r="R1456" s="393"/>
      <c r="S1456" s="393"/>
      <c r="T1456" s="394"/>
      <c r="AT1456" s="395" t="s">
        <v>88</v>
      </c>
      <c r="AU1456" s="395" t="s">
        <v>45</v>
      </c>
      <c r="AV1456" s="387" t="s">
        <v>91</v>
      </c>
      <c r="AW1456" s="387" t="s">
        <v>24</v>
      </c>
      <c r="AX1456" s="387" t="s">
        <v>12</v>
      </c>
      <c r="AY1456" s="395" t="s">
        <v>79</v>
      </c>
    </row>
    <row r="1457" spans="2:65" s="285" customFormat="1" ht="31.5" customHeight="1">
      <c r="B1457" s="286"/>
      <c r="C1457" s="366" t="s">
        <v>2959</v>
      </c>
      <c r="D1457" s="366" t="s">
        <v>82</v>
      </c>
      <c r="E1457" s="367" t="s">
        <v>3021</v>
      </c>
      <c r="F1457" s="368" t="s">
        <v>3020</v>
      </c>
      <c r="G1457" s="369" t="s">
        <v>85</v>
      </c>
      <c r="H1457" s="370">
        <v>9</v>
      </c>
      <c r="I1457" s="261"/>
      <c r="J1457" s="371">
        <f>ROUND(I1457*H1457,1)</f>
        <v>0</v>
      </c>
      <c r="K1457" s="368"/>
      <c r="L1457" s="286"/>
      <c r="M1457" s="372" t="s">
        <v>1</v>
      </c>
      <c r="N1457" s="373" t="s">
        <v>31</v>
      </c>
      <c r="O1457" s="374">
        <v>0</v>
      </c>
      <c r="P1457" s="374">
        <f>O1457*H1457</f>
        <v>0</v>
      </c>
      <c r="Q1457" s="374">
        <v>0</v>
      </c>
      <c r="R1457" s="374">
        <f>Q1457*H1457</f>
        <v>0</v>
      </c>
      <c r="S1457" s="374">
        <v>0</v>
      </c>
      <c r="T1457" s="375">
        <f>S1457*H1457</f>
        <v>0</v>
      </c>
      <c r="AR1457" s="275" t="s">
        <v>86</v>
      </c>
      <c r="AT1457" s="275" t="s">
        <v>82</v>
      </c>
      <c r="AU1457" s="275" t="s">
        <v>45</v>
      </c>
      <c r="AY1457" s="275" t="s">
        <v>79</v>
      </c>
      <c r="BE1457" s="376">
        <f>IF(N1457="základní",J1457,0)</f>
        <v>0</v>
      </c>
      <c r="BF1457" s="376">
        <f>IF(N1457="snížená",J1457,0)</f>
        <v>0</v>
      </c>
      <c r="BG1457" s="376">
        <f>IF(N1457="zákl. přenesená",J1457,0)</f>
        <v>0</v>
      </c>
      <c r="BH1457" s="376">
        <f>IF(N1457="sníž. přenesená",J1457,0)</f>
        <v>0</v>
      </c>
      <c r="BI1457" s="376">
        <f>IF(N1457="nulová",J1457,0)</f>
        <v>0</v>
      </c>
      <c r="BJ1457" s="275" t="s">
        <v>12</v>
      </c>
      <c r="BK1457" s="376">
        <f>ROUND(I1457*H1457,1)</f>
        <v>0</v>
      </c>
      <c r="BL1457" s="275" t="s">
        <v>86</v>
      </c>
      <c r="BM1457" s="275" t="s">
        <v>3019</v>
      </c>
    </row>
    <row r="1458" spans="2:65" s="378" customFormat="1">
      <c r="B1458" s="377"/>
      <c r="D1458" s="379" t="s">
        <v>88</v>
      </c>
      <c r="E1458" s="380" t="s">
        <v>1</v>
      </c>
      <c r="F1458" s="381" t="s">
        <v>3018</v>
      </c>
      <c r="H1458" s="382">
        <v>9</v>
      </c>
      <c r="I1458" s="434"/>
      <c r="L1458" s="377"/>
      <c r="M1458" s="383"/>
      <c r="N1458" s="384"/>
      <c r="O1458" s="384"/>
      <c r="P1458" s="384"/>
      <c r="Q1458" s="384"/>
      <c r="R1458" s="384"/>
      <c r="S1458" s="384"/>
      <c r="T1458" s="385"/>
      <c r="AT1458" s="380" t="s">
        <v>88</v>
      </c>
      <c r="AU1458" s="380" t="s">
        <v>45</v>
      </c>
      <c r="AV1458" s="378" t="s">
        <v>45</v>
      </c>
      <c r="AW1458" s="378" t="s">
        <v>24</v>
      </c>
      <c r="AX1458" s="378" t="s">
        <v>42</v>
      </c>
      <c r="AY1458" s="380" t="s">
        <v>79</v>
      </c>
    </row>
    <row r="1459" spans="2:65" s="387" customFormat="1">
      <c r="B1459" s="386"/>
      <c r="D1459" s="388" t="s">
        <v>88</v>
      </c>
      <c r="E1459" s="389" t="s">
        <v>1</v>
      </c>
      <c r="F1459" s="390" t="s">
        <v>90</v>
      </c>
      <c r="H1459" s="391">
        <v>9</v>
      </c>
      <c r="I1459" s="435"/>
      <c r="L1459" s="386"/>
      <c r="M1459" s="392"/>
      <c r="N1459" s="393"/>
      <c r="O1459" s="393"/>
      <c r="P1459" s="393"/>
      <c r="Q1459" s="393"/>
      <c r="R1459" s="393"/>
      <c r="S1459" s="393"/>
      <c r="T1459" s="394"/>
      <c r="AT1459" s="395" t="s">
        <v>88</v>
      </c>
      <c r="AU1459" s="395" t="s">
        <v>45</v>
      </c>
      <c r="AV1459" s="387" t="s">
        <v>91</v>
      </c>
      <c r="AW1459" s="387" t="s">
        <v>24</v>
      </c>
      <c r="AX1459" s="387" t="s">
        <v>12</v>
      </c>
      <c r="AY1459" s="395" t="s">
        <v>79</v>
      </c>
    </row>
    <row r="1460" spans="2:65" s="285" customFormat="1" ht="22.5" customHeight="1">
      <c r="B1460" s="286"/>
      <c r="C1460" s="366" t="s">
        <v>2954</v>
      </c>
      <c r="D1460" s="366" t="s">
        <v>82</v>
      </c>
      <c r="E1460" s="367" t="s">
        <v>3016</v>
      </c>
      <c r="F1460" s="368" t="s">
        <v>3015</v>
      </c>
      <c r="G1460" s="369" t="s">
        <v>959</v>
      </c>
      <c r="H1460" s="370">
        <v>8</v>
      </c>
      <c r="I1460" s="261"/>
      <c r="J1460" s="371">
        <f>ROUND(I1460*H1460,1)</f>
        <v>0</v>
      </c>
      <c r="K1460" s="368"/>
      <c r="L1460" s="286"/>
      <c r="M1460" s="372" t="s">
        <v>1</v>
      </c>
      <c r="N1460" s="373" t="s">
        <v>31</v>
      </c>
      <c r="O1460" s="374">
        <v>0.15</v>
      </c>
      <c r="P1460" s="374">
        <f>O1460*H1460</f>
        <v>1.2</v>
      </c>
      <c r="Q1460" s="374">
        <v>0</v>
      </c>
      <c r="R1460" s="374">
        <f>Q1460*H1460</f>
        <v>0</v>
      </c>
      <c r="S1460" s="374">
        <v>0</v>
      </c>
      <c r="T1460" s="375">
        <f>S1460*H1460</f>
        <v>0</v>
      </c>
      <c r="AR1460" s="275" t="s">
        <v>86</v>
      </c>
      <c r="AT1460" s="275" t="s">
        <v>82</v>
      </c>
      <c r="AU1460" s="275" t="s">
        <v>45</v>
      </c>
      <c r="AY1460" s="275" t="s">
        <v>79</v>
      </c>
      <c r="BE1460" s="376">
        <f>IF(N1460="základní",J1460,0)</f>
        <v>0</v>
      </c>
      <c r="BF1460" s="376">
        <f>IF(N1460="snížená",J1460,0)</f>
        <v>0</v>
      </c>
      <c r="BG1460" s="376">
        <f>IF(N1460="zákl. přenesená",J1460,0)</f>
        <v>0</v>
      </c>
      <c r="BH1460" s="376">
        <f>IF(N1460="sníž. přenesená",J1460,0)</f>
        <v>0</v>
      </c>
      <c r="BI1460" s="376">
        <f>IF(N1460="nulová",J1460,0)</f>
        <v>0</v>
      </c>
      <c r="BJ1460" s="275" t="s">
        <v>12</v>
      </c>
      <c r="BK1460" s="376">
        <f>ROUND(I1460*H1460,1)</f>
        <v>0</v>
      </c>
      <c r="BL1460" s="275" t="s">
        <v>86</v>
      </c>
      <c r="BM1460" s="275" t="s">
        <v>3014</v>
      </c>
    </row>
    <row r="1461" spans="2:65" s="397" customFormat="1">
      <c r="B1461" s="396"/>
      <c r="D1461" s="379" t="s">
        <v>88</v>
      </c>
      <c r="E1461" s="398" t="s">
        <v>1</v>
      </c>
      <c r="F1461" s="399" t="s">
        <v>3013</v>
      </c>
      <c r="H1461" s="398" t="s">
        <v>1</v>
      </c>
      <c r="I1461" s="436"/>
      <c r="L1461" s="396"/>
      <c r="M1461" s="400"/>
      <c r="N1461" s="401"/>
      <c r="O1461" s="401"/>
      <c r="P1461" s="401"/>
      <c r="Q1461" s="401"/>
      <c r="R1461" s="401"/>
      <c r="S1461" s="401"/>
      <c r="T1461" s="402"/>
      <c r="AT1461" s="398" t="s">
        <v>88</v>
      </c>
      <c r="AU1461" s="398" t="s">
        <v>45</v>
      </c>
      <c r="AV1461" s="397" t="s">
        <v>12</v>
      </c>
      <c r="AW1461" s="397" t="s">
        <v>24</v>
      </c>
      <c r="AX1461" s="397" t="s">
        <v>42</v>
      </c>
      <c r="AY1461" s="398" t="s">
        <v>79</v>
      </c>
    </row>
    <row r="1462" spans="2:65" s="378" customFormat="1">
      <c r="B1462" s="377"/>
      <c r="D1462" s="379" t="s">
        <v>88</v>
      </c>
      <c r="E1462" s="380" t="s">
        <v>1</v>
      </c>
      <c r="F1462" s="381" t="s">
        <v>3011</v>
      </c>
      <c r="H1462" s="382">
        <v>4</v>
      </c>
      <c r="I1462" s="434"/>
      <c r="L1462" s="377"/>
      <c r="M1462" s="383"/>
      <c r="N1462" s="384"/>
      <c r="O1462" s="384"/>
      <c r="P1462" s="384"/>
      <c r="Q1462" s="384"/>
      <c r="R1462" s="384"/>
      <c r="S1462" s="384"/>
      <c r="T1462" s="385"/>
      <c r="AT1462" s="380" t="s">
        <v>88</v>
      </c>
      <c r="AU1462" s="380" t="s">
        <v>45</v>
      </c>
      <c r="AV1462" s="378" t="s">
        <v>45</v>
      </c>
      <c r="AW1462" s="378" t="s">
        <v>24</v>
      </c>
      <c r="AX1462" s="378" t="s">
        <v>42</v>
      </c>
      <c r="AY1462" s="380" t="s">
        <v>79</v>
      </c>
    </row>
    <row r="1463" spans="2:65" s="397" customFormat="1">
      <c r="B1463" s="396"/>
      <c r="D1463" s="379" t="s">
        <v>88</v>
      </c>
      <c r="E1463" s="398" t="s">
        <v>1</v>
      </c>
      <c r="F1463" s="399" t="s">
        <v>3012</v>
      </c>
      <c r="H1463" s="398" t="s">
        <v>1</v>
      </c>
      <c r="I1463" s="436"/>
      <c r="L1463" s="396"/>
      <c r="M1463" s="400"/>
      <c r="N1463" s="401"/>
      <c r="O1463" s="401"/>
      <c r="P1463" s="401"/>
      <c r="Q1463" s="401"/>
      <c r="R1463" s="401"/>
      <c r="S1463" s="401"/>
      <c r="T1463" s="402"/>
      <c r="AT1463" s="398" t="s">
        <v>88</v>
      </c>
      <c r="AU1463" s="398" t="s">
        <v>45</v>
      </c>
      <c r="AV1463" s="397" t="s">
        <v>12</v>
      </c>
      <c r="AW1463" s="397" t="s">
        <v>24</v>
      </c>
      <c r="AX1463" s="397" t="s">
        <v>42</v>
      </c>
      <c r="AY1463" s="398" t="s">
        <v>79</v>
      </c>
    </row>
    <row r="1464" spans="2:65" s="378" customFormat="1">
      <c r="B1464" s="377"/>
      <c r="D1464" s="379" t="s">
        <v>88</v>
      </c>
      <c r="E1464" s="380" t="s">
        <v>1</v>
      </c>
      <c r="F1464" s="381" t="s">
        <v>3011</v>
      </c>
      <c r="H1464" s="382">
        <v>4</v>
      </c>
      <c r="I1464" s="434"/>
      <c r="L1464" s="377"/>
      <c r="M1464" s="383"/>
      <c r="N1464" s="384"/>
      <c r="O1464" s="384"/>
      <c r="P1464" s="384"/>
      <c r="Q1464" s="384"/>
      <c r="R1464" s="384"/>
      <c r="S1464" s="384"/>
      <c r="T1464" s="385"/>
      <c r="AT1464" s="380" t="s">
        <v>88</v>
      </c>
      <c r="AU1464" s="380" t="s">
        <v>45</v>
      </c>
      <c r="AV1464" s="378" t="s">
        <v>45</v>
      </c>
      <c r="AW1464" s="378" t="s">
        <v>24</v>
      </c>
      <c r="AX1464" s="378" t="s">
        <v>42</v>
      </c>
      <c r="AY1464" s="380" t="s">
        <v>79</v>
      </c>
    </row>
    <row r="1465" spans="2:65" s="387" customFormat="1">
      <c r="B1465" s="386"/>
      <c r="D1465" s="388" t="s">
        <v>88</v>
      </c>
      <c r="E1465" s="389" t="s">
        <v>1</v>
      </c>
      <c r="F1465" s="390" t="s">
        <v>90</v>
      </c>
      <c r="H1465" s="391">
        <v>8</v>
      </c>
      <c r="I1465" s="435"/>
      <c r="L1465" s="386"/>
      <c r="M1465" s="392"/>
      <c r="N1465" s="393"/>
      <c r="O1465" s="393"/>
      <c r="P1465" s="393"/>
      <c r="Q1465" s="393"/>
      <c r="R1465" s="393"/>
      <c r="S1465" s="393"/>
      <c r="T1465" s="394"/>
      <c r="AT1465" s="395" t="s">
        <v>88</v>
      </c>
      <c r="AU1465" s="395" t="s">
        <v>45</v>
      </c>
      <c r="AV1465" s="387" t="s">
        <v>91</v>
      </c>
      <c r="AW1465" s="387" t="s">
        <v>24</v>
      </c>
      <c r="AX1465" s="387" t="s">
        <v>12</v>
      </c>
      <c r="AY1465" s="395" t="s">
        <v>79</v>
      </c>
    </row>
    <row r="1466" spans="2:65" s="285" customFormat="1" ht="22.5" customHeight="1">
      <c r="B1466" s="286"/>
      <c r="C1466" s="405" t="s">
        <v>2945</v>
      </c>
      <c r="D1466" s="405" t="s">
        <v>92</v>
      </c>
      <c r="E1466" s="406" t="s">
        <v>3009</v>
      </c>
      <c r="F1466" s="407" t="s">
        <v>4740</v>
      </c>
      <c r="G1466" s="408" t="s">
        <v>959</v>
      </c>
      <c r="H1466" s="409">
        <v>4</v>
      </c>
      <c r="I1466" s="262"/>
      <c r="J1466" s="410">
        <f>ROUND(I1466*H1466,1)</f>
        <v>0</v>
      </c>
      <c r="K1466" s="407"/>
      <c r="L1466" s="411"/>
      <c r="M1466" s="412" t="s">
        <v>1</v>
      </c>
      <c r="N1466" s="413" t="s">
        <v>31</v>
      </c>
      <c r="O1466" s="374">
        <v>0</v>
      </c>
      <c r="P1466" s="374">
        <f>O1466*H1466</f>
        <v>0</v>
      </c>
      <c r="Q1466" s="374">
        <v>0.02</v>
      </c>
      <c r="R1466" s="374">
        <f>Q1466*H1466</f>
        <v>0.08</v>
      </c>
      <c r="S1466" s="374">
        <v>0</v>
      </c>
      <c r="T1466" s="375">
        <f>S1466*H1466</f>
        <v>0</v>
      </c>
      <c r="AR1466" s="275" t="s">
        <v>95</v>
      </c>
      <c r="AT1466" s="275" t="s">
        <v>92</v>
      </c>
      <c r="AU1466" s="275" t="s">
        <v>45</v>
      </c>
      <c r="AY1466" s="275" t="s">
        <v>79</v>
      </c>
      <c r="BE1466" s="376">
        <f>IF(N1466="základní",J1466,0)</f>
        <v>0</v>
      </c>
      <c r="BF1466" s="376">
        <f>IF(N1466="snížená",J1466,0)</f>
        <v>0</v>
      </c>
      <c r="BG1466" s="376">
        <f>IF(N1466="zákl. přenesená",J1466,0)</f>
        <v>0</v>
      </c>
      <c r="BH1466" s="376">
        <f>IF(N1466="sníž. přenesená",J1466,0)</f>
        <v>0</v>
      </c>
      <c r="BI1466" s="376">
        <f>IF(N1466="nulová",J1466,0)</f>
        <v>0</v>
      </c>
      <c r="BJ1466" s="275" t="s">
        <v>12</v>
      </c>
      <c r="BK1466" s="376">
        <f>ROUND(I1466*H1466,1)</f>
        <v>0</v>
      </c>
      <c r="BL1466" s="275" t="s">
        <v>86</v>
      </c>
      <c r="BM1466" s="275" t="s">
        <v>3008</v>
      </c>
    </row>
    <row r="1467" spans="2:65" s="285" customFormat="1" ht="22.5" customHeight="1">
      <c r="B1467" s="286"/>
      <c r="C1467" s="405" t="s">
        <v>2941</v>
      </c>
      <c r="D1467" s="405" t="s">
        <v>92</v>
      </c>
      <c r="E1467" s="406" t="s">
        <v>3006</v>
      </c>
      <c r="F1467" s="407" t="s">
        <v>4739</v>
      </c>
      <c r="G1467" s="408" t="s">
        <v>959</v>
      </c>
      <c r="H1467" s="409">
        <v>4</v>
      </c>
      <c r="I1467" s="262"/>
      <c r="J1467" s="410">
        <f>ROUND(I1467*H1467,1)</f>
        <v>0</v>
      </c>
      <c r="K1467" s="407"/>
      <c r="L1467" s="411"/>
      <c r="M1467" s="412" t="s">
        <v>1</v>
      </c>
      <c r="N1467" s="413" t="s">
        <v>31</v>
      </c>
      <c r="O1467" s="374">
        <v>0</v>
      </c>
      <c r="P1467" s="374">
        <f>O1467*H1467</f>
        <v>0</v>
      </c>
      <c r="Q1467" s="374">
        <v>0.01</v>
      </c>
      <c r="R1467" s="374">
        <f>Q1467*H1467</f>
        <v>0.04</v>
      </c>
      <c r="S1467" s="374">
        <v>0</v>
      </c>
      <c r="T1467" s="375">
        <f>S1467*H1467</f>
        <v>0</v>
      </c>
      <c r="AR1467" s="275" t="s">
        <v>95</v>
      </c>
      <c r="AT1467" s="275" t="s">
        <v>92</v>
      </c>
      <c r="AU1467" s="275" t="s">
        <v>45</v>
      </c>
      <c r="AY1467" s="275" t="s">
        <v>79</v>
      </c>
      <c r="BE1467" s="376">
        <f>IF(N1467="základní",J1467,0)</f>
        <v>0</v>
      </c>
      <c r="BF1467" s="376">
        <f>IF(N1467="snížená",J1467,0)</f>
        <v>0</v>
      </c>
      <c r="BG1467" s="376">
        <f>IF(N1467="zákl. přenesená",J1467,0)</f>
        <v>0</v>
      </c>
      <c r="BH1467" s="376">
        <f>IF(N1467="sníž. přenesená",J1467,0)</f>
        <v>0</v>
      </c>
      <c r="BI1467" s="376">
        <f>IF(N1467="nulová",J1467,0)</f>
        <v>0</v>
      </c>
      <c r="BJ1467" s="275" t="s">
        <v>12</v>
      </c>
      <c r="BK1467" s="376">
        <f>ROUND(I1467*H1467,1)</f>
        <v>0</v>
      </c>
      <c r="BL1467" s="275" t="s">
        <v>86</v>
      </c>
      <c r="BM1467" s="275" t="s">
        <v>3005</v>
      </c>
    </row>
    <row r="1468" spans="2:65" s="285" customFormat="1" ht="22.5" customHeight="1">
      <c r="B1468" s="286"/>
      <c r="C1468" s="366" t="s">
        <v>2935</v>
      </c>
      <c r="D1468" s="366" t="s">
        <v>82</v>
      </c>
      <c r="E1468" s="367" t="s">
        <v>3003</v>
      </c>
      <c r="F1468" s="368" t="s">
        <v>3002</v>
      </c>
      <c r="G1468" s="369" t="s">
        <v>85</v>
      </c>
      <c r="H1468" s="370">
        <v>24</v>
      </c>
      <c r="I1468" s="261"/>
      <c r="J1468" s="371">
        <f>ROUND(I1468*H1468,1)</f>
        <v>0</v>
      </c>
      <c r="K1468" s="368"/>
      <c r="L1468" s="286"/>
      <c r="M1468" s="372" t="s">
        <v>1</v>
      </c>
      <c r="N1468" s="373" t="s">
        <v>31</v>
      </c>
      <c r="O1468" s="374">
        <v>0.21</v>
      </c>
      <c r="P1468" s="374">
        <f>O1468*H1468</f>
        <v>5.04</v>
      </c>
      <c r="Q1468" s="374">
        <v>0</v>
      </c>
      <c r="R1468" s="374">
        <f>Q1468*H1468</f>
        <v>0</v>
      </c>
      <c r="S1468" s="374">
        <v>0</v>
      </c>
      <c r="T1468" s="375">
        <f>S1468*H1468</f>
        <v>0</v>
      </c>
      <c r="AR1468" s="275" t="s">
        <v>86</v>
      </c>
      <c r="AT1468" s="275" t="s">
        <v>82</v>
      </c>
      <c r="AU1468" s="275" t="s">
        <v>45</v>
      </c>
      <c r="AY1468" s="275" t="s">
        <v>79</v>
      </c>
      <c r="BE1468" s="376">
        <f>IF(N1468="základní",J1468,0)</f>
        <v>0</v>
      </c>
      <c r="BF1468" s="376">
        <f>IF(N1468="snížená",J1468,0)</f>
        <v>0</v>
      </c>
      <c r="BG1468" s="376">
        <f>IF(N1468="zákl. přenesená",J1468,0)</f>
        <v>0</v>
      </c>
      <c r="BH1468" s="376">
        <f>IF(N1468="sníž. přenesená",J1468,0)</f>
        <v>0</v>
      </c>
      <c r="BI1468" s="376">
        <f>IF(N1468="nulová",J1468,0)</f>
        <v>0</v>
      </c>
      <c r="BJ1468" s="275" t="s">
        <v>12</v>
      </c>
      <c r="BK1468" s="376">
        <f>ROUND(I1468*H1468,1)</f>
        <v>0</v>
      </c>
      <c r="BL1468" s="275" t="s">
        <v>86</v>
      </c>
      <c r="BM1468" s="275" t="s">
        <v>3001</v>
      </c>
    </row>
    <row r="1469" spans="2:65" s="378" customFormat="1">
      <c r="B1469" s="377"/>
      <c r="D1469" s="379" t="s">
        <v>88</v>
      </c>
      <c r="E1469" s="380" t="s">
        <v>1</v>
      </c>
      <c r="F1469" s="381" t="s">
        <v>3000</v>
      </c>
      <c r="H1469" s="382">
        <v>24</v>
      </c>
      <c r="I1469" s="434"/>
      <c r="L1469" s="377"/>
      <c r="M1469" s="383"/>
      <c r="N1469" s="384"/>
      <c r="O1469" s="384"/>
      <c r="P1469" s="384"/>
      <c r="Q1469" s="384"/>
      <c r="R1469" s="384"/>
      <c r="S1469" s="384"/>
      <c r="T1469" s="385"/>
      <c r="AT1469" s="380" t="s">
        <v>88</v>
      </c>
      <c r="AU1469" s="380" t="s">
        <v>45</v>
      </c>
      <c r="AV1469" s="378" t="s">
        <v>45</v>
      </c>
      <c r="AW1469" s="378" t="s">
        <v>24</v>
      </c>
      <c r="AX1469" s="378" t="s">
        <v>42</v>
      </c>
      <c r="AY1469" s="380" t="s">
        <v>79</v>
      </c>
    </row>
    <row r="1470" spans="2:65" s="387" customFormat="1">
      <c r="B1470" s="386"/>
      <c r="D1470" s="388" t="s">
        <v>88</v>
      </c>
      <c r="E1470" s="389" t="s">
        <v>1</v>
      </c>
      <c r="F1470" s="390" t="s">
        <v>90</v>
      </c>
      <c r="H1470" s="391">
        <v>24</v>
      </c>
      <c r="I1470" s="435"/>
      <c r="L1470" s="386"/>
      <c r="M1470" s="392"/>
      <c r="N1470" s="393"/>
      <c r="O1470" s="393"/>
      <c r="P1470" s="393"/>
      <c r="Q1470" s="393"/>
      <c r="R1470" s="393"/>
      <c r="S1470" s="393"/>
      <c r="T1470" s="394"/>
      <c r="AT1470" s="395" t="s">
        <v>88</v>
      </c>
      <c r="AU1470" s="395" t="s">
        <v>45</v>
      </c>
      <c r="AV1470" s="387" t="s">
        <v>91</v>
      </c>
      <c r="AW1470" s="387" t="s">
        <v>24</v>
      </c>
      <c r="AX1470" s="387" t="s">
        <v>12</v>
      </c>
      <c r="AY1470" s="395" t="s">
        <v>79</v>
      </c>
    </row>
    <row r="1471" spans="2:65" s="285" customFormat="1" ht="22.5" customHeight="1">
      <c r="B1471" s="286"/>
      <c r="C1471" s="405" t="s">
        <v>2930</v>
      </c>
      <c r="D1471" s="405" t="s">
        <v>92</v>
      </c>
      <c r="E1471" s="406" t="s">
        <v>2998</v>
      </c>
      <c r="F1471" s="407" t="s">
        <v>2997</v>
      </c>
      <c r="G1471" s="408" t="s">
        <v>85</v>
      </c>
      <c r="H1471" s="409">
        <v>24</v>
      </c>
      <c r="I1471" s="262"/>
      <c r="J1471" s="410">
        <f>ROUND(I1471*H1471,1)</f>
        <v>0</v>
      </c>
      <c r="K1471" s="407"/>
      <c r="L1471" s="411"/>
      <c r="M1471" s="412" t="s">
        <v>1</v>
      </c>
      <c r="N1471" s="413" t="s">
        <v>31</v>
      </c>
      <c r="O1471" s="374">
        <v>0</v>
      </c>
      <c r="P1471" s="374">
        <f>O1471*H1471</f>
        <v>0</v>
      </c>
      <c r="Q1471" s="374">
        <v>2.0000000000000001E-4</v>
      </c>
      <c r="R1471" s="374">
        <f>Q1471*H1471</f>
        <v>4.8000000000000004E-3</v>
      </c>
      <c r="S1471" s="374">
        <v>0</v>
      </c>
      <c r="T1471" s="375">
        <f>S1471*H1471</f>
        <v>0</v>
      </c>
      <c r="AR1471" s="275" t="s">
        <v>95</v>
      </c>
      <c r="AT1471" s="275" t="s">
        <v>92</v>
      </c>
      <c r="AU1471" s="275" t="s">
        <v>45</v>
      </c>
      <c r="AY1471" s="275" t="s">
        <v>79</v>
      </c>
      <c r="BE1471" s="376">
        <f>IF(N1471="základní",J1471,0)</f>
        <v>0</v>
      </c>
      <c r="BF1471" s="376">
        <f>IF(N1471="snížená",J1471,0)</f>
        <v>0</v>
      </c>
      <c r="BG1471" s="376">
        <f>IF(N1471="zákl. přenesená",J1471,0)</f>
        <v>0</v>
      </c>
      <c r="BH1471" s="376">
        <f>IF(N1471="sníž. přenesená",J1471,0)</f>
        <v>0</v>
      </c>
      <c r="BI1471" s="376">
        <f>IF(N1471="nulová",J1471,0)</f>
        <v>0</v>
      </c>
      <c r="BJ1471" s="275" t="s">
        <v>12</v>
      </c>
      <c r="BK1471" s="376">
        <f>ROUND(I1471*H1471,1)</f>
        <v>0</v>
      </c>
      <c r="BL1471" s="275" t="s">
        <v>86</v>
      </c>
      <c r="BM1471" s="275" t="s">
        <v>2996</v>
      </c>
    </row>
    <row r="1472" spans="2:65" s="285" customFormat="1" ht="22.5" customHeight="1">
      <c r="B1472" s="286"/>
      <c r="C1472" s="366" t="s">
        <v>2926</v>
      </c>
      <c r="D1472" s="366" t="s">
        <v>82</v>
      </c>
      <c r="E1472" s="367" t="s">
        <v>2994</v>
      </c>
      <c r="F1472" s="368" t="s">
        <v>2993</v>
      </c>
      <c r="G1472" s="369" t="s">
        <v>125</v>
      </c>
      <c r="H1472" s="370">
        <v>14147.569</v>
      </c>
      <c r="I1472" s="261"/>
      <c r="J1472" s="371">
        <f>ROUND(I1472*H1472,1)</f>
        <v>0</v>
      </c>
      <c r="K1472" s="368"/>
      <c r="L1472" s="286"/>
      <c r="M1472" s="372" t="s">
        <v>1</v>
      </c>
      <c r="N1472" s="373" t="s">
        <v>31</v>
      </c>
      <c r="O1472" s="374">
        <v>0</v>
      </c>
      <c r="P1472" s="374">
        <f>O1472*H1472</f>
        <v>0</v>
      </c>
      <c r="Q1472" s="374">
        <v>0</v>
      </c>
      <c r="R1472" s="374">
        <f>Q1472*H1472</f>
        <v>0</v>
      </c>
      <c r="S1472" s="374">
        <v>0</v>
      </c>
      <c r="T1472" s="375">
        <f>S1472*H1472</f>
        <v>0</v>
      </c>
      <c r="AR1472" s="275" t="s">
        <v>86</v>
      </c>
      <c r="AT1472" s="275" t="s">
        <v>82</v>
      </c>
      <c r="AU1472" s="275" t="s">
        <v>45</v>
      </c>
      <c r="AY1472" s="275" t="s">
        <v>79</v>
      </c>
      <c r="BE1472" s="376">
        <f>IF(N1472="základní",J1472,0)</f>
        <v>0</v>
      </c>
      <c r="BF1472" s="376">
        <f>IF(N1472="snížená",J1472,0)</f>
        <v>0</v>
      </c>
      <c r="BG1472" s="376">
        <f>IF(N1472="zákl. přenesená",J1472,0)</f>
        <v>0</v>
      </c>
      <c r="BH1472" s="376">
        <f>IF(N1472="sníž. přenesená",J1472,0)</f>
        <v>0</v>
      </c>
      <c r="BI1472" s="376">
        <f>IF(N1472="nulová",J1472,0)</f>
        <v>0</v>
      </c>
      <c r="BJ1472" s="275" t="s">
        <v>12</v>
      </c>
      <c r="BK1472" s="376">
        <f>ROUND(I1472*H1472,1)</f>
        <v>0</v>
      </c>
      <c r="BL1472" s="275" t="s">
        <v>86</v>
      </c>
      <c r="BM1472" s="275" t="s">
        <v>2992</v>
      </c>
    </row>
    <row r="1473" spans="2:65" s="353" customFormat="1" ht="29.85" customHeight="1">
      <c r="B1473" s="352"/>
      <c r="D1473" s="363" t="s">
        <v>41</v>
      </c>
      <c r="E1473" s="364" t="s">
        <v>4738</v>
      </c>
      <c r="F1473" s="364" t="s">
        <v>4737</v>
      </c>
      <c r="I1473" s="437"/>
      <c r="J1473" s="365">
        <f>BK1473</f>
        <v>0</v>
      </c>
      <c r="L1473" s="352"/>
      <c r="M1473" s="357"/>
      <c r="N1473" s="358"/>
      <c r="O1473" s="358"/>
      <c r="P1473" s="359">
        <f>SUM(P1474:P1534)</f>
        <v>373.70492200000001</v>
      </c>
      <c r="Q1473" s="358"/>
      <c r="R1473" s="359">
        <f>SUM(R1474:R1534)</f>
        <v>10.539341849999998</v>
      </c>
      <c r="S1473" s="358"/>
      <c r="T1473" s="360">
        <f>SUM(T1474:T1534)</f>
        <v>0</v>
      </c>
      <c r="AR1473" s="354" t="s">
        <v>45</v>
      </c>
      <c r="AT1473" s="361" t="s">
        <v>41</v>
      </c>
      <c r="AU1473" s="361" t="s">
        <v>12</v>
      </c>
      <c r="AY1473" s="354" t="s">
        <v>79</v>
      </c>
      <c r="BK1473" s="362">
        <f>SUM(BK1474:BK1534)</f>
        <v>0</v>
      </c>
    </row>
    <row r="1474" spans="2:65" s="285" customFormat="1" ht="22.5" customHeight="1">
      <c r="B1474" s="286"/>
      <c r="C1474" s="366" t="s">
        <v>2920</v>
      </c>
      <c r="D1474" s="366" t="s">
        <v>82</v>
      </c>
      <c r="E1474" s="367" t="s">
        <v>2989</v>
      </c>
      <c r="F1474" s="368" t="s">
        <v>2988</v>
      </c>
      <c r="G1474" s="369" t="s">
        <v>85</v>
      </c>
      <c r="H1474" s="370">
        <v>150.97999999999999</v>
      </c>
      <c r="I1474" s="261"/>
      <c r="J1474" s="371">
        <f>ROUND(I1474*H1474,1)</f>
        <v>0</v>
      </c>
      <c r="K1474" s="368"/>
      <c r="L1474" s="286"/>
      <c r="M1474" s="372" t="s">
        <v>1</v>
      </c>
      <c r="N1474" s="373" t="s">
        <v>31</v>
      </c>
      <c r="O1474" s="374">
        <v>0.19</v>
      </c>
      <c r="P1474" s="374">
        <f>O1474*H1474</f>
        <v>28.686199999999999</v>
      </c>
      <c r="Q1474" s="374">
        <v>4.6000000000000001E-4</v>
      </c>
      <c r="R1474" s="374">
        <f>Q1474*H1474</f>
        <v>6.9450799999999993E-2</v>
      </c>
      <c r="S1474" s="374">
        <v>0</v>
      </c>
      <c r="T1474" s="375">
        <f>S1474*H1474</f>
        <v>0</v>
      </c>
      <c r="AR1474" s="275" t="s">
        <v>86</v>
      </c>
      <c r="AT1474" s="275" t="s">
        <v>82</v>
      </c>
      <c r="AU1474" s="275" t="s">
        <v>45</v>
      </c>
      <c r="AY1474" s="275" t="s">
        <v>79</v>
      </c>
      <c r="BE1474" s="376">
        <f>IF(N1474="základní",J1474,0)</f>
        <v>0</v>
      </c>
      <c r="BF1474" s="376">
        <f>IF(N1474="snížená",J1474,0)</f>
        <v>0</v>
      </c>
      <c r="BG1474" s="376">
        <f>IF(N1474="zákl. přenesená",J1474,0)</f>
        <v>0</v>
      </c>
      <c r="BH1474" s="376">
        <f>IF(N1474="sníž. přenesená",J1474,0)</f>
        <v>0</v>
      </c>
      <c r="BI1474" s="376">
        <f>IF(N1474="nulová",J1474,0)</f>
        <v>0</v>
      </c>
      <c r="BJ1474" s="275" t="s">
        <v>12</v>
      </c>
      <c r="BK1474" s="376">
        <f>ROUND(I1474*H1474,1)</f>
        <v>0</v>
      </c>
      <c r="BL1474" s="275" t="s">
        <v>86</v>
      </c>
      <c r="BM1474" s="275" t="s">
        <v>2987</v>
      </c>
    </row>
    <row r="1475" spans="2:65" s="397" customFormat="1">
      <c r="B1475" s="396"/>
      <c r="D1475" s="379" t="s">
        <v>88</v>
      </c>
      <c r="E1475" s="398" t="s">
        <v>1</v>
      </c>
      <c r="F1475" s="399" t="s">
        <v>2793</v>
      </c>
      <c r="H1475" s="398" t="s">
        <v>1</v>
      </c>
      <c r="I1475" s="436"/>
      <c r="L1475" s="396"/>
      <c r="M1475" s="400"/>
      <c r="N1475" s="401"/>
      <c r="O1475" s="401"/>
      <c r="P1475" s="401"/>
      <c r="Q1475" s="401"/>
      <c r="R1475" s="401"/>
      <c r="S1475" s="401"/>
      <c r="T1475" s="402"/>
      <c r="AT1475" s="398" t="s">
        <v>88</v>
      </c>
      <c r="AU1475" s="398" t="s">
        <v>45</v>
      </c>
      <c r="AV1475" s="397" t="s">
        <v>12</v>
      </c>
      <c r="AW1475" s="397" t="s">
        <v>24</v>
      </c>
      <c r="AX1475" s="397" t="s">
        <v>42</v>
      </c>
      <c r="AY1475" s="398" t="s">
        <v>79</v>
      </c>
    </row>
    <row r="1476" spans="2:65" s="378" customFormat="1">
      <c r="B1476" s="377"/>
      <c r="D1476" s="379" t="s">
        <v>88</v>
      </c>
      <c r="E1476" s="380" t="s">
        <v>1</v>
      </c>
      <c r="F1476" s="381" t="s">
        <v>2986</v>
      </c>
      <c r="H1476" s="382">
        <v>101.58</v>
      </c>
      <c r="I1476" s="434"/>
      <c r="L1476" s="377"/>
      <c r="M1476" s="383"/>
      <c r="N1476" s="384"/>
      <c r="O1476" s="384"/>
      <c r="P1476" s="384"/>
      <c r="Q1476" s="384"/>
      <c r="R1476" s="384"/>
      <c r="S1476" s="384"/>
      <c r="T1476" s="385"/>
      <c r="AT1476" s="380" t="s">
        <v>88</v>
      </c>
      <c r="AU1476" s="380" t="s">
        <v>45</v>
      </c>
      <c r="AV1476" s="378" t="s">
        <v>45</v>
      </c>
      <c r="AW1476" s="378" t="s">
        <v>24</v>
      </c>
      <c r="AX1476" s="378" t="s">
        <v>42</v>
      </c>
      <c r="AY1476" s="380" t="s">
        <v>79</v>
      </c>
    </row>
    <row r="1477" spans="2:65" s="378" customFormat="1">
      <c r="B1477" s="377"/>
      <c r="D1477" s="379" t="s">
        <v>88</v>
      </c>
      <c r="E1477" s="380" t="s">
        <v>1</v>
      </c>
      <c r="F1477" s="381" t="s">
        <v>2985</v>
      </c>
      <c r="H1477" s="382">
        <v>-17.55</v>
      </c>
      <c r="I1477" s="434"/>
      <c r="L1477" s="377"/>
      <c r="M1477" s="383"/>
      <c r="N1477" s="384"/>
      <c r="O1477" s="384"/>
      <c r="P1477" s="384"/>
      <c r="Q1477" s="384"/>
      <c r="R1477" s="384"/>
      <c r="S1477" s="384"/>
      <c r="T1477" s="385"/>
      <c r="AT1477" s="380" t="s">
        <v>88</v>
      </c>
      <c r="AU1477" s="380" t="s">
        <v>45</v>
      </c>
      <c r="AV1477" s="378" t="s">
        <v>45</v>
      </c>
      <c r="AW1477" s="378" t="s">
        <v>24</v>
      </c>
      <c r="AX1477" s="378" t="s">
        <v>42</v>
      </c>
      <c r="AY1477" s="380" t="s">
        <v>79</v>
      </c>
    </row>
    <row r="1478" spans="2:65" s="397" customFormat="1">
      <c r="B1478" s="396"/>
      <c r="D1478" s="379" t="s">
        <v>88</v>
      </c>
      <c r="E1478" s="398" t="s">
        <v>1</v>
      </c>
      <c r="F1478" s="399" t="s">
        <v>2791</v>
      </c>
      <c r="H1478" s="398" t="s">
        <v>1</v>
      </c>
      <c r="I1478" s="436"/>
      <c r="L1478" s="396"/>
      <c r="M1478" s="400"/>
      <c r="N1478" s="401"/>
      <c r="O1478" s="401"/>
      <c r="P1478" s="401"/>
      <c r="Q1478" s="401"/>
      <c r="R1478" s="401"/>
      <c r="S1478" s="401"/>
      <c r="T1478" s="402"/>
      <c r="AT1478" s="398" t="s">
        <v>88</v>
      </c>
      <c r="AU1478" s="398" t="s">
        <v>45</v>
      </c>
      <c r="AV1478" s="397" t="s">
        <v>12</v>
      </c>
      <c r="AW1478" s="397" t="s">
        <v>24</v>
      </c>
      <c r="AX1478" s="397" t="s">
        <v>42</v>
      </c>
      <c r="AY1478" s="398" t="s">
        <v>79</v>
      </c>
    </row>
    <row r="1479" spans="2:65" s="378" customFormat="1">
      <c r="B1479" s="377"/>
      <c r="D1479" s="379" t="s">
        <v>88</v>
      </c>
      <c r="E1479" s="380" t="s">
        <v>1</v>
      </c>
      <c r="F1479" s="381" t="s">
        <v>2984</v>
      </c>
      <c r="H1479" s="382">
        <v>80.25</v>
      </c>
      <c r="I1479" s="434"/>
      <c r="L1479" s="377"/>
      <c r="M1479" s="383"/>
      <c r="N1479" s="384"/>
      <c r="O1479" s="384"/>
      <c r="P1479" s="384"/>
      <c r="Q1479" s="384"/>
      <c r="R1479" s="384"/>
      <c r="S1479" s="384"/>
      <c r="T1479" s="385"/>
      <c r="AT1479" s="380" t="s">
        <v>88</v>
      </c>
      <c r="AU1479" s="380" t="s">
        <v>45</v>
      </c>
      <c r="AV1479" s="378" t="s">
        <v>45</v>
      </c>
      <c r="AW1479" s="378" t="s">
        <v>24</v>
      </c>
      <c r="AX1479" s="378" t="s">
        <v>42</v>
      </c>
      <c r="AY1479" s="380" t="s">
        <v>79</v>
      </c>
    </row>
    <row r="1480" spans="2:65" s="378" customFormat="1">
      <c r="B1480" s="377"/>
      <c r="D1480" s="379" t="s">
        <v>88</v>
      </c>
      <c r="E1480" s="380" t="s">
        <v>1</v>
      </c>
      <c r="F1480" s="381" t="s">
        <v>2983</v>
      </c>
      <c r="H1480" s="382">
        <v>-13.3</v>
      </c>
      <c r="I1480" s="434"/>
      <c r="L1480" s="377"/>
      <c r="M1480" s="383"/>
      <c r="N1480" s="384"/>
      <c r="O1480" s="384"/>
      <c r="P1480" s="384"/>
      <c r="Q1480" s="384"/>
      <c r="R1480" s="384"/>
      <c r="S1480" s="384"/>
      <c r="T1480" s="385"/>
      <c r="AT1480" s="380" t="s">
        <v>88</v>
      </c>
      <c r="AU1480" s="380" t="s">
        <v>45</v>
      </c>
      <c r="AV1480" s="378" t="s">
        <v>45</v>
      </c>
      <c r="AW1480" s="378" t="s">
        <v>24</v>
      </c>
      <c r="AX1480" s="378" t="s">
        <v>42</v>
      </c>
      <c r="AY1480" s="380" t="s">
        <v>79</v>
      </c>
    </row>
    <row r="1481" spans="2:65" s="387" customFormat="1">
      <c r="B1481" s="386"/>
      <c r="D1481" s="388" t="s">
        <v>88</v>
      </c>
      <c r="E1481" s="389" t="s">
        <v>1</v>
      </c>
      <c r="F1481" s="390" t="s">
        <v>90</v>
      </c>
      <c r="H1481" s="391">
        <v>150.97999999999999</v>
      </c>
      <c r="I1481" s="435"/>
      <c r="L1481" s="386"/>
      <c r="M1481" s="392"/>
      <c r="N1481" s="393"/>
      <c r="O1481" s="393"/>
      <c r="P1481" s="393"/>
      <c r="Q1481" s="393"/>
      <c r="R1481" s="393"/>
      <c r="S1481" s="393"/>
      <c r="T1481" s="394"/>
      <c r="AT1481" s="395" t="s">
        <v>88</v>
      </c>
      <c r="AU1481" s="395" t="s">
        <v>45</v>
      </c>
      <c r="AV1481" s="387" t="s">
        <v>91</v>
      </c>
      <c r="AW1481" s="387" t="s">
        <v>24</v>
      </c>
      <c r="AX1481" s="387" t="s">
        <v>12</v>
      </c>
      <c r="AY1481" s="395" t="s">
        <v>79</v>
      </c>
    </row>
    <row r="1482" spans="2:65" s="285" customFormat="1" ht="31.5" customHeight="1">
      <c r="B1482" s="286"/>
      <c r="C1482" s="366" t="s">
        <v>2916</v>
      </c>
      <c r="D1482" s="366" t="s">
        <v>82</v>
      </c>
      <c r="E1482" s="367" t="s">
        <v>2981</v>
      </c>
      <c r="F1482" s="368" t="s">
        <v>2980</v>
      </c>
      <c r="G1482" s="369" t="s">
        <v>959</v>
      </c>
      <c r="H1482" s="370">
        <v>303.7</v>
      </c>
      <c r="I1482" s="261"/>
      <c r="J1482" s="371">
        <f>ROUND(I1482*H1482,1)</f>
        <v>0</v>
      </c>
      <c r="K1482" s="368"/>
      <c r="L1482" s="286"/>
      <c r="M1482" s="372" t="s">
        <v>1</v>
      </c>
      <c r="N1482" s="373" t="s">
        <v>31</v>
      </c>
      <c r="O1482" s="374">
        <v>0.68500000000000005</v>
      </c>
      <c r="P1482" s="374">
        <f>O1482*H1482</f>
        <v>208.03450000000001</v>
      </c>
      <c r="Q1482" s="374">
        <v>3.9199999999999999E-3</v>
      </c>
      <c r="R1482" s="374">
        <f>Q1482*H1482</f>
        <v>1.190504</v>
      </c>
      <c r="S1482" s="374">
        <v>0</v>
      </c>
      <c r="T1482" s="375">
        <f>S1482*H1482</f>
        <v>0</v>
      </c>
      <c r="AR1482" s="275" t="s">
        <v>86</v>
      </c>
      <c r="AT1482" s="275" t="s">
        <v>82</v>
      </c>
      <c r="AU1482" s="275" t="s">
        <v>45</v>
      </c>
      <c r="AY1482" s="275" t="s">
        <v>79</v>
      </c>
      <c r="BE1482" s="376">
        <f>IF(N1482="základní",J1482,0)</f>
        <v>0</v>
      </c>
      <c r="BF1482" s="376">
        <f>IF(N1482="snížená",J1482,0)</f>
        <v>0</v>
      </c>
      <c r="BG1482" s="376">
        <f>IF(N1482="zákl. přenesená",J1482,0)</f>
        <v>0</v>
      </c>
      <c r="BH1482" s="376">
        <f>IF(N1482="sníž. přenesená",J1482,0)</f>
        <v>0</v>
      </c>
      <c r="BI1482" s="376">
        <f>IF(N1482="nulová",J1482,0)</f>
        <v>0</v>
      </c>
      <c r="BJ1482" s="275" t="s">
        <v>12</v>
      </c>
      <c r="BK1482" s="376">
        <f>ROUND(I1482*H1482,1)</f>
        <v>0</v>
      </c>
      <c r="BL1482" s="275" t="s">
        <v>86</v>
      </c>
      <c r="BM1482" s="275" t="s">
        <v>2979</v>
      </c>
    </row>
    <row r="1483" spans="2:65" s="397" customFormat="1">
      <c r="B1483" s="396"/>
      <c r="D1483" s="379" t="s">
        <v>88</v>
      </c>
      <c r="E1483" s="398" t="s">
        <v>1</v>
      </c>
      <c r="F1483" s="399" t="s">
        <v>2793</v>
      </c>
      <c r="H1483" s="398" t="s">
        <v>1</v>
      </c>
      <c r="I1483" s="436"/>
      <c r="L1483" s="396"/>
      <c r="M1483" s="400"/>
      <c r="N1483" s="401"/>
      <c r="O1483" s="401"/>
      <c r="P1483" s="401"/>
      <c r="Q1483" s="401"/>
      <c r="R1483" s="401"/>
      <c r="S1483" s="401"/>
      <c r="T1483" s="402"/>
      <c r="AT1483" s="398" t="s">
        <v>88</v>
      </c>
      <c r="AU1483" s="398" t="s">
        <v>45</v>
      </c>
      <c r="AV1483" s="397" t="s">
        <v>12</v>
      </c>
      <c r="AW1483" s="397" t="s">
        <v>24</v>
      </c>
      <c r="AX1483" s="397" t="s">
        <v>42</v>
      </c>
      <c r="AY1483" s="398" t="s">
        <v>79</v>
      </c>
    </row>
    <row r="1484" spans="2:65" s="378" customFormat="1">
      <c r="B1484" s="377"/>
      <c r="D1484" s="379" t="s">
        <v>88</v>
      </c>
      <c r="E1484" s="380" t="s">
        <v>1</v>
      </c>
      <c r="F1484" s="381" t="s">
        <v>2937</v>
      </c>
      <c r="H1484" s="382">
        <v>257</v>
      </c>
      <c r="I1484" s="434"/>
      <c r="L1484" s="377"/>
      <c r="M1484" s="383"/>
      <c r="N1484" s="384"/>
      <c r="O1484" s="384"/>
      <c r="P1484" s="384"/>
      <c r="Q1484" s="384"/>
      <c r="R1484" s="384"/>
      <c r="S1484" s="384"/>
      <c r="T1484" s="385"/>
      <c r="AT1484" s="380" t="s">
        <v>88</v>
      </c>
      <c r="AU1484" s="380" t="s">
        <v>45</v>
      </c>
      <c r="AV1484" s="378" t="s">
        <v>45</v>
      </c>
      <c r="AW1484" s="378" t="s">
        <v>24</v>
      </c>
      <c r="AX1484" s="378" t="s">
        <v>42</v>
      </c>
      <c r="AY1484" s="380" t="s">
        <v>79</v>
      </c>
    </row>
    <row r="1485" spans="2:65" s="397" customFormat="1">
      <c r="B1485" s="396"/>
      <c r="D1485" s="379" t="s">
        <v>88</v>
      </c>
      <c r="E1485" s="398" t="s">
        <v>1</v>
      </c>
      <c r="F1485" s="399" t="s">
        <v>2791</v>
      </c>
      <c r="H1485" s="398" t="s">
        <v>1</v>
      </c>
      <c r="I1485" s="436"/>
      <c r="L1485" s="396"/>
      <c r="M1485" s="400"/>
      <c r="N1485" s="401"/>
      <c r="O1485" s="401"/>
      <c r="P1485" s="401"/>
      <c r="Q1485" s="401"/>
      <c r="R1485" s="401"/>
      <c r="S1485" s="401"/>
      <c r="T1485" s="402"/>
      <c r="AT1485" s="398" t="s">
        <v>88</v>
      </c>
      <c r="AU1485" s="398" t="s">
        <v>45</v>
      </c>
      <c r="AV1485" s="397" t="s">
        <v>12</v>
      </c>
      <c r="AW1485" s="397" t="s">
        <v>24</v>
      </c>
      <c r="AX1485" s="397" t="s">
        <v>42</v>
      </c>
      <c r="AY1485" s="398" t="s">
        <v>79</v>
      </c>
    </row>
    <row r="1486" spans="2:65" s="378" customFormat="1">
      <c r="B1486" s="377"/>
      <c r="D1486" s="379" t="s">
        <v>88</v>
      </c>
      <c r="E1486" s="380" t="s">
        <v>1</v>
      </c>
      <c r="F1486" s="381" t="s">
        <v>2936</v>
      </c>
      <c r="H1486" s="382">
        <v>46.7</v>
      </c>
      <c r="I1486" s="434"/>
      <c r="L1486" s="377"/>
      <c r="M1486" s="383"/>
      <c r="N1486" s="384"/>
      <c r="O1486" s="384"/>
      <c r="P1486" s="384"/>
      <c r="Q1486" s="384"/>
      <c r="R1486" s="384"/>
      <c r="S1486" s="384"/>
      <c r="T1486" s="385"/>
      <c r="AT1486" s="380" t="s">
        <v>88</v>
      </c>
      <c r="AU1486" s="380" t="s">
        <v>45</v>
      </c>
      <c r="AV1486" s="378" t="s">
        <v>45</v>
      </c>
      <c r="AW1486" s="378" t="s">
        <v>24</v>
      </c>
      <c r="AX1486" s="378" t="s">
        <v>42</v>
      </c>
      <c r="AY1486" s="380" t="s">
        <v>79</v>
      </c>
    </row>
    <row r="1487" spans="2:65" s="387" customFormat="1">
      <c r="B1487" s="386"/>
      <c r="D1487" s="388" t="s">
        <v>88</v>
      </c>
      <c r="E1487" s="389" t="s">
        <v>1</v>
      </c>
      <c r="F1487" s="390" t="s">
        <v>90</v>
      </c>
      <c r="H1487" s="391">
        <v>303.7</v>
      </c>
      <c r="I1487" s="435"/>
      <c r="L1487" s="386"/>
      <c r="M1487" s="392"/>
      <c r="N1487" s="393"/>
      <c r="O1487" s="393"/>
      <c r="P1487" s="393"/>
      <c r="Q1487" s="393"/>
      <c r="R1487" s="393"/>
      <c r="S1487" s="393"/>
      <c r="T1487" s="394"/>
      <c r="AT1487" s="395" t="s">
        <v>88</v>
      </c>
      <c r="AU1487" s="395" t="s">
        <v>45</v>
      </c>
      <c r="AV1487" s="387" t="s">
        <v>91</v>
      </c>
      <c r="AW1487" s="387" t="s">
        <v>24</v>
      </c>
      <c r="AX1487" s="387" t="s">
        <v>12</v>
      </c>
      <c r="AY1487" s="395" t="s">
        <v>79</v>
      </c>
    </row>
    <row r="1488" spans="2:65" s="285" customFormat="1" ht="22.5" customHeight="1">
      <c r="B1488" s="286"/>
      <c r="C1488" s="405" t="s">
        <v>2910</v>
      </c>
      <c r="D1488" s="405" t="s">
        <v>92</v>
      </c>
      <c r="E1488" s="406" t="s">
        <v>2977</v>
      </c>
      <c r="F1488" s="407" t="s">
        <v>2976</v>
      </c>
      <c r="G1488" s="408" t="s">
        <v>959</v>
      </c>
      <c r="H1488" s="409">
        <v>350.678</v>
      </c>
      <c r="I1488" s="262"/>
      <c r="J1488" s="410">
        <f>ROUND(I1488*H1488,1)</f>
        <v>0</v>
      </c>
      <c r="K1488" s="407"/>
      <c r="L1488" s="411"/>
      <c r="M1488" s="412" t="s">
        <v>1</v>
      </c>
      <c r="N1488" s="413" t="s">
        <v>31</v>
      </c>
      <c r="O1488" s="374">
        <v>0</v>
      </c>
      <c r="P1488" s="374">
        <f>O1488*H1488</f>
        <v>0</v>
      </c>
      <c r="Q1488" s="374">
        <v>1.9199999999999998E-2</v>
      </c>
      <c r="R1488" s="374">
        <f>Q1488*H1488</f>
        <v>6.7330175999999993</v>
      </c>
      <c r="S1488" s="374">
        <v>0</v>
      </c>
      <c r="T1488" s="375">
        <f>S1488*H1488</f>
        <v>0</v>
      </c>
      <c r="AR1488" s="275" t="s">
        <v>95</v>
      </c>
      <c r="AT1488" s="275" t="s">
        <v>92</v>
      </c>
      <c r="AU1488" s="275" t="s">
        <v>45</v>
      </c>
      <c r="AY1488" s="275" t="s">
        <v>79</v>
      </c>
      <c r="BE1488" s="376">
        <f>IF(N1488="základní",J1488,0)</f>
        <v>0</v>
      </c>
      <c r="BF1488" s="376">
        <f>IF(N1488="snížená",J1488,0)</f>
        <v>0</v>
      </c>
      <c r="BG1488" s="376">
        <f>IF(N1488="zákl. přenesená",J1488,0)</f>
        <v>0</v>
      </c>
      <c r="BH1488" s="376">
        <f>IF(N1488="sníž. přenesená",J1488,0)</f>
        <v>0</v>
      </c>
      <c r="BI1488" s="376">
        <f>IF(N1488="nulová",J1488,0)</f>
        <v>0</v>
      </c>
      <c r="BJ1488" s="275" t="s">
        <v>12</v>
      </c>
      <c r="BK1488" s="376">
        <f>ROUND(I1488*H1488,1)</f>
        <v>0</v>
      </c>
      <c r="BL1488" s="275" t="s">
        <v>86</v>
      </c>
      <c r="BM1488" s="275" t="s">
        <v>2975</v>
      </c>
    </row>
    <row r="1489" spans="2:65" s="397" customFormat="1">
      <c r="B1489" s="396"/>
      <c r="D1489" s="379" t="s">
        <v>88</v>
      </c>
      <c r="E1489" s="398" t="s">
        <v>1</v>
      </c>
      <c r="F1489" s="399" t="s">
        <v>2974</v>
      </c>
      <c r="H1489" s="398" t="s">
        <v>1</v>
      </c>
      <c r="I1489" s="436"/>
      <c r="L1489" s="396"/>
      <c r="M1489" s="400"/>
      <c r="N1489" s="401"/>
      <c r="O1489" s="401"/>
      <c r="P1489" s="401"/>
      <c r="Q1489" s="401"/>
      <c r="R1489" s="401"/>
      <c r="S1489" s="401"/>
      <c r="T1489" s="402"/>
      <c r="AT1489" s="398" t="s">
        <v>88</v>
      </c>
      <c r="AU1489" s="398" t="s">
        <v>45</v>
      </c>
      <c r="AV1489" s="397" t="s">
        <v>12</v>
      </c>
      <c r="AW1489" s="397" t="s">
        <v>24</v>
      </c>
      <c r="AX1489" s="397" t="s">
        <v>42</v>
      </c>
      <c r="AY1489" s="398" t="s">
        <v>79</v>
      </c>
    </row>
    <row r="1490" spans="2:65" s="378" customFormat="1">
      <c r="B1490" s="377"/>
      <c r="D1490" s="379" t="s">
        <v>88</v>
      </c>
      <c r="E1490" s="380" t="s">
        <v>1</v>
      </c>
      <c r="F1490" s="381" t="s">
        <v>2973</v>
      </c>
      <c r="H1490" s="382">
        <v>303.7</v>
      </c>
      <c r="I1490" s="434"/>
      <c r="L1490" s="377"/>
      <c r="M1490" s="383"/>
      <c r="N1490" s="384"/>
      <c r="O1490" s="384"/>
      <c r="P1490" s="384"/>
      <c r="Q1490" s="384"/>
      <c r="R1490" s="384"/>
      <c r="S1490" s="384"/>
      <c r="T1490" s="385"/>
      <c r="AT1490" s="380" t="s">
        <v>88</v>
      </c>
      <c r="AU1490" s="380" t="s">
        <v>45</v>
      </c>
      <c r="AV1490" s="378" t="s">
        <v>45</v>
      </c>
      <c r="AW1490" s="378" t="s">
        <v>24</v>
      </c>
      <c r="AX1490" s="378" t="s">
        <v>42</v>
      </c>
      <c r="AY1490" s="380" t="s">
        <v>79</v>
      </c>
    </row>
    <row r="1491" spans="2:65" s="397" customFormat="1">
      <c r="B1491" s="396"/>
      <c r="D1491" s="379" t="s">
        <v>88</v>
      </c>
      <c r="E1491" s="398" t="s">
        <v>1</v>
      </c>
      <c r="F1491" s="399" t="s">
        <v>2961</v>
      </c>
      <c r="H1491" s="398" t="s">
        <v>1</v>
      </c>
      <c r="I1491" s="436"/>
      <c r="L1491" s="396"/>
      <c r="M1491" s="400"/>
      <c r="N1491" s="401"/>
      <c r="O1491" s="401"/>
      <c r="P1491" s="401"/>
      <c r="Q1491" s="401"/>
      <c r="R1491" s="401"/>
      <c r="S1491" s="401"/>
      <c r="T1491" s="402"/>
      <c r="AT1491" s="398" t="s">
        <v>88</v>
      </c>
      <c r="AU1491" s="398" t="s">
        <v>45</v>
      </c>
      <c r="AV1491" s="397" t="s">
        <v>12</v>
      </c>
      <c r="AW1491" s="397" t="s">
        <v>24</v>
      </c>
      <c r="AX1491" s="397" t="s">
        <v>42</v>
      </c>
      <c r="AY1491" s="398" t="s">
        <v>79</v>
      </c>
    </row>
    <row r="1492" spans="2:65" s="378" customFormat="1">
      <c r="B1492" s="377"/>
      <c r="D1492" s="379" t="s">
        <v>88</v>
      </c>
      <c r="E1492" s="380" t="s">
        <v>1</v>
      </c>
      <c r="F1492" s="381" t="s">
        <v>2972</v>
      </c>
      <c r="H1492" s="382">
        <v>15.098000000000001</v>
      </c>
      <c r="I1492" s="434"/>
      <c r="L1492" s="377"/>
      <c r="M1492" s="383"/>
      <c r="N1492" s="384"/>
      <c r="O1492" s="384"/>
      <c r="P1492" s="384"/>
      <c r="Q1492" s="384"/>
      <c r="R1492" s="384"/>
      <c r="S1492" s="384"/>
      <c r="T1492" s="385"/>
      <c r="AT1492" s="380" t="s">
        <v>88</v>
      </c>
      <c r="AU1492" s="380" t="s">
        <v>45</v>
      </c>
      <c r="AV1492" s="378" t="s">
        <v>45</v>
      </c>
      <c r="AW1492" s="378" t="s">
        <v>24</v>
      </c>
      <c r="AX1492" s="378" t="s">
        <v>42</v>
      </c>
      <c r="AY1492" s="380" t="s">
        <v>79</v>
      </c>
    </row>
    <row r="1493" spans="2:65" s="387" customFormat="1">
      <c r="B1493" s="386"/>
      <c r="D1493" s="379" t="s">
        <v>88</v>
      </c>
      <c r="E1493" s="395" t="s">
        <v>1</v>
      </c>
      <c r="F1493" s="414" t="s">
        <v>90</v>
      </c>
      <c r="H1493" s="415">
        <v>318.798</v>
      </c>
      <c r="I1493" s="435"/>
      <c r="L1493" s="386"/>
      <c r="M1493" s="392"/>
      <c r="N1493" s="393"/>
      <c r="O1493" s="393"/>
      <c r="P1493" s="393"/>
      <c r="Q1493" s="393"/>
      <c r="R1493" s="393"/>
      <c r="S1493" s="393"/>
      <c r="T1493" s="394"/>
      <c r="AT1493" s="395" t="s">
        <v>88</v>
      </c>
      <c r="AU1493" s="395" t="s">
        <v>45</v>
      </c>
      <c r="AV1493" s="387" t="s">
        <v>91</v>
      </c>
      <c r="AW1493" s="387" t="s">
        <v>24</v>
      </c>
      <c r="AX1493" s="387" t="s">
        <v>12</v>
      </c>
      <c r="AY1493" s="395" t="s">
        <v>79</v>
      </c>
    </row>
    <row r="1494" spans="2:65" s="378" customFormat="1">
      <c r="B1494" s="377"/>
      <c r="D1494" s="388" t="s">
        <v>88</v>
      </c>
      <c r="F1494" s="403" t="s">
        <v>4736</v>
      </c>
      <c r="H1494" s="404">
        <v>350.678</v>
      </c>
      <c r="I1494" s="434"/>
      <c r="L1494" s="377"/>
      <c r="M1494" s="383"/>
      <c r="N1494" s="384"/>
      <c r="O1494" s="384"/>
      <c r="P1494" s="384"/>
      <c r="Q1494" s="384"/>
      <c r="R1494" s="384"/>
      <c r="S1494" s="384"/>
      <c r="T1494" s="385"/>
      <c r="AT1494" s="380" t="s">
        <v>88</v>
      </c>
      <c r="AU1494" s="380" t="s">
        <v>45</v>
      </c>
      <c r="AV1494" s="378" t="s">
        <v>45</v>
      </c>
      <c r="AW1494" s="378" t="s">
        <v>2</v>
      </c>
      <c r="AX1494" s="378" t="s">
        <v>12</v>
      </c>
      <c r="AY1494" s="380" t="s">
        <v>79</v>
      </c>
    </row>
    <row r="1495" spans="2:65" s="285" customFormat="1" ht="22.5" customHeight="1">
      <c r="B1495" s="286"/>
      <c r="C1495" s="366" t="s">
        <v>2906</v>
      </c>
      <c r="D1495" s="366" t="s">
        <v>82</v>
      </c>
      <c r="E1495" s="367" t="s">
        <v>2970</v>
      </c>
      <c r="F1495" s="368" t="s">
        <v>2969</v>
      </c>
      <c r="G1495" s="369" t="s">
        <v>959</v>
      </c>
      <c r="H1495" s="370">
        <v>64.599999999999994</v>
      </c>
      <c r="I1495" s="261"/>
      <c r="J1495" s="371">
        <f>ROUND(I1495*H1495,1)</f>
        <v>0</v>
      </c>
      <c r="K1495" s="368"/>
      <c r="L1495" s="286"/>
      <c r="M1495" s="372" t="s">
        <v>1</v>
      </c>
      <c r="N1495" s="373" t="s">
        <v>31</v>
      </c>
      <c r="O1495" s="374">
        <v>0.03</v>
      </c>
      <c r="P1495" s="374">
        <f>O1495*H1495</f>
        <v>1.9379999999999997</v>
      </c>
      <c r="Q1495" s="374">
        <v>0</v>
      </c>
      <c r="R1495" s="374">
        <f>Q1495*H1495</f>
        <v>0</v>
      </c>
      <c r="S1495" s="374">
        <v>0</v>
      </c>
      <c r="T1495" s="375">
        <f>S1495*H1495</f>
        <v>0</v>
      </c>
      <c r="AR1495" s="275" t="s">
        <v>86</v>
      </c>
      <c r="AT1495" s="275" t="s">
        <v>82</v>
      </c>
      <c r="AU1495" s="275" t="s">
        <v>45</v>
      </c>
      <c r="AY1495" s="275" t="s">
        <v>79</v>
      </c>
      <c r="BE1495" s="376">
        <f>IF(N1495="základní",J1495,0)</f>
        <v>0</v>
      </c>
      <c r="BF1495" s="376">
        <f>IF(N1495="snížená",J1495,0)</f>
        <v>0</v>
      </c>
      <c r="BG1495" s="376">
        <f>IF(N1495="zákl. přenesená",J1495,0)</f>
        <v>0</v>
      </c>
      <c r="BH1495" s="376">
        <f>IF(N1495="sníž. přenesená",J1495,0)</f>
        <v>0</v>
      </c>
      <c r="BI1495" s="376">
        <f>IF(N1495="nulová",J1495,0)</f>
        <v>0</v>
      </c>
      <c r="BJ1495" s="275" t="s">
        <v>12</v>
      </c>
      <c r="BK1495" s="376">
        <f>ROUND(I1495*H1495,1)</f>
        <v>0</v>
      </c>
      <c r="BL1495" s="275" t="s">
        <v>86</v>
      </c>
      <c r="BM1495" s="275" t="s">
        <v>2968</v>
      </c>
    </row>
    <row r="1496" spans="2:65" s="397" customFormat="1">
      <c r="B1496" s="396"/>
      <c r="D1496" s="379" t="s">
        <v>88</v>
      </c>
      <c r="E1496" s="398" t="s">
        <v>1</v>
      </c>
      <c r="F1496" s="399" t="s">
        <v>2793</v>
      </c>
      <c r="H1496" s="398" t="s">
        <v>1</v>
      </c>
      <c r="I1496" s="436"/>
      <c r="L1496" s="396"/>
      <c r="M1496" s="400"/>
      <c r="N1496" s="401"/>
      <c r="O1496" s="401"/>
      <c r="P1496" s="401"/>
      <c r="Q1496" s="401"/>
      <c r="R1496" s="401"/>
      <c r="S1496" s="401"/>
      <c r="T1496" s="402"/>
      <c r="AT1496" s="398" t="s">
        <v>88</v>
      </c>
      <c r="AU1496" s="398" t="s">
        <v>45</v>
      </c>
      <c r="AV1496" s="397" t="s">
        <v>12</v>
      </c>
      <c r="AW1496" s="397" t="s">
        <v>24</v>
      </c>
      <c r="AX1496" s="397" t="s">
        <v>42</v>
      </c>
      <c r="AY1496" s="398" t="s">
        <v>79</v>
      </c>
    </row>
    <row r="1497" spans="2:65" s="378" customFormat="1">
      <c r="B1497" s="377"/>
      <c r="D1497" s="379" t="s">
        <v>88</v>
      </c>
      <c r="E1497" s="380" t="s">
        <v>1</v>
      </c>
      <c r="F1497" s="381" t="s">
        <v>2967</v>
      </c>
      <c r="H1497" s="382">
        <v>17.899999999999999</v>
      </c>
      <c r="I1497" s="434"/>
      <c r="L1497" s="377"/>
      <c r="M1497" s="383"/>
      <c r="N1497" s="384"/>
      <c r="O1497" s="384"/>
      <c r="P1497" s="384"/>
      <c r="Q1497" s="384"/>
      <c r="R1497" s="384"/>
      <c r="S1497" s="384"/>
      <c r="T1497" s="385"/>
      <c r="AT1497" s="380" t="s">
        <v>88</v>
      </c>
      <c r="AU1497" s="380" t="s">
        <v>45</v>
      </c>
      <c r="AV1497" s="378" t="s">
        <v>45</v>
      </c>
      <c r="AW1497" s="378" t="s">
        <v>24</v>
      </c>
      <c r="AX1497" s="378" t="s">
        <v>42</v>
      </c>
      <c r="AY1497" s="380" t="s">
        <v>79</v>
      </c>
    </row>
    <row r="1498" spans="2:65" s="397" customFormat="1">
      <c r="B1498" s="396"/>
      <c r="D1498" s="379" t="s">
        <v>88</v>
      </c>
      <c r="E1498" s="398" t="s">
        <v>1</v>
      </c>
      <c r="F1498" s="399" t="s">
        <v>2791</v>
      </c>
      <c r="H1498" s="398" t="s">
        <v>1</v>
      </c>
      <c r="I1498" s="436"/>
      <c r="L1498" s="396"/>
      <c r="M1498" s="400"/>
      <c r="N1498" s="401"/>
      <c r="O1498" s="401"/>
      <c r="P1498" s="401"/>
      <c r="Q1498" s="401"/>
      <c r="R1498" s="401"/>
      <c r="S1498" s="401"/>
      <c r="T1498" s="402"/>
      <c r="AT1498" s="398" t="s">
        <v>88</v>
      </c>
      <c r="AU1498" s="398" t="s">
        <v>45</v>
      </c>
      <c r="AV1498" s="397" t="s">
        <v>12</v>
      </c>
      <c r="AW1498" s="397" t="s">
        <v>24</v>
      </c>
      <c r="AX1498" s="397" t="s">
        <v>42</v>
      </c>
      <c r="AY1498" s="398" t="s">
        <v>79</v>
      </c>
    </row>
    <row r="1499" spans="2:65" s="378" customFormat="1">
      <c r="B1499" s="377"/>
      <c r="D1499" s="379" t="s">
        <v>88</v>
      </c>
      <c r="E1499" s="380" t="s">
        <v>1</v>
      </c>
      <c r="F1499" s="381" t="s">
        <v>2936</v>
      </c>
      <c r="H1499" s="382">
        <v>46.7</v>
      </c>
      <c r="I1499" s="434"/>
      <c r="L1499" s="377"/>
      <c r="M1499" s="383"/>
      <c r="N1499" s="384"/>
      <c r="O1499" s="384"/>
      <c r="P1499" s="384"/>
      <c r="Q1499" s="384"/>
      <c r="R1499" s="384"/>
      <c r="S1499" s="384"/>
      <c r="T1499" s="385"/>
      <c r="AT1499" s="380" t="s">
        <v>88</v>
      </c>
      <c r="AU1499" s="380" t="s">
        <v>45</v>
      </c>
      <c r="AV1499" s="378" t="s">
        <v>45</v>
      </c>
      <c r="AW1499" s="378" t="s">
        <v>24</v>
      </c>
      <c r="AX1499" s="378" t="s">
        <v>42</v>
      </c>
      <c r="AY1499" s="380" t="s">
        <v>79</v>
      </c>
    </row>
    <row r="1500" spans="2:65" s="387" customFormat="1">
      <c r="B1500" s="386"/>
      <c r="D1500" s="388" t="s">
        <v>88</v>
      </c>
      <c r="E1500" s="389" t="s">
        <v>1</v>
      </c>
      <c r="F1500" s="390" t="s">
        <v>90</v>
      </c>
      <c r="H1500" s="391">
        <v>64.599999999999994</v>
      </c>
      <c r="I1500" s="435"/>
      <c r="L1500" s="386"/>
      <c r="M1500" s="392"/>
      <c r="N1500" s="393"/>
      <c r="O1500" s="393"/>
      <c r="P1500" s="393"/>
      <c r="Q1500" s="393"/>
      <c r="R1500" s="393"/>
      <c r="S1500" s="393"/>
      <c r="T1500" s="394"/>
      <c r="AT1500" s="395" t="s">
        <v>88</v>
      </c>
      <c r="AU1500" s="395" t="s">
        <v>45</v>
      </c>
      <c r="AV1500" s="387" t="s">
        <v>91</v>
      </c>
      <c r="AW1500" s="387" t="s">
        <v>24</v>
      </c>
      <c r="AX1500" s="387" t="s">
        <v>12</v>
      </c>
      <c r="AY1500" s="395" t="s">
        <v>79</v>
      </c>
    </row>
    <row r="1501" spans="2:65" s="285" customFormat="1" ht="22.5" customHeight="1">
      <c r="B1501" s="286"/>
      <c r="C1501" s="366" t="s">
        <v>2901</v>
      </c>
      <c r="D1501" s="366" t="s">
        <v>82</v>
      </c>
      <c r="E1501" s="367" t="s">
        <v>2965</v>
      </c>
      <c r="F1501" s="368" t="s">
        <v>2964</v>
      </c>
      <c r="G1501" s="369" t="s">
        <v>959</v>
      </c>
      <c r="H1501" s="370">
        <v>620.98800000000006</v>
      </c>
      <c r="I1501" s="261"/>
      <c r="J1501" s="371">
        <f>ROUND(I1501*H1501,1)</f>
        <v>0</v>
      </c>
      <c r="K1501" s="368"/>
      <c r="L1501" s="286"/>
      <c r="M1501" s="372" t="s">
        <v>1</v>
      </c>
      <c r="N1501" s="373" t="s">
        <v>31</v>
      </c>
      <c r="O1501" s="374">
        <v>4.3999999999999997E-2</v>
      </c>
      <c r="P1501" s="374">
        <f>O1501*H1501</f>
        <v>27.323472000000002</v>
      </c>
      <c r="Q1501" s="374">
        <v>2.9999999999999997E-4</v>
      </c>
      <c r="R1501" s="374">
        <f>Q1501*H1501</f>
        <v>0.1862964</v>
      </c>
      <c r="S1501" s="374">
        <v>0</v>
      </c>
      <c r="T1501" s="375">
        <f>S1501*H1501</f>
        <v>0</v>
      </c>
      <c r="AR1501" s="275" t="s">
        <v>86</v>
      </c>
      <c r="AT1501" s="275" t="s">
        <v>82</v>
      </c>
      <c r="AU1501" s="275" t="s">
        <v>45</v>
      </c>
      <c r="AY1501" s="275" t="s">
        <v>79</v>
      </c>
      <c r="BE1501" s="376">
        <f>IF(N1501="základní",J1501,0)</f>
        <v>0</v>
      </c>
      <c r="BF1501" s="376">
        <f>IF(N1501="snížená",J1501,0)</f>
        <v>0</v>
      </c>
      <c r="BG1501" s="376">
        <f>IF(N1501="zákl. přenesená",J1501,0)</f>
        <v>0</v>
      </c>
      <c r="BH1501" s="376">
        <f>IF(N1501="sníž. přenesená",J1501,0)</f>
        <v>0</v>
      </c>
      <c r="BI1501" s="376">
        <f>IF(N1501="nulová",J1501,0)</f>
        <v>0</v>
      </c>
      <c r="BJ1501" s="275" t="s">
        <v>12</v>
      </c>
      <c r="BK1501" s="376">
        <f>ROUND(I1501*H1501,1)</f>
        <v>0</v>
      </c>
      <c r="BL1501" s="275" t="s">
        <v>86</v>
      </c>
      <c r="BM1501" s="275" t="s">
        <v>2963</v>
      </c>
    </row>
    <row r="1502" spans="2:65" s="397" customFormat="1">
      <c r="B1502" s="396"/>
      <c r="D1502" s="379" t="s">
        <v>88</v>
      </c>
      <c r="E1502" s="398" t="s">
        <v>1</v>
      </c>
      <c r="F1502" s="399" t="s">
        <v>2922</v>
      </c>
      <c r="H1502" s="398" t="s">
        <v>1</v>
      </c>
      <c r="I1502" s="436"/>
      <c r="L1502" s="396"/>
      <c r="M1502" s="400"/>
      <c r="N1502" s="401"/>
      <c r="O1502" s="401"/>
      <c r="P1502" s="401"/>
      <c r="Q1502" s="401"/>
      <c r="R1502" s="401"/>
      <c r="S1502" s="401"/>
      <c r="T1502" s="402"/>
      <c r="AT1502" s="398" t="s">
        <v>88</v>
      </c>
      <c r="AU1502" s="398" t="s">
        <v>45</v>
      </c>
      <c r="AV1502" s="397" t="s">
        <v>12</v>
      </c>
      <c r="AW1502" s="397" t="s">
        <v>24</v>
      </c>
      <c r="AX1502" s="397" t="s">
        <v>42</v>
      </c>
      <c r="AY1502" s="398" t="s">
        <v>79</v>
      </c>
    </row>
    <row r="1503" spans="2:65" s="397" customFormat="1">
      <c r="B1503" s="396"/>
      <c r="D1503" s="379" t="s">
        <v>88</v>
      </c>
      <c r="E1503" s="398" t="s">
        <v>1</v>
      </c>
      <c r="F1503" s="399" t="s">
        <v>2793</v>
      </c>
      <c r="H1503" s="398" t="s">
        <v>1</v>
      </c>
      <c r="I1503" s="436"/>
      <c r="L1503" s="396"/>
      <c r="M1503" s="400"/>
      <c r="N1503" s="401"/>
      <c r="O1503" s="401"/>
      <c r="P1503" s="401"/>
      <c r="Q1503" s="401"/>
      <c r="R1503" s="401"/>
      <c r="S1503" s="401"/>
      <c r="T1503" s="402"/>
      <c r="AT1503" s="398" t="s">
        <v>88</v>
      </c>
      <c r="AU1503" s="398" t="s">
        <v>45</v>
      </c>
      <c r="AV1503" s="397" t="s">
        <v>12</v>
      </c>
      <c r="AW1503" s="397" t="s">
        <v>24</v>
      </c>
      <c r="AX1503" s="397" t="s">
        <v>42</v>
      </c>
      <c r="AY1503" s="398" t="s">
        <v>79</v>
      </c>
    </row>
    <row r="1504" spans="2:65" s="378" customFormat="1">
      <c r="B1504" s="377"/>
      <c r="D1504" s="379" t="s">
        <v>88</v>
      </c>
      <c r="E1504" s="380" t="s">
        <v>1</v>
      </c>
      <c r="F1504" s="381" t="s">
        <v>2937</v>
      </c>
      <c r="H1504" s="382">
        <v>257</v>
      </c>
      <c r="I1504" s="434"/>
      <c r="L1504" s="377"/>
      <c r="M1504" s="383"/>
      <c r="N1504" s="384"/>
      <c r="O1504" s="384"/>
      <c r="P1504" s="384"/>
      <c r="Q1504" s="384"/>
      <c r="R1504" s="384"/>
      <c r="S1504" s="384"/>
      <c r="T1504" s="385"/>
      <c r="AT1504" s="380" t="s">
        <v>88</v>
      </c>
      <c r="AU1504" s="380" t="s">
        <v>45</v>
      </c>
      <c r="AV1504" s="378" t="s">
        <v>45</v>
      </c>
      <c r="AW1504" s="378" t="s">
        <v>24</v>
      </c>
      <c r="AX1504" s="378" t="s">
        <v>42</v>
      </c>
      <c r="AY1504" s="380" t="s">
        <v>79</v>
      </c>
    </row>
    <row r="1505" spans="2:65" s="397" customFormat="1">
      <c r="B1505" s="396"/>
      <c r="D1505" s="379" t="s">
        <v>88</v>
      </c>
      <c r="E1505" s="398" t="s">
        <v>1</v>
      </c>
      <c r="F1505" s="399" t="s">
        <v>2791</v>
      </c>
      <c r="H1505" s="398" t="s">
        <v>1</v>
      </c>
      <c r="I1505" s="436"/>
      <c r="L1505" s="396"/>
      <c r="M1505" s="400"/>
      <c r="N1505" s="401"/>
      <c r="O1505" s="401"/>
      <c r="P1505" s="401"/>
      <c r="Q1505" s="401"/>
      <c r="R1505" s="401"/>
      <c r="S1505" s="401"/>
      <c r="T1505" s="402"/>
      <c r="AT1505" s="398" t="s">
        <v>88</v>
      </c>
      <c r="AU1505" s="398" t="s">
        <v>45</v>
      </c>
      <c r="AV1505" s="397" t="s">
        <v>12</v>
      </c>
      <c r="AW1505" s="397" t="s">
        <v>24</v>
      </c>
      <c r="AX1505" s="397" t="s">
        <v>42</v>
      </c>
      <c r="AY1505" s="398" t="s">
        <v>79</v>
      </c>
    </row>
    <row r="1506" spans="2:65" s="378" customFormat="1">
      <c r="B1506" s="377"/>
      <c r="D1506" s="379" t="s">
        <v>88</v>
      </c>
      <c r="E1506" s="380" t="s">
        <v>1</v>
      </c>
      <c r="F1506" s="381" t="s">
        <v>2936</v>
      </c>
      <c r="H1506" s="382">
        <v>46.7</v>
      </c>
      <c r="I1506" s="434"/>
      <c r="L1506" s="377"/>
      <c r="M1506" s="383"/>
      <c r="N1506" s="384"/>
      <c r="O1506" s="384"/>
      <c r="P1506" s="384"/>
      <c r="Q1506" s="384"/>
      <c r="R1506" s="384"/>
      <c r="S1506" s="384"/>
      <c r="T1506" s="385"/>
      <c r="AT1506" s="380" t="s">
        <v>88</v>
      </c>
      <c r="AU1506" s="380" t="s">
        <v>45</v>
      </c>
      <c r="AV1506" s="378" t="s">
        <v>45</v>
      </c>
      <c r="AW1506" s="378" t="s">
        <v>24</v>
      </c>
      <c r="AX1506" s="378" t="s">
        <v>42</v>
      </c>
      <c r="AY1506" s="380" t="s">
        <v>79</v>
      </c>
    </row>
    <row r="1507" spans="2:65" s="397" customFormat="1">
      <c r="B1507" s="396"/>
      <c r="D1507" s="379" t="s">
        <v>88</v>
      </c>
      <c r="E1507" s="398" t="s">
        <v>1</v>
      </c>
      <c r="F1507" s="399" t="s">
        <v>2962</v>
      </c>
      <c r="H1507" s="398" t="s">
        <v>1</v>
      </c>
      <c r="I1507" s="436"/>
      <c r="L1507" s="396"/>
      <c r="M1507" s="400"/>
      <c r="N1507" s="401"/>
      <c r="O1507" s="401"/>
      <c r="P1507" s="401"/>
      <c r="Q1507" s="401"/>
      <c r="R1507" s="401"/>
      <c r="S1507" s="401"/>
      <c r="T1507" s="402"/>
      <c r="AT1507" s="398" t="s">
        <v>88</v>
      </c>
      <c r="AU1507" s="398" t="s">
        <v>45</v>
      </c>
      <c r="AV1507" s="397" t="s">
        <v>12</v>
      </c>
      <c r="AW1507" s="397" t="s">
        <v>24</v>
      </c>
      <c r="AX1507" s="397" t="s">
        <v>42</v>
      </c>
      <c r="AY1507" s="398" t="s">
        <v>79</v>
      </c>
    </row>
    <row r="1508" spans="2:65" s="397" customFormat="1">
      <c r="B1508" s="396"/>
      <c r="D1508" s="379" t="s">
        <v>88</v>
      </c>
      <c r="E1508" s="398" t="s">
        <v>1</v>
      </c>
      <c r="F1508" s="399" t="s">
        <v>2793</v>
      </c>
      <c r="H1508" s="398" t="s">
        <v>1</v>
      </c>
      <c r="I1508" s="436"/>
      <c r="L1508" s="396"/>
      <c r="M1508" s="400"/>
      <c r="N1508" s="401"/>
      <c r="O1508" s="401"/>
      <c r="P1508" s="401"/>
      <c r="Q1508" s="401"/>
      <c r="R1508" s="401"/>
      <c r="S1508" s="401"/>
      <c r="T1508" s="402"/>
      <c r="AT1508" s="398" t="s">
        <v>88</v>
      </c>
      <c r="AU1508" s="398" t="s">
        <v>45</v>
      </c>
      <c r="AV1508" s="397" t="s">
        <v>12</v>
      </c>
      <c r="AW1508" s="397" t="s">
        <v>24</v>
      </c>
      <c r="AX1508" s="397" t="s">
        <v>42</v>
      </c>
      <c r="AY1508" s="398" t="s">
        <v>79</v>
      </c>
    </row>
    <row r="1509" spans="2:65" s="378" customFormat="1">
      <c r="B1509" s="377"/>
      <c r="D1509" s="379" t="s">
        <v>88</v>
      </c>
      <c r="E1509" s="380" t="s">
        <v>1</v>
      </c>
      <c r="F1509" s="381" t="s">
        <v>2937</v>
      </c>
      <c r="H1509" s="382">
        <v>257</v>
      </c>
      <c r="I1509" s="434"/>
      <c r="L1509" s="377"/>
      <c r="M1509" s="383"/>
      <c r="N1509" s="384"/>
      <c r="O1509" s="384"/>
      <c r="P1509" s="384"/>
      <c r="Q1509" s="384"/>
      <c r="R1509" s="384"/>
      <c r="S1509" s="384"/>
      <c r="T1509" s="385"/>
      <c r="AT1509" s="380" t="s">
        <v>88</v>
      </c>
      <c r="AU1509" s="380" t="s">
        <v>45</v>
      </c>
      <c r="AV1509" s="378" t="s">
        <v>45</v>
      </c>
      <c r="AW1509" s="378" t="s">
        <v>24</v>
      </c>
      <c r="AX1509" s="378" t="s">
        <v>42</v>
      </c>
      <c r="AY1509" s="380" t="s">
        <v>79</v>
      </c>
    </row>
    <row r="1510" spans="2:65" s="397" customFormat="1">
      <c r="B1510" s="396"/>
      <c r="D1510" s="379" t="s">
        <v>88</v>
      </c>
      <c r="E1510" s="398" t="s">
        <v>1</v>
      </c>
      <c r="F1510" s="399" t="s">
        <v>2791</v>
      </c>
      <c r="H1510" s="398" t="s">
        <v>1</v>
      </c>
      <c r="I1510" s="436"/>
      <c r="L1510" s="396"/>
      <c r="M1510" s="400"/>
      <c r="N1510" s="401"/>
      <c r="O1510" s="401"/>
      <c r="P1510" s="401"/>
      <c r="Q1510" s="401"/>
      <c r="R1510" s="401"/>
      <c r="S1510" s="401"/>
      <c r="T1510" s="402"/>
      <c r="AT1510" s="398" t="s">
        <v>88</v>
      </c>
      <c r="AU1510" s="398" t="s">
        <v>45</v>
      </c>
      <c r="AV1510" s="397" t="s">
        <v>12</v>
      </c>
      <c r="AW1510" s="397" t="s">
        <v>24</v>
      </c>
      <c r="AX1510" s="397" t="s">
        <v>42</v>
      </c>
      <c r="AY1510" s="398" t="s">
        <v>79</v>
      </c>
    </row>
    <row r="1511" spans="2:65" s="378" customFormat="1">
      <c r="B1511" s="377"/>
      <c r="D1511" s="379" t="s">
        <v>88</v>
      </c>
      <c r="E1511" s="380" t="s">
        <v>1</v>
      </c>
      <c r="F1511" s="381" t="s">
        <v>2936</v>
      </c>
      <c r="H1511" s="382">
        <v>46.7</v>
      </c>
      <c r="I1511" s="434"/>
      <c r="L1511" s="377"/>
      <c r="M1511" s="383"/>
      <c r="N1511" s="384"/>
      <c r="O1511" s="384"/>
      <c r="P1511" s="384"/>
      <c r="Q1511" s="384"/>
      <c r="R1511" s="384"/>
      <c r="S1511" s="384"/>
      <c r="T1511" s="385"/>
      <c r="AT1511" s="380" t="s">
        <v>88</v>
      </c>
      <c r="AU1511" s="380" t="s">
        <v>45</v>
      </c>
      <c r="AV1511" s="378" t="s">
        <v>45</v>
      </c>
      <c r="AW1511" s="378" t="s">
        <v>24</v>
      </c>
      <c r="AX1511" s="378" t="s">
        <v>42</v>
      </c>
      <c r="AY1511" s="380" t="s">
        <v>79</v>
      </c>
    </row>
    <row r="1512" spans="2:65" s="397" customFormat="1">
      <c r="B1512" s="396"/>
      <c r="D1512" s="379" t="s">
        <v>88</v>
      </c>
      <c r="E1512" s="398" t="s">
        <v>1</v>
      </c>
      <c r="F1512" s="399" t="s">
        <v>2961</v>
      </c>
      <c r="H1512" s="398" t="s">
        <v>1</v>
      </c>
      <c r="I1512" s="436"/>
      <c r="L1512" s="396"/>
      <c r="M1512" s="400"/>
      <c r="N1512" s="401"/>
      <c r="O1512" s="401"/>
      <c r="P1512" s="401"/>
      <c r="Q1512" s="401"/>
      <c r="R1512" s="401"/>
      <c r="S1512" s="401"/>
      <c r="T1512" s="402"/>
      <c r="AT1512" s="398" t="s">
        <v>88</v>
      </c>
      <c r="AU1512" s="398" t="s">
        <v>45</v>
      </c>
      <c r="AV1512" s="397" t="s">
        <v>12</v>
      </c>
      <c r="AW1512" s="397" t="s">
        <v>24</v>
      </c>
      <c r="AX1512" s="397" t="s">
        <v>42</v>
      </c>
      <c r="AY1512" s="398" t="s">
        <v>79</v>
      </c>
    </row>
    <row r="1513" spans="2:65" s="378" customFormat="1">
      <c r="B1513" s="377"/>
      <c r="D1513" s="379" t="s">
        <v>88</v>
      </c>
      <c r="E1513" s="380" t="s">
        <v>1</v>
      </c>
      <c r="F1513" s="381" t="s">
        <v>2960</v>
      </c>
      <c r="H1513" s="382">
        <v>13.587999999999999</v>
      </c>
      <c r="I1513" s="434"/>
      <c r="L1513" s="377"/>
      <c r="M1513" s="383"/>
      <c r="N1513" s="384"/>
      <c r="O1513" s="384"/>
      <c r="P1513" s="384"/>
      <c r="Q1513" s="384"/>
      <c r="R1513" s="384"/>
      <c r="S1513" s="384"/>
      <c r="T1513" s="385"/>
      <c r="AT1513" s="380" t="s">
        <v>88</v>
      </c>
      <c r="AU1513" s="380" t="s">
        <v>45</v>
      </c>
      <c r="AV1513" s="378" t="s">
        <v>45</v>
      </c>
      <c r="AW1513" s="378" t="s">
        <v>24</v>
      </c>
      <c r="AX1513" s="378" t="s">
        <v>42</v>
      </c>
      <c r="AY1513" s="380" t="s">
        <v>79</v>
      </c>
    </row>
    <row r="1514" spans="2:65" s="387" customFormat="1">
      <c r="B1514" s="386"/>
      <c r="D1514" s="388" t="s">
        <v>88</v>
      </c>
      <c r="E1514" s="389" t="s">
        <v>1</v>
      </c>
      <c r="F1514" s="390" t="s">
        <v>90</v>
      </c>
      <c r="H1514" s="391">
        <v>620.98800000000006</v>
      </c>
      <c r="I1514" s="435"/>
      <c r="L1514" s="386"/>
      <c r="M1514" s="392"/>
      <c r="N1514" s="393"/>
      <c r="O1514" s="393"/>
      <c r="P1514" s="393"/>
      <c r="Q1514" s="393"/>
      <c r="R1514" s="393"/>
      <c r="S1514" s="393"/>
      <c r="T1514" s="394"/>
      <c r="AT1514" s="395" t="s">
        <v>88</v>
      </c>
      <c r="AU1514" s="395" t="s">
        <v>45</v>
      </c>
      <c r="AV1514" s="387" t="s">
        <v>91</v>
      </c>
      <c r="AW1514" s="387" t="s">
        <v>24</v>
      </c>
      <c r="AX1514" s="387" t="s">
        <v>12</v>
      </c>
      <c r="AY1514" s="395" t="s">
        <v>79</v>
      </c>
    </row>
    <row r="1515" spans="2:65" s="285" customFormat="1" ht="22.5" customHeight="1">
      <c r="B1515" s="286"/>
      <c r="C1515" s="366" t="s">
        <v>2896</v>
      </c>
      <c r="D1515" s="366" t="s">
        <v>82</v>
      </c>
      <c r="E1515" s="367" t="s">
        <v>2958</v>
      </c>
      <c r="F1515" s="368" t="s">
        <v>2957</v>
      </c>
      <c r="G1515" s="369" t="s">
        <v>85</v>
      </c>
      <c r="H1515" s="370">
        <v>288.51499999999999</v>
      </c>
      <c r="I1515" s="261"/>
      <c r="J1515" s="371">
        <f>ROUND(I1515*H1515,1)</f>
        <v>0</v>
      </c>
      <c r="K1515" s="368"/>
      <c r="L1515" s="286"/>
      <c r="M1515" s="372" t="s">
        <v>1</v>
      </c>
      <c r="N1515" s="373" t="s">
        <v>31</v>
      </c>
      <c r="O1515" s="374">
        <v>0.05</v>
      </c>
      <c r="P1515" s="374">
        <f>O1515*H1515</f>
        <v>14.425750000000001</v>
      </c>
      <c r="Q1515" s="374">
        <v>3.0000000000000001E-5</v>
      </c>
      <c r="R1515" s="374">
        <f>Q1515*H1515</f>
        <v>8.6554500000000003E-3</v>
      </c>
      <c r="S1515" s="374">
        <v>0</v>
      </c>
      <c r="T1515" s="375">
        <f>S1515*H1515</f>
        <v>0</v>
      </c>
      <c r="AR1515" s="275" t="s">
        <v>86</v>
      </c>
      <c r="AT1515" s="275" t="s">
        <v>82</v>
      </c>
      <c r="AU1515" s="275" t="s">
        <v>45</v>
      </c>
      <c r="AY1515" s="275" t="s">
        <v>79</v>
      </c>
      <c r="BE1515" s="376">
        <f>IF(N1515="základní",J1515,0)</f>
        <v>0</v>
      </c>
      <c r="BF1515" s="376">
        <f>IF(N1515="snížená",J1515,0)</f>
        <v>0</v>
      </c>
      <c r="BG1515" s="376">
        <f>IF(N1515="zákl. přenesená",J1515,0)</f>
        <v>0</v>
      </c>
      <c r="BH1515" s="376">
        <f>IF(N1515="sníž. přenesená",J1515,0)</f>
        <v>0</v>
      </c>
      <c r="BI1515" s="376">
        <f>IF(N1515="nulová",J1515,0)</f>
        <v>0</v>
      </c>
      <c r="BJ1515" s="275" t="s">
        <v>12</v>
      </c>
      <c r="BK1515" s="376">
        <f>ROUND(I1515*H1515,1)</f>
        <v>0</v>
      </c>
      <c r="BL1515" s="275" t="s">
        <v>86</v>
      </c>
      <c r="BM1515" s="275" t="s">
        <v>2956</v>
      </c>
    </row>
    <row r="1516" spans="2:65" s="378" customFormat="1">
      <c r="B1516" s="377"/>
      <c r="D1516" s="379" t="s">
        <v>88</v>
      </c>
      <c r="E1516" s="380" t="s">
        <v>1</v>
      </c>
      <c r="F1516" s="381" t="s">
        <v>2955</v>
      </c>
      <c r="H1516" s="382">
        <v>288.51499999999999</v>
      </c>
      <c r="I1516" s="434"/>
      <c r="L1516" s="377"/>
      <c r="M1516" s="383"/>
      <c r="N1516" s="384"/>
      <c r="O1516" s="384"/>
      <c r="P1516" s="384"/>
      <c r="Q1516" s="384"/>
      <c r="R1516" s="384"/>
      <c r="S1516" s="384"/>
      <c r="T1516" s="385"/>
      <c r="AT1516" s="380" t="s">
        <v>88</v>
      </c>
      <c r="AU1516" s="380" t="s">
        <v>45</v>
      </c>
      <c r="AV1516" s="378" t="s">
        <v>45</v>
      </c>
      <c r="AW1516" s="378" t="s">
        <v>24</v>
      </c>
      <c r="AX1516" s="378" t="s">
        <v>42</v>
      </c>
      <c r="AY1516" s="380" t="s">
        <v>79</v>
      </c>
    </row>
    <row r="1517" spans="2:65" s="387" customFormat="1">
      <c r="B1517" s="386"/>
      <c r="D1517" s="388" t="s">
        <v>88</v>
      </c>
      <c r="E1517" s="389" t="s">
        <v>1</v>
      </c>
      <c r="F1517" s="390" t="s">
        <v>90</v>
      </c>
      <c r="H1517" s="391">
        <v>288.51499999999999</v>
      </c>
      <c r="I1517" s="435"/>
      <c r="L1517" s="386"/>
      <c r="M1517" s="392"/>
      <c r="N1517" s="393"/>
      <c r="O1517" s="393"/>
      <c r="P1517" s="393"/>
      <c r="Q1517" s="393"/>
      <c r="R1517" s="393"/>
      <c r="S1517" s="393"/>
      <c r="T1517" s="394"/>
      <c r="AT1517" s="395" t="s">
        <v>88</v>
      </c>
      <c r="AU1517" s="395" t="s">
        <v>45</v>
      </c>
      <c r="AV1517" s="387" t="s">
        <v>91</v>
      </c>
      <c r="AW1517" s="387" t="s">
        <v>24</v>
      </c>
      <c r="AX1517" s="387" t="s">
        <v>12</v>
      </c>
      <c r="AY1517" s="395" t="s">
        <v>79</v>
      </c>
    </row>
    <row r="1518" spans="2:65" s="285" customFormat="1" ht="22.5" customHeight="1">
      <c r="B1518" s="286"/>
      <c r="C1518" s="366" t="s">
        <v>2892</v>
      </c>
      <c r="D1518" s="366" t="s">
        <v>82</v>
      </c>
      <c r="E1518" s="367" t="s">
        <v>2953</v>
      </c>
      <c r="F1518" s="368" t="s">
        <v>2952</v>
      </c>
      <c r="G1518" s="369" t="s">
        <v>85</v>
      </c>
      <c r="H1518" s="370">
        <v>48.6</v>
      </c>
      <c r="I1518" s="261"/>
      <c r="J1518" s="371">
        <f>ROUND(I1518*H1518,1)</f>
        <v>0</v>
      </c>
      <c r="K1518" s="368"/>
      <c r="L1518" s="286"/>
      <c r="M1518" s="372" t="s">
        <v>1</v>
      </c>
      <c r="N1518" s="373" t="s">
        <v>31</v>
      </c>
      <c r="O1518" s="374">
        <v>4.4999999999999998E-2</v>
      </c>
      <c r="P1518" s="374">
        <f>O1518*H1518</f>
        <v>2.1869999999999998</v>
      </c>
      <c r="Q1518" s="374">
        <v>2.0000000000000001E-4</v>
      </c>
      <c r="R1518" s="374">
        <f>Q1518*H1518</f>
        <v>9.7200000000000012E-3</v>
      </c>
      <c r="S1518" s="374">
        <v>0</v>
      </c>
      <c r="T1518" s="375">
        <f>S1518*H1518</f>
        <v>0</v>
      </c>
      <c r="AR1518" s="275" t="s">
        <v>86</v>
      </c>
      <c r="AT1518" s="275" t="s">
        <v>82</v>
      </c>
      <c r="AU1518" s="275" t="s">
        <v>45</v>
      </c>
      <c r="AY1518" s="275" t="s">
        <v>79</v>
      </c>
      <c r="BE1518" s="376">
        <f>IF(N1518="základní",J1518,0)</f>
        <v>0</v>
      </c>
      <c r="BF1518" s="376">
        <f>IF(N1518="snížená",J1518,0)</f>
        <v>0</v>
      </c>
      <c r="BG1518" s="376">
        <f>IF(N1518="zákl. přenesená",J1518,0)</f>
        <v>0</v>
      </c>
      <c r="BH1518" s="376">
        <f>IF(N1518="sníž. přenesená",J1518,0)</f>
        <v>0</v>
      </c>
      <c r="BI1518" s="376">
        <f>IF(N1518="nulová",J1518,0)</f>
        <v>0</v>
      </c>
      <c r="BJ1518" s="275" t="s">
        <v>12</v>
      </c>
      <c r="BK1518" s="376">
        <f>ROUND(I1518*H1518,1)</f>
        <v>0</v>
      </c>
      <c r="BL1518" s="275" t="s">
        <v>86</v>
      </c>
      <c r="BM1518" s="275" t="s">
        <v>2951</v>
      </c>
    </row>
    <row r="1519" spans="2:65" s="378" customFormat="1">
      <c r="B1519" s="377"/>
      <c r="D1519" s="379" t="s">
        <v>88</v>
      </c>
      <c r="E1519" s="380" t="s">
        <v>1</v>
      </c>
      <c r="F1519" s="381" t="s">
        <v>2950</v>
      </c>
      <c r="H1519" s="382">
        <v>6.6</v>
      </c>
      <c r="I1519" s="434"/>
      <c r="L1519" s="377"/>
      <c r="M1519" s="383"/>
      <c r="N1519" s="384"/>
      <c r="O1519" s="384"/>
      <c r="P1519" s="384"/>
      <c r="Q1519" s="384"/>
      <c r="R1519" s="384"/>
      <c r="S1519" s="384"/>
      <c r="T1519" s="385"/>
      <c r="AT1519" s="380" t="s">
        <v>88</v>
      </c>
      <c r="AU1519" s="380" t="s">
        <v>45</v>
      </c>
      <c r="AV1519" s="378" t="s">
        <v>45</v>
      </c>
      <c r="AW1519" s="378" t="s">
        <v>24</v>
      </c>
      <c r="AX1519" s="378" t="s">
        <v>42</v>
      </c>
      <c r="AY1519" s="380" t="s">
        <v>79</v>
      </c>
    </row>
    <row r="1520" spans="2:65" s="378" customFormat="1">
      <c r="B1520" s="377"/>
      <c r="D1520" s="379" t="s">
        <v>88</v>
      </c>
      <c r="E1520" s="380" t="s">
        <v>1</v>
      </c>
      <c r="F1520" s="381" t="s">
        <v>2949</v>
      </c>
      <c r="H1520" s="382">
        <v>7</v>
      </c>
      <c r="I1520" s="434"/>
      <c r="L1520" s="377"/>
      <c r="M1520" s="383"/>
      <c r="N1520" s="384"/>
      <c r="O1520" s="384"/>
      <c r="P1520" s="384"/>
      <c r="Q1520" s="384"/>
      <c r="R1520" s="384"/>
      <c r="S1520" s="384"/>
      <c r="T1520" s="385"/>
      <c r="AT1520" s="380" t="s">
        <v>88</v>
      </c>
      <c r="AU1520" s="380" t="s">
        <v>45</v>
      </c>
      <c r="AV1520" s="378" t="s">
        <v>45</v>
      </c>
      <c r="AW1520" s="378" t="s">
        <v>24</v>
      </c>
      <c r="AX1520" s="378" t="s">
        <v>42</v>
      </c>
      <c r="AY1520" s="380" t="s">
        <v>79</v>
      </c>
    </row>
    <row r="1521" spans="2:65" s="378" customFormat="1">
      <c r="B1521" s="377"/>
      <c r="D1521" s="379" t="s">
        <v>88</v>
      </c>
      <c r="E1521" s="380" t="s">
        <v>1</v>
      </c>
      <c r="F1521" s="381" t="s">
        <v>2948</v>
      </c>
      <c r="H1521" s="382">
        <v>31.2</v>
      </c>
      <c r="I1521" s="434"/>
      <c r="L1521" s="377"/>
      <c r="M1521" s="383"/>
      <c r="N1521" s="384"/>
      <c r="O1521" s="384"/>
      <c r="P1521" s="384"/>
      <c r="Q1521" s="384"/>
      <c r="R1521" s="384"/>
      <c r="S1521" s="384"/>
      <c r="T1521" s="385"/>
      <c r="AT1521" s="380" t="s">
        <v>88</v>
      </c>
      <c r="AU1521" s="380" t="s">
        <v>45</v>
      </c>
      <c r="AV1521" s="378" t="s">
        <v>45</v>
      </c>
      <c r="AW1521" s="378" t="s">
        <v>24</v>
      </c>
      <c r="AX1521" s="378" t="s">
        <v>42</v>
      </c>
      <c r="AY1521" s="380" t="s">
        <v>79</v>
      </c>
    </row>
    <row r="1522" spans="2:65" s="378" customFormat="1">
      <c r="B1522" s="377"/>
      <c r="D1522" s="379" t="s">
        <v>88</v>
      </c>
      <c r="E1522" s="380" t="s">
        <v>1</v>
      </c>
      <c r="F1522" s="381" t="s">
        <v>2947</v>
      </c>
      <c r="H1522" s="382">
        <v>1</v>
      </c>
      <c r="I1522" s="434"/>
      <c r="L1522" s="377"/>
      <c r="M1522" s="383"/>
      <c r="N1522" s="384"/>
      <c r="O1522" s="384"/>
      <c r="P1522" s="384"/>
      <c r="Q1522" s="384"/>
      <c r="R1522" s="384"/>
      <c r="S1522" s="384"/>
      <c r="T1522" s="385"/>
      <c r="AT1522" s="380" t="s">
        <v>88</v>
      </c>
      <c r="AU1522" s="380" t="s">
        <v>45</v>
      </c>
      <c r="AV1522" s="378" t="s">
        <v>45</v>
      </c>
      <c r="AW1522" s="378" t="s">
        <v>24</v>
      </c>
      <c r="AX1522" s="378" t="s">
        <v>42</v>
      </c>
      <c r="AY1522" s="380" t="s">
        <v>79</v>
      </c>
    </row>
    <row r="1523" spans="2:65" s="378" customFormat="1">
      <c r="B1523" s="377"/>
      <c r="D1523" s="379" t="s">
        <v>88</v>
      </c>
      <c r="E1523" s="380" t="s">
        <v>1</v>
      </c>
      <c r="F1523" s="381" t="s">
        <v>2946</v>
      </c>
      <c r="H1523" s="382">
        <v>2.8</v>
      </c>
      <c r="I1523" s="434"/>
      <c r="L1523" s="377"/>
      <c r="M1523" s="383"/>
      <c r="N1523" s="384"/>
      <c r="O1523" s="384"/>
      <c r="P1523" s="384"/>
      <c r="Q1523" s="384"/>
      <c r="R1523" s="384"/>
      <c r="S1523" s="384"/>
      <c r="T1523" s="385"/>
      <c r="AT1523" s="380" t="s">
        <v>88</v>
      </c>
      <c r="AU1523" s="380" t="s">
        <v>45</v>
      </c>
      <c r="AV1523" s="378" t="s">
        <v>45</v>
      </c>
      <c r="AW1523" s="378" t="s">
        <v>24</v>
      </c>
      <c r="AX1523" s="378" t="s">
        <v>42</v>
      </c>
      <c r="AY1523" s="380" t="s">
        <v>79</v>
      </c>
    </row>
    <row r="1524" spans="2:65" s="387" customFormat="1">
      <c r="B1524" s="386"/>
      <c r="D1524" s="388" t="s">
        <v>88</v>
      </c>
      <c r="E1524" s="389" t="s">
        <v>1</v>
      </c>
      <c r="F1524" s="390" t="s">
        <v>90</v>
      </c>
      <c r="H1524" s="391">
        <v>48.6</v>
      </c>
      <c r="I1524" s="435"/>
      <c r="L1524" s="386"/>
      <c r="M1524" s="392"/>
      <c r="N1524" s="393"/>
      <c r="O1524" s="393"/>
      <c r="P1524" s="393"/>
      <c r="Q1524" s="393"/>
      <c r="R1524" s="393"/>
      <c r="S1524" s="393"/>
      <c r="T1524" s="394"/>
      <c r="AT1524" s="395" t="s">
        <v>88</v>
      </c>
      <c r="AU1524" s="395" t="s">
        <v>45</v>
      </c>
      <c r="AV1524" s="387" t="s">
        <v>91</v>
      </c>
      <c r="AW1524" s="387" t="s">
        <v>24</v>
      </c>
      <c r="AX1524" s="387" t="s">
        <v>12</v>
      </c>
      <c r="AY1524" s="395" t="s">
        <v>79</v>
      </c>
    </row>
    <row r="1525" spans="2:65" s="285" customFormat="1" ht="22.5" customHeight="1">
      <c r="B1525" s="286"/>
      <c r="C1525" s="405" t="s">
        <v>2887</v>
      </c>
      <c r="D1525" s="405" t="s">
        <v>92</v>
      </c>
      <c r="E1525" s="406" t="s">
        <v>2944</v>
      </c>
      <c r="F1525" s="407" t="s">
        <v>2943</v>
      </c>
      <c r="G1525" s="408" t="s">
        <v>85</v>
      </c>
      <c r="H1525" s="409">
        <v>53.46</v>
      </c>
      <c r="I1525" s="262"/>
      <c r="J1525" s="410">
        <f>ROUND(I1525*H1525,1)</f>
        <v>0</v>
      </c>
      <c r="K1525" s="407"/>
      <c r="L1525" s="411"/>
      <c r="M1525" s="412" t="s">
        <v>1</v>
      </c>
      <c r="N1525" s="413" t="s">
        <v>31</v>
      </c>
      <c r="O1525" s="374">
        <v>0</v>
      </c>
      <c r="P1525" s="374">
        <f>O1525*H1525</f>
        <v>0</v>
      </c>
      <c r="Q1525" s="374">
        <v>6.0000000000000002E-5</v>
      </c>
      <c r="R1525" s="374">
        <f>Q1525*H1525</f>
        <v>3.2076000000000001E-3</v>
      </c>
      <c r="S1525" s="374">
        <v>0</v>
      </c>
      <c r="T1525" s="375">
        <f>S1525*H1525</f>
        <v>0</v>
      </c>
      <c r="AR1525" s="275" t="s">
        <v>95</v>
      </c>
      <c r="AT1525" s="275" t="s">
        <v>92</v>
      </c>
      <c r="AU1525" s="275" t="s">
        <v>45</v>
      </c>
      <c r="AY1525" s="275" t="s">
        <v>79</v>
      </c>
      <c r="BE1525" s="376">
        <f>IF(N1525="základní",J1525,0)</f>
        <v>0</v>
      </c>
      <c r="BF1525" s="376">
        <f>IF(N1525="snížená",J1525,0)</f>
        <v>0</v>
      </c>
      <c r="BG1525" s="376">
        <f>IF(N1525="zákl. přenesená",J1525,0)</f>
        <v>0</v>
      </c>
      <c r="BH1525" s="376">
        <f>IF(N1525="sníž. přenesená",J1525,0)</f>
        <v>0</v>
      </c>
      <c r="BI1525" s="376">
        <f>IF(N1525="nulová",J1525,0)</f>
        <v>0</v>
      </c>
      <c r="BJ1525" s="275" t="s">
        <v>12</v>
      </c>
      <c r="BK1525" s="376">
        <f>ROUND(I1525*H1525,1)</f>
        <v>0</v>
      </c>
      <c r="BL1525" s="275" t="s">
        <v>86</v>
      </c>
      <c r="BM1525" s="275" t="s">
        <v>2942</v>
      </c>
    </row>
    <row r="1526" spans="2:65" s="285" customFormat="1" ht="40.5">
      <c r="B1526" s="286"/>
      <c r="D1526" s="379" t="s">
        <v>4618</v>
      </c>
      <c r="F1526" s="424" t="s">
        <v>4735</v>
      </c>
      <c r="I1526" s="439"/>
      <c r="L1526" s="286"/>
      <c r="M1526" s="425"/>
      <c r="N1526" s="273"/>
      <c r="O1526" s="273"/>
      <c r="P1526" s="273"/>
      <c r="Q1526" s="273"/>
      <c r="R1526" s="273"/>
      <c r="S1526" s="273"/>
      <c r="T1526" s="426"/>
      <c r="AT1526" s="275" t="s">
        <v>4618</v>
      </c>
      <c r="AU1526" s="275" t="s">
        <v>45</v>
      </c>
    </row>
    <row r="1527" spans="2:65" s="378" customFormat="1">
      <c r="B1527" s="377"/>
      <c r="D1527" s="388" t="s">
        <v>88</v>
      </c>
      <c r="F1527" s="403" t="s">
        <v>4734</v>
      </c>
      <c r="H1527" s="404">
        <v>53.46</v>
      </c>
      <c r="I1527" s="434"/>
      <c r="L1527" s="377"/>
      <c r="M1527" s="383"/>
      <c r="N1527" s="384"/>
      <c r="O1527" s="384"/>
      <c r="P1527" s="384"/>
      <c r="Q1527" s="384"/>
      <c r="R1527" s="384"/>
      <c r="S1527" s="384"/>
      <c r="T1527" s="385"/>
      <c r="AT1527" s="380" t="s">
        <v>88</v>
      </c>
      <c r="AU1527" s="380" t="s">
        <v>45</v>
      </c>
      <c r="AV1527" s="378" t="s">
        <v>45</v>
      </c>
      <c r="AW1527" s="378" t="s">
        <v>2</v>
      </c>
      <c r="AX1527" s="378" t="s">
        <v>12</v>
      </c>
      <c r="AY1527" s="380" t="s">
        <v>79</v>
      </c>
    </row>
    <row r="1528" spans="2:65" s="285" customFormat="1" ht="22.5" customHeight="1">
      <c r="B1528" s="286"/>
      <c r="C1528" s="366" t="s">
        <v>2883</v>
      </c>
      <c r="D1528" s="366" t="s">
        <v>82</v>
      </c>
      <c r="E1528" s="367" t="s">
        <v>2940</v>
      </c>
      <c r="F1528" s="368" t="s">
        <v>2939</v>
      </c>
      <c r="G1528" s="369" t="s">
        <v>959</v>
      </c>
      <c r="H1528" s="370">
        <v>303.7</v>
      </c>
      <c r="I1528" s="261"/>
      <c r="J1528" s="371">
        <f>ROUND(I1528*H1528,1)</f>
        <v>0</v>
      </c>
      <c r="K1528" s="368"/>
      <c r="L1528" s="286"/>
      <c r="M1528" s="372" t="s">
        <v>1</v>
      </c>
      <c r="N1528" s="373" t="s">
        <v>31</v>
      </c>
      <c r="O1528" s="374">
        <v>0.3</v>
      </c>
      <c r="P1528" s="374">
        <f>O1528*H1528</f>
        <v>91.11</v>
      </c>
      <c r="Q1528" s="374">
        <v>7.7000000000000002E-3</v>
      </c>
      <c r="R1528" s="374">
        <f>Q1528*H1528</f>
        <v>2.3384900000000002</v>
      </c>
      <c r="S1528" s="374">
        <v>0</v>
      </c>
      <c r="T1528" s="375">
        <f>S1528*H1528</f>
        <v>0</v>
      </c>
      <c r="AR1528" s="275" t="s">
        <v>86</v>
      </c>
      <c r="AT1528" s="275" t="s">
        <v>82</v>
      </c>
      <c r="AU1528" s="275" t="s">
        <v>45</v>
      </c>
      <c r="AY1528" s="275" t="s">
        <v>79</v>
      </c>
      <c r="BE1528" s="376">
        <f>IF(N1528="základní",J1528,0)</f>
        <v>0</v>
      </c>
      <c r="BF1528" s="376">
        <f>IF(N1528="snížená",J1528,0)</f>
        <v>0</v>
      </c>
      <c r="BG1528" s="376">
        <f>IF(N1528="zákl. přenesená",J1528,0)</f>
        <v>0</v>
      </c>
      <c r="BH1528" s="376">
        <f>IF(N1528="sníž. přenesená",J1528,0)</f>
        <v>0</v>
      </c>
      <c r="BI1528" s="376">
        <f>IF(N1528="nulová",J1528,0)</f>
        <v>0</v>
      </c>
      <c r="BJ1528" s="275" t="s">
        <v>12</v>
      </c>
      <c r="BK1528" s="376">
        <f>ROUND(I1528*H1528,1)</f>
        <v>0</v>
      </c>
      <c r="BL1528" s="275" t="s">
        <v>86</v>
      </c>
      <c r="BM1528" s="275" t="s">
        <v>2938</v>
      </c>
    </row>
    <row r="1529" spans="2:65" s="397" customFormat="1">
      <c r="B1529" s="396"/>
      <c r="D1529" s="379" t="s">
        <v>88</v>
      </c>
      <c r="E1529" s="398" t="s">
        <v>1</v>
      </c>
      <c r="F1529" s="399" t="s">
        <v>2793</v>
      </c>
      <c r="H1529" s="398" t="s">
        <v>1</v>
      </c>
      <c r="I1529" s="436"/>
      <c r="L1529" s="396"/>
      <c r="M1529" s="400"/>
      <c r="N1529" s="401"/>
      <c r="O1529" s="401"/>
      <c r="P1529" s="401"/>
      <c r="Q1529" s="401"/>
      <c r="R1529" s="401"/>
      <c r="S1529" s="401"/>
      <c r="T1529" s="402"/>
      <c r="AT1529" s="398" t="s">
        <v>88</v>
      </c>
      <c r="AU1529" s="398" t="s">
        <v>45</v>
      </c>
      <c r="AV1529" s="397" t="s">
        <v>12</v>
      </c>
      <c r="AW1529" s="397" t="s">
        <v>24</v>
      </c>
      <c r="AX1529" s="397" t="s">
        <v>42</v>
      </c>
      <c r="AY1529" s="398" t="s">
        <v>79</v>
      </c>
    </row>
    <row r="1530" spans="2:65" s="378" customFormat="1">
      <c r="B1530" s="377"/>
      <c r="D1530" s="379" t="s">
        <v>88</v>
      </c>
      <c r="E1530" s="380" t="s">
        <v>1</v>
      </c>
      <c r="F1530" s="381" t="s">
        <v>2937</v>
      </c>
      <c r="H1530" s="382">
        <v>257</v>
      </c>
      <c r="I1530" s="434"/>
      <c r="L1530" s="377"/>
      <c r="M1530" s="383"/>
      <c r="N1530" s="384"/>
      <c r="O1530" s="384"/>
      <c r="P1530" s="384"/>
      <c r="Q1530" s="384"/>
      <c r="R1530" s="384"/>
      <c r="S1530" s="384"/>
      <c r="T1530" s="385"/>
      <c r="AT1530" s="380" t="s">
        <v>88</v>
      </c>
      <c r="AU1530" s="380" t="s">
        <v>45</v>
      </c>
      <c r="AV1530" s="378" t="s">
        <v>45</v>
      </c>
      <c r="AW1530" s="378" t="s">
        <v>24</v>
      </c>
      <c r="AX1530" s="378" t="s">
        <v>42</v>
      </c>
      <c r="AY1530" s="380" t="s">
        <v>79</v>
      </c>
    </row>
    <row r="1531" spans="2:65" s="397" customFormat="1">
      <c r="B1531" s="396"/>
      <c r="D1531" s="379" t="s">
        <v>88</v>
      </c>
      <c r="E1531" s="398" t="s">
        <v>1</v>
      </c>
      <c r="F1531" s="399" t="s">
        <v>2791</v>
      </c>
      <c r="H1531" s="398" t="s">
        <v>1</v>
      </c>
      <c r="I1531" s="436"/>
      <c r="L1531" s="396"/>
      <c r="M1531" s="400"/>
      <c r="N1531" s="401"/>
      <c r="O1531" s="401"/>
      <c r="P1531" s="401"/>
      <c r="Q1531" s="401"/>
      <c r="R1531" s="401"/>
      <c r="S1531" s="401"/>
      <c r="T1531" s="402"/>
      <c r="AT1531" s="398" t="s">
        <v>88</v>
      </c>
      <c r="AU1531" s="398" t="s">
        <v>45</v>
      </c>
      <c r="AV1531" s="397" t="s">
        <v>12</v>
      </c>
      <c r="AW1531" s="397" t="s">
        <v>24</v>
      </c>
      <c r="AX1531" s="397" t="s">
        <v>42</v>
      </c>
      <c r="AY1531" s="398" t="s">
        <v>79</v>
      </c>
    </row>
    <row r="1532" spans="2:65" s="378" customFormat="1">
      <c r="B1532" s="377"/>
      <c r="D1532" s="379" t="s">
        <v>88</v>
      </c>
      <c r="E1532" s="380" t="s">
        <v>1</v>
      </c>
      <c r="F1532" s="381" t="s">
        <v>2936</v>
      </c>
      <c r="H1532" s="382">
        <v>46.7</v>
      </c>
      <c r="I1532" s="434"/>
      <c r="L1532" s="377"/>
      <c r="M1532" s="383"/>
      <c r="N1532" s="384"/>
      <c r="O1532" s="384"/>
      <c r="P1532" s="384"/>
      <c r="Q1532" s="384"/>
      <c r="R1532" s="384"/>
      <c r="S1532" s="384"/>
      <c r="T1532" s="385"/>
      <c r="AT1532" s="380" t="s">
        <v>88</v>
      </c>
      <c r="AU1532" s="380" t="s">
        <v>45</v>
      </c>
      <c r="AV1532" s="378" t="s">
        <v>45</v>
      </c>
      <c r="AW1532" s="378" t="s">
        <v>24</v>
      </c>
      <c r="AX1532" s="378" t="s">
        <v>42</v>
      </c>
      <c r="AY1532" s="380" t="s">
        <v>79</v>
      </c>
    </row>
    <row r="1533" spans="2:65" s="387" customFormat="1">
      <c r="B1533" s="386"/>
      <c r="D1533" s="388" t="s">
        <v>88</v>
      </c>
      <c r="E1533" s="389" t="s">
        <v>1</v>
      </c>
      <c r="F1533" s="390" t="s">
        <v>90</v>
      </c>
      <c r="H1533" s="391">
        <v>303.7</v>
      </c>
      <c r="I1533" s="435"/>
      <c r="L1533" s="386"/>
      <c r="M1533" s="392"/>
      <c r="N1533" s="393"/>
      <c r="O1533" s="393"/>
      <c r="P1533" s="393"/>
      <c r="Q1533" s="393"/>
      <c r="R1533" s="393"/>
      <c r="S1533" s="393"/>
      <c r="T1533" s="394"/>
      <c r="AT1533" s="395" t="s">
        <v>88</v>
      </c>
      <c r="AU1533" s="395" t="s">
        <v>45</v>
      </c>
      <c r="AV1533" s="387" t="s">
        <v>91</v>
      </c>
      <c r="AW1533" s="387" t="s">
        <v>24</v>
      </c>
      <c r="AX1533" s="387" t="s">
        <v>12</v>
      </c>
      <c r="AY1533" s="395" t="s">
        <v>79</v>
      </c>
    </row>
    <row r="1534" spans="2:65" s="285" customFormat="1" ht="22.5" customHeight="1">
      <c r="B1534" s="286"/>
      <c r="C1534" s="366" t="s">
        <v>2879</v>
      </c>
      <c r="D1534" s="366" t="s">
        <v>82</v>
      </c>
      <c r="E1534" s="367" t="s">
        <v>2934</v>
      </c>
      <c r="F1534" s="368" t="s">
        <v>2933</v>
      </c>
      <c r="G1534" s="369" t="s">
        <v>125</v>
      </c>
      <c r="H1534" s="370">
        <v>3894.6819999999998</v>
      </c>
      <c r="I1534" s="261"/>
      <c r="J1534" s="371">
        <f>ROUND(I1534*H1534,1)</f>
        <v>0</v>
      </c>
      <c r="K1534" s="368"/>
      <c r="L1534" s="286"/>
      <c r="M1534" s="372" t="s">
        <v>1</v>
      </c>
      <c r="N1534" s="373" t="s">
        <v>31</v>
      </c>
      <c r="O1534" s="374">
        <v>0</v>
      </c>
      <c r="P1534" s="374">
        <f>O1534*H1534</f>
        <v>0</v>
      </c>
      <c r="Q1534" s="374">
        <v>0</v>
      </c>
      <c r="R1534" s="374">
        <f>Q1534*H1534</f>
        <v>0</v>
      </c>
      <c r="S1534" s="374">
        <v>0</v>
      </c>
      <c r="T1534" s="375">
        <f>S1534*H1534</f>
        <v>0</v>
      </c>
      <c r="AR1534" s="275" t="s">
        <v>86</v>
      </c>
      <c r="AT1534" s="275" t="s">
        <v>82</v>
      </c>
      <c r="AU1534" s="275" t="s">
        <v>45</v>
      </c>
      <c r="AY1534" s="275" t="s">
        <v>79</v>
      </c>
      <c r="BE1534" s="376">
        <f>IF(N1534="základní",J1534,0)</f>
        <v>0</v>
      </c>
      <c r="BF1534" s="376">
        <f>IF(N1534="snížená",J1534,0)</f>
        <v>0</v>
      </c>
      <c r="BG1534" s="376">
        <f>IF(N1534="zákl. přenesená",J1534,0)</f>
        <v>0</v>
      </c>
      <c r="BH1534" s="376">
        <f>IF(N1534="sníž. přenesená",J1534,0)</f>
        <v>0</v>
      </c>
      <c r="BI1534" s="376">
        <f>IF(N1534="nulová",J1534,0)</f>
        <v>0</v>
      </c>
      <c r="BJ1534" s="275" t="s">
        <v>12</v>
      </c>
      <c r="BK1534" s="376">
        <f>ROUND(I1534*H1534,1)</f>
        <v>0</v>
      </c>
      <c r="BL1534" s="275" t="s">
        <v>86</v>
      </c>
      <c r="BM1534" s="275" t="s">
        <v>2932</v>
      </c>
    </row>
    <row r="1535" spans="2:65" s="353" customFormat="1" ht="29.85" customHeight="1">
      <c r="B1535" s="352"/>
      <c r="D1535" s="363" t="s">
        <v>41</v>
      </c>
      <c r="E1535" s="364" t="s">
        <v>4733</v>
      </c>
      <c r="F1535" s="364" t="s">
        <v>4732</v>
      </c>
      <c r="I1535" s="437"/>
      <c r="J1535" s="365">
        <f>BK1535</f>
        <v>0</v>
      </c>
      <c r="L1535" s="352"/>
      <c r="M1535" s="357"/>
      <c r="N1535" s="358"/>
      <c r="O1535" s="358"/>
      <c r="P1535" s="359">
        <f>SUM(P1536:P1577)</f>
        <v>246.37965000000003</v>
      </c>
      <c r="Q1535" s="358"/>
      <c r="R1535" s="359">
        <f>SUM(R1536:R1577)</f>
        <v>2.1836955799999993</v>
      </c>
      <c r="S1535" s="358"/>
      <c r="T1535" s="360">
        <f>SUM(T1536:T1577)</f>
        <v>0</v>
      </c>
      <c r="AR1535" s="354" t="s">
        <v>45</v>
      </c>
      <c r="AT1535" s="361" t="s">
        <v>41</v>
      </c>
      <c r="AU1535" s="361" t="s">
        <v>12</v>
      </c>
      <c r="AY1535" s="354" t="s">
        <v>79</v>
      </c>
      <c r="BK1535" s="362">
        <f>SUM(BK1536:BK1577)</f>
        <v>0</v>
      </c>
    </row>
    <row r="1536" spans="2:65" s="285" customFormat="1" ht="22.5" customHeight="1">
      <c r="B1536" s="286"/>
      <c r="C1536" s="366" t="s">
        <v>2874</v>
      </c>
      <c r="D1536" s="366" t="s">
        <v>82</v>
      </c>
      <c r="E1536" s="367" t="s">
        <v>2929</v>
      </c>
      <c r="F1536" s="368" t="s">
        <v>2928</v>
      </c>
      <c r="G1536" s="369" t="s">
        <v>959</v>
      </c>
      <c r="H1536" s="370">
        <v>275.5</v>
      </c>
      <c r="I1536" s="261"/>
      <c r="J1536" s="371">
        <f>ROUND(I1536*H1536,1)</f>
        <v>0</v>
      </c>
      <c r="K1536" s="368"/>
      <c r="L1536" s="286"/>
      <c r="M1536" s="372" t="s">
        <v>1</v>
      </c>
      <c r="N1536" s="373" t="s">
        <v>31</v>
      </c>
      <c r="O1536" s="374">
        <v>2.4E-2</v>
      </c>
      <c r="P1536" s="374">
        <f>O1536*H1536</f>
        <v>6.6120000000000001</v>
      </c>
      <c r="Q1536" s="374">
        <v>0</v>
      </c>
      <c r="R1536" s="374">
        <f>Q1536*H1536</f>
        <v>0</v>
      </c>
      <c r="S1536" s="374">
        <v>0</v>
      </c>
      <c r="T1536" s="375">
        <f>S1536*H1536</f>
        <v>0</v>
      </c>
      <c r="AR1536" s="275" t="s">
        <v>86</v>
      </c>
      <c r="AT1536" s="275" t="s">
        <v>82</v>
      </c>
      <c r="AU1536" s="275" t="s">
        <v>45</v>
      </c>
      <c r="AY1536" s="275" t="s">
        <v>79</v>
      </c>
      <c r="BE1536" s="376">
        <f>IF(N1536="základní",J1536,0)</f>
        <v>0</v>
      </c>
      <c r="BF1536" s="376">
        <f>IF(N1536="snížená",J1536,0)</f>
        <v>0</v>
      </c>
      <c r="BG1536" s="376">
        <f>IF(N1536="zákl. přenesená",J1536,0)</f>
        <v>0</v>
      </c>
      <c r="BH1536" s="376">
        <f>IF(N1536="sníž. přenesená",J1536,0)</f>
        <v>0</v>
      </c>
      <c r="BI1536" s="376">
        <f>IF(N1536="nulová",J1536,0)</f>
        <v>0</v>
      </c>
      <c r="BJ1536" s="275" t="s">
        <v>12</v>
      </c>
      <c r="BK1536" s="376">
        <f>ROUND(I1536*H1536,1)</f>
        <v>0</v>
      </c>
      <c r="BL1536" s="275" t="s">
        <v>86</v>
      </c>
      <c r="BM1536" s="275" t="s">
        <v>2927</v>
      </c>
    </row>
    <row r="1537" spans="2:65" s="397" customFormat="1">
      <c r="B1537" s="396"/>
      <c r="D1537" s="379" t="s">
        <v>88</v>
      </c>
      <c r="E1537" s="398" t="s">
        <v>1</v>
      </c>
      <c r="F1537" s="399" t="s">
        <v>2793</v>
      </c>
      <c r="H1537" s="398" t="s">
        <v>1</v>
      </c>
      <c r="I1537" s="436"/>
      <c r="L1537" s="396"/>
      <c r="M1537" s="400"/>
      <c r="N1537" s="401"/>
      <c r="O1537" s="401"/>
      <c r="P1537" s="401"/>
      <c r="Q1537" s="401"/>
      <c r="R1537" s="401"/>
      <c r="S1537" s="401"/>
      <c r="T1537" s="402"/>
      <c r="AT1537" s="398" t="s">
        <v>88</v>
      </c>
      <c r="AU1537" s="398" t="s">
        <v>45</v>
      </c>
      <c r="AV1537" s="397" t="s">
        <v>12</v>
      </c>
      <c r="AW1537" s="397" t="s">
        <v>24</v>
      </c>
      <c r="AX1537" s="397" t="s">
        <v>42</v>
      </c>
      <c r="AY1537" s="398" t="s">
        <v>79</v>
      </c>
    </row>
    <row r="1538" spans="2:65" s="378" customFormat="1">
      <c r="B1538" s="377"/>
      <c r="D1538" s="379" t="s">
        <v>88</v>
      </c>
      <c r="E1538" s="380" t="s">
        <v>1</v>
      </c>
      <c r="F1538" s="381" t="s">
        <v>2912</v>
      </c>
      <c r="H1538" s="382">
        <v>38.299999999999997</v>
      </c>
      <c r="I1538" s="434"/>
      <c r="L1538" s="377"/>
      <c r="M1538" s="383"/>
      <c r="N1538" s="384"/>
      <c r="O1538" s="384"/>
      <c r="P1538" s="384"/>
      <c r="Q1538" s="384"/>
      <c r="R1538" s="384"/>
      <c r="S1538" s="384"/>
      <c r="T1538" s="385"/>
      <c r="AT1538" s="380" t="s">
        <v>88</v>
      </c>
      <c r="AU1538" s="380" t="s">
        <v>45</v>
      </c>
      <c r="AV1538" s="378" t="s">
        <v>45</v>
      </c>
      <c r="AW1538" s="378" t="s">
        <v>24</v>
      </c>
      <c r="AX1538" s="378" t="s">
        <v>42</v>
      </c>
      <c r="AY1538" s="380" t="s">
        <v>79</v>
      </c>
    </row>
    <row r="1539" spans="2:65" s="397" customFormat="1">
      <c r="B1539" s="396"/>
      <c r="D1539" s="379" t="s">
        <v>88</v>
      </c>
      <c r="E1539" s="398" t="s">
        <v>1</v>
      </c>
      <c r="F1539" s="399" t="s">
        <v>2791</v>
      </c>
      <c r="H1539" s="398" t="s">
        <v>1</v>
      </c>
      <c r="I1539" s="436"/>
      <c r="L1539" s="396"/>
      <c r="M1539" s="400"/>
      <c r="N1539" s="401"/>
      <c r="O1539" s="401"/>
      <c r="P1539" s="401"/>
      <c r="Q1539" s="401"/>
      <c r="R1539" s="401"/>
      <c r="S1539" s="401"/>
      <c r="T1539" s="402"/>
      <c r="AT1539" s="398" t="s">
        <v>88</v>
      </c>
      <c r="AU1539" s="398" t="s">
        <v>45</v>
      </c>
      <c r="AV1539" s="397" t="s">
        <v>12</v>
      </c>
      <c r="AW1539" s="397" t="s">
        <v>24</v>
      </c>
      <c r="AX1539" s="397" t="s">
        <v>42</v>
      </c>
      <c r="AY1539" s="398" t="s">
        <v>79</v>
      </c>
    </row>
    <row r="1540" spans="2:65" s="378" customFormat="1" ht="27">
      <c r="B1540" s="377"/>
      <c r="D1540" s="379" t="s">
        <v>88</v>
      </c>
      <c r="E1540" s="380" t="s">
        <v>1</v>
      </c>
      <c r="F1540" s="381" t="s">
        <v>2911</v>
      </c>
      <c r="H1540" s="382">
        <v>237.2</v>
      </c>
      <c r="I1540" s="434"/>
      <c r="L1540" s="377"/>
      <c r="M1540" s="383"/>
      <c r="N1540" s="384"/>
      <c r="O1540" s="384"/>
      <c r="P1540" s="384"/>
      <c r="Q1540" s="384"/>
      <c r="R1540" s="384"/>
      <c r="S1540" s="384"/>
      <c r="T1540" s="385"/>
      <c r="AT1540" s="380" t="s">
        <v>88</v>
      </c>
      <c r="AU1540" s="380" t="s">
        <v>45</v>
      </c>
      <c r="AV1540" s="378" t="s">
        <v>45</v>
      </c>
      <c r="AW1540" s="378" t="s">
        <v>24</v>
      </c>
      <c r="AX1540" s="378" t="s">
        <v>42</v>
      </c>
      <c r="AY1540" s="380" t="s">
        <v>79</v>
      </c>
    </row>
    <row r="1541" spans="2:65" s="387" customFormat="1">
      <c r="B1541" s="386"/>
      <c r="D1541" s="388" t="s">
        <v>88</v>
      </c>
      <c r="E1541" s="389" t="s">
        <v>1</v>
      </c>
      <c r="F1541" s="390" t="s">
        <v>90</v>
      </c>
      <c r="H1541" s="391">
        <v>275.5</v>
      </c>
      <c r="I1541" s="435"/>
      <c r="L1541" s="386"/>
      <c r="M1541" s="392"/>
      <c r="N1541" s="393"/>
      <c r="O1541" s="393"/>
      <c r="P1541" s="393"/>
      <c r="Q1541" s="393"/>
      <c r="R1541" s="393"/>
      <c r="S1541" s="393"/>
      <c r="T1541" s="394"/>
      <c r="AT1541" s="395" t="s">
        <v>88</v>
      </c>
      <c r="AU1541" s="395" t="s">
        <v>45</v>
      </c>
      <c r="AV1541" s="387" t="s">
        <v>91</v>
      </c>
      <c r="AW1541" s="387" t="s">
        <v>24</v>
      </c>
      <c r="AX1541" s="387" t="s">
        <v>12</v>
      </c>
      <c r="AY1541" s="395" t="s">
        <v>79</v>
      </c>
    </row>
    <row r="1542" spans="2:65" s="285" customFormat="1" ht="22.5" customHeight="1">
      <c r="B1542" s="286"/>
      <c r="C1542" s="366" t="s">
        <v>2868</v>
      </c>
      <c r="D1542" s="366" t="s">
        <v>82</v>
      </c>
      <c r="E1542" s="367" t="s">
        <v>2925</v>
      </c>
      <c r="F1542" s="368" t="s">
        <v>2924</v>
      </c>
      <c r="G1542" s="369" t="s">
        <v>959</v>
      </c>
      <c r="H1542" s="370">
        <v>551</v>
      </c>
      <c r="I1542" s="261"/>
      <c r="J1542" s="371">
        <f>ROUND(I1542*H1542,1)</f>
        <v>0</v>
      </c>
      <c r="K1542" s="368"/>
      <c r="L1542" s="286"/>
      <c r="M1542" s="372" t="s">
        <v>1</v>
      </c>
      <c r="N1542" s="373" t="s">
        <v>31</v>
      </c>
      <c r="O1542" s="374">
        <v>5.8000000000000003E-2</v>
      </c>
      <c r="P1542" s="374">
        <f>O1542*H1542</f>
        <v>31.958000000000002</v>
      </c>
      <c r="Q1542" s="374">
        <v>3.0000000000000001E-5</v>
      </c>
      <c r="R1542" s="374">
        <f>Q1542*H1542</f>
        <v>1.653E-2</v>
      </c>
      <c r="S1542" s="374">
        <v>0</v>
      </c>
      <c r="T1542" s="375">
        <f>S1542*H1542</f>
        <v>0</v>
      </c>
      <c r="AR1542" s="275" t="s">
        <v>86</v>
      </c>
      <c r="AT1542" s="275" t="s">
        <v>82</v>
      </c>
      <c r="AU1542" s="275" t="s">
        <v>45</v>
      </c>
      <c r="AY1542" s="275" t="s">
        <v>79</v>
      </c>
      <c r="BE1542" s="376">
        <f>IF(N1542="základní",J1542,0)</f>
        <v>0</v>
      </c>
      <c r="BF1542" s="376">
        <f>IF(N1542="snížená",J1542,0)</f>
        <v>0</v>
      </c>
      <c r="BG1542" s="376">
        <f>IF(N1542="zákl. přenesená",J1542,0)</f>
        <v>0</v>
      </c>
      <c r="BH1542" s="376">
        <f>IF(N1542="sníž. přenesená",J1542,0)</f>
        <v>0</v>
      </c>
      <c r="BI1542" s="376">
        <f>IF(N1542="nulová",J1542,0)</f>
        <v>0</v>
      </c>
      <c r="BJ1542" s="275" t="s">
        <v>12</v>
      </c>
      <c r="BK1542" s="376">
        <f>ROUND(I1542*H1542,1)</f>
        <v>0</v>
      </c>
      <c r="BL1542" s="275" t="s">
        <v>86</v>
      </c>
      <c r="BM1542" s="275" t="s">
        <v>2923</v>
      </c>
    </row>
    <row r="1543" spans="2:65" s="397" customFormat="1">
      <c r="B1543" s="396"/>
      <c r="D1543" s="379" t="s">
        <v>88</v>
      </c>
      <c r="E1543" s="398" t="s">
        <v>1</v>
      </c>
      <c r="F1543" s="399" t="s">
        <v>2922</v>
      </c>
      <c r="H1543" s="398" t="s">
        <v>1</v>
      </c>
      <c r="I1543" s="436"/>
      <c r="L1543" s="396"/>
      <c r="M1543" s="400"/>
      <c r="N1543" s="401"/>
      <c r="O1543" s="401"/>
      <c r="P1543" s="401"/>
      <c r="Q1543" s="401"/>
      <c r="R1543" s="401"/>
      <c r="S1543" s="401"/>
      <c r="T1543" s="402"/>
      <c r="AT1543" s="398" t="s">
        <v>88</v>
      </c>
      <c r="AU1543" s="398" t="s">
        <v>45</v>
      </c>
      <c r="AV1543" s="397" t="s">
        <v>12</v>
      </c>
      <c r="AW1543" s="397" t="s">
        <v>24</v>
      </c>
      <c r="AX1543" s="397" t="s">
        <v>42</v>
      </c>
      <c r="AY1543" s="398" t="s">
        <v>79</v>
      </c>
    </row>
    <row r="1544" spans="2:65" s="397" customFormat="1">
      <c r="B1544" s="396"/>
      <c r="D1544" s="379" t="s">
        <v>88</v>
      </c>
      <c r="E1544" s="398" t="s">
        <v>1</v>
      </c>
      <c r="F1544" s="399" t="s">
        <v>2793</v>
      </c>
      <c r="H1544" s="398" t="s">
        <v>1</v>
      </c>
      <c r="I1544" s="436"/>
      <c r="L1544" s="396"/>
      <c r="M1544" s="400"/>
      <c r="N1544" s="401"/>
      <c r="O1544" s="401"/>
      <c r="P1544" s="401"/>
      <c r="Q1544" s="401"/>
      <c r="R1544" s="401"/>
      <c r="S1544" s="401"/>
      <c r="T1544" s="402"/>
      <c r="AT1544" s="398" t="s">
        <v>88</v>
      </c>
      <c r="AU1544" s="398" t="s">
        <v>45</v>
      </c>
      <c r="AV1544" s="397" t="s">
        <v>12</v>
      </c>
      <c r="AW1544" s="397" t="s">
        <v>24</v>
      </c>
      <c r="AX1544" s="397" t="s">
        <v>42</v>
      </c>
      <c r="AY1544" s="398" t="s">
        <v>79</v>
      </c>
    </row>
    <row r="1545" spans="2:65" s="378" customFormat="1">
      <c r="B1545" s="377"/>
      <c r="D1545" s="379" t="s">
        <v>88</v>
      </c>
      <c r="E1545" s="380" t="s">
        <v>1</v>
      </c>
      <c r="F1545" s="381" t="s">
        <v>2912</v>
      </c>
      <c r="H1545" s="382">
        <v>38.299999999999997</v>
      </c>
      <c r="I1545" s="434"/>
      <c r="L1545" s="377"/>
      <c r="M1545" s="383"/>
      <c r="N1545" s="384"/>
      <c r="O1545" s="384"/>
      <c r="P1545" s="384"/>
      <c r="Q1545" s="384"/>
      <c r="R1545" s="384"/>
      <c r="S1545" s="384"/>
      <c r="T1545" s="385"/>
      <c r="AT1545" s="380" t="s">
        <v>88</v>
      </c>
      <c r="AU1545" s="380" t="s">
        <v>45</v>
      </c>
      <c r="AV1545" s="378" t="s">
        <v>45</v>
      </c>
      <c r="AW1545" s="378" t="s">
        <v>24</v>
      </c>
      <c r="AX1545" s="378" t="s">
        <v>42</v>
      </c>
      <c r="AY1545" s="380" t="s">
        <v>79</v>
      </c>
    </row>
    <row r="1546" spans="2:65" s="397" customFormat="1">
      <c r="B1546" s="396"/>
      <c r="D1546" s="379" t="s">
        <v>88</v>
      </c>
      <c r="E1546" s="398" t="s">
        <v>1</v>
      </c>
      <c r="F1546" s="399" t="s">
        <v>2791</v>
      </c>
      <c r="H1546" s="398" t="s">
        <v>1</v>
      </c>
      <c r="I1546" s="436"/>
      <c r="L1546" s="396"/>
      <c r="M1546" s="400"/>
      <c r="N1546" s="401"/>
      <c r="O1546" s="401"/>
      <c r="P1546" s="401"/>
      <c r="Q1546" s="401"/>
      <c r="R1546" s="401"/>
      <c r="S1546" s="401"/>
      <c r="T1546" s="402"/>
      <c r="AT1546" s="398" t="s">
        <v>88</v>
      </c>
      <c r="AU1546" s="398" t="s">
        <v>45</v>
      </c>
      <c r="AV1546" s="397" t="s">
        <v>12</v>
      </c>
      <c r="AW1546" s="397" t="s">
        <v>24</v>
      </c>
      <c r="AX1546" s="397" t="s">
        <v>42</v>
      </c>
      <c r="AY1546" s="398" t="s">
        <v>79</v>
      </c>
    </row>
    <row r="1547" spans="2:65" s="378" customFormat="1" ht="27">
      <c r="B1547" s="377"/>
      <c r="D1547" s="379" t="s">
        <v>88</v>
      </c>
      <c r="E1547" s="380" t="s">
        <v>1</v>
      </c>
      <c r="F1547" s="381" t="s">
        <v>2911</v>
      </c>
      <c r="H1547" s="382">
        <v>237.2</v>
      </c>
      <c r="I1547" s="434"/>
      <c r="L1547" s="377"/>
      <c r="M1547" s="383"/>
      <c r="N1547" s="384"/>
      <c r="O1547" s="384"/>
      <c r="P1547" s="384"/>
      <c r="Q1547" s="384"/>
      <c r="R1547" s="384"/>
      <c r="S1547" s="384"/>
      <c r="T1547" s="385"/>
      <c r="AT1547" s="380" t="s">
        <v>88</v>
      </c>
      <c r="AU1547" s="380" t="s">
        <v>45</v>
      </c>
      <c r="AV1547" s="378" t="s">
        <v>45</v>
      </c>
      <c r="AW1547" s="378" t="s">
        <v>24</v>
      </c>
      <c r="AX1547" s="378" t="s">
        <v>42</v>
      </c>
      <c r="AY1547" s="380" t="s">
        <v>79</v>
      </c>
    </row>
    <row r="1548" spans="2:65" s="397" customFormat="1">
      <c r="B1548" s="396"/>
      <c r="D1548" s="379" t="s">
        <v>88</v>
      </c>
      <c r="E1548" s="398" t="s">
        <v>1</v>
      </c>
      <c r="F1548" s="399" t="s">
        <v>2921</v>
      </c>
      <c r="H1548" s="398" t="s">
        <v>1</v>
      </c>
      <c r="I1548" s="436"/>
      <c r="L1548" s="396"/>
      <c r="M1548" s="400"/>
      <c r="N1548" s="401"/>
      <c r="O1548" s="401"/>
      <c r="P1548" s="401"/>
      <c r="Q1548" s="401"/>
      <c r="R1548" s="401"/>
      <c r="S1548" s="401"/>
      <c r="T1548" s="402"/>
      <c r="AT1548" s="398" t="s">
        <v>88</v>
      </c>
      <c r="AU1548" s="398" t="s">
        <v>45</v>
      </c>
      <c r="AV1548" s="397" t="s">
        <v>12</v>
      </c>
      <c r="AW1548" s="397" t="s">
        <v>24</v>
      </c>
      <c r="AX1548" s="397" t="s">
        <v>42</v>
      </c>
      <c r="AY1548" s="398" t="s">
        <v>79</v>
      </c>
    </row>
    <row r="1549" spans="2:65" s="397" customFormat="1">
      <c r="B1549" s="396"/>
      <c r="D1549" s="379" t="s">
        <v>88</v>
      </c>
      <c r="E1549" s="398" t="s">
        <v>1</v>
      </c>
      <c r="F1549" s="399" t="s">
        <v>2793</v>
      </c>
      <c r="H1549" s="398" t="s">
        <v>1</v>
      </c>
      <c r="I1549" s="436"/>
      <c r="L1549" s="396"/>
      <c r="M1549" s="400"/>
      <c r="N1549" s="401"/>
      <c r="O1549" s="401"/>
      <c r="P1549" s="401"/>
      <c r="Q1549" s="401"/>
      <c r="R1549" s="401"/>
      <c r="S1549" s="401"/>
      <c r="T1549" s="402"/>
      <c r="AT1549" s="398" t="s">
        <v>88</v>
      </c>
      <c r="AU1549" s="398" t="s">
        <v>45</v>
      </c>
      <c r="AV1549" s="397" t="s">
        <v>12</v>
      </c>
      <c r="AW1549" s="397" t="s">
        <v>24</v>
      </c>
      <c r="AX1549" s="397" t="s">
        <v>42</v>
      </c>
      <c r="AY1549" s="398" t="s">
        <v>79</v>
      </c>
    </row>
    <row r="1550" spans="2:65" s="378" customFormat="1">
      <c r="B1550" s="377"/>
      <c r="D1550" s="379" t="s">
        <v>88</v>
      </c>
      <c r="E1550" s="380" t="s">
        <v>1</v>
      </c>
      <c r="F1550" s="381" t="s">
        <v>2912</v>
      </c>
      <c r="H1550" s="382">
        <v>38.299999999999997</v>
      </c>
      <c r="I1550" s="434"/>
      <c r="L1550" s="377"/>
      <c r="M1550" s="383"/>
      <c r="N1550" s="384"/>
      <c r="O1550" s="384"/>
      <c r="P1550" s="384"/>
      <c r="Q1550" s="384"/>
      <c r="R1550" s="384"/>
      <c r="S1550" s="384"/>
      <c r="T1550" s="385"/>
      <c r="AT1550" s="380" t="s">
        <v>88</v>
      </c>
      <c r="AU1550" s="380" t="s">
        <v>45</v>
      </c>
      <c r="AV1550" s="378" t="s">
        <v>45</v>
      </c>
      <c r="AW1550" s="378" t="s">
        <v>24</v>
      </c>
      <c r="AX1550" s="378" t="s">
        <v>42</v>
      </c>
      <c r="AY1550" s="380" t="s">
        <v>79</v>
      </c>
    </row>
    <row r="1551" spans="2:65" s="397" customFormat="1">
      <c r="B1551" s="396"/>
      <c r="D1551" s="379" t="s">
        <v>88</v>
      </c>
      <c r="E1551" s="398" t="s">
        <v>1</v>
      </c>
      <c r="F1551" s="399" t="s">
        <v>2791</v>
      </c>
      <c r="H1551" s="398" t="s">
        <v>1</v>
      </c>
      <c r="I1551" s="436"/>
      <c r="L1551" s="396"/>
      <c r="M1551" s="400"/>
      <c r="N1551" s="401"/>
      <c r="O1551" s="401"/>
      <c r="P1551" s="401"/>
      <c r="Q1551" s="401"/>
      <c r="R1551" s="401"/>
      <c r="S1551" s="401"/>
      <c r="T1551" s="402"/>
      <c r="AT1551" s="398" t="s">
        <v>88</v>
      </c>
      <c r="AU1551" s="398" t="s">
        <v>45</v>
      </c>
      <c r="AV1551" s="397" t="s">
        <v>12</v>
      </c>
      <c r="AW1551" s="397" t="s">
        <v>24</v>
      </c>
      <c r="AX1551" s="397" t="s">
        <v>42</v>
      </c>
      <c r="AY1551" s="398" t="s">
        <v>79</v>
      </c>
    </row>
    <row r="1552" spans="2:65" s="378" customFormat="1" ht="27">
      <c r="B1552" s="377"/>
      <c r="D1552" s="379" t="s">
        <v>88</v>
      </c>
      <c r="E1552" s="380" t="s">
        <v>1</v>
      </c>
      <c r="F1552" s="381" t="s">
        <v>2911</v>
      </c>
      <c r="H1552" s="382">
        <v>237.2</v>
      </c>
      <c r="I1552" s="434"/>
      <c r="L1552" s="377"/>
      <c r="M1552" s="383"/>
      <c r="N1552" s="384"/>
      <c r="O1552" s="384"/>
      <c r="P1552" s="384"/>
      <c r="Q1552" s="384"/>
      <c r="R1552" s="384"/>
      <c r="S1552" s="384"/>
      <c r="T1552" s="385"/>
      <c r="AT1552" s="380" t="s">
        <v>88</v>
      </c>
      <c r="AU1552" s="380" t="s">
        <v>45</v>
      </c>
      <c r="AV1552" s="378" t="s">
        <v>45</v>
      </c>
      <c r="AW1552" s="378" t="s">
        <v>24</v>
      </c>
      <c r="AX1552" s="378" t="s">
        <v>42</v>
      </c>
      <c r="AY1552" s="380" t="s">
        <v>79</v>
      </c>
    </row>
    <row r="1553" spans="2:65" s="387" customFormat="1">
      <c r="B1553" s="386"/>
      <c r="D1553" s="388" t="s">
        <v>88</v>
      </c>
      <c r="E1553" s="389" t="s">
        <v>1</v>
      </c>
      <c r="F1553" s="390" t="s">
        <v>90</v>
      </c>
      <c r="H1553" s="391">
        <v>551</v>
      </c>
      <c r="I1553" s="435"/>
      <c r="L1553" s="386"/>
      <c r="M1553" s="392"/>
      <c r="N1553" s="393"/>
      <c r="O1553" s="393"/>
      <c r="P1553" s="393"/>
      <c r="Q1553" s="393"/>
      <c r="R1553" s="393"/>
      <c r="S1553" s="393"/>
      <c r="T1553" s="394"/>
      <c r="AT1553" s="395" t="s">
        <v>88</v>
      </c>
      <c r="AU1553" s="395" t="s">
        <v>45</v>
      </c>
      <c r="AV1553" s="387" t="s">
        <v>91</v>
      </c>
      <c r="AW1553" s="387" t="s">
        <v>24</v>
      </c>
      <c r="AX1553" s="387" t="s">
        <v>12</v>
      </c>
      <c r="AY1553" s="395" t="s">
        <v>79</v>
      </c>
    </row>
    <row r="1554" spans="2:65" s="285" customFormat="1" ht="22.5" customHeight="1">
      <c r="B1554" s="286"/>
      <c r="C1554" s="366" t="s">
        <v>2850</v>
      </c>
      <c r="D1554" s="366" t="s">
        <v>82</v>
      </c>
      <c r="E1554" s="367" t="s">
        <v>2919</v>
      </c>
      <c r="F1554" s="368" t="s">
        <v>2918</v>
      </c>
      <c r="G1554" s="369" t="s">
        <v>959</v>
      </c>
      <c r="H1554" s="370">
        <v>275.5</v>
      </c>
      <c r="I1554" s="261"/>
      <c r="J1554" s="371">
        <f>ROUND(I1554*H1554,1)</f>
        <v>0</v>
      </c>
      <c r="K1554" s="368"/>
      <c r="L1554" s="286"/>
      <c r="M1554" s="372" t="s">
        <v>1</v>
      </c>
      <c r="N1554" s="373" t="s">
        <v>31</v>
      </c>
      <c r="O1554" s="374">
        <v>0.192</v>
      </c>
      <c r="P1554" s="374">
        <f>O1554*H1554</f>
        <v>52.896000000000001</v>
      </c>
      <c r="Q1554" s="374">
        <v>4.4999999999999997E-3</v>
      </c>
      <c r="R1554" s="374">
        <f>Q1554*H1554</f>
        <v>1.2397499999999999</v>
      </c>
      <c r="S1554" s="374">
        <v>0</v>
      </c>
      <c r="T1554" s="375">
        <f>S1554*H1554</f>
        <v>0</v>
      </c>
      <c r="AR1554" s="275" t="s">
        <v>86</v>
      </c>
      <c r="AT1554" s="275" t="s">
        <v>82</v>
      </c>
      <c r="AU1554" s="275" t="s">
        <v>45</v>
      </c>
      <c r="AY1554" s="275" t="s">
        <v>79</v>
      </c>
      <c r="BE1554" s="376">
        <f>IF(N1554="základní",J1554,0)</f>
        <v>0</v>
      </c>
      <c r="BF1554" s="376">
        <f>IF(N1554="snížená",J1554,0)</f>
        <v>0</v>
      </c>
      <c r="BG1554" s="376">
        <f>IF(N1554="zákl. přenesená",J1554,0)</f>
        <v>0</v>
      </c>
      <c r="BH1554" s="376">
        <f>IF(N1554="sníž. přenesená",J1554,0)</f>
        <v>0</v>
      </c>
      <c r="BI1554" s="376">
        <f>IF(N1554="nulová",J1554,0)</f>
        <v>0</v>
      </c>
      <c r="BJ1554" s="275" t="s">
        <v>12</v>
      </c>
      <c r="BK1554" s="376">
        <f>ROUND(I1554*H1554,1)</f>
        <v>0</v>
      </c>
      <c r="BL1554" s="275" t="s">
        <v>86</v>
      </c>
      <c r="BM1554" s="275" t="s">
        <v>2917</v>
      </c>
    </row>
    <row r="1555" spans="2:65" s="397" customFormat="1">
      <c r="B1555" s="396"/>
      <c r="D1555" s="379" t="s">
        <v>88</v>
      </c>
      <c r="E1555" s="398" t="s">
        <v>1</v>
      </c>
      <c r="F1555" s="399" t="s">
        <v>2793</v>
      </c>
      <c r="H1555" s="398" t="s">
        <v>1</v>
      </c>
      <c r="I1555" s="436"/>
      <c r="L1555" s="396"/>
      <c r="M1555" s="400"/>
      <c r="N1555" s="401"/>
      <c r="O1555" s="401"/>
      <c r="P1555" s="401"/>
      <c r="Q1555" s="401"/>
      <c r="R1555" s="401"/>
      <c r="S1555" s="401"/>
      <c r="T1555" s="402"/>
      <c r="AT1555" s="398" t="s">
        <v>88</v>
      </c>
      <c r="AU1555" s="398" t="s">
        <v>45</v>
      </c>
      <c r="AV1555" s="397" t="s">
        <v>12</v>
      </c>
      <c r="AW1555" s="397" t="s">
        <v>24</v>
      </c>
      <c r="AX1555" s="397" t="s">
        <v>42</v>
      </c>
      <c r="AY1555" s="398" t="s">
        <v>79</v>
      </c>
    </row>
    <row r="1556" spans="2:65" s="378" customFormat="1">
      <c r="B1556" s="377"/>
      <c r="D1556" s="379" t="s">
        <v>88</v>
      </c>
      <c r="E1556" s="380" t="s">
        <v>1</v>
      </c>
      <c r="F1556" s="381" t="s">
        <v>2912</v>
      </c>
      <c r="H1556" s="382">
        <v>38.299999999999997</v>
      </c>
      <c r="I1556" s="434"/>
      <c r="L1556" s="377"/>
      <c r="M1556" s="383"/>
      <c r="N1556" s="384"/>
      <c r="O1556" s="384"/>
      <c r="P1556" s="384"/>
      <c r="Q1556" s="384"/>
      <c r="R1556" s="384"/>
      <c r="S1556" s="384"/>
      <c r="T1556" s="385"/>
      <c r="AT1556" s="380" t="s">
        <v>88</v>
      </c>
      <c r="AU1556" s="380" t="s">
        <v>45</v>
      </c>
      <c r="AV1556" s="378" t="s">
        <v>45</v>
      </c>
      <c r="AW1556" s="378" t="s">
        <v>24</v>
      </c>
      <c r="AX1556" s="378" t="s">
        <v>42</v>
      </c>
      <c r="AY1556" s="380" t="s">
        <v>79</v>
      </c>
    </row>
    <row r="1557" spans="2:65" s="397" customFormat="1">
      <c r="B1557" s="396"/>
      <c r="D1557" s="379" t="s">
        <v>88</v>
      </c>
      <c r="E1557" s="398" t="s">
        <v>1</v>
      </c>
      <c r="F1557" s="399" t="s">
        <v>2791</v>
      </c>
      <c r="H1557" s="398" t="s">
        <v>1</v>
      </c>
      <c r="I1557" s="436"/>
      <c r="L1557" s="396"/>
      <c r="M1557" s="400"/>
      <c r="N1557" s="401"/>
      <c r="O1557" s="401"/>
      <c r="P1557" s="401"/>
      <c r="Q1557" s="401"/>
      <c r="R1557" s="401"/>
      <c r="S1557" s="401"/>
      <c r="T1557" s="402"/>
      <c r="AT1557" s="398" t="s">
        <v>88</v>
      </c>
      <c r="AU1557" s="398" t="s">
        <v>45</v>
      </c>
      <c r="AV1557" s="397" t="s">
        <v>12</v>
      </c>
      <c r="AW1557" s="397" t="s">
        <v>24</v>
      </c>
      <c r="AX1557" s="397" t="s">
        <v>42</v>
      </c>
      <c r="AY1557" s="398" t="s">
        <v>79</v>
      </c>
    </row>
    <row r="1558" spans="2:65" s="378" customFormat="1" ht="27">
      <c r="B1558" s="377"/>
      <c r="D1558" s="379" t="s">
        <v>88</v>
      </c>
      <c r="E1558" s="380" t="s">
        <v>1</v>
      </c>
      <c r="F1558" s="381" t="s">
        <v>2911</v>
      </c>
      <c r="H1558" s="382">
        <v>237.2</v>
      </c>
      <c r="I1558" s="434"/>
      <c r="L1558" s="377"/>
      <c r="M1558" s="383"/>
      <c r="N1558" s="384"/>
      <c r="O1558" s="384"/>
      <c r="P1558" s="384"/>
      <c r="Q1558" s="384"/>
      <c r="R1558" s="384"/>
      <c r="S1558" s="384"/>
      <c r="T1558" s="385"/>
      <c r="AT1558" s="380" t="s">
        <v>88</v>
      </c>
      <c r="AU1558" s="380" t="s">
        <v>45</v>
      </c>
      <c r="AV1558" s="378" t="s">
        <v>45</v>
      </c>
      <c r="AW1558" s="378" t="s">
        <v>24</v>
      </c>
      <c r="AX1558" s="378" t="s">
        <v>42</v>
      </c>
      <c r="AY1558" s="380" t="s">
        <v>79</v>
      </c>
    </row>
    <row r="1559" spans="2:65" s="387" customFormat="1">
      <c r="B1559" s="386"/>
      <c r="D1559" s="388" t="s">
        <v>88</v>
      </c>
      <c r="E1559" s="389" t="s">
        <v>1</v>
      </c>
      <c r="F1559" s="390" t="s">
        <v>90</v>
      </c>
      <c r="H1559" s="391">
        <v>275.5</v>
      </c>
      <c r="I1559" s="435"/>
      <c r="L1559" s="386"/>
      <c r="M1559" s="392"/>
      <c r="N1559" s="393"/>
      <c r="O1559" s="393"/>
      <c r="P1559" s="393"/>
      <c r="Q1559" s="393"/>
      <c r="R1559" s="393"/>
      <c r="S1559" s="393"/>
      <c r="T1559" s="394"/>
      <c r="AT1559" s="395" t="s">
        <v>88</v>
      </c>
      <c r="AU1559" s="395" t="s">
        <v>45</v>
      </c>
      <c r="AV1559" s="387" t="s">
        <v>91</v>
      </c>
      <c r="AW1559" s="387" t="s">
        <v>24</v>
      </c>
      <c r="AX1559" s="387" t="s">
        <v>12</v>
      </c>
      <c r="AY1559" s="395" t="s">
        <v>79</v>
      </c>
    </row>
    <row r="1560" spans="2:65" s="285" customFormat="1" ht="22.5" customHeight="1">
      <c r="B1560" s="286"/>
      <c r="C1560" s="366" t="s">
        <v>2844</v>
      </c>
      <c r="D1560" s="366" t="s">
        <v>82</v>
      </c>
      <c r="E1560" s="367" t="s">
        <v>2915</v>
      </c>
      <c r="F1560" s="368" t="s">
        <v>2914</v>
      </c>
      <c r="G1560" s="369" t="s">
        <v>959</v>
      </c>
      <c r="H1560" s="370">
        <v>275.5</v>
      </c>
      <c r="I1560" s="261"/>
      <c r="J1560" s="371">
        <f>ROUND(I1560*H1560,1)</f>
        <v>0</v>
      </c>
      <c r="K1560" s="368"/>
      <c r="L1560" s="286"/>
      <c r="M1560" s="372" t="s">
        <v>1</v>
      </c>
      <c r="N1560" s="373" t="s">
        <v>31</v>
      </c>
      <c r="O1560" s="374">
        <v>0.23300000000000001</v>
      </c>
      <c r="P1560" s="374">
        <f>O1560*H1560</f>
        <v>64.191500000000005</v>
      </c>
      <c r="Q1560" s="374">
        <v>2.9999999999999997E-4</v>
      </c>
      <c r="R1560" s="374">
        <f>Q1560*H1560</f>
        <v>8.2649999999999987E-2</v>
      </c>
      <c r="S1560" s="374">
        <v>0</v>
      </c>
      <c r="T1560" s="375">
        <f>S1560*H1560</f>
        <v>0</v>
      </c>
      <c r="AR1560" s="275" t="s">
        <v>86</v>
      </c>
      <c r="AT1560" s="275" t="s">
        <v>82</v>
      </c>
      <c r="AU1560" s="275" t="s">
        <v>45</v>
      </c>
      <c r="AY1560" s="275" t="s">
        <v>79</v>
      </c>
      <c r="BE1560" s="376">
        <f>IF(N1560="základní",J1560,0)</f>
        <v>0</v>
      </c>
      <c r="BF1560" s="376">
        <f>IF(N1560="snížená",J1560,0)</f>
        <v>0</v>
      </c>
      <c r="BG1560" s="376">
        <f>IF(N1560="zákl. přenesená",J1560,0)</f>
        <v>0</v>
      </c>
      <c r="BH1560" s="376">
        <f>IF(N1560="sníž. přenesená",J1560,0)</f>
        <v>0</v>
      </c>
      <c r="BI1560" s="376">
        <f>IF(N1560="nulová",J1560,0)</f>
        <v>0</v>
      </c>
      <c r="BJ1560" s="275" t="s">
        <v>12</v>
      </c>
      <c r="BK1560" s="376">
        <f>ROUND(I1560*H1560,1)</f>
        <v>0</v>
      </c>
      <c r="BL1560" s="275" t="s">
        <v>86</v>
      </c>
      <c r="BM1560" s="275" t="s">
        <v>2913</v>
      </c>
    </row>
    <row r="1561" spans="2:65" s="397" customFormat="1">
      <c r="B1561" s="396"/>
      <c r="D1561" s="379" t="s">
        <v>88</v>
      </c>
      <c r="E1561" s="398" t="s">
        <v>1</v>
      </c>
      <c r="F1561" s="399" t="s">
        <v>2793</v>
      </c>
      <c r="H1561" s="398" t="s">
        <v>1</v>
      </c>
      <c r="I1561" s="436"/>
      <c r="L1561" s="396"/>
      <c r="M1561" s="400"/>
      <c r="N1561" s="401"/>
      <c r="O1561" s="401"/>
      <c r="P1561" s="401"/>
      <c r="Q1561" s="401"/>
      <c r="R1561" s="401"/>
      <c r="S1561" s="401"/>
      <c r="T1561" s="402"/>
      <c r="AT1561" s="398" t="s">
        <v>88</v>
      </c>
      <c r="AU1561" s="398" t="s">
        <v>45</v>
      </c>
      <c r="AV1561" s="397" t="s">
        <v>12</v>
      </c>
      <c r="AW1561" s="397" t="s">
        <v>24</v>
      </c>
      <c r="AX1561" s="397" t="s">
        <v>42</v>
      </c>
      <c r="AY1561" s="398" t="s">
        <v>79</v>
      </c>
    </row>
    <row r="1562" spans="2:65" s="378" customFormat="1">
      <c r="B1562" s="377"/>
      <c r="D1562" s="379" t="s">
        <v>88</v>
      </c>
      <c r="E1562" s="380" t="s">
        <v>1</v>
      </c>
      <c r="F1562" s="381" t="s">
        <v>2912</v>
      </c>
      <c r="H1562" s="382">
        <v>38.299999999999997</v>
      </c>
      <c r="I1562" s="434"/>
      <c r="L1562" s="377"/>
      <c r="M1562" s="383"/>
      <c r="N1562" s="384"/>
      <c r="O1562" s="384"/>
      <c r="P1562" s="384"/>
      <c r="Q1562" s="384"/>
      <c r="R1562" s="384"/>
      <c r="S1562" s="384"/>
      <c r="T1562" s="385"/>
      <c r="AT1562" s="380" t="s">
        <v>88</v>
      </c>
      <c r="AU1562" s="380" t="s">
        <v>45</v>
      </c>
      <c r="AV1562" s="378" t="s">
        <v>45</v>
      </c>
      <c r="AW1562" s="378" t="s">
        <v>24</v>
      </c>
      <c r="AX1562" s="378" t="s">
        <v>42</v>
      </c>
      <c r="AY1562" s="380" t="s">
        <v>79</v>
      </c>
    </row>
    <row r="1563" spans="2:65" s="397" customFormat="1">
      <c r="B1563" s="396"/>
      <c r="D1563" s="379" t="s">
        <v>88</v>
      </c>
      <c r="E1563" s="398" t="s">
        <v>1</v>
      </c>
      <c r="F1563" s="399" t="s">
        <v>2791</v>
      </c>
      <c r="H1563" s="398" t="s">
        <v>1</v>
      </c>
      <c r="I1563" s="436"/>
      <c r="L1563" s="396"/>
      <c r="M1563" s="400"/>
      <c r="N1563" s="401"/>
      <c r="O1563" s="401"/>
      <c r="P1563" s="401"/>
      <c r="Q1563" s="401"/>
      <c r="R1563" s="401"/>
      <c r="S1563" s="401"/>
      <c r="T1563" s="402"/>
      <c r="AT1563" s="398" t="s">
        <v>88</v>
      </c>
      <c r="AU1563" s="398" t="s">
        <v>45</v>
      </c>
      <c r="AV1563" s="397" t="s">
        <v>12</v>
      </c>
      <c r="AW1563" s="397" t="s">
        <v>24</v>
      </c>
      <c r="AX1563" s="397" t="s">
        <v>42</v>
      </c>
      <c r="AY1563" s="398" t="s">
        <v>79</v>
      </c>
    </row>
    <row r="1564" spans="2:65" s="378" customFormat="1" ht="27">
      <c r="B1564" s="377"/>
      <c r="D1564" s="379" t="s">
        <v>88</v>
      </c>
      <c r="E1564" s="380" t="s">
        <v>1</v>
      </c>
      <c r="F1564" s="381" t="s">
        <v>2911</v>
      </c>
      <c r="H1564" s="382">
        <v>237.2</v>
      </c>
      <c r="I1564" s="434"/>
      <c r="L1564" s="377"/>
      <c r="M1564" s="383"/>
      <c r="N1564" s="384"/>
      <c r="O1564" s="384"/>
      <c r="P1564" s="384"/>
      <c r="Q1564" s="384"/>
      <c r="R1564" s="384"/>
      <c r="S1564" s="384"/>
      <c r="T1564" s="385"/>
      <c r="AT1564" s="380" t="s">
        <v>88</v>
      </c>
      <c r="AU1564" s="380" t="s">
        <v>45</v>
      </c>
      <c r="AV1564" s="378" t="s">
        <v>45</v>
      </c>
      <c r="AW1564" s="378" t="s">
        <v>24</v>
      </c>
      <c r="AX1564" s="378" t="s">
        <v>42</v>
      </c>
      <c r="AY1564" s="380" t="s">
        <v>79</v>
      </c>
    </row>
    <row r="1565" spans="2:65" s="387" customFormat="1">
      <c r="B1565" s="386"/>
      <c r="D1565" s="388" t="s">
        <v>88</v>
      </c>
      <c r="E1565" s="389" t="s">
        <v>1</v>
      </c>
      <c r="F1565" s="390" t="s">
        <v>90</v>
      </c>
      <c r="H1565" s="391">
        <v>275.5</v>
      </c>
      <c r="I1565" s="435"/>
      <c r="L1565" s="386"/>
      <c r="M1565" s="392"/>
      <c r="N1565" s="393"/>
      <c r="O1565" s="393"/>
      <c r="P1565" s="393"/>
      <c r="Q1565" s="393"/>
      <c r="R1565" s="393"/>
      <c r="S1565" s="393"/>
      <c r="T1565" s="394"/>
      <c r="AT1565" s="395" t="s">
        <v>88</v>
      </c>
      <c r="AU1565" s="395" t="s">
        <v>45</v>
      </c>
      <c r="AV1565" s="387" t="s">
        <v>91</v>
      </c>
      <c r="AW1565" s="387" t="s">
        <v>24</v>
      </c>
      <c r="AX1565" s="387" t="s">
        <v>12</v>
      </c>
      <c r="AY1565" s="395" t="s">
        <v>79</v>
      </c>
    </row>
    <row r="1566" spans="2:65" s="285" customFormat="1" ht="22.5" customHeight="1">
      <c r="B1566" s="286"/>
      <c r="C1566" s="405" t="s">
        <v>2840</v>
      </c>
      <c r="D1566" s="405" t="s">
        <v>92</v>
      </c>
      <c r="E1566" s="406" t="s">
        <v>2909</v>
      </c>
      <c r="F1566" s="407" t="s">
        <v>2908</v>
      </c>
      <c r="G1566" s="408" t="s">
        <v>959</v>
      </c>
      <c r="H1566" s="409">
        <v>303.05</v>
      </c>
      <c r="I1566" s="262"/>
      <c r="J1566" s="410">
        <f>ROUND(I1566*H1566,1)</f>
        <v>0</v>
      </c>
      <c r="K1566" s="407"/>
      <c r="L1566" s="411"/>
      <c r="M1566" s="412" t="s">
        <v>1</v>
      </c>
      <c r="N1566" s="413" t="s">
        <v>31</v>
      </c>
      <c r="O1566" s="374">
        <v>0</v>
      </c>
      <c r="P1566" s="374">
        <f>O1566*H1566</f>
        <v>0</v>
      </c>
      <c r="Q1566" s="374">
        <v>2.5000000000000001E-3</v>
      </c>
      <c r="R1566" s="374">
        <f>Q1566*H1566</f>
        <v>0.75762499999999999</v>
      </c>
      <c r="S1566" s="374">
        <v>0</v>
      </c>
      <c r="T1566" s="375">
        <f>S1566*H1566</f>
        <v>0</v>
      </c>
      <c r="AR1566" s="275" t="s">
        <v>95</v>
      </c>
      <c r="AT1566" s="275" t="s">
        <v>92</v>
      </c>
      <c r="AU1566" s="275" t="s">
        <v>45</v>
      </c>
      <c r="AY1566" s="275" t="s">
        <v>79</v>
      </c>
      <c r="BE1566" s="376">
        <f>IF(N1566="základní",J1566,0)</f>
        <v>0</v>
      </c>
      <c r="BF1566" s="376">
        <f>IF(N1566="snížená",J1566,0)</f>
        <v>0</v>
      </c>
      <c r="BG1566" s="376">
        <f>IF(N1566="zákl. přenesená",J1566,0)</f>
        <v>0</v>
      </c>
      <c r="BH1566" s="376">
        <f>IF(N1566="sníž. přenesená",J1566,0)</f>
        <v>0</v>
      </c>
      <c r="BI1566" s="376">
        <f>IF(N1566="nulová",J1566,0)</f>
        <v>0</v>
      </c>
      <c r="BJ1566" s="275" t="s">
        <v>12</v>
      </c>
      <c r="BK1566" s="376">
        <f>ROUND(I1566*H1566,1)</f>
        <v>0</v>
      </c>
      <c r="BL1566" s="275" t="s">
        <v>86</v>
      </c>
      <c r="BM1566" s="275" t="s">
        <v>2907</v>
      </c>
    </row>
    <row r="1567" spans="2:65" s="285" customFormat="1" ht="27">
      <c r="B1567" s="286"/>
      <c r="D1567" s="379" t="s">
        <v>4618</v>
      </c>
      <c r="F1567" s="424" t="s">
        <v>4731</v>
      </c>
      <c r="I1567" s="439"/>
      <c r="L1567" s="286"/>
      <c r="M1567" s="425"/>
      <c r="N1567" s="273"/>
      <c r="O1567" s="273"/>
      <c r="P1567" s="273"/>
      <c r="Q1567" s="273"/>
      <c r="R1567" s="273"/>
      <c r="S1567" s="273"/>
      <c r="T1567" s="426"/>
      <c r="AT1567" s="275" t="s">
        <v>4618</v>
      </c>
      <c r="AU1567" s="275" t="s">
        <v>45</v>
      </c>
    </row>
    <row r="1568" spans="2:65" s="378" customFormat="1">
      <c r="B1568" s="377"/>
      <c r="D1568" s="388" t="s">
        <v>88</v>
      </c>
      <c r="F1568" s="403" t="s">
        <v>4730</v>
      </c>
      <c r="H1568" s="404">
        <v>303.05</v>
      </c>
      <c r="I1568" s="434"/>
      <c r="L1568" s="377"/>
      <c r="M1568" s="383"/>
      <c r="N1568" s="384"/>
      <c r="O1568" s="384"/>
      <c r="P1568" s="384"/>
      <c r="Q1568" s="384"/>
      <c r="R1568" s="384"/>
      <c r="S1568" s="384"/>
      <c r="T1568" s="385"/>
      <c r="AT1568" s="380" t="s">
        <v>88</v>
      </c>
      <c r="AU1568" s="380" t="s">
        <v>45</v>
      </c>
      <c r="AV1568" s="378" t="s">
        <v>45</v>
      </c>
      <c r="AW1568" s="378" t="s">
        <v>2</v>
      </c>
      <c r="AX1568" s="378" t="s">
        <v>12</v>
      </c>
      <c r="AY1568" s="380" t="s">
        <v>79</v>
      </c>
    </row>
    <row r="1569" spans="2:65" s="285" customFormat="1" ht="22.5" customHeight="1">
      <c r="B1569" s="286"/>
      <c r="C1569" s="366" t="s">
        <v>2836</v>
      </c>
      <c r="D1569" s="366" t="s">
        <v>82</v>
      </c>
      <c r="E1569" s="367" t="s">
        <v>2905</v>
      </c>
      <c r="F1569" s="368" t="s">
        <v>2904</v>
      </c>
      <c r="G1569" s="369" t="s">
        <v>85</v>
      </c>
      <c r="H1569" s="370">
        <v>247.95</v>
      </c>
      <c r="I1569" s="261"/>
      <c r="J1569" s="371">
        <f>ROUND(I1569*H1569,1)</f>
        <v>0</v>
      </c>
      <c r="K1569" s="368"/>
      <c r="L1569" s="286"/>
      <c r="M1569" s="372" t="s">
        <v>1</v>
      </c>
      <c r="N1569" s="373" t="s">
        <v>31</v>
      </c>
      <c r="O1569" s="374">
        <v>0.10199999999999999</v>
      </c>
      <c r="P1569" s="374">
        <f>O1569*H1569</f>
        <v>25.290899999999997</v>
      </c>
      <c r="Q1569" s="374">
        <v>2.0000000000000002E-5</v>
      </c>
      <c r="R1569" s="374">
        <f>Q1569*H1569</f>
        <v>4.9589999999999999E-3</v>
      </c>
      <c r="S1569" s="374">
        <v>0</v>
      </c>
      <c r="T1569" s="375">
        <f>S1569*H1569</f>
        <v>0</v>
      </c>
      <c r="AR1569" s="275" t="s">
        <v>86</v>
      </c>
      <c r="AT1569" s="275" t="s">
        <v>82</v>
      </c>
      <c r="AU1569" s="275" t="s">
        <v>45</v>
      </c>
      <c r="AY1569" s="275" t="s">
        <v>79</v>
      </c>
      <c r="BE1569" s="376">
        <f>IF(N1569="základní",J1569,0)</f>
        <v>0</v>
      </c>
      <c r="BF1569" s="376">
        <f>IF(N1569="snížená",J1569,0)</f>
        <v>0</v>
      </c>
      <c r="BG1569" s="376">
        <f>IF(N1569="zákl. přenesená",J1569,0)</f>
        <v>0</v>
      </c>
      <c r="BH1569" s="376">
        <f>IF(N1569="sníž. přenesená",J1569,0)</f>
        <v>0</v>
      </c>
      <c r="BI1569" s="376">
        <f>IF(N1569="nulová",J1569,0)</f>
        <v>0</v>
      </c>
      <c r="BJ1569" s="275" t="s">
        <v>12</v>
      </c>
      <c r="BK1569" s="376">
        <f>ROUND(I1569*H1569,1)</f>
        <v>0</v>
      </c>
      <c r="BL1569" s="275" t="s">
        <v>86</v>
      </c>
      <c r="BM1569" s="275" t="s">
        <v>2903</v>
      </c>
    </row>
    <row r="1570" spans="2:65" s="378" customFormat="1">
      <c r="B1570" s="377"/>
      <c r="D1570" s="379" t="s">
        <v>88</v>
      </c>
      <c r="E1570" s="380" t="s">
        <v>1</v>
      </c>
      <c r="F1570" s="381" t="s">
        <v>2902</v>
      </c>
      <c r="H1570" s="382">
        <v>247.95</v>
      </c>
      <c r="I1570" s="434"/>
      <c r="L1570" s="377"/>
      <c r="M1570" s="383"/>
      <c r="N1570" s="384"/>
      <c r="O1570" s="384"/>
      <c r="P1570" s="384"/>
      <c r="Q1570" s="384"/>
      <c r="R1570" s="384"/>
      <c r="S1570" s="384"/>
      <c r="T1570" s="385"/>
      <c r="AT1570" s="380" t="s">
        <v>88</v>
      </c>
      <c r="AU1570" s="380" t="s">
        <v>45</v>
      </c>
      <c r="AV1570" s="378" t="s">
        <v>45</v>
      </c>
      <c r="AW1570" s="378" t="s">
        <v>24</v>
      </c>
      <c r="AX1570" s="378" t="s">
        <v>42</v>
      </c>
      <c r="AY1570" s="380" t="s">
        <v>79</v>
      </c>
    </row>
    <row r="1571" spans="2:65" s="387" customFormat="1">
      <c r="B1571" s="386"/>
      <c r="D1571" s="388" t="s">
        <v>88</v>
      </c>
      <c r="E1571" s="389" t="s">
        <v>1</v>
      </c>
      <c r="F1571" s="390" t="s">
        <v>90</v>
      </c>
      <c r="H1571" s="391">
        <v>247.95</v>
      </c>
      <c r="I1571" s="435"/>
      <c r="L1571" s="386"/>
      <c r="M1571" s="392"/>
      <c r="N1571" s="393"/>
      <c r="O1571" s="393"/>
      <c r="P1571" s="393"/>
      <c r="Q1571" s="393"/>
      <c r="R1571" s="393"/>
      <c r="S1571" s="393"/>
      <c r="T1571" s="394"/>
      <c r="AT1571" s="395" t="s">
        <v>88</v>
      </c>
      <c r="AU1571" s="395" t="s">
        <v>45</v>
      </c>
      <c r="AV1571" s="387" t="s">
        <v>91</v>
      </c>
      <c r="AW1571" s="387" t="s">
        <v>24</v>
      </c>
      <c r="AX1571" s="387" t="s">
        <v>12</v>
      </c>
      <c r="AY1571" s="395" t="s">
        <v>79</v>
      </c>
    </row>
    <row r="1572" spans="2:65" s="285" customFormat="1" ht="22.5" customHeight="1">
      <c r="B1572" s="286"/>
      <c r="C1572" s="366" t="s">
        <v>2832</v>
      </c>
      <c r="D1572" s="366" t="s">
        <v>82</v>
      </c>
      <c r="E1572" s="367" t="s">
        <v>2900</v>
      </c>
      <c r="F1572" s="368" t="s">
        <v>2899</v>
      </c>
      <c r="G1572" s="369" t="s">
        <v>85</v>
      </c>
      <c r="H1572" s="370">
        <v>261.72500000000002</v>
      </c>
      <c r="I1572" s="261"/>
      <c r="J1572" s="371">
        <f>ROUND(I1572*H1572,1)</f>
        <v>0</v>
      </c>
      <c r="K1572" s="368"/>
      <c r="L1572" s="286"/>
      <c r="M1572" s="372" t="s">
        <v>1</v>
      </c>
      <c r="N1572" s="373" t="s">
        <v>31</v>
      </c>
      <c r="O1572" s="374">
        <v>0.25</v>
      </c>
      <c r="P1572" s="374">
        <f>O1572*H1572</f>
        <v>65.431250000000006</v>
      </c>
      <c r="Q1572" s="374">
        <v>2.0000000000000002E-5</v>
      </c>
      <c r="R1572" s="374">
        <f>Q1572*H1572</f>
        <v>5.2345000000000013E-3</v>
      </c>
      <c r="S1572" s="374">
        <v>0</v>
      </c>
      <c r="T1572" s="375">
        <f>S1572*H1572</f>
        <v>0</v>
      </c>
      <c r="AR1572" s="275" t="s">
        <v>86</v>
      </c>
      <c r="AT1572" s="275" t="s">
        <v>82</v>
      </c>
      <c r="AU1572" s="275" t="s">
        <v>45</v>
      </c>
      <c r="AY1572" s="275" t="s">
        <v>79</v>
      </c>
      <c r="BE1572" s="376">
        <f>IF(N1572="základní",J1572,0)</f>
        <v>0</v>
      </c>
      <c r="BF1572" s="376">
        <f>IF(N1572="snížená",J1572,0)</f>
        <v>0</v>
      </c>
      <c r="BG1572" s="376">
        <f>IF(N1572="zákl. přenesená",J1572,0)</f>
        <v>0</v>
      </c>
      <c r="BH1572" s="376">
        <f>IF(N1572="sníž. přenesená",J1572,0)</f>
        <v>0</v>
      </c>
      <c r="BI1572" s="376">
        <f>IF(N1572="nulová",J1572,0)</f>
        <v>0</v>
      </c>
      <c r="BJ1572" s="275" t="s">
        <v>12</v>
      </c>
      <c r="BK1572" s="376">
        <f>ROUND(I1572*H1572,1)</f>
        <v>0</v>
      </c>
      <c r="BL1572" s="275" t="s">
        <v>86</v>
      </c>
      <c r="BM1572" s="275" t="s">
        <v>2898</v>
      </c>
    </row>
    <row r="1573" spans="2:65" s="378" customFormat="1">
      <c r="B1573" s="377"/>
      <c r="D1573" s="379" t="s">
        <v>88</v>
      </c>
      <c r="E1573" s="380" t="s">
        <v>1</v>
      </c>
      <c r="F1573" s="381" t="s">
        <v>2897</v>
      </c>
      <c r="H1573" s="382">
        <v>261.72500000000002</v>
      </c>
      <c r="I1573" s="434"/>
      <c r="L1573" s="377"/>
      <c r="M1573" s="383"/>
      <c r="N1573" s="384"/>
      <c r="O1573" s="384"/>
      <c r="P1573" s="384"/>
      <c r="Q1573" s="384"/>
      <c r="R1573" s="384"/>
      <c r="S1573" s="384"/>
      <c r="T1573" s="385"/>
      <c r="AT1573" s="380" t="s">
        <v>88</v>
      </c>
      <c r="AU1573" s="380" t="s">
        <v>45</v>
      </c>
      <c r="AV1573" s="378" t="s">
        <v>45</v>
      </c>
      <c r="AW1573" s="378" t="s">
        <v>24</v>
      </c>
      <c r="AX1573" s="378" t="s">
        <v>42</v>
      </c>
      <c r="AY1573" s="380" t="s">
        <v>79</v>
      </c>
    </row>
    <row r="1574" spans="2:65" s="387" customFormat="1">
      <c r="B1574" s="386"/>
      <c r="D1574" s="388" t="s">
        <v>88</v>
      </c>
      <c r="E1574" s="389" t="s">
        <v>1</v>
      </c>
      <c r="F1574" s="390" t="s">
        <v>90</v>
      </c>
      <c r="H1574" s="391">
        <v>261.72500000000002</v>
      </c>
      <c r="I1574" s="435"/>
      <c r="L1574" s="386"/>
      <c r="M1574" s="392"/>
      <c r="N1574" s="393"/>
      <c r="O1574" s="393"/>
      <c r="P1574" s="393"/>
      <c r="Q1574" s="393"/>
      <c r="R1574" s="393"/>
      <c r="S1574" s="393"/>
      <c r="T1574" s="394"/>
      <c r="AT1574" s="395" t="s">
        <v>88</v>
      </c>
      <c r="AU1574" s="395" t="s">
        <v>45</v>
      </c>
      <c r="AV1574" s="387" t="s">
        <v>91</v>
      </c>
      <c r="AW1574" s="387" t="s">
        <v>24</v>
      </c>
      <c r="AX1574" s="387" t="s">
        <v>12</v>
      </c>
      <c r="AY1574" s="395" t="s">
        <v>79</v>
      </c>
    </row>
    <row r="1575" spans="2:65" s="285" customFormat="1" ht="22.5" customHeight="1">
      <c r="B1575" s="286"/>
      <c r="C1575" s="405" t="s">
        <v>2824</v>
      </c>
      <c r="D1575" s="405" t="s">
        <v>92</v>
      </c>
      <c r="E1575" s="406" t="s">
        <v>2895</v>
      </c>
      <c r="F1575" s="407" t="s">
        <v>2894</v>
      </c>
      <c r="G1575" s="408" t="s">
        <v>85</v>
      </c>
      <c r="H1575" s="409">
        <v>274.81099999999998</v>
      </c>
      <c r="I1575" s="262"/>
      <c r="J1575" s="410">
        <f>ROUND(I1575*H1575,1)</f>
        <v>0</v>
      </c>
      <c r="K1575" s="407"/>
      <c r="L1575" s="411"/>
      <c r="M1575" s="412" t="s">
        <v>1</v>
      </c>
      <c r="N1575" s="413" t="s">
        <v>31</v>
      </c>
      <c r="O1575" s="374">
        <v>0</v>
      </c>
      <c r="P1575" s="374">
        <f>O1575*H1575</f>
        <v>0</v>
      </c>
      <c r="Q1575" s="374">
        <v>2.7999999999999998E-4</v>
      </c>
      <c r="R1575" s="374">
        <f>Q1575*H1575</f>
        <v>7.6947079999999987E-2</v>
      </c>
      <c r="S1575" s="374">
        <v>0</v>
      </c>
      <c r="T1575" s="375">
        <f>S1575*H1575</f>
        <v>0</v>
      </c>
      <c r="AR1575" s="275" t="s">
        <v>95</v>
      </c>
      <c r="AT1575" s="275" t="s">
        <v>92</v>
      </c>
      <c r="AU1575" s="275" t="s">
        <v>45</v>
      </c>
      <c r="AY1575" s="275" t="s">
        <v>79</v>
      </c>
      <c r="BE1575" s="376">
        <f>IF(N1575="základní",J1575,0)</f>
        <v>0</v>
      </c>
      <c r="BF1575" s="376">
        <f>IF(N1575="snížená",J1575,0)</f>
        <v>0</v>
      </c>
      <c r="BG1575" s="376">
        <f>IF(N1575="zákl. přenesená",J1575,0)</f>
        <v>0</v>
      </c>
      <c r="BH1575" s="376">
        <f>IF(N1575="sníž. přenesená",J1575,0)</f>
        <v>0</v>
      </c>
      <c r="BI1575" s="376">
        <f>IF(N1575="nulová",J1575,0)</f>
        <v>0</v>
      </c>
      <c r="BJ1575" s="275" t="s">
        <v>12</v>
      </c>
      <c r="BK1575" s="376">
        <f>ROUND(I1575*H1575,1)</f>
        <v>0</v>
      </c>
      <c r="BL1575" s="275" t="s">
        <v>86</v>
      </c>
      <c r="BM1575" s="275" t="s">
        <v>2893</v>
      </c>
    </row>
    <row r="1576" spans="2:65" s="378" customFormat="1">
      <c r="B1576" s="377"/>
      <c r="D1576" s="388" t="s">
        <v>88</v>
      </c>
      <c r="F1576" s="403" t="s">
        <v>4865</v>
      </c>
      <c r="H1576" s="404">
        <v>274.81099999999998</v>
      </c>
      <c r="I1576" s="434"/>
      <c r="L1576" s="377"/>
      <c r="M1576" s="383"/>
      <c r="N1576" s="384"/>
      <c r="O1576" s="384"/>
      <c r="P1576" s="384"/>
      <c r="Q1576" s="384"/>
      <c r="R1576" s="384"/>
      <c r="S1576" s="384"/>
      <c r="T1576" s="385"/>
      <c r="AT1576" s="380" t="s">
        <v>88</v>
      </c>
      <c r="AU1576" s="380" t="s">
        <v>45</v>
      </c>
      <c r="AV1576" s="378" t="s">
        <v>45</v>
      </c>
      <c r="AW1576" s="378" t="s">
        <v>2</v>
      </c>
      <c r="AX1576" s="378" t="s">
        <v>12</v>
      </c>
      <c r="AY1576" s="380" t="s">
        <v>79</v>
      </c>
    </row>
    <row r="1577" spans="2:65" s="285" customFormat="1" ht="22.5" customHeight="1">
      <c r="B1577" s="286"/>
      <c r="C1577" s="366" t="s">
        <v>2817</v>
      </c>
      <c r="D1577" s="366" t="s">
        <v>82</v>
      </c>
      <c r="E1577" s="367" t="s">
        <v>2891</v>
      </c>
      <c r="F1577" s="368" t="s">
        <v>2890</v>
      </c>
      <c r="G1577" s="369" t="s">
        <v>125</v>
      </c>
      <c r="H1577" s="370">
        <v>3079.1039999999998</v>
      </c>
      <c r="I1577" s="261"/>
      <c r="J1577" s="371">
        <f>ROUND(I1577*H1577,1)</f>
        <v>0</v>
      </c>
      <c r="K1577" s="368"/>
      <c r="L1577" s="286"/>
      <c r="M1577" s="372" t="s">
        <v>1</v>
      </c>
      <c r="N1577" s="373" t="s">
        <v>31</v>
      </c>
      <c r="O1577" s="374">
        <v>0</v>
      </c>
      <c r="P1577" s="374">
        <f>O1577*H1577</f>
        <v>0</v>
      </c>
      <c r="Q1577" s="374">
        <v>0</v>
      </c>
      <c r="R1577" s="374">
        <f>Q1577*H1577</f>
        <v>0</v>
      </c>
      <c r="S1577" s="374">
        <v>0</v>
      </c>
      <c r="T1577" s="375">
        <f>S1577*H1577</f>
        <v>0</v>
      </c>
      <c r="AR1577" s="275" t="s">
        <v>86</v>
      </c>
      <c r="AT1577" s="275" t="s">
        <v>82</v>
      </c>
      <c r="AU1577" s="275" t="s">
        <v>45</v>
      </c>
      <c r="AY1577" s="275" t="s">
        <v>79</v>
      </c>
      <c r="BE1577" s="376">
        <f>IF(N1577="základní",J1577,0)</f>
        <v>0</v>
      </c>
      <c r="BF1577" s="376">
        <f>IF(N1577="snížená",J1577,0)</f>
        <v>0</v>
      </c>
      <c r="BG1577" s="376">
        <f>IF(N1577="zákl. přenesená",J1577,0)</f>
        <v>0</v>
      </c>
      <c r="BH1577" s="376">
        <f>IF(N1577="sníž. přenesená",J1577,0)</f>
        <v>0</v>
      </c>
      <c r="BI1577" s="376">
        <f>IF(N1577="nulová",J1577,0)</f>
        <v>0</v>
      </c>
      <c r="BJ1577" s="275" t="s">
        <v>12</v>
      </c>
      <c r="BK1577" s="376">
        <f>ROUND(I1577*H1577,1)</f>
        <v>0</v>
      </c>
      <c r="BL1577" s="275" t="s">
        <v>86</v>
      </c>
      <c r="BM1577" s="275" t="s">
        <v>2889</v>
      </c>
    </row>
    <row r="1578" spans="2:65" s="353" customFormat="1" ht="29.85" customHeight="1">
      <c r="B1578" s="352"/>
      <c r="D1578" s="363" t="s">
        <v>41</v>
      </c>
      <c r="E1578" s="364" t="s">
        <v>4729</v>
      </c>
      <c r="F1578" s="364" t="s">
        <v>4728</v>
      </c>
      <c r="I1578" s="437"/>
      <c r="J1578" s="365">
        <f>BK1578</f>
        <v>0</v>
      </c>
      <c r="L1578" s="352"/>
      <c r="M1578" s="357"/>
      <c r="N1578" s="358"/>
      <c r="O1578" s="358"/>
      <c r="P1578" s="359">
        <f>SUM(P1579:P1649)</f>
        <v>516.72272999999996</v>
      </c>
      <c r="Q1578" s="358"/>
      <c r="R1578" s="359">
        <f>SUM(R1579:R1649)</f>
        <v>9.385336800000001</v>
      </c>
      <c r="S1578" s="358"/>
      <c r="T1578" s="360">
        <f>SUM(T1579:T1649)</f>
        <v>0</v>
      </c>
      <c r="AR1578" s="354" t="s">
        <v>45</v>
      </c>
      <c r="AT1578" s="361" t="s">
        <v>41</v>
      </c>
      <c r="AU1578" s="361" t="s">
        <v>12</v>
      </c>
      <c r="AY1578" s="354" t="s">
        <v>79</v>
      </c>
      <c r="BK1578" s="362">
        <f>SUM(BK1579:BK1649)</f>
        <v>0</v>
      </c>
    </row>
    <row r="1579" spans="2:65" s="285" customFormat="1" ht="31.5" customHeight="1">
      <c r="B1579" s="286"/>
      <c r="C1579" s="366" t="s">
        <v>2815</v>
      </c>
      <c r="D1579" s="366" t="s">
        <v>82</v>
      </c>
      <c r="E1579" s="367" t="s">
        <v>2886</v>
      </c>
      <c r="F1579" s="368" t="s">
        <v>2885</v>
      </c>
      <c r="G1579" s="369" t="s">
        <v>959</v>
      </c>
      <c r="H1579" s="370">
        <v>535.03599999999994</v>
      </c>
      <c r="I1579" s="261"/>
      <c r="J1579" s="371">
        <f>ROUND(I1579*H1579,1)</f>
        <v>0</v>
      </c>
      <c r="K1579" s="368"/>
      <c r="L1579" s="286"/>
      <c r="M1579" s="372" t="s">
        <v>1</v>
      </c>
      <c r="N1579" s="373" t="s">
        <v>31</v>
      </c>
      <c r="O1579" s="374">
        <v>0.746</v>
      </c>
      <c r="P1579" s="374">
        <f>O1579*H1579</f>
        <v>399.13685599999997</v>
      </c>
      <c r="Q1579" s="374">
        <v>3.0000000000000001E-3</v>
      </c>
      <c r="R1579" s="374">
        <f>Q1579*H1579</f>
        <v>1.6051079999999998</v>
      </c>
      <c r="S1579" s="374">
        <v>0</v>
      </c>
      <c r="T1579" s="375">
        <f>S1579*H1579</f>
        <v>0</v>
      </c>
      <c r="AR1579" s="275" t="s">
        <v>86</v>
      </c>
      <c r="AT1579" s="275" t="s">
        <v>82</v>
      </c>
      <c r="AU1579" s="275" t="s">
        <v>45</v>
      </c>
      <c r="AY1579" s="275" t="s">
        <v>79</v>
      </c>
      <c r="BE1579" s="376">
        <f>IF(N1579="základní",J1579,0)</f>
        <v>0</v>
      </c>
      <c r="BF1579" s="376">
        <f>IF(N1579="snížená",J1579,0)</f>
        <v>0</v>
      </c>
      <c r="BG1579" s="376">
        <f>IF(N1579="zákl. přenesená",J1579,0)</f>
        <v>0</v>
      </c>
      <c r="BH1579" s="376">
        <f>IF(N1579="sníž. přenesená",J1579,0)</f>
        <v>0</v>
      </c>
      <c r="BI1579" s="376">
        <f>IF(N1579="nulová",J1579,0)</f>
        <v>0</v>
      </c>
      <c r="BJ1579" s="275" t="s">
        <v>12</v>
      </c>
      <c r="BK1579" s="376">
        <f>ROUND(I1579*H1579,1)</f>
        <v>0</v>
      </c>
      <c r="BL1579" s="275" t="s">
        <v>86</v>
      </c>
      <c r="BM1579" s="275" t="s">
        <v>2884</v>
      </c>
    </row>
    <row r="1580" spans="2:65" s="397" customFormat="1">
      <c r="B1580" s="396"/>
      <c r="D1580" s="379" t="s">
        <v>88</v>
      </c>
      <c r="E1580" s="398" t="s">
        <v>1</v>
      </c>
      <c r="F1580" s="399" t="s">
        <v>2793</v>
      </c>
      <c r="H1580" s="398" t="s">
        <v>1</v>
      </c>
      <c r="I1580" s="436"/>
      <c r="L1580" s="396"/>
      <c r="M1580" s="400"/>
      <c r="N1580" s="401"/>
      <c r="O1580" s="401"/>
      <c r="P1580" s="401"/>
      <c r="Q1580" s="401"/>
      <c r="R1580" s="401"/>
      <c r="S1580" s="401"/>
      <c r="T1580" s="402"/>
      <c r="AT1580" s="398" t="s">
        <v>88</v>
      </c>
      <c r="AU1580" s="398" t="s">
        <v>45</v>
      </c>
      <c r="AV1580" s="397" t="s">
        <v>12</v>
      </c>
      <c r="AW1580" s="397" t="s">
        <v>24</v>
      </c>
      <c r="AX1580" s="397" t="s">
        <v>42</v>
      </c>
      <c r="AY1580" s="398" t="s">
        <v>79</v>
      </c>
    </row>
    <row r="1581" spans="2:65" s="378" customFormat="1" ht="27">
      <c r="B1581" s="377"/>
      <c r="D1581" s="379" t="s">
        <v>88</v>
      </c>
      <c r="E1581" s="380" t="s">
        <v>1</v>
      </c>
      <c r="F1581" s="381" t="s">
        <v>2864</v>
      </c>
      <c r="H1581" s="382">
        <v>288.57799999999997</v>
      </c>
      <c r="I1581" s="434"/>
      <c r="L1581" s="377"/>
      <c r="M1581" s="383"/>
      <c r="N1581" s="384"/>
      <c r="O1581" s="384"/>
      <c r="P1581" s="384"/>
      <c r="Q1581" s="384"/>
      <c r="R1581" s="384"/>
      <c r="S1581" s="384"/>
      <c r="T1581" s="385"/>
      <c r="AT1581" s="380" t="s">
        <v>88</v>
      </c>
      <c r="AU1581" s="380" t="s">
        <v>45</v>
      </c>
      <c r="AV1581" s="378" t="s">
        <v>45</v>
      </c>
      <c r="AW1581" s="378" t="s">
        <v>24</v>
      </c>
      <c r="AX1581" s="378" t="s">
        <v>42</v>
      </c>
      <c r="AY1581" s="380" t="s">
        <v>79</v>
      </c>
    </row>
    <row r="1582" spans="2:65" s="378" customFormat="1" ht="27">
      <c r="B1582" s="377"/>
      <c r="D1582" s="379" t="s">
        <v>88</v>
      </c>
      <c r="E1582" s="380" t="s">
        <v>1</v>
      </c>
      <c r="F1582" s="381" t="s">
        <v>2863</v>
      </c>
      <c r="H1582" s="382">
        <v>103.242</v>
      </c>
      <c r="I1582" s="434"/>
      <c r="L1582" s="377"/>
      <c r="M1582" s="383"/>
      <c r="N1582" s="384"/>
      <c r="O1582" s="384"/>
      <c r="P1582" s="384"/>
      <c r="Q1582" s="384"/>
      <c r="R1582" s="384"/>
      <c r="S1582" s="384"/>
      <c r="T1582" s="385"/>
      <c r="AT1582" s="380" t="s">
        <v>88</v>
      </c>
      <c r="AU1582" s="380" t="s">
        <v>45</v>
      </c>
      <c r="AV1582" s="378" t="s">
        <v>45</v>
      </c>
      <c r="AW1582" s="378" t="s">
        <v>24</v>
      </c>
      <c r="AX1582" s="378" t="s">
        <v>42</v>
      </c>
      <c r="AY1582" s="380" t="s">
        <v>79</v>
      </c>
    </row>
    <row r="1583" spans="2:65" s="378" customFormat="1">
      <c r="B1583" s="377"/>
      <c r="D1583" s="379" t="s">
        <v>88</v>
      </c>
      <c r="E1583" s="380" t="s">
        <v>1</v>
      </c>
      <c r="F1583" s="381" t="s">
        <v>2862</v>
      </c>
      <c r="H1583" s="382">
        <v>-27.58</v>
      </c>
      <c r="I1583" s="434"/>
      <c r="L1583" s="377"/>
      <c r="M1583" s="383"/>
      <c r="N1583" s="384"/>
      <c r="O1583" s="384"/>
      <c r="P1583" s="384"/>
      <c r="Q1583" s="384"/>
      <c r="R1583" s="384"/>
      <c r="S1583" s="384"/>
      <c r="T1583" s="385"/>
      <c r="AT1583" s="380" t="s">
        <v>88</v>
      </c>
      <c r="AU1583" s="380" t="s">
        <v>45</v>
      </c>
      <c r="AV1583" s="378" t="s">
        <v>45</v>
      </c>
      <c r="AW1583" s="378" t="s">
        <v>24</v>
      </c>
      <c r="AX1583" s="378" t="s">
        <v>42</v>
      </c>
      <c r="AY1583" s="380" t="s">
        <v>79</v>
      </c>
    </row>
    <row r="1584" spans="2:65" s="378" customFormat="1">
      <c r="B1584" s="377"/>
      <c r="D1584" s="379" t="s">
        <v>88</v>
      </c>
      <c r="E1584" s="380" t="s">
        <v>1</v>
      </c>
      <c r="F1584" s="381" t="s">
        <v>2861</v>
      </c>
      <c r="H1584" s="382">
        <v>-22.064</v>
      </c>
      <c r="I1584" s="434"/>
      <c r="L1584" s="377"/>
      <c r="M1584" s="383"/>
      <c r="N1584" s="384"/>
      <c r="O1584" s="384"/>
      <c r="P1584" s="384"/>
      <c r="Q1584" s="384"/>
      <c r="R1584" s="384"/>
      <c r="S1584" s="384"/>
      <c r="T1584" s="385"/>
      <c r="AT1584" s="380" t="s">
        <v>88</v>
      </c>
      <c r="AU1584" s="380" t="s">
        <v>45</v>
      </c>
      <c r="AV1584" s="378" t="s">
        <v>45</v>
      </c>
      <c r="AW1584" s="378" t="s">
        <v>24</v>
      </c>
      <c r="AX1584" s="378" t="s">
        <v>42</v>
      </c>
      <c r="AY1584" s="380" t="s">
        <v>79</v>
      </c>
    </row>
    <row r="1585" spans="2:65" s="378" customFormat="1">
      <c r="B1585" s="377"/>
      <c r="D1585" s="379" t="s">
        <v>88</v>
      </c>
      <c r="E1585" s="380" t="s">
        <v>1</v>
      </c>
      <c r="F1585" s="381" t="s">
        <v>2860</v>
      </c>
      <c r="H1585" s="382">
        <v>-7.2</v>
      </c>
      <c r="I1585" s="434"/>
      <c r="L1585" s="377"/>
      <c r="M1585" s="383"/>
      <c r="N1585" s="384"/>
      <c r="O1585" s="384"/>
      <c r="P1585" s="384"/>
      <c r="Q1585" s="384"/>
      <c r="R1585" s="384"/>
      <c r="S1585" s="384"/>
      <c r="T1585" s="385"/>
      <c r="AT1585" s="380" t="s">
        <v>88</v>
      </c>
      <c r="AU1585" s="380" t="s">
        <v>45</v>
      </c>
      <c r="AV1585" s="378" t="s">
        <v>45</v>
      </c>
      <c r="AW1585" s="378" t="s">
        <v>24</v>
      </c>
      <c r="AX1585" s="378" t="s">
        <v>42</v>
      </c>
      <c r="AY1585" s="380" t="s">
        <v>79</v>
      </c>
    </row>
    <row r="1586" spans="2:65" s="378" customFormat="1">
      <c r="B1586" s="377"/>
      <c r="D1586" s="379" t="s">
        <v>88</v>
      </c>
      <c r="E1586" s="380" t="s">
        <v>1</v>
      </c>
      <c r="F1586" s="381" t="s">
        <v>2859</v>
      </c>
      <c r="H1586" s="382">
        <v>-2.4</v>
      </c>
      <c r="I1586" s="434"/>
      <c r="L1586" s="377"/>
      <c r="M1586" s="383"/>
      <c r="N1586" s="384"/>
      <c r="O1586" s="384"/>
      <c r="P1586" s="384"/>
      <c r="Q1586" s="384"/>
      <c r="R1586" s="384"/>
      <c r="S1586" s="384"/>
      <c r="T1586" s="385"/>
      <c r="AT1586" s="380" t="s">
        <v>88</v>
      </c>
      <c r="AU1586" s="380" t="s">
        <v>45</v>
      </c>
      <c r="AV1586" s="378" t="s">
        <v>45</v>
      </c>
      <c r="AW1586" s="378" t="s">
        <v>24</v>
      </c>
      <c r="AX1586" s="378" t="s">
        <v>42</v>
      </c>
      <c r="AY1586" s="380" t="s">
        <v>79</v>
      </c>
    </row>
    <row r="1587" spans="2:65" s="378" customFormat="1">
      <c r="B1587" s="377"/>
      <c r="D1587" s="379" t="s">
        <v>88</v>
      </c>
      <c r="E1587" s="380" t="s">
        <v>1</v>
      </c>
      <c r="F1587" s="381" t="s">
        <v>2858</v>
      </c>
      <c r="H1587" s="382">
        <v>-2.9550000000000001</v>
      </c>
      <c r="I1587" s="434"/>
      <c r="L1587" s="377"/>
      <c r="M1587" s="383"/>
      <c r="N1587" s="384"/>
      <c r="O1587" s="384"/>
      <c r="P1587" s="384"/>
      <c r="Q1587" s="384"/>
      <c r="R1587" s="384"/>
      <c r="S1587" s="384"/>
      <c r="T1587" s="385"/>
      <c r="AT1587" s="380" t="s">
        <v>88</v>
      </c>
      <c r="AU1587" s="380" t="s">
        <v>45</v>
      </c>
      <c r="AV1587" s="378" t="s">
        <v>45</v>
      </c>
      <c r="AW1587" s="378" t="s">
        <v>24</v>
      </c>
      <c r="AX1587" s="378" t="s">
        <v>42</v>
      </c>
      <c r="AY1587" s="380" t="s">
        <v>79</v>
      </c>
    </row>
    <row r="1588" spans="2:65" s="378" customFormat="1">
      <c r="B1588" s="377"/>
      <c r="D1588" s="379" t="s">
        <v>88</v>
      </c>
      <c r="E1588" s="380" t="s">
        <v>1</v>
      </c>
      <c r="F1588" s="381" t="s">
        <v>2857</v>
      </c>
      <c r="H1588" s="382">
        <v>-3.78</v>
      </c>
      <c r="I1588" s="434"/>
      <c r="L1588" s="377"/>
      <c r="M1588" s="383"/>
      <c r="N1588" s="384"/>
      <c r="O1588" s="384"/>
      <c r="P1588" s="384"/>
      <c r="Q1588" s="384"/>
      <c r="R1588" s="384"/>
      <c r="S1588" s="384"/>
      <c r="T1588" s="385"/>
      <c r="AT1588" s="380" t="s">
        <v>88</v>
      </c>
      <c r="AU1588" s="380" t="s">
        <v>45</v>
      </c>
      <c r="AV1588" s="378" t="s">
        <v>45</v>
      </c>
      <c r="AW1588" s="378" t="s">
        <v>24</v>
      </c>
      <c r="AX1588" s="378" t="s">
        <v>42</v>
      </c>
      <c r="AY1588" s="380" t="s">
        <v>79</v>
      </c>
    </row>
    <row r="1589" spans="2:65" s="378" customFormat="1">
      <c r="B1589" s="377"/>
      <c r="D1589" s="379" t="s">
        <v>88</v>
      </c>
      <c r="E1589" s="380" t="s">
        <v>1</v>
      </c>
      <c r="F1589" s="381" t="s">
        <v>2856</v>
      </c>
      <c r="H1589" s="382">
        <v>-1.97</v>
      </c>
      <c r="I1589" s="434"/>
      <c r="L1589" s="377"/>
      <c r="M1589" s="383"/>
      <c r="N1589" s="384"/>
      <c r="O1589" s="384"/>
      <c r="P1589" s="384"/>
      <c r="Q1589" s="384"/>
      <c r="R1589" s="384"/>
      <c r="S1589" s="384"/>
      <c r="T1589" s="385"/>
      <c r="AT1589" s="380" t="s">
        <v>88</v>
      </c>
      <c r="AU1589" s="380" t="s">
        <v>45</v>
      </c>
      <c r="AV1589" s="378" t="s">
        <v>45</v>
      </c>
      <c r="AW1589" s="378" t="s">
        <v>24</v>
      </c>
      <c r="AX1589" s="378" t="s">
        <v>42</v>
      </c>
      <c r="AY1589" s="380" t="s">
        <v>79</v>
      </c>
    </row>
    <row r="1590" spans="2:65" s="378" customFormat="1">
      <c r="B1590" s="377"/>
      <c r="D1590" s="379" t="s">
        <v>88</v>
      </c>
      <c r="E1590" s="380" t="s">
        <v>1</v>
      </c>
      <c r="F1590" s="381" t="s">
        <v>2855</v>
      </c>
      <c r="H1590" s="382">
        <v>-2.1</v>
      </c>
      <c r="I1590" s="434"/>
      <c r="L1590" s="377"/>
      <c r="M1590" s="383"/>
      <c r="N1590" s="384"/>
      <c r="O1590" s="384"/>
      <c r="P1590" s="384"/>
      <c r="Q1590" s="384"/>
      <c r="R1590" s="384"/>
      <c r="S1590" s="384"/>
      <c r="T1590" s="385"/>
      <c r="AT1590" s="380" t="s">
        <v>88</v>
      </c>
      <c r="AU1590" s="380" t="s">
        <v>45</v>
      </c>
      <c r="AV1590" s="378" t="s">
        <v>45</v>
      </c>
      <c r="AW1590" s="378" t="s">
        <v>24</v>
      </c>
      <c r="AX1590" s="378" t="s">
        <v>42</v>
      </c>
      <c r="AY1590" s="380" t="s">
        <v>79</v>
      </c>
    </row>
    <row r="1591" spans="2:65" s="417" customFormat="1">
      <c r="B1591" s="416"/>
      <c r="D1591" s="379" t="s">
        <v>88</v>
      </c>
      <c r="E1591" s="418" t="s">
        <v>1</v>
      </c>
      <c r="F1591" s="419" t="s">
        <v>1840</v>
      </c>
      <c r="H1591" s="420">
        <v>321.77100000000002</v>
      </c>
      <c r="I1591" s="438"/>
      <c r="L1591" s="416"/>
      <c r="M1591" s="421"/>
      <c r="N1591" s="422"/>
      <c r="O1591" s="422"/>
      <c r="P1591" s="422"/>
      <c r="Q1591" s="422"/>
      <c r="R1591" s="422"/>
      <c r="S1591" s="422"/>
      <c r="T1591" s="423"/>
      <c r="AT1591" s="418" t="s">
        <v>88</v>
      </c>
      <c r="AU1591" s="418" t="s">
        <v>45</v>
      </c>
      <c r="AV1591" s="417" t="s">
        <v>98</v>
      </c>
      <c r="AW1591" s="417" t="s">
        <v>24</v>
      </c>
      <c r="AX1591" s="417" t="s">
        <v>42</v>
      </c>
      <c r="AY1591" s="418" t="s">
        <v>79</v>
      </c>
    </row>
    <row r="1592" spans="2:65" s="397" customFormat="1">
      <c r="B1592" s="396"/>
      <c r="D1592" s="379" t="s">
        <v>88</v>
      </c>
      <c r="E1592" s="398" t="s">
        <v>1</v>
      </c>
      <c r="F1592" s="399" t="s">
        <v>2791</v>
      </c>
      <c r="H1592" s="398" t="s">
        <v>1</v>
      </c>
      <c r="I1592" s="436"/>
      <c r="L1592" s="396"/>
      <c r="M1592" s="400"/>
      <c r="N1592" s="401"/>
      <c r="O1592" s="401"/>
      <c r="P1592" s="401"/>
      <c r="Q1592" s="401"/>
      <c r="R1592" s="401"/>
      <c r="S1592" s="401"/>
      <c r="T1592" s="402"/>
      <c r="AT1592" s="398" t="s">
        <v>88</v>
      </c>
      <c r="AU1592" s="398" t="s">
        <v>45</v>
      </c>
      <c r="AV1592" s="397" t="s">
        <v>12</v>
      </c>
      <c r="AW1592" s="397" t="s">
        <v>24</v>
      </c>
      <c r="AX1592" s="397" t="s">
        <v>42</v>
      </c>
      <c r="AY1592" s="398" t="s">
        <v>79</v>
      </c>
    </row>
    <row r="1593" spans="2:65" s="378" customFormat="1">
      <c r="B1593" s="377"/>
      <c r="D1593" s="379" t="s">
        <v>88</v>
      </c>
      <c r="E1593" s="380" t="s">
        <v>1</v>
      </c>
      <c r="F1593" s="381" t="s">
        <v>2854</v>
      </c>
      <c r="H1593" s="382">
        <v>230.601</v>
      </c>
      <c r="I1593" s="434"/>
      <c r="L1593" s="377"/>
      <c r="M1593" s="383"/>
      <c r="N1593" s="384"/>
      <c r="O1593" s="384"/>
      <c r="P1593" s="384"/>
      <c r="Q1593" s="384"/>
      <c r="R1593" s="384"/>
      <c r="S1593" s="384"/>
      <c r="T1593" s="385"/>
      <c r="AT1593" s="380" t="s">
        <v>88</v>
      </c>
      <c r="AU1593" s="380" t="s">
        <v>45</v>
      </c>
      <c r="AV1593" s="378" t="s">
        <v>45</v>
      </c>
      <c r="AW1593" s="378" t="s">
        <v>24</v>
      </c>
      <c r="AX1593" s="378" t="s">
        <v>42</v>
      </c>
      <c r="AY1593" s="380" t="s">
        <v>79</v>
      </c>
    </row>
    <row r="1594" spans="2:65" s="378" customFormat="1">
      <c r="B1594" s="377"/>
      <c r="D1594" s="379" t="s">
        <v>88</v>
      </c>
      <c r="E1594" s="380" t="s">
        <v>1</v>
      </c>
      <c r="F1594" s="381" t="s">
        <v>2853</v>
      </c>
      <c r="H1594" s="382">
        <v>-13.002000000000001</v>
      </c>
      <c r="I1594" s="434"/>
      <c r="L1594" s="377"/>
      <c r="M1594" s="383"/>
      <c r="N1594" s="384"/>
      <c r="O1594" s="384"/>
      <c r="P1594" s="384"/>
      <c r="Q1594" s="384"/>
      <c r="R1594" s="384"/>
      <c r="S1594" s="384"/>
      <c r="T1594" s="385"/>
      <c r="AT1594" s="380" t="s">
        <v>88</v>
      </c>
      <c r="AU1594" s="380" t="s">
        <v>45</v>
      </c>
      <c r="AV1594" s="378" t="s">
        <v>45</v>
      </c>
      <c r="AW1594" s="378" t="s">
        <v>24</v>
      </c>
      <c r="AX1594" s="378" t="s">
        <v>42</v>
      </c>
      <c r="AY1594" s="380" t="s">
        <v>79</v>
      </c>
    </row>
    <row r="1595" spans="2:65" s="378" customFormat="1">
      <c r="B1595" s="377"/>
      <c r="D1595" s="379" t="s">
        <v>88</v>
      </c>
      <c r="E1595" s="380" t="s">
        <v>1</v>
      </c>
      <c r="F1595" s="381" t="s">
        <v>2852</v>
      </c>
      <c r="H1595" s="382">
        <v>-1.5760000000000001</v>
      </c>
      <c r="I1595" s="434"/>
      <c r="L1595" s="377"/>
      <c r="M1595" s="383"/>
      <c r="N1595" s="384"/>
      <c r="O1595" s="384"/>
      <c r="P1595" s="384"/>
      <c r="Q1595" s="384"/>
      <c r="R1595" s="384"/>
      <c r="S1595" s="384"/>
      <c r="T1595" s="385"/>
      <c r="AT1595" s="380" t="s">
        <v>88</v>
      </c>
      <c r="AU1595" s="380" t="s">
        <v>45</v>
      </c>
      <c r="AV1595" s="378" t="s">
        <v>45</v>
      </c>
      <c r="AW1595" s="378" t="s">
        <v>24</v>
      </c>
      <c r="AX1595" s="378" t="s">
        <v>42</v>
      </c>
      <c r="AY1595" s="380" t="s">
        <v>79</v>
      </c>
    </row>
    <row r="1596" spans="2:65" s="378" customFormat="1">
      <c r="B1596" s="377"/>
      <c r="D1596" s="379" t="s">
        <v>88</v>
      </c>
      <c r="E1596" s="380" t="s">
        <v>1</v>
      </c>
      <c r="F1596" s="381" t="s">
        <v>2851</v>
      </c>
      <c r="H1596" s="382">
        <v>-2.758</v>
      </c>
      <c r="I1596" s="434"/>
      <c r="L1596" s="377"/>
      <c r="M1596" s="383"/>
      <c r="N1596" s="384"/>
      <c r="O1596" s="384"/>
      <c r="P1596" s="384"/>
      <c r="Q1596" s="384"/>
      <c r="R1596" s="384"/>
      <c r="S1596" s="384"/>
      <c r="T1596" s="385"/>
      <c r="AT1596" s="380" t="s">
        <v>88</v>
      </c>
      <c r="AU1596" s="380" t="s">
        <v>45</v>
      </c>
      <c r="AV1596" s="378" t="s">
        <v>45</v>
      </c>
      <c r="AW1596" s="378" t="s">
        <v>24</v>
      </c>
      <c r="AX1596" s="378" t="s">
        <v>42</v>
      </c>
      <c r="AY1596" s="380" t="s">
        <v>79</v>
      </c>
    </row>
    <row r="1597" spans="2:65" s="417" customFormat="1">
      <c r="B1597" s="416"/>
      <c r="D1597" s="379" t="s">
        <v>88</v>
      </c>
      <c r="E1597" s="418" t="s">
        <v>1</v>
      </c>
      <c r="F1597" s="419" t="s">
        <v>1840</v>
      </c>
      <c r="H1597" s="420">
        <v>213.26499999999999</v>
      </c>
      <c r="I1597" s="438"/>
      <c r="L1597" s="416"/>
      <c r="M1597" s="421"/>
      <c r="N1597" s="422"/>
      <c r="O1597" s="422"/>
      <c r="P1597" s="422"/>
      <c r="Q1597" s="422"/>
      <c r="R1597" s="422"/>
      <c r="S1597" s="422"/>
      <c r="T1597" s="423"/>
      <c r="AT1597" s="418" t="s">
        <v>88</v>
      </c>
      <c r="AU1597" s="418" t="s">
        <v>45</v>
      </c>
      <c r="AV1597" s="417" t="s">
        <v>98</v>
      </c>
      <c r="AW1597" s="417" t="s">
        <v>24</v>
      </c>
      <c r="AX1597" s="417" t="s">
        <v>42</v>
      </c>
      <c r="AY1597" s="418" t="s">
        <v>79</v>
      </c>
    </row>
    <row r="1598" spans="2:65" s="387" customFormat="1">
      <c r="B1598" s="386"/>
      <c r="D1598" s="388" t="s">
        <v>88</v>
      </c>
      <c r="E1598" s="389" t="s">
        <v>1</v>
      </c>
      <c r="F1598" s="390" t="s">
        <v>90</v>
      </c>
      <c r="H1598" s="391">
        <v>535.03599999999994</v>
      </c>
      <c r="I1598" s="435"/>
      <c r="L1598" s="386"/>
      <c r="M1598" s="392"/>
      <c r="N1598" s="393"/>
      <c r="O1598" s="393"/>
      <c r="P1598" s="393"/>
      <c r="Q1598" s="393"/>
      <c r="R1598" s="393"/>
      <c r="S1598" s="393"/>
      <c r="T1598" s="394"/>
      <c r="AT1598" s="395" t="s">
        <v>88</v>
      </c>
      <c r="AU1598" s="395" t="s">
        <v>45</v>
      </c>
      <c r="AV1598" s="387" t="s">
        <v>91</v>
      </c>
      <c r="AW1598" s="387" t="s">
        <v>24</v>
      </c>
      <c r="AX1598" s="387" t="s">
        <v>12</v>
      </c>
      <c r="AY1598" s="395" t="s">
        <v>79</v>
      </c>
    </row>
    <row r="1599" spans="2:65" s="285" customFormat="1" ht="22.5" customHeight="1">
      <c r="B1599" s="286"/>
      <c r="C1599" s="405" t="s">
        <v>2805</v>
      </c>
      <c r="D1599" s="405" t="s">
        <v>92</v>
      </c>
      <c r="E1599" s="406" t="s">
        <v>2882</v>
      </c>
      <c r="F1599" s="407" t="s">
        <v>2881</v>
      </c>
      <c r="G1599" s="408" t="s">
        <v>959</v>
      </c>
      <c r="H1599" s="409">
        <v>588.54</v>
      </c>
      <c r="I1599" s="262"/>
      <c r="J1599" s="410">
        <f>ROUND(I1599*H1599,1)</f>
        <v>0</v>
      </c>
      <c r="K1599" s="407"/>
      <c r="L1599" s="411"/>
      <c r="M1599" s="412" t="s">
        <v>1</v>
      </c>
      <c r="N1599" s="413" t="s">
        <v>31</v>
      </c>
      <c r="O1599" s="374">
        <v>0</v>
      </c>
      <c r="P1599" s="374">
        <f>O1599*H1599</f>
        <v>0</v>
      </c>
      <c r="Q1599" s="374">
        <v>1.29E-2</v>
      </c>
      <c r="R1599" s="374">
        <f>Q1599*H1599</f>
        <v>7.5921659999999997</v>
      </c>
      <c r="S1599" s="374">
        <v>0</v>
      </c>
      <c r="T1599" s="375">
        <f>S1599*H1599</f>
        <v>0</v>
      </c>
      <c r="AR1599" s="275" t="s">
        <v>95</v>
      </c>
      <c r="AT1599" s="275" t="s">
        <v>92</v>
      </c>
      <c r="AU1599" s="275" t="s">
        <v>45</v>
      </c>
      <c r="AY1599" s="275" t="s">
        <v>79</v>
      </c>
      <c r="BE1599" s="376">
        <f>IF(N1599="základní",J1599,0)</f>
        <v>0</v>
      </c>
      <c r="BF1599" s="376">
        <f>IF(N1599="snížená",J1599,0)</f>
        <v>0</v>
      </c>
      <c r="BG1599" s="376">
        <f>IF(N1599="zákl. přenesená",J1599,0)</f>
        <v>0</v>
      </c>
      <c r="BH1599" s="376">
        <f>IF(N1599="sníž. přenesená",J1599,0)</f>
        <v>0</v>
      </c>
      <c r="BI1599" s="376">
        <f>IF(N1599="nulová",J1599,0)</f>
        <v>0</v>
      </c>
      <c r="BJ1599" s="275" t="s">
        <v>12</v>
      </c>
      <c r="BK1599" s="376">
        <f>ROUND(I1599*H1599,1)</f>
        <v>0</v>
      </c>
      <c r="BL1599" s="275" t="s">
        <v>86</v>
      </c>
      <c r="BM1599" s="275" t="s">
        <v>2880</v>
      </c>
    </row>
    <row r="1600" spans="2:65" s="378" customFormat="1">
      <c r="B1600" s="377"/>
      <c r="D1600" s="388" t="s">
        <v>88</v>
      </c>
      <c r="F1600" s="403" t="s">
        <v>4727</v>
      </c>
      <c r="H1600" s="404">
        <v>588.54</v>
      </c>
      <c r="I1600" s="434"/>
      <c r="L1600" s="377"/>
      <c r="M1600" s="383"/>
      <c r="N1600" s="384"/>
      <c r="O1600" s="384"/>
      <c r="P1600" s="384"/>
      <c r="Q1600" s="384"/>
      <c r="R1600" s="384"/>
      <c r="S1600" s="384"/>
      <c r="T1600" s="385"/>
      <c r="AT1600" s="380" t="s">
        <v>88</v>
      </c>
      <c r="AU1600" s="380" t="s">
        <v>45</v>
      </c>
      <c r="AV1600" s="378" t="s">
        <v>45</v>
      </c>
      <c r="AW1600" s="378" t="s">
        <v>2</v>
      </c>
      <c r="AX1600" s="378" t="s">
        <v>12</v>
      </c>
      <c r="AY1600" s="380" t="s">
        <v>79</v>
      </c>
    </row>
    <row r="1601" spans="2:65" s="285" customFormat="1" ht="22.5" customHeight="1">
      <c r="B1601" s="286"/>
      <c r="C1601" s="366" t="s">
        <v>2802</v>
      </c>
      <c r="D1601" s="366" t="s">
        <v>82</v>
      </c>
      <c r="E1601" s="367" t="s">
        <v>2878</v>
      </c>
      <c r="F1601" s="368" t="s">
        <v>2877</v>
      </c>
      <c r="G1601" s="369" t="s">
        <v>959</v>
      </c>
      <c r="H1601" s="370">
        <v>479.75299999999999</v>
      </c>
      <c r="I1601" s="261"/>
      <c r="J1601" s="371">
        <f>ROUND(I1601*H1601,1)</f>
        <v>0</v>
      </c>
      <c r="K1601" s="368"/>
      <c r="L1601" s="286"/>
      <c r="M1601" s="372" t="s">
        <v>1</v>
      </c>
      <c r="N1601" s="373" t="s">
        <v>31</v>
      </c>
      <c r="O1601" s="374">
        <v>0.13</v>
      </c>
      <c r="P1601" s="374">
        <f>O1601*H1601</f>
        <v>62.367890000000003</v>
      </c>
      <c r="Q1601" s="374">
        <v>0</v>
      </c>
      <c r="R1601" s="374">
        <f>Q1601*H1601</f>
        <v>0</v>
      </c>
      <c r="S1601" s="374">
        <v>0</v>
      </c>
      <c r="T1601" s="375">
        <f>S1601*H1601</f>
        <v>0</v>
      </c>
      <c r="AR1601" s="275" t="s">
        <v>86</v>
      </c>
      <c r="AT1601" s="275" t="s">
        <v>82</v>
      </c>
      <c r="AU1601" s="275" t="s">
        <v>45</v>
      </c>
      <c r="AY1601" s="275" t="s">
        <v>79</v>
      </c>
      <c r="BE1601" s="376">
        <f>IF(N1601="základní",J1601,0)</f>
        <v>0</v>
      </c>
      <c r="BF1601" s="376">
        <f>IF(N1601="snížená",J1601,0)</f>
        <v>0</v>
      </c>
      <c r="BG1601" s="376">
        <f>IF(N1601="zákl. přenesená",J1601,0)</f>
        <v>0</v>
      </c>
      <c r="BH1601" s="376">
        <f>IF(N1601="sníž. přenesená",J1601,0)</f>
        <v>0</v>
      </c>
      <c r="BI1601" s="376">
        <f>IF(N1601="nulová",J1601,0)</f>
        <v>0</v>
      </c>
      <c r="BJ1601" s="275" t="s">
        <v>12</v>
      </c>
      <c r="BK1601" s="376">
        <f>ROUND(I1601*H1601,1)</f>
        <v>0</v>
      </c>
      <c r="BL1601" s="275" t="s">
        <v>86</v>
      </c>
      <c r="BM1601" s="275" t="s">
        <v>2876</v>
      </c>
    </row>
    <row r="1602" spans="2:65" s="397" customFormat="1">
      <c r="B1602" s="396"/>
      <c r="D1602" s="379" t="s">
        <v>88</v>
      </c>
      <c r="E1602" s="398" t="s">
        <v>1</v>
      </c>
      <c r="F1602" s="399" t="s">
        <v>2793</v>
      </c>
      <c r="H1602" s="398" t="s">
        <v>1</v>
      </c>
      <c r="I1602" s="436"/>
      <c r="L1602" s="396"/>
      <c r="M1602" s="400"/>
      <c r="N1602" s="401"/>
      <c r="O1602" s="401"/>
      <c r="P1602" s="401"/>
      <c r="Q1602" s="401"/>
      <c r="R1602" s="401"/>
      <c r="S1602" s="401"/>
      <c r="T1602" s="402"/>
      <c r="AT1602" s="398" t="s">
        <v>88</v>
      </c>
      <c r="AU1602" s="398" t="s">
        <v>45</v>
      </c>
      <c r="AV1602" s="397" t="s">
        <v>12</v>
      </c>
      <c r="AW1602" s="397" t="s">
        <v>24</v>
      </c>
      <c r="AX1602" s="397" t="s">
        <v>42</v>
      </c>
      <c r="AY1602" s="398" t="s">
        <v>79</v>
      </c>
    </row>
    <row r="1603" spans="2:65" s="378" customFormat="1" ht="27">
      <c r="B1603" s="377"/>
      <c r="D1603" s="379" t="s">
        <v>88</v>
      </c>
      <c r="E1603" s="380" t="s">
        <v>1</v>
      </c>
      <c r="F1603" s="381" t="s">
        <v>2875</v>
      </c>
      <c r="H1603" s="382">
        <v>233.29499999999999</v>
      </c>
      <c r="I1603" s="434"/>
      <c r="L1603" s="377"/>
      <c r="M1603" s="383"/>
      <c r="N1603" s="384"/>
      <c r="O1603" s="384"/>
      <c r="P1603" s="384"/>
      <c r="Q1603" s="384"/>
      <c r="R1603" s="384"/>
      <c r="S1603" s="384"/>
      <c r="T1603" s="385"/>
      <c r="AT1603" s="380" t="s">
        <v>88</v>
      </c>
      <c r="AU1603" s="380" t="s">
        <v>45</v>
      </c>
      <c r="AV1603" s="378" t="s">
        <v>45</v>
      </c>
      <c r="AW1603" s="378" t="s">
        <v>24</v>
      </c>
      <c r="AX1603" s="378" t="s">
        <v>42</v>
      </c>
      <c r="AY1603" s="380" t="s">
        <v>79</v>
      </c>
    </row>
    <row r="1604" spans="2:65" s="378" customFormat="1" ht="27">
      <c r="B1604" s="377"/>
      <c r="D1604" s="379" t="s">
        <v>88</v>
      </c>
      <c r="E1604" s="380" t="s">
        <v>1</v>
      </c>
      <c r="F1604" s="381" t="s">
        <v>2863</v>
      </c>
      <c r="H1604" s="382">
        <v>103.242</v>
      </c>
      <c r="I1604" s="434"/>
      <c r="L1604" s="377"/>
      <c r="M1604" s="383"/>
      <c r="N1604" s="384"/>
      <c r="O1604" s="384"/>
      <c r="P1604" s="384"/>
      <c r="Q1604" s="384"/>
      <c r="R1604" s="384"/>
      <c r="S1604" s="384"/>
      <c r="T1604" s="385"/>
      <c r="AT1604" s="380" t="s">
        <v>88</v>
      </c>
      <c r="AU1604" s="380" t="s">
        <v>45</v>
      </c>
      <c r="AV1604" s="378" t="s">
        <v>45</v>
      </c>
      <c r="AW1604" s="378" t="s">
        <v>24</v>
      </c>
      <c r="AX1604" s="378" t="s">
        <v>42</v>
      </c>
      <c r="AY1604" s="380" t="s">
        <v>79</v>
      </c>
    </row>
    <row r="1605" spans="2:65" s="378" customFormat="1">
      <c r="B1605" s="377"/>
      <c r="D1605" s="379" t="s">
        <v>88</v>
      </c>
      <c r="E1605" s="380" t="s">
        <v>1</v>
      </c>
      <c r="F1605" s="381" t="s">
        <v>2862</v>
      </c>
      <c r="H1605" s="382">
        <v>-27.58</v>
      </c>
      <c r="I1605" s="434"/>
      <c r="L1605" s="377"/>
      <c r="M1605" s="383"/>
      <c r="N1605" s="384"/>
      <c r="O1605" s="384"/>
      <c r="P1605" s="384"/>
      <c r="Q1605" s="384"/>
      <c r="R1605" s="384"/>
      <c r="S1605" s="384"/>
      <c r="T1605" s="385"/>
      <c r="AT1605" s="380" t="s">
        <v>88</v>
      </c>
      <c r="AU1605" s="380" t="s">
        <v>45</v>
      </c>
      <c r="AV1605" s="378" t="s">
        <v>45</v>
      </c>
      <c r="AW1605" s="378" t="s">
        <v>24</v>
      </c>
      <c r="AX1605" s="378" t="s">
        <v>42</v>
      </c>
      <c r="AY1605" s="380" t="s">
        <v>79</v>
      </c>
    </row>
    <row r="1606" spans="2:65" s="378" customFormat="1">
      <c r="B1606" s="377"/>
      <c r="D1606" s="379" t="s">
        <v>88</v>
      </c>
      <c r="E1606" s="380" t="s">
        <v>1</v>
      </c>
      <c r="F1606" s="381" t="s">
        <v>2861</v>
      </c>
      <c r="H1606" s="382">
        <v>-22.064</v>
      </c>
      <c r="I1606" s="434"/>
      <c r="L1606" s="377"/>
      <c r="M1606" s="383"/>
      <c r="N1606" s="384"/>
      <c r="O1606" s="384"/>
      <c r="P1606" s="384"/>
      <c r="Q1606" s="384"/>
      <c r="R1606" s="384"/>
      <c r="S1606" s="384"/>
      <c r="T1606" s="385"/>
      <c r="AT1606" s="380" t="s">
        <v>88</v>
      </c>
      <c r="AU1606" s="380" t="s">
        <v>45</v>
      </c>
      <c r="AV1606" s="378" t="s">
        <v>45</v>
      </c>
      <c r="AW1606" s="378" t="s">
        <v>24</v>
      </c>
      <c r="AX1606" s="378" t="s">
        <v>42</v>
      </c>
      <c r="AY1606" s="380" t="s">
        <v>79</v>
      </c>
    </row>
    <row r="1607" spans="2:65" s="378" customFormat="1">
      <c r="B1607" s="377"/>
      <c r="D1607" s="379" t="s">
        <v>88</v>
      </c>
      <c r="E1607" s="380" t="s">
        <v>1</v>
      </c>
      <c r="F1607" s="381" t="s">
        <v>2860</v>
      </c>
      <c r="H1607" s="382">
        <v>-7.2</v>
      </c>
      <c r="I1607" s="434"/>
      <c r="L1607" s="377"/>
      <c r="M1607" s="383"/>
      <c r="N1607" s="384"/>
      <c r="O1607" s="384"/>
      <c r="P1607" s="384"/>
      <c r="Q1607" s="384"/>
      <c r="R1607" s="384"/>
      <c r="S1607" s="384"/>
      <c r="T1607" s="385"/>
      <c r="AT1607" s="380" t="s">
        <v>88</v>
      </c>
      <c r="AU1607" s="380" t="s">
        <v>45</v>
      </c>
      <c r="AV1607" s="378" t="s">
        <v>45</v>
      </c>
      <c r="AW1607" s="378" t="s">
        <v>24</v>
      </c>
      <c r="AX1607" s="378" t="s">
        <v>42</v>
      </c>
      <c r="AY1607" s="380" t="s">
        <v>79</v>
      </c>
    </row>
    <row r="1608" spans="2:65" s="378" customFormat="1">
      <c r="B1608" s="377"/>
      <c r="D1608" s="379" t="s">
        <v>88</v>
      </c>
      <c r="E1608" s="380" t="s">
        <v>1</v>
      </c>
      <c r="F1608" s="381" t="s">
        <v>2859</v>
      </c>
      <c r="H1608" s="382">
        <v>-2.4</v>
      </c>
      <c r="I1608" s="434"/>
      <c r="L1608" s="377"/>
      <c r="M1608" s="383"/>
      <c r="N1608" s="384"/>
      <c r="O1608" s="384"/>
      <c r="P1608" s="384"/>
      <c r="Q1608" s="384"/>
      <c r="R1608" s="384"/>
      <c r="S1608" s="384"/>
      <c r="T1608" s="385"/>
      <c r="AT1608" s="380" t="s">
        <v>88</v>
      </c>
      <c r="AU1608" s="380" t="s">
        <v>45</v>
      </c>
      <c r="AV1608" s="378" t="s">
        <v>45</v>
      </c>
      <c r="AW1608" s="378" t="s">
        <v>24</v>
      </c>
      <c r="AX1608" s="378" t="s">
        <v>42</v>
      </c>
      <c r="AY1608" s="380" t="s">
        <v>79</v>
      </c>
    </row>
    <row r="1609" spans="2:65" s="378" customFormat="1">
      <c r="B1609" s="377"/>
      <c r="D1609" s="379" t="s">
        <v>88</v>
      </c>
      <c r="E1609" s="380" t="s">
        <v>1</v>
      </c>
      <c r="F1609" s="381" t="s">
        <v>2858</v>
      </c>
      <c r="H1609" s="382">
        <v>-2.9550000000000001</v>
      </c>
      <c r="I1609" s="434"/>
      <c r="L1609" s="377"/>
      <c r="M1609" s="383"/>
      <c r="N1609" s="384"/>
      <c r="O1609" s="384"/>
      <c r="P1609" s="384"/>
      <c r="Q1609" s="384"/>
      <c r="R1609" s="384"/>
      <c r="S1609" s="384"/>
      <c r="T1609" s="385"/>
      <c r="AT1609" s="380" t="s">
        <v>88</v>
      </c>
      <c r="AU1609" s="380" t="s">
        <v>45</v>
      </c>
      <c r="AV1609" s="378" t="s">
        <v>45</v>
      </c>
      <c r="AW1609" s="378" t="s">
        <v>24</v>
      </c>
      <c r="AX1609" s="378" t="s">
        <v>42</v>
      </c>
      <c r="AY1609" s="380" t="s">
        <v>79</v>
      </c>
    </row>
    <row r="1610" spans="2:65" s="378" customFormat="1">
      <c r="B1610" s="377"/>
      <c r="D1610" s="379" t="s">
        <v>88</v>
      </c>
      <c r="E1610" s="380" t="s">
        <v>1</v>
      </c>
      <c r="F1610" s="381" t="s">
        <v>2857</v>
      </c>
      <c r="H1610" s="382">
        <v>-3.78</v>
      </c>
      <c r="I1610" s="434"/>
      <c r="L1610" s="377"/>
      <c r="M1610" s="383"/>
      <c r="N1610" s="384"/>
      <c r="O1610" s="384"/>
      <c r="P1610" s="384"/>
      <c r="Q1610" s="384"/>
      <c r="R1610" s="384"/>
      <c r="S1610" s="384"/>
      <c r="T1610" s="385"/>
      <c r="AT1610" s="380" t="s">
        <v>88</v>
      </c>
      <c r="AU1610" s="380" t="s">
        <v>45</v>
      </c>
      <c r="AV1610" s="378" t="s">
        <v>45</v>
      </c>
      <c r="AW1610" s="378" t="s">
        <v>24</v>
      </c>
      <c r="AX1610" s="378" t="s">
        <v>42</v>
      </c>
      <c r="AY1610" s="380" t="s">
        <v>79</v>
      </c>
    </row>
    <row r="1611" spans="2:65" s="378" customFormat="1">
      <c r="B1611" s="377"/>
      <c r="D1611" s="379" t="s">
        <v>88</v>
      </c>
      <c r="E1611" s="380" t="s">
        <v>1</v>
      </c>
      <c r="F1611" s="381" t="s">
        <v>2856</v>
      </c>
      <c r="H1611" s="382">
        <v>-1.97</v>
      </c>
      <c r="I1611" s="434"/>
      <c r="L1611" s="377"/>
      <c r="M1611" s="383"/>
      <c r="N1611" s="384"/>
      <c r="O1611" s="384"/>
      <c r="P1611" s="384"/>
      <c r="Q1611" s="384"/>
      <c r="R1611" s="384"/>
      <c r="S1611" s="384"/>
      <c r="T1611" s="385"/>
      <c r="AT1611" s="380" t="s">
        <v>88</v>
      </c>
      <c r="AU1611" s="380" t="s">
        <v>45</v>
      </c>
      <c r="AV1611" s="378" t="s">
        <v>45</v>
      </c>
      <c r="AW1611" s="378" t="s">
        <v>24</v>
      </c>
      <c r="AX1611" s="378" t="s">
        <v>42</v>
      </c>
      <c r="AY1611" s="380" t="s">
        <v>79</v>
      </c>
    </row>
    <row r="1612" spans="2:65" s="378" customFormat="1">
      <c r="B1612" s="377"/>
      <c r="D1612" s="379" t="s">
        <v>88</v>
      </c>
      <c r="E1612" s="380" t="s">
        <v>1</v>
      </c>
      <c r="F1612" s="381" t="s">
        <v>2855</v>
      </c>
      <c r="H1612" s="382">
        <v>-2.1</v>
      </c>
      <c r="I1612" s="434"/>
      <c r="L1612" s="377"/>
      <c r="M1612" s="383"/>
      <c r="N1612" s="384"/>
      <c r="O1612" s="384"/>
      <c r="P1612" s="384"/>
      <c r="Q1612" s="384"/>
      <c r="R1612" s="384"/>
      <c r="S1612" s="384"/>
      <c r="T1612" s="385"/>
      <c r="AT1612" s="380" t="s">
        <v>88</v>
      </c>
      <c r="AU1612" s="380" t="s">
        <v>45</v>
      </c>
      <c r="AV1612" s="378" t="s">
        <v>45</v>
      </c>
      <c r="AW1612" s="378" t="s">
        <v>24</v>
      </c>
      <c r="AX1612" s="378" t="s">
        <v>42</v>
      </c>
      <c r="AY1612" s="380" t="s">
        <v>79</v>
      </c>
    </row>
    <row r="1613" spans="2:65" s="417" customFormat="1">
      <c r="B1613" s="416"/>
      <c r="D1613" s="379" t="s">
        <v>88</v>
      </c>
      <c r="E1613" s="418" t="s">
        <v>1</v>
      </c>
      <c r="F1613" s="419" t="s">
        <v>1840</v>
      </c>
      <c r="H1613" s="420">
        <v>266.488</v>
      </c>
      <c r="I1613" s="438"/>
      <c r="L1613" s="416"/>
      <c r="M1613" s="421"/>
      <c r="N1613" s="422"/>
      <c r="O1613" s="422"/>
      <c r="P1613" s="422"/>
      <c r="Q1613" s="422"/>
      <c r="R1613" s="422"/>
      <c r="S1613" s="422"/>
      <c r="T1613" s="423"/>
      <c r="AT1613" s="418" t="s">
        <v>88</v>
      </c>
      <c r="AU1613" s="418" t="s">
        <v>45</v>
      </c>
      <c r="AV1613" s="417" t="s">
        <v>98</v>
      </c>
      <c r="AW1613" s="417" t="s">
        <v>24</v>
      </c>
      <c r="AX1613" s="417" t="s">
        <v>42</v>
      </c>
      <c r="AY1613" s="418" t="s">
        <v>79</v>
      </c>
    </row>
    <row r="1614" spans="2:65" s="397" customFormat="1">
      <c r="B1614" s="396"/>
      <c r="D1614" s="379" t="s">
        <v>88</v>
      </c>
      <c r="E1614" s="398" t="s">
        <v>1</v>
      </c>
      <c r="F1614" s="399" t="s">
        <v>2791</v>
      </c>
      <c r="H1614" s="398" t="s">
        <v>1</v>
      </c>
      <c r="I1614" s="436"/>
      <c r="L1614" s="396"/>
      <c r="M1614" s="400"/>
      <c r="N1614" s="401"/>
      <c r="O1614" s="401"/>
      <c r="P1614" s="401"/>
      <c r="Q1614" s="401"/>
      <c r="R1614" s="401"/>
      <c r="S1614" s="401"/>
      <c r="T1614" s="402"/>
      <c r="AT1614" s="398" t="s">
        <v>88</v>
      </c>
      <c r="AU1614" s="398" t="s">
        <v>45</v>
      </c>
      <c r="AV1614" s="397" t="s">
        <v>12</v>
      </c>
      <c r="AW1614" s="397" t="s">
        <v>24</v>
      </c>
      <c r="AX1614" s="397" t="s">
        <v>42</v>
      </c>
      <c r="AY1614" s="398" t="s">
        <v>79</v>
      </c>
    </row>
    <row r="1615" spans="2:65" s="378" customFormat="1">
      <c r="B1615" s="377"/>
      <c r="D1615" s="379" t="s">
        <v>88</v>
      </c>
      <c r="E1615" s="380" t="s">
        <v>1</v>
      </c>
      <c r="F1615" s="381" t="s">
        <v>2854</v>
      </c>
      <c r="H1615" s="382">
        <v>230.601</v>
      </c>
      <c r="I1615" s="434"/>
      <c r="L1615" s="377"/>
      <c r="M1615" s="383"/>
      <c r="N1615" s="384"/>
      <c r="O1615" s="384"/>
      <c r="P1615" s="384"/>
      <c r="Q1615" s="384"/>
      <c r="R1615" s="384"/>
      <c r="S1615" s="384"/>
      <c r="T1615" s="385"/>
      <c r="AT1615" s="380" t="s">
        <v>88</v>
      </c>
      <c r="AU1615" s="380" t="s">
        <v>45</v>
      </c>
      <c r="AV1615" s="378" t="s">
        <v>45</v>
      </c>
      <c r="AW1615" s="378" t="s">
        <v>24</v>
      </c>
      <c r="AX1615" s="378" t="s">
        <v>42</v>
      </c>
      <c r="AY1615" s="380" t="s">
        <v>79</v>
      </c>
    </row>
    <row r="1616" spans="2:65" s="378" customFormat="1">
      <c r="B1616" s="377"/>
      <c r="D1616" s="379" t="s">
        <v>88</v>
      </c>
      <c r="E1616" s="380" t="s">
        <v>1</v>
      </c>
      <c r="F1616" s="381" t="s">
        <v>2853</v>
      </c>
      <c r="H1616" s="382">
        <v>-13.002000000000001</v>
      </c>
      <c r="I1616" s="434"/>
      <c r="L1616" s="377"/>
      <c r="M1616" s="383"/>
      <c r="N1616" s="384"/>
      <c r="O1616" s="384"/>
      <c r="P1616" s="384"/>
      <c r="Q1616" s="384"/>
      <c r="R1616" s="384"/>
      <c r="S1616" s="384"/>
      <c r="T1616" s="385"/>
      <c r="AT1616" s="380" t="s">
        <v>88</v>
      </c>
      <c r="AU1616" s="380" t="s">
        <v>45</v>
      </c>
      <c r="AV1616" s="378" t="s">
        <v>45</v>
      </c>
      <c r="AW1616" s="378" t="s">
        <v>24</v>
      </c>
      <c r="AX1616" s="378" t="s">
        <v>42</v>
      </c>
      <c r="AY1616" s="380" t="s">
        <v>79</v>
      </c>
    </row>
    <row r="1617" spans="2:65" s="378" customFormat="1">
      <c r="B1617" s="377"/>
      <c r="D1617" s="379" t="s">
        <v>88</v>
      </c>
      <c r="E1617" s="380" t="s">
        <v>1</v>
      </c>
      <c r="F1617" s="381" t="s">
        <v>2852</v>
      </c>
      <c r="H1617" s="382">
        <v>-1.5760000000000001</v>
      </c>
      <c r="I1617" s="434"/>
      <c r="L1617" s="377"/>
      <c r="M1617" s="383"/>
      <c r="N1617" s="384"/>
      <c r="O1617" s="384"/>
      <c r="P1617" s="384"/>
      <c r="Q1617" s="384"/>
      <c r="R1617" s="384"/>
      <c r="S1617" s="384"/>
      <c r="T1617" s="385"/>
      <c r="AT1617" s="380" t="s">
        <v>88</v>
      </c>
      <c r="AU1617" s="380" t="s">
        <v>45</v>
      </c>
      <c r="AV1617" s="378" t="s">
        <v>45</v>
      </c>
      <c r="AW1617" s="378" t="s">
        <v>24</v>
      </c>
      <c r="AX1617" s="378" t="s">
        <v>42</v>
      </c>
      <c r="AY1617" s="380" t="s">
        <v>79</v>
      </c>
    </row>
    <row r="1618" spans="2:65" s="378" customFormat="1">
      <c r="B1618" s="377"/>
      <c r="D1618" s="379" t="s">
        <v>88</v>
      </c>
      <c r="E1618" s="380" t="s">
        <v>1</v>
      </c>
      <c r="F1618" s="381" t="s">
        <v>2851</v>
      </c>
      <c r="H1618" s="382">
        <v>-2.758</v>
      </c>
      <c r="I1618" s="434"/>
      <c r="L1618" s="377"/>
      <c r="M1618" s="383"/>
      <c r="N1618" s="384"/>
      <c r="O1618" s="384"/>
      <c r="P1618" s="384"/>
      <c r="Q1618" s="384"/>
      <c r="R1618" s="384"/>
      <c r="S1618" s="384"/>
      <c r="T1618" s="385"/>
      <c r="AT1618" s="380" t="s">
        <v>88</v>
      </c>
      <c r="AU1618" s="380" t="s">
        <v>45</v>
      </c>
      <c r="AV1618" s="378" t="s">
        <v>45</v>
      </c>
      <c r="AW1618" s="378" t="s">
        <v>24</v>
      </c>
      <c r="AX1618" s="378" t="s">
        <v>42</v>
      </c>
      <c r="AY1618" s="380" t="s">
        <v>79</v>
      </c>
    </row>
    <row r="1619" spans="2:65" s="417" customFormat="1">
      <c r="B1619" s="416"/>
      <c r="D1619" s="379" t="s">
        <v>88</v>
      </c>
      <c r="E1619" s="418" t="s">
        <v>1</v>
      </c>
      <c r="F1619" s="419" t="s">
        <v>1840</v>
      </c>
      <c r="H1619" s="420">
        <v>213.26499999999999</v>
      </c>
      <c r="I1619" s="438"/>
      <c r="L1619" s="416"/>
      <c r="M1619" s="421"/>
      <c r="N1619" s="422"/>
      <c r="O1619" s="422"/>
      <c r="P1619" s="422"/>
      <c r="Q1619" s="422"/>
      <c r="R1619" s="422"/>
      <c r="S1619" s="422"/>
      <c r="T1619" s="423"/>
      <c r="AT1619" s="418" t="s">
        <v>88</v>
      </c>
      <c r="AU1619" s="418" t="s">
        <v>45</v>
      </c>
      <c r="AV1619" s="417" t="s">
        <v>98</v>
      </c>
      <c r="AW1619" s="417" t="s">
        <v>24</v>
      </c>
      <c r="AX1619" s="417" t="s">
        <v>42</v>
      </c>
      <c r="AY1619" s="418" t="s">
        <v>79</v>
      </c>
    </row>
    <row r="1620" spans="2:65" s="387" customFormat="1">
      <c r="B1620" s="386"/>
      <c r="D1620" s="388" t="s">
        <v>88</v>
      </c>
      <c r="E1620" s="389" t="s">
        <v>1</v>
      </c>
      <c r="F1620" s="390" t="s">
        <v>90</v>
      </c>
      <c r="H1620" s="391">
        <v>479.75299999999999</v>
      </c>
      <c r="I1620" s="435"/>
      <c r="L1620" s="386"/>
      <c r="M1620" s="392"/>
      <c r="N1620" s="393"/>
      <c r="O1620" s="393"/>
      <c r="P1620" s="393"/>
      <c r="Q1620" s="393"/>
      <c r="R1620" s="393"/>
      <c r="S1620" s="393"/>
      <c r="T1620" s="394"/>
      <c r="AT1620" s="395" t="s">
        <v>88</v>
      </c>
      <c r="AU1620" s="395" t="s">
        <v>45</v>
      </c>
      <c r="AV1620" s="387" t="s">
        <v>91</v>
      </c>
      <c r="AW1620" s="387" t="s">
        <v>24</v>
      </c>
      <c r="AX1620" s="387" t="s">
        <v>12</v>
      </c>
      <c r="AY1620" s="395" t="s">
        <v>79</v>
      </c>
    </row>
    <row r="1621" spans="2:65" s="285" customFormat="1" ht="22.5" customHeight="1">
      <c r="B1621" s="286"/>
      <c r="C1621" s="366" t="s">
        <v>2798</v>
      </c>
      <c r="D1621" s="366" t="s">
        <v>82</v>
      </c>
      <c r="E1621" s="367" t="s">
        <v>2873</v>
      </c>
      <c r="F1621" s="368" t="s">
        <v>2872</v>
      </c>
      <c r="G1621" s="369" t="s">
        <v>85</v>
      </c>
      <c r="H1621" s="370">
        <v>58.8</v>
      </c>
      <c r="I1621" s="261"/>
      <c r="J1621" s="371">
        <f>ROUND(I1621*H1621,1)</f>
        <v>0</v>
      </c>
      <c r="K1621" s="368"/>
      <c r="L1621" s="286"/>
      <c r="M1621" s="372" t="s">
        <v>1</v>
      </c>
      <c r="N1621" s="373" t="s">
        <v>31</v>
      </c>
      <c r="O1621" s="374">
        <v>0.248</v>
      </c>
      <c r="P1621" s="374">
        <f>O1621*H1621</f>
        <v>14.5824</v>
      </c>
      <c r="Q1621" s="374">
        <v>3.1E-4</v>
      </c>
      <c r="R1621" s="374">
        <f>Q1621*H1621</f>
        <v>1.8227999999999998E-2</v>
      </c>
      <c r="S1621" s="374">
        <v>0</v>
      </c>
      <c r="T1621" s="375">
        <f>S1621*H1621</f>
        <v>0</v>
      </c>
      <c r="AR1621" s="275" t="s">
        <v>86</v>
      </c>
      <c r="AT1621" s="275" t="s">
        <v>82</v>
      </c>
      <c r="AU1621" s="275" t="s">
        <v>45</v>
      </c>
      <c r="AY1621" s="275" t="s">
        <v>79</v>
      </c>
      <c r="BE1621" s="376">
        <f>IF(N1621="základní",J1621,0)</f>
        <v>0</v>
      </c>
      <c r="BF1621" s="376">
        <f>IF(N1621="snížená",J1621,0)</f>
        <v>0</v>
      </c>
      <c r="BG1621" s="376">
        <f>IF(N1621="zákl. přenesená",J1621,0)</f>
        <v>0</v>
      </c>
      <c r="BH1621" s="376">
        <f>IF(N1621="sníž. přenesená",J1621,0)</f>
        <v>0</v>
      </c>
      <c r="BI1621" s="376">
        <f>IF(N1621="nulová",J1621,0)</f>
        <v>0</v>
      </c>
      <c r="BJ1621" s="275" t="s">
        <v>12</v>
      </c>
      <c r="BK1621" s="376">
        <f>ROUND(I1621*H1621,1)</f>
        <v>0</v>
      </c>
      <c r="BL1621" s="275" t="s">
        <v>86</v>
      </c>
      <c r="BM1621" s="275" t="s">
        <v>2871</v>
      </c>
    </row>
    <row r="1622" spans="2:65" s="378" customFormat="1">
      <c r="B1622" s="377"/>
      <c r="D1622" s="379" t="s">
        <v>88</v>
      </c>
      <c r="E1622" s="380" t="s">
        <v>1</v>
      </c>
      <c r="F1622" s="381" t="s">
        <v>2870</v>
      </c>
      <c r="H1622" s="382">
        <v>35.700000000000003</v>
      </c>
      <c r="I1622" s="434"/>
      <c r="L1622" s="377"/>
      <c r="M1622" s="383"/>
      <c r="N1622" s="384"/>
      <c r="O1622" s="384"/>
      <c r="P1622" s="384"/>
      <c r="Q1622" s="384"/>
      <c r="R1622" s="384"/>
      <c r="S1622" s="384"/>
      <c r="T1622" s="385"/>
      <c r="AT1622" s="380" t="s">
        <v>88</v>
      </c>
      <c r="AU1622" s="380" t="s">
        <v>45</v>
      </c>
      <c r="AV1622" s="378" t="s">
        <v>45</v>
      </c>
      <c r="AW1622" s="378" t="s">
        <v>24</v>
      </c>
      <c r="AX1622" s="378" t="s">
        <v>42</v>
      </c>
      <c r="AY1622" s="380" t="s">
        <v>79</v>
      </c>
    </row>
    <row r="1623" spans="2:65" s="378" customFormat="1">
      <c r="B1623" s="377"/>
      <c r="D1623" s="379" t="s">
        <v>88</v>
      </c>
      <c r="E1623" s="380" t="s">
        <v>1</v>
      </c>
      <c r="F1623" s="381" t="s">
        <v>2869</v>
      </c>
      <c r="H1623" s="382">
        <v>23.1</v>
      </c>
      <c r="I1623" s="434"/>
      <c r="L1623" s="377"/>
      <c r="M1623" s="383"/>
      <c r="N1623" s="384"/>
      <c r="O1623" s="384"/>
      <c r="P1623" s="384"/>
      <c r="Q1623" s="384"/>
      <c r="R1623" s="384"/>
      <c r="S1623" s="384"/>
      <c r="T1623" s="385"/>
      <c r="AT1623" s="380" t="s">
        <v>88</v>
      </c>
      <c r="AU1623" s="380" t="s">
        <v>45</v>
      </c>
      <c r="AV1623" s="378" t="s">
        <v>45</v>
      </c>
      <c r="AW1623" s="378" t="s">
        <v>24</v>
      </c>
      <c r="AX1623" s="378" t="s">
        <v>42</v>
      </c>
      <c r="AY1623" s="380" t="s">
        <v>79</v>
      </c>
    </row>
    <row r="1624" spans="2:65" s="387" customFormat="1">
      <c r="B1624" s="386"/>
      <c r="D1624" s="388" t="s">
        <v>88</v>
      </c>
      <c r="E1624" s="389" t="s">
        <v>1</v>
      </c>
      <c r="F1624" s="390" t="s">
        <v>90</v>
      </c>
      <c r="H1624" s="391">
        <v>58.8</v>
      </c>
      <c r="I1624" s="435"/>
      <c r="L1624" s="386"/>
      <c r="M1624" s="392"/>
      <c r="N1624" s="393"/>
      <c r="O1624" s="393"/>
      <c r="P1624" s="393"/>
      <c r="Q1624" s="393"/>
      <c r="R1624" s="393"/>
      <c r="S1624" s="393"/>
      <c r="T1624" s="394"/>
      <c r="AT1624" s="395" t="s">
        <v>88</v>
      </c>
      <c r="AU1624" s="395" t="s">
        <v>45</v>
      </c>
      <c r="AV1624" s="387" t="s">
        <v>91</v>
      </c>
      <c r="AW1624" s="387" t="s">
        <v>24</v>
      </c>
      <c r="AX1624" s="387" t="s">
        <v>12</v>
      </c>
      <c r="AY1624" s="395" t="s">
        <v>79</v>
      </c>
    </row>
    <row r="1625" spans="2:65" s="285" customFormat="1" ht="22.5" customHeight="1">
      <c r="B1625" s="286"/>
      <c r="C1625" s="366" t="s">
        <v>2756</v>
      </c>
      <c r="D1625" s="366" t="s">
        <v>82</v>
      </c>
      <c r="E1625" s="367" t="s">
        <v>2867</v>
      </c>
      <c r="F1625" s="368" t="s">
        <v>2866</v>
      </c>
      <c r="G1625" s="369" t="s">
        <v>959</v>
      </c>
      <c r="H1625" s="370">
        <v>535.03599999999994</v>
      </c>
      <c r="I1625" s="261"/>
      <c r="J1625" s="371">
        <f>ROUND(I1625*H1625,1)</f>
        <v>0</v>
      </c>
      <c r="K1625" s="368"/>
      <c r="L1625" s="286"/>
      <c r="M1625" s="372" t="s">
        <v>1</v>
      </c>
      <c r="N1625" s="373" t="s">
        <v>31</v>
      </c>
      <c r="O1625" s="374">
        <v>4.3999999999999997E-2</v>
      </c>
      <c r="P1625" s="374">
        <f>O1625*H1625</f>
        <v>23.541583999999997</v>
      </c>
      <c r="Q1625" s="374">
        <v>2.9999999999999997E-4</v>
      </c>
      <c r="R1625" s="374">
        <f>Q1625*H1625</f>
        <v>0.16051079999999998</v>
      </c>
      <c r="S1625" s="374">
        <v>0</v>
      </c>
      <c r="T1625" s="375">
        <f>S1625*H1625</f>
        <v>0</v>
      </c>
      <c r="AR1625" s="275" t="s">
        <v>86</v>
      </c>
      <c r="AT1625" s="275" t="s">
        <v>82</v>
      </c>
      <c r="AU1625" s="275" t="s">
        <v>45</v>
      </c>
      <c r="AY1625" s="275" t="s">
        <v>79</v>
      </c>
      <c r="BE1625" s="376">
        <f>IF(N1625="základní",J1625,0)</f>
        <v>0</v>
      </c>
      <c r="BF1625" s="376">
        <f>IF(N1625="snížená",J1625,0)</f>
        <v>0</v>
      </c>
      <c r="BG1625" s="376">
        <f>IF(N1625="zákl. přenesená",J1625,0)</f>
        <v>0</v>
      </c>
      <c r="BH1625" s="376">
        <f>IF(N1625="sníž. přenesená",J1625,0)</f>
        <v>0</v>
      </c>
      <c r="BI1625" s="376">
        <f>IF(N1625="nulová",J1625,0)</f>
        <v>0</v>
      </c>
      <c r="BJ1625" s="275" t="s">
        <v>12</v>
      </c>
      <c r="BK1625" s="376">
        <f>ROUND(I1625*H1625,1)</f>
        <v>0</v>
      </c>
      <c r="BL1625" s="275" t="s">
        <v>86</v>
      </c>
      <c r="BM1625" s="275" t="s">
        <v>2865</v>
      </c>
    </row>
    <row r="1626" spans="2:65" s="397" customFormat="1">
      <c r="B1626" s="396"/>
      <c r="D1626" s="379" t="s">
        <v>88</v>
      </c>
      <c r="E1626" s="398" t="s">
        <v>1</v>
      </c>
      <c r="F1626" s="399" t="s">
        <v>2793</v>
      </c>
      <c r="H1626" s="398" t="s">
        <v>1</v>
      </c>
      <c r="I1626" s="436"/>
      <c r="L1626" s="396"/>
      <c r="M1626" s="400"/>
      <c r="N1626" s="401"/>
      <c r="O1626" s="401"/>
      <c r="P1626" s="401"/>
      <c r="Q1626" s="401"/>
      <c r="R1626" s="401"/>
      <c r="S1626" s="401"/>
      <c r="T1626" s="402"/>
      <c r="AT1626" s="398" t="s">
        <v>88</v>
      </c>
      <c r="AU1626" s="398" t="s">
        <v>45</v>
      </c>
      <c r="AV1626" s="397" t="s">
        <v>12</v>
      </c>
      <c r="AW1626" s="397" t="s">
        <v>24</v>
      </c>
      <c r="AX1626" s="397" t="s">
        <v>42</v>
      </c>
      <c r="AY1626" s="398" t="s">
        <v>79</v>
      </c>
    </row>
    <row r="1627" spans="2:65" s="378" customFormat="1" ht="27">
      <c r="B1627" s="377"/>
      <c r="D1627" s="379" t="s">
        <v>88</v>
      </c>
      <c r="E1627" s="380" t="s">
        <v>1</v>
      </c>
      <c r="F1627" s="381" t="s">
        <v>2864</v>
      </c>
      <c r="H1627" s="382">
        <v>288.57799999999997</v>
      </c>
      <c r="I1627" s="434"/>
      <c r="L1627" s="377"/>
      <c r="M1627" s="383"/>
      <c r="N1627" s="384"/>
      <c r="O1627" s="384"/>
      <c r="P1627" s="384"/>
      <c r="Q1627" s="384"/>
      <c r="R1627" s="384"/>
      <c r="S1627" s="384"/>
      <c r="T1627" s="385"/>
      <c r="AT1627" s="380" t="s">
        <v>88</v>
      </c>
      <c r="AU1627" s="380" t="s">
        <v>45</v>
      </c>
      <c r="AV1627" s="378" t="s">
        <v>45</v>
      </c>
      <c r="AW1627" s="378" t="s">
        <v>24</v>
      </c>
      <c r="AX1627" s="378" t="s">
        <v>42</v>
      </c>
      <c r="AY1627" s="380" t="s">
        <v>79</v>
      </c>
    </row>
    <row r="1628" spans="2:65" s="378" customFormat="1" ht="27">
      <c r="B1628" s="377"/>
      <c r="D1628" s="379" t="s">
        <v>88</v>
      </c>
      <c r="E1628" s="380" t="s">
        <v>1</v>
      </c>
      <c r="F1628" s="381" t="s">
        <v>2863</v>
      </c>
      <c r="H1628" s="382">
        <v>103.242</v>
      </c>
      <c r="I1628" s="434"/>
      <c r="L1628" s="377"/>
      <c r="M1628" s="383"/>
      <c r="N1628" s="384"/>
      <c r="O1628" s="384"/>
      <c r="P1628" s="384"/>
      <c r="Q1628" s="384"/>
      <c r="R1628" s="384"/>
      <c r="S1628" s="384"/>
      <c r="T1628" s="385"/>
      <c r="AT1628" s="380" t="s">
        <v>88</v>
      </c>
      <c r="AU1628" s="380" t="s">
        <v>45</v>
      </c>
      <c r="AV1628" s="378" t="s">
        <v>45</v>
      </c>
      <c r="AW1628" s="378" t="s">
        <v>24</v>
      </c>
      <c r="AX1628" s="378" t="s">
        <v>42</v>
      </c>
      <c r="AY1628" s="380" t="s">
        <v>79</v>
      </c>
    </row>
    <row r="1629" spans="2:65" s="378" customFormat="1">
      <c r="B1629" s="377"/>
      <c r="D1629" s="379" t="s">
        <v>88</v>
      </c>
      <c r="E1629" s="380" t="s">
        <v>1</v>
      </c>
      <c r="F1629" s="381" t="s">
        <v>2862</v>
      </c>
      <c r="H1629" s="382">
        <v>-27.58</v>
      </c>
      <c r="I1629" s="434"/>
      <c r="L1629" s="377"/>
      <c r="M1629" s="383"/>
      <c r="N1629" s="384"/>
      <c r="O1629" s="384"/>
      <c r="P1629" s="384"/>
      <c r="Q1629" s="384"/>
      <c r="R1629" s="384"/>
      <c r="S1629" s="384"/>
      <c r="T1629" s="385"/>
      <c r="AT1629" s="380" t="s">
        <v>88</v>
      </c>
      <c r="AU1629" s="380" t="s">
        <v>45</v>
      </c>
      <c r="AV1629" s="378" t="s">
        <v>45</v>
      </c>
      <c r="AW1629" s="378" t="s">
        <v>24</v>
      </c>
      <c r="AX1629" s="378" t="s">
        <v>42</v>
      </c>
      <c r="AY1629" s="380" t="s">
        <v>79</v>
      </c>
    </row>
    <row r="1630" spans="2:65" s="378" customFormat="1">
      <c r="B1630" s="377"/>
      <c r="D1630" s="379" t="s">
        <v>88</v>
      </c>
      <c r="E1630" s="380" t="s">
        <v>1</v>
      </c>
      <c r="F1630" s="381" t="s">
        <v>2861</v>
      </c>
      <c r="H1630" s="382">
        <v>-22.064</v>
      </c>
      <c r="I1630" s="434"/>
      <c r="L1630" s="377"/>
      <c r="M1630" s="383"/>
      <c r="N1630" s="384"/>
      <c r="O1630" s="384"/>
      <c r="P1630" s="384"/>
      <c r="Q1630" s="384"/>
      <c r="R1630" s="384"/>
      <c r="S1630" s="384"/>
      <c r="T1630" s="385"/>
      <c r="AT1630" s="380" t="s">
        <v>88</v>
      </c>
      <c r="AU1630" s="380" t="s">
        <v>45</v>
      </c>
      <c r="AV1630" s="378" t="s">
        <v>45</v>
      </c>
      <c r="AW1630" s="378" t="s">
        <v>24</v>
      </c>
      <c r="AX1630" s="378" t="s">
        <v>42</v>
      </c>
      <c r="AY1630" s="380" t="s">
        <v>79</v>
      </c>
    </row>
    <row r="1631" spans="2:65" s="378" customFormat="1">
      <c r="B1631" s="377"/>
      <c r="D1631" s="379" t="s">
        <v>88</v>
      </c>
      <c r="E1631" s="380" t="s">
        <v>1</v>
      </c>
      <c r="F1631" s="381" t="s">
        <v>2860</v>
      </c>
      <c r="H1631" s="382">
        <v>-7.2</v>
      </c>
      <c r="I1631" s="434"/>
      <c r="L1631" s="377"/>
      <c r="M1631" s="383"/>
      <c r="N1631" s="384"/>
      <c r="O1631" s="384"/>
      <c r="P1631" s="384"/>
      <c r="Q1631" s="384"/>
      <c r="R1631" s="384"/>
      <c r="S1631" s="384"/>
      <c r="T1631" s="385"/>
      <c r="AT1631" s="380" t="s">
        <v>88</v>
      </c>
      <c r="AU1631" s="380" t="s">
        <v>45</v>
      </c>
      <c r="AV1631" s="378" t="s">
        <v>45</v>
      </c>
      <c r="AW1631" s="378" t="s">
        <v>24</v>
      </c>
      <c r="AX1631" s="378" t="s">
        <v>42</v>
      </c>
      <c r="AY1631" s="380" t="s">
        <v>79</v>
      </c>
    </row>
    <row r="1632" spans="2:65" s="378" customFormat="1">
      <c r="B1632" s="377"/>
      <c r="D1632" s="379" t="s">
        <v>88</v>
      </c>
      <c r="E1632" s="380" t="s">
        <v>1</v>
      </c>
      <c r="F1632" s="381" t="s">
        <v>2859</v>
      </c>
      <c r="H1632" s="382">
        <v>-2.4</v>
      </c>
      <c r="I1632" s="434"/>
      <c r="L1632" s="377"/>
      <c r="M1632" s="383"/>
      <c r="N1632" s="384"/>
      <c r="O1632" s="384"/>
      <c r="P1632" s="384"/>
      <c r="Q1632" s="384"/>
      <c r="R1632" s="384"/>
      <c r="S1632" s="384"/>
      <c r="T1632" s="385"/>
      <c r="AT1632" s="380" t="s">
        <v>88</v>
      </c>
      <c r="AU1632" s="380" t="s">
        <v>45</v>
      </c>
      <c r="AV1632" s="378" t="s">
        <v>45</v>
      </c>
      <c r="AW1632" s="378" t="s">
        <v>24</v>
      </c>
      <c r="AX1632" s="378" t="s">
        <v>42</v>
      </c>
      <c r="AY1632" s="380" t="s">
        <v>79</v>
      </c>
    </row>
    <row r="1633" spans="2:65" s="378" customFormat="1">
      <c r="B1633" s="377"/>
      <c r="D1633" s="379" t="s">
        <v>88</v>
      </c>
      <c r="E1633" s="380" t="s">
        <v>1</v>
      </c>
      <c r="F1633" s="381" t="s">
        <v>2858</v>
      </c>
      <c r="H1633" s="382">
        <v>-2.9550000000000001</v>
      </c>
      <c r="I1633" s="434"/>
      <c r="L1633" s="377"/>
      <c r="M1633" s="383"/>
      <c r="N1633" s="384"/>
      <c r="O1633" s="384"/>
      <c r="P1633" s="384"/>
      <c r="Q1633" s="384"/>
      <c r="R1633" s="384"/>
      <c r="S1633" s="384"/>
      <c r="T1633" s="385"/>
      <c r="AT1633" s="380" t="s">
        <v>88</v>
      </c>
      <c r="AU1633" s="380" t="s">
        <v>45</v>
      </c>
      <c r="AV1633" s="378" t="s">
        <v>45</v>
      </c>
      <c r="AW1633" s="378" t="s">
        <v>24</v>
      </c>
      <c r="AX1633" s="378" t="s">
        <v>42</v>
      </c>
      <c r="AY1633" s="380" t="s">
        <v>79</v>
      </c>
    </row>
    <row r="1634" spans="2:65" s="378" customFormat="1">
      <c r="B1634" s="377"/>
      <c r="D1634" s="379" t="s">
        <v>88</v>
      </c>
      <c r="E1634" s="380" t="s">
        <v>1</v>
      </c>
      <c r="F1634" s="381" t="s">
        <v>2857</v>
      </c>
      <c r="H1634" s="382">
        <v>-3.78</v>
      </c>
      <c r="I1634" s="434"/>
      <c r="L1634" s="377"/>
      <c r="M1634" s="383"/>
      <c r="N1634" s="384"/>
      <c r="O1634" s="384"/>
      <c r="P1634" s="384"/>
      <c r="Q1634" s="384"/>
      <c r="R1634" s="384"/>
      <c r="S1634" s="384"/>
      <c r="T1634" s="385"/>
      <c r="AT1634" s="380" t="s">
        <v>88</v>
      </c>
      <c r="AU1634" s="380" t="s">
        <v>45</v>
      </c>
      <c r="AV1634" s="378" t="s">
        <v>45</v>
      </c>
      <c r="AW1634" s="378" t="s">
        <v>24</v>
      </c>
      <c r="AX1634" s="378" t="s">
        <v>42</v>
      </c>
      <c r="AY1634" s="380" t="s">
        <v>79</v>
      </c>
    </row>
    <row r="1635" spans="2:65" s="378" customFormat="1">
      <c r="B1635" s="377"/>
      <c r="D1635" s="379" t="s">
        <v>88</v>
      </c>
      <c r="E1635" s="380" t="s">
        <v>1</v>
      </c>
      <c r="F1635" s="381" t="s">
        <v>2856</v>
      </c>
      <c r="H1635" s="382">
        <v>-1.97</v>
      </c>
      <c r="I1635" s="434"/>
      <c r="L1635" s="377"/>
      <c r="M1635" s="383"/>
      <c r="N1635" s="384"/>
      <c r="O1635" s="384"/>
      <c r="P1635" s="384"/>
      <c r="Q1635" s="384"/>
      <c r="R1635" s="384"/>
      <c r="S1635" s="384"/>
      <c r="T1635" s="385"/>
      <c r="AT1635" s="380" t="s">
        <v>88</v>
      </c>
      <c r="AU1635" s="380" t="s">
        <v>45</v>
      </c>
      <c r="AV1635" s="378" t="s">
        <v>45</v>
      </c>
      <c r="AW1635" s="378" t="s">
        <v>24</v>
      </c>
      <c r="AX1635" s="378" t="s">
        <v>42</v>
      </c>
      <c r="AY1635" s="380" t="s">
        <v>79</v>
      </c>
    </row>
    <row r="1636" spans="2:65" s="378" customFormat="1">
      <c r="B1636" s="377"/>
      <c r="D1636" s="379" t="s">
        <v>88</v>
      </c>
      <c r="E1636" s="380" t="s">
        <v>1</v>
      </c>
      <c r="F1636" s="381" t="s">
        <v>2855</v>
      </c>
      <c r="H1636" s="382">
        <v>-2.1</v>
      </c>
      <c r="I1636" s="434"/>
      <c r="L1636" s="377"/>
      <c r="M1636" s="383"/>
      <c r="N1636" s="384"/>
      <c r="O1636" s="384"/>
      <c r="P1636" s="384"/>
      <c r="Q1636" s="384"/>
      <c r="R1636" s="384"/>
      <c r="S1636" s="384"/>
      <c r="T1636" s="385"/>
      <c r="AT1636" s="380" t="s">
        <v>88</v>
      </c>
      <c r="AU1636" s="380" t="s">
        <v>45</v>
      </c>
      <c r="AV1636" s="378" t="s">
        <v>45</v>
      </c>
      <c r="AW1636" s="378" t="s">
        <v>24</v>
      </c>
      <c r="AX1636" s="378" t="s">
        <v>42</v>
      </c>
      <c r="AY1636" s="380" t="s">
        <v>79</v>
      </c>
    </row>
    <row r="1637" spans="2:65" s="417" customFormat="1">
      <c r="B1637" s="416"/>
      <c r="D1637" s="379" t="s">
        <v>88</v>
      </c>
      <c r="E1637" s="418" t="s">
        <v>1</v>
      </c>
      <c r="F1637" s="419" t="s">
        <v>1840</v>
      </c>
      <c r="H1637" s="420">
        <v>321.77100000000002</v>
      </c>
      <c r="I1637" s="438"/>
      <c r="L1637" s="416"/>
      <c r="M1637" s="421"/>
      <c r="N1637" s="422"/>
      <c r="O1637" s="422"/>
      <c r="P1637" s="422"/>
      <c r="Q1637" s="422"/>
      <c r="R1637" s="422"/>
      <c r="S1637" s="422"/>
      <c r="T1637" s="423"/>
      <c r="AT1637" s="418" t="s">
        <v>88</v>
      </c>
      <c r="AU1637" s="418" t="s">
        <v>45</v>
      </c>
      <c r="AV1637" s="417" t="s">
        <v>98</v>
      </c>
      <c r="AW1637" s="417" t="s">
        <v>24</v>
      </c>
      <c r="AX1637" s="417" t="s">
        <v>42</v>
      </c>
      <c r="AY1637" s="418" t="s">
        <v>79</v>
      </c>
    </row>
    <row r="1638" spans="2:65" s="397" customFormat="1">
      <c r="B1638" s="396"/>
      <c r="D1638" s="379" t="s">
        <v>88</v>
      </c>
      <c r="E1638" s="398" t="s">
        <v>1</v>
      </c>
      <c r="F1638" s="399" t="s">
        <v>2791</v>
      </c>
      <c r="H1638" s="398" t="s">
        <v>1</v>
      </c>
      <c r="I1638" s="436"/>
      <c r="L1638" s="396"/>
      <c r="M1638" s="400"/>
      <c r="N1638" s="401"/>
      <c r="O1638" s="401"/>
      <c r="P1638" s="401"/>
      <c r="Q1638" s="401"/>
      <c r="R1638" s="401"/>
      <c r="S1638" s="401"/>
      <c r="T1638" s="402"/>
      <c r="AT1638" s="398" t="s">
        <v>88</v>
      </c>
      <c r="AU1638" s="398" t="s">
        <v>45</v>
      </c>
      <c r="AV1638" s="397" t="s">
        <v>12</v>
      </c>
      <c r="AW1638" s="397" t="s">
        <v>24</v>
      </c>
      <c r="AX1638" s="397" t="s">
        <v>42</v>
      </c>
      <c r="AY1638" s="398" t="s">
        <v>79</v>
      </c>
    </row>
    <row r="1639" spans="2:65" s="378" customFormat="1">
      <c r="B1639" s="377"/>
      <c r="D1639" s="379" t="s">
        <v>88</v>
      </c>
      <c r="E1639" s="380" t="s">
        <v>1</v>
      </c>
      <c r="F1639" s="381" t="s">
        <v>2854</v>
      </c>
      <c r="H1639" s="382">
        <v>230.601</v>
      </c>
      <c r="I1639" s="434"/>
      <c r="L1639" s="377"/>
      <c r="M1639" s="383"/>
      <c r="N1639" s="384"/>
      <c r="O1639" s="384"/>
      <c r="P1639" s="384"/>
      <c r="Q1639" s="384"/>
      <c r="R1639" s="384"/>
      <c r="S1639" s="384"/>
      <c r="T1639" s="385"/>
      <c r="AT1639" s="380" t="s">
        <v>88</v>
      </c>
      <c r="AU1639" s="380" t="s">
        <v>45</v>
      </c>
      <c r="AV1639" s="378" t="s">
        <v>45</v>
      </c>
      <c r="AW1639" s="378" t="s">
        <v>24</v>
      </c>
      <c r="AX1639" s="378" t="s">
        <v>42</v>
      </c>
      <c r="AY1639" s="380" t="s">
        <v>79</v>
      </c>
    </row>
    <row r="1640" spans="2:65" s="378" customFormat="1">
      <c r="B1640" s="377"/>
      <c r="D1640" s="379" t="s">
        <v>88</v>
      </c>
      <c r="E1640" s="380" t="s">
        <v>1</v>
      </c>
      <c r="F1640" s="381" t="s">
        <v>2853</v>
      </c>
      <c r="H1640" s="382">
        <v>-13.002000000000001</v>
      </c>
      <c r="I1640" s="434"/>
      <c r="L1640" s="377"/>
      <c r="M1640" s="383"/>
      <c r="N1640" s="384"/>
      <c r="O1640" s="384"/>
      <c r="P1640" s="384"/>
      <c r="Q1640" s="384"/>
      <c r="R1640" s="384"/>
      <c r="S1640" s="384"/>
      <c r="T1640" s="385"/>
      <c r="AT1640" s="380" t="s">
        <v>88</v>
      </c>
      <c r="AU1640" s="380" t="s">
        <v>45</v>
      </c>
      <c r="AV1640" s="378" t="s">
        <v>45</v>
      </c>
      <c r="AW1640" s="378" t="s">
        <v>24</v>
      </c>
      <c r="AX1640" s="378" t="s">
        <v>42</v>
      </c>
      <c r="AY1640" s="380" t="s">
        <v>79</v>
      </c>
    </row>
    <row r="1641" spans="2:65" s="378" customFormat="1">
      <c r="B1641" s="377"/>
      <c r="D1641" s="379" t="s">
        <v>88</v>
      </c>
      <c r="E1641" s="380" t="s">
        <v>1</v>
      </c>
      <c r="F1641" s="381" t="s">
        <v>2852</v>
      </c>
      <c r="H1641" s="382">
        <v>-1.5760000000000001</v>
      </c>
      <c r="I1641" s="434"/>
      <c r="L1641" s="377"/>
      <c r="M1641" s="383"/>
      <c r="N1641" s="384"/>
      <c r="O1641" s="384"/>
      <c r="P1641" s="384"/>
      <c r="Q1641" s="384"/>
      <c r="R1641" s="384"/>
      <c r="S1641" s="384"/>
      <c r="T1641" s="385"/>
      <c r="AT1641" s="380" t="s">
        <v>88</v>
      </c>
      <c r="AU1641" s="380" t="s">
        <v>45</v>
      </c>
      <c r="AV1641" s="378" t="s">
        <v>45</v>
      </c>
      <c r="AW1641" s="378" t="s">
        <v>24</v>
      </c>
      <c r="AX1641" s="378" t="s">
        <v>42</v>
      </c>
      <c r="AY1641" s="380" t="s">
        <v>79</v>
      </c>
    </row>
    <row r="1642" spans="2:65" s="378" customFormat="1">
      <c r="B1642" s="377"/>
      <c r="D1642" s="379" t="s">
        <v>88</v>
      </c>
      <c r="E1642" s="380" t="s">
        <v>1</v>
      </c>
      <c r="F1642" s="381" t="s">
        <v>2851</v>
      </c>
      <c r="H1642" s="382">
        <v>-2.758</v>
      </c>
      <c r="I1642" s="434"/>
      <c r="L1642" s="377"/>
      <c r="M1642" s="383"/>
      <c r="N1642" s="384"/>
      <c r="O1642" s="384"/>
      <c r="P1642" s="384"/>
      <c r="Q1642" s="384"/>
      <c r="R1642" s="384"/>
      <c r="S1642" s="384"/>
      <c r="T1642" s="385"/>
      <c r="AT1642" s="380" t="s">
        <v>88</v>
      </c>
      <c r="AU1642" s="380" t="s">
        <v>45</v>
      </c>
      <c r="AV1642" s="378" t="s">
        <v>45</v>
      </c>
      <c r="AW1642" s="378" t="s">
        <v>24</v>
      </c>
      <c r="AX1642" s="378" t="s">
        <v>42</v>
      </c>
      <c r="AY1642" s="380" t="s">
        <v>79</v>
      </c>
    </row>
    <row r="1643" spans="2:65" s="417" customFormat="1">
      <c r="B1643" s="416"/>
      <c r="D1643" s="379" t="s">
        <v>88</v>
      </c>
      <c r="E1643" s="418" t="s">
        <v>1</v>
      </c>
      <c r="F1643" s="419" t="s">
        <v>1840</v>
      </c>
      <c r="H1643" s="420">
        <v>213.26499999999999</v>
      </c>
      <c r="I1643" s="438"/>
      <c r="L1643" s="416"/>
      <c r="M1643" s="421"/>
      <c r="N1643" s="422"/>
      <c r="O1643" s="422"/>
      <c r="P1643" s="422"/>
      <c r="Q1643" s="422"/>
      <c r="R1643" s="422"/>
      <c r="S1643" s="422"/>
      <c r="T1643" s="423"/>
      <c r="AT1643" s="418" t="s">
        <v>88</v>
      </c>
      <c r="AU1643" s="418" t="s">
        <v>45</v>
      </c>
      <c r="AV1643" s="417" t="s">
        <v>98</v>
      </c>
      <c r="AW1643" s="417" t="s">
        <v>24</v>
      </c>
      <c r="AX1643" s="417" t="s">
        <v>42</v>
      </c>
      <c r="AY1643" s="418" t="s">
        <v>79</v>
      </c>
    </row>
    <row r="1644" spans="2:65" s="387" customFormat="1">
      <c r="B1644" s="386"/>
      <c r="D1644" s="388" t="s">
        <v>88</v>
      </c>
      <c r="E1644" s="389" t="s">
        <v>1</v>
      </c>
      <c r="F1644" s="390" t="s">
        <v>90</v>
      </c>
      <c r="H1644" s="391">
        <v>535.03599999999994</v>
      </c>
      <c r="I1644" s="435"/>
      <c r="L1644" s="386"/>
      <c r="M1644" s="392"/>
      <c r="N1644" s="393"/>
      <c r="O1644" s="393"/>
      <c r="P1644" s="393"/>
      <c r="Q1644" s="393"/>
      <c r="R1644" s="393"/>
      <c r="S1644" s="393"/>
      <c r="T1644" s="394"/>
      <c r="AT1644" s="395" t="s">
        <v>88</v>
      </c>
      <c r="AU1644" s="395" t="s">
        <v>45</v>
      </c>
      <c r="AV1644" s="387" t="s">
        <v>91</v>
      </c>
      <c r="AW1644" s="387" t="s">
        <v>24</v>
      </c>
      <c r="AX1644" s="387" t="s">
        <v>12</v>
      </c>
      <c r="AY1644" s="395" t="s">
        <v>79</v>
      </c>
    </row>
    <row r="1645" spans="2:65" s="285" customFormat="1" ht="22.5" customHeight="1">
      <c r="B1645" s="286"/>
      <c r="C1645" s="366" t="s">
        <v>2746</v>
      </c>
      <c r="D1645" s="366" t="s">
        <v>82</v>
      </c>
      <c r="E1645" s="367" t="s">
        <v>2849</v>
      </c>
      <c r="F1645" s="368" t="s">
        <v>2848</v>
      </c>
      <c r="G1645" s="369" t="s">
        <v>85</v>
      </c>
      <c r="H1645" s="370">
        <v>310.8</v>
      </c>
      <c r="I1645" s="261"/>
      <c r="J1645" s="371">
        <f>ROUND(I1645*H1645,1)</f>
        <v>0</v>
      </c>
      <c r="K1645" s="368"/>
      <c r="L1645" s="286"/>
      <c r="M1645" s="372" t="s">
        <v>1</v>
      </c>
      <c r="N1645" s="373" t="s">
        <v>31</v>
      </c>
      <c r="O1645" s="374">
        <v>5.5E-2</v>
      </c>
      <c r="P1645" s="374">
        <f>O1645*H1645</f>
        <v>17.094000000000001</v>
      </c>
      <c r="Q1645" s="374">
        <v>3.0000000000000001E-5</v>
      </c>
      <c r="R1645" s="374">
        <f>Q1645*H1645</f>
        <v>9.3240000000000007E-3</v>
      </c>
      <c r="S1645" s="374">
        <v>0</v>
      </c>
      <c r="T1645" s="375">
        <f>S1645*H1645</f>
        <v>0</v>
      </c>
      <c r="AR1645" s="275" t="s">
        <v>86</v>
      </c>
      <c r="AT1645" s="275" t="s">
        <v>82</v>
      </c>
      <c r="AU1645" s="275" t="s">
        <v>45</v>
      </c>
      <c r="AY1645" s="275" t="s">
        <v>79</v>
      </c>
      <c r="BE1645" s="376">
        <f>IF(N1645="základní",J1645,0)</f>
        <v>0</v>
      </c>
      <c r="BF1645" s="376">
        <f>IF(N1645="snížená",J1645,0)</f>
        <v>0</v>
      </c>
      <c r="BG1645" s="376">
        <f>IF(N1645="zákl. přenesená",J1645,0)</f>
        <v>0</v>
      </c>
      <c r="BH1645" s="376">
        <f>IF(N1645="sníž. přenesená",J1645,0)</f>
        <v>0</v>
      </c>
      <c r="BI1645" s="376">
        <f>IF(N1645="nulová",J1645,0)</f>
        <v>0</v>
      </c>
      <c r="BJ1645" s="275" t="s">
        <v>12</v>
      </c>
      <c r="BK1645" s="376">
        <f>ROUND(I1645*H1645,1)</f>
        <v>0</v>
      </c>
      <c r="BL1645" s="275" t="s">
        <v>86</v>
      </c>
      <c r="BM1645" s="275" t="s">
        <v>2847</v>
      </c>
    </row>
    <row r="1646" spans="2:65" s="378" customFormat="1">
      <c r="B1646" s="377"/>
      <c r="D1646" s="379" t="s">
        <v>88</v>
      </c>
      <c r="E1646" s="380" t="s">
        <v>1</v>
      </c>
      <c r="F1646" s="381" t="s">
        <v>2846</v>
      </c>
      <c r="H1646" s="382">
        <v>178.5</v>
      </c>
      <c r="I1646" s="434"/>
      <c r="L1646" s="377"/>
      <c r="M1646" s="383"/>
      <c r="N1646" s="384"/>
      <c r="O1646" s="384"/>
      <c r="P1646" s="384"/>
      <c r="Q1646" s="384"/>
      <c r="R1646" s="384"/>
      <c r="S1646" s="384"/>
      <c r="T1646" s="385"/>
      <c r="AT1646" s="380" t="s">
        <v>88</v>
      </c>
      <c r="AU1646" s="380" t="s">
        <v>45</v>
      </c>
      <c r="AV1646" s="378" t="s">
        <v>45</v>
      </c>
      <c r="AW1646" s="378" t="s">
        <v>24</v>
      </c>
      <c r="AX1646" s="378" t="s">
        <v>42</v>
      </c>
      <c r="AY1646" s="380" t="s">
        <v>79</v>
      </c>
    </row>
    <row r="1647" spans="2:65" s="378" customFormat="1">
      <c r="B1647" s="377"/>
      <c r="D1647" s="379" t="s">
        <v>88</v>
      </c>
      <c r="E1647" s="380" t="s">
        <v>1</v>
      </c>
      <c r="F1647" s="381" t="s">
        <v>2845</v>
      </c>
      <c r="H1647" s="382">
        <v>132.30000000000001</v>
      </c>
      <c r="I1647" s="434"/>
      <c r="L1647" s="377"/>
      <c r="M1647" s="383"/>
      <c r="N1647" s="384"/>
      <c r="O1647" s="384"/>
      <c r="P1647" s="384"/>
      <c r="Q1647" s="384"/>
      <c r="R1647" s="384"/>
      <c r="S1647" s="384"/>
      <c r="T1647" s="385"/>
      <c r="AT1647" s="380" t="s">
        <v>88</v>
      </c>
      <c r="AU1647" s="380" t="s">
        <v>45</v>
      </c>
      <c r="AV1647" s="378" t="s">
        <v>45</v>
      </c>
      <c r="AW1647" s="378" t="s">
        <v>24</v>
      </c>
      <c r="AX1647" s="378" t="s">
        <v>42</v>
      </c>
      <c r="AY1647" s="380" t="s">
        <v>79</v>
      </c>
    </row>
    <row r="1648" spans="2:65" s="387" customFormat="1">
      <c r="B1648" s="386"/>
      <c r="D1648" s="388" t="s">
        <v>88</v>
      </c>
      <c r="E1648" s="389" t="s">
        <v>1</v>
      </c>
      <c r="F1648" s="390" t="s">
        <v>90</v>
      </c>
      <c r="H1648" s="391">
        <v>310.8</v>
      </c>
      <c r="I1648" s="435"/>
      <c r="L1648" s="386"/>
      <c r="M1648" s="392"/>
      <c r="N1648" s="393"/>
      <c r="O1648" s="393"/>
      <c r="P1648" s="393"/>
      <c r="Q1648" s="393"/>
      <c r="R1648" s="393"/>
      <c r="S1648" s="393"/>
      <c r="T1648" s="394"/>
      <c r="AT1648" s="395" t="s">
        <v>88</v>
      </c>
      <c r="AU1648" s="395" t="s">
        <v>45</v>
      </c>
      <c r="AV1648" s="387" t="s">
        <v>91</v>
      </c>
      <c r="AW1648" s="387" t="s">
        <v>24</v>
      </c>
      <c r="AX1648" s="387" t="s">
        <v>12</v>
      </c>
      <c r="AY1648" s="395" t="s">
        <v>79</v>
      </c>
    </row>
    <row r="1649" spans="2:65" s="285" customFormat="1" ht="22.5" customHeight="1">
      <c r="B1649" s="286"/>
      <c r="C1649" s="366" t="s">
        <v>2742</v>
      </c>
      <c r="D1649" s="366" t="s">
        <v>82</v>
      </c>
      <c r="E1649" s="367" t="s">
        <v>2843</v>
      </c>
      <c r="F1649" s="368" t="s">
        <v>2842</v>
      </c>
      <c r="G1649" s="369" t="s">
        <v>125</v>
      </c>
      <c r="H1649" s="370">
        <v>4518.2240000000002</v>
      </c>
      <c r="I1649" s="261"/>
      <c r="J1649" s="371">
        <f>ROUND(I1649*H1649,1)</f>
        <v>0</v>
      </c>
      <c r="K1649" s="368"/>
      <c r="L1649" s="286"/>
      <c r="M1649" s="372" t="s">
        <v>1</v>
      </c>
      <c r="N1649" s="373" t="s">
        <v>31</v>
      </c>
      <c r="O1649" s="374">
        <v>0</v>
      </c>
      <c r="P1649" s="374">
        <f>O1649*H1649</f>
        <v>0</v>
      </c>
      <c r="Q1649" s="374">
        <v>0</v>
      </c>
      <c r="R1649" s="374">
        <f>Q1649*H1649</f>
        <v>0</v>
      </c>
      <c r="S1649" s="374">
        <v>0</v>
      </c>
      <c r="T1649" s="375">
        <f>S1649*H1649</f>
        <v>0</v>
      </c>
      <c r="AR1649" s="275" t="s">
        <v>86</v>
      </c>
      <c r="AT1649" s="275" t="s">
        <v>82</v>
      </c>
      <c r="AU1649" s="275" t="s">
        <v>45</v>
      </c>
      <c r="AY1649" s="275" t="s">
        <v>79</v>
      </c>
      <c r="BE1649" s="376">
        <f>IF(N1649="základní",J1649,0)</f>
        <v>0</v>
      </c>
      <c r="BF1649" s="376">
        <f>IF(N1649="snížená",J1649,0)</f>
        <v>0</v>
      </c>
      <c r="BG1649" s="376">
        <f>IF(N1649="zákl. přenesená",J1649,0)</f>
        <v>0</v>
      </c>
      <c r="BH1649" s="376">
        <f>IF(N1649="sníž. přenesená",J1649,0)</f>
        <v>0</v>
      </c>
      <c r="BI1649" s="376">
        <f>IF(N1649="nulová",J1649,0)</f>
        <v>0</v>
      </c>
      <c r="BJ1649" s="275" t="s">
        <v>12</v>
      </c>
      <c r="BK1649" s="376">
        <f>ROUND(I1649*H1649,1)</f>
        <v>0</v>
      </c>
      <c r="BL1649" s="275" t="s">
        <v>86</v>
      </c>
      <c r="BM1649" s="275" t="s">
        <v>2841</v>
      </c>
    </row>
    <row r="1650" spans="2:65" s="353" customFormat="1" ht="29.85" customHeight="1">
      <c r="B1650" s="352"/>
      <c r="D1650" s="363" t="s">
        <v>41</v>
      </c>
      <c r="E1650" s="364" t="s">
        <v>1698</v>
      </c>
      <c r="F1650" s="364" t="s">
        <v>1697</v>
      </c>
      <c r="I1650" s="437"/>
      <c r="J1650" s="365">
        <f>BK1650</f>
        <v>0</v>
      </c>
      <c r="L1650" s="352"/>
      <c r="M1650" s="357"/>
      <c r="N1650" s="358"/>
      <c r="O1650" s="358"/>
      <c r="P1650" s="359">
        <f>SUM(P1651:P1661)</f>
        <v>13.929762</v>
      </c>
      <c r="Q1650" s="358"/>
      <c r="R1650" s="359">
        <f>SUM(R1651:R1661)</f>
        <v>1.2663419999999998E-2</v>
      </c>
      <c r="S1650" s="358"/>
      <c r="T1650" s="360">
        <f>SUM(T1651:T1661)</f>
        <v>0</v>
      </c>
      <c r="AR1650" s="354" t="s">
        <v>45</v>
      </c>
      <c r="AT1650" s="361" t="s">
        <v>41</v>
      </c>
      <c r="AU1650" s="361" t="s">
        <v>12</v>
      </c>
      <c r="AY1650" s="354" t="s">
        <v>79</v>
      </c>
      <c r="BK1650" s="362">
        <f>SUM(BK1651:BK1661)</f>
        <v>0</v>
      </c>
    </row>
    <row r="1651" spans="2:65" s="285" customFormat="1" ht="22.5" customHeight="1">
      <c r="B1651" s="286"/>
      <c r="C1651" s="366" t="s">
        <v>2737</v>
      </c>
      <c r="D1651" s="366" t="s">
        <v>82</v>
      </c>
      <c r="E1651" s="367" t="s">
        <v>2839</v>
      </c>
      <c r="F1651" s="368" t="s">
        <v>2838</v>
      </c>
      <c r="G1651" s="369" t="s">
        <v>185</v>
      </c>
      <c r="H1651" s="370">
        <v>63</v>
      </c>
      <c r="I1651" s="261"/>
      <c r="J1651" s="371">
        <f>ROUND(I1651*H1651,1)</f>
        <v>0</v>
      </c>
      <c r="K1651" s="368"/>
      <c r="L1651" s="286"/>
      <c r="M1651" s="372" t="s">
        <v>1</v>
      </c>
      <c r="N1651" s="373" t="s">
        <v>31</v>
      </c>
      <c r="O1651" s="374">
        <v>0</v>
      </c>
      <c r="P1651" s="374">
        <f>O1651*H1651</f>
        <v>0</v>
      </c>
      <c r="Q1651" s="374">
        <v>0</v>
      </c>
      <c r="R1651" s="374">
        <f>Q1651*H1651</f>
        <v>0</v>
      </c>
      <c r="S1651" s="374">
        <v>0</v>
      </c>
      <c r="T1651" s="375">
        <f>S1651*H1651</f>
        <v>0</v>
      </c>
      <c r="AR1651" s="275" t="s">
        <v>86</v>
      </c>
      <c r="AT1651" s="275" t="s">
        <v>82</v>
      </c>
      <c r="AU1651" s="275" t="s">
        <v>45</v>
      </c>
      <c r="AY1651" s="275" t="s">
        <v>79</v>
      </c>
      <c r="BE1651" s="376">
        <f>IF(N1651="základní",J1651,0)</f>
        <v>0</v>
      </c>
      <c r="BF1651" s="376">
        <f>IF(N1651="snížená",J1651,0)</f>
        <v>0</v>
      </c>
      <c r="BG1651" s="376">
        <f>IF(N1651="zákl. přenesená",J1651,0)</f>
        <v>0</v>
      </c>
      <c r="BH1651" s="376">
        <f>IF(N1651="sníž. přenesená",J1651,0)</f>
        <v>0</v>
      </c>
      <c r="BI1651" s="376">
        <f>IF(N1651="nulová",J1651,0)</f>
        <v>0</v>
      </c>
      <c r="BJ1651" s="275" t="s">
        <v>12</v>
      </c>
      <c r="BK1651" s="376">
        <f>ROUND(I1651*H1651,1)</f>
        <v>0</v>
      </c>
      <c r="BL1651" s="275" t="s">
        <v>86</v>
      </c>
      <c r="BM1651" s="275" t="s">
        <v>2837</v>
      </c>
    </row>
    <row r="1652" spans="2:65" s="285" customFormat="1" ht="22.5" customHeight="1">
      <c r="B1652" s="286"/>
      <c r="C1652" s="366" t="s">
        <v>2733</v>
      </c>
      <c r="D1652" s="366" t="s">
        <v>82</v>
      </c>
      <c r="E1652" s="367" t="s">
        <v>2835</v>
      </c>
      <c r="F1652" s="368" t="s">
        <v>2834</v>
      </c>
      <c r="G1652" s="369" t="s">
        <v>959</v>
      </c>
      <c r="H1652" s="370">
        <v>30.151</v>
      </c>
      <c r="I1652" s="261"/>
      <c r="J1652" s="371">
        <f>ROUND(I1652*H1652,1)</f>
        <v>0</v>
      </c>
      <c r="K1652" s="368"/>
      <c r="L1652" s="286"/>
      <c r="M1652" s="372" t="s">
        <v>1</v>
      </c>
      <c r="N1652" s="373" t="s">
        <v>31</v>
      </c>
      <c r="O1652" s="374">
        <v>0.158</v>
      </c>
      <c r="P1652" s="374">
        <f>O1652*H1652</f>
        <v>4.7638579999999999</v>
      </c>
      <c r="Q1652" s="374">
        <v>1.2999999999999999E-4</v>
      </c>
      <c r="R1652" s="374">
        <f>Q1652*H1652</f>
        <v>3.9196299999999995E-3</v>
      </c>
      <c r="S1652" s="374">
        <v>0</v>
      </c>
      <c r="T1652" s="375">
        <f>S1652*H1652</f>
        <v>0</v>
      </c>
      <c r="AR1652" s="275" t="s">
        <v>86</v>
      </c>
      <c r="AT1652" s="275" t="s">
        <v>82</v>
      </c>
      <c r="AU1652" s="275" t="s">
        <v>45</v>
      </c>
      <c r="AY1652" s="275" t="s">
        <v>79</v>
      </c>
      <c r="BE1652" s="376">
        <f>IF(N1652="základní",J1652,0)</f>
        <v>0</v>
      </c>
      <c r="BF1652" s="376">
        <f>IF(N1652="snížená",J1652,0)</f>
        <v>0</v>
      </c>
      <c r="BG1652" s="376">
        <f>IF(N1652="zákl. přenesená",J1652,0)</f>
        <v>0</v>
      </c>
      <c r="BH1652" s="376">
        <f>IF(N1652="sníž. přenesená",J1652,0)</f>
        <v>0</v>
      </c>
      <c r="BI1652" s="376">
        <f>IF(N1652="nulová",J1652,0)</f>
        <v>0</v>
      </c>
      <c r="BJ1652" s="275" t="s">
        <v>12</v>
      </c>
      <c r="BK1652" s="376">
        <f>ROUND(I1652*H1652,1)</f>
        <v>0</v>
      </c>
      <c r="BL1652" s="275" t="s">
        <v>86</v>
      </c>
      <c r="BM1652" s="275" t="s">
        <v>2833</v>
      </c>
    </row>
    <row r="1653" spans="2:65" s="397" customFormat="1">
      <c r="B1653" s="396"/>
      <c r="D1653" s="379" t="s">
        <v>88</v>
      </c>
      <c r="E1653" s="398" t="s">
        <v>1</v>
      </c>
      <c r="F1653" s="399" t="s">
        <v>2828</v>
      </c>
      <c r="H1653" s="398" t="s">
        <v>1</v>
      </c>
      <c r="I1653" s="436"/>
      <c r="L1653" s="396"/>
      <c r="M1653" s="400"/>
      <c r="N1653" s="401"/>
      <c r="O1653" s="401"/>
      <c r="P1653" s="401"/>
      <c r="Q1653" s="401"/>
      <c r="R1653" s="401"/>
      <c r="S1653" s="401"/>
      <c r="T1653" s="402"/>
      <c r="AT1653" s="398" t="s">
        <v>88</v>
      </c>
      <c r="AU1653" s="398" t="s">
        <v>45</v>
      </c>
      <c r="AV1653" s="397" t="s">
        <v>12</v>
      </c>
      <c r="AW1653" s="397" t="s">
        <v>24</v>
      </c>
      <c r="AX1653" s="397" t="s">
        <v>42</v>
      </c>
      <c r="AY1653" s="398" t="s">
        <v>79</v>
      </c>
    </row>
    <row r="1654" spans="2:65" s="378" customFormat="1">
      <c r="B1654" s="377"/>
      <c r="D1654" s="379" t="s">
        <v>88</v>
      </c>
      <c r="E1654" s="380" t="s">
        <v>1</v>
      </c>
      <c r="F1654" s="381" t="s">
        <v>2827</v>
      </c>
      <c r="H1654" s="382">
        <v>15.752000000000001</v>
      </c>
      <c r="I1654" s="434"/>
      <c r="L1654" s="377"/>
      <c r="M1654" s="383"/>
      <c r="N1654" s="384"/>
      <c r="O1654" s="384"/>
      <c r="P1654" s="384"/>
      <c r="Q1654" s="384"/>
      <c r="R1654" s="384"/>
      <c r="S1654" s="384"/>
      <c r="T1654" s="385"/>
      <c r="AT1654" s="380" t="s">
        <v>88</v>
      </c>
      <c r="AU1654" s="380" t="s">
        <v>45</v>
      </c>
      <c r="AV1654" s="378" t="s">
        <v>45</v>
      </c>
      <c r="AW1654" s="378" t="s">
        <v>24</v>
      </c>
      <c r="AX1654" s="378" t="s">
        <v>42</v>
      </c>
      <c r="AY1654" s="380" t="s">
        <v>79</v>
      </c>
    </row>
    <row r="1655" spans="2:65" s="378" customFormat="1">
      <c r="B1655" s="377"/>
      <c r="D1655" s="379" t="s">
        <v>88</v>
      </c>
      <c r="E1655" s="380" t="s">
        <v>1</v>
      </c>
      <c r="F1655" s="381" t="s">
        <v>2826</v>
      </c>
      <c r="H1655" s="382">
        <v>14.398999999999999</v>
      </c>
      <c r="I1655" s="434"/>
      <c r="L1655" s="377"/>
      <c r="M1655" s="383"/>
      <c r="N1655" s="384"/>
      <c r="O1655" s="384"/>
      <c r="P1655" s="384"/>
      <c r="Q1655" s="384"/>
      <c r="R1655" s="384"/>
      <c r="S1655" s="384"/>
      <c r="T1655" s="385"/>
      <c r="AT1655" s="380" t="s">
        <v>88</v>
      </c>
      <c r="AU1655" s="380" t="s">
        <v>45</v>
      </c>
      <c r="AV1655" s="378" t="s">
        <v>45</v>
      </c>
      <c r="AW1655" s="378" t="s">
        <v>24</v>
      </c>
      <c r="AX1655" s="378" t="s">
        <v>42</v>
      </c>
      <c r="AY1655" s="380" t="s">
        <v>79</v>
      </c>
    </row>
    <row r="1656" spans="2:65" s="387" customFormat="1">
      <c r="B1656" s="386"/>
      <c r="D1656" s="388" t="s">
        <v>88</v>
      </c>
      <c r="E1656" s="389" t="s">
        <v>1</v>
      </c>
      <c r="F1656" s="390" t="s">
        <v>90</v>
      </c>
      <c r="H1656" s="391">
        <v>30.151</v>
      </c>
      <c r="I1656" s="435"/>
      <c r="L1656" s="386"/>
      <c r="M1656" s="392"/>
      <c r="N1656" s="393"/>
      <c r="O1656" s="393"/>
      <c r="P1656" s="393"/>
      <c r="Q1656" s="393"/>
      <c r="R1656" s="393"/>
      <c r="S1656" s="393"/>
      <c r="T1656" s="394"/>
      <c r="AT1656" s="395" t="s">
        <v>88</v>
      </c>
      <c r="AU1656" s="395" t="s">
        <v>45</v>
      </c>
      <c r="AV1656" s="387" t="s">
        <v>91</v>
      </c>
      <c r="AW1656" s="387" t="s">
        <v>24</v>
      </c>
      <c r="AX1656" s="387" t="s">
        <v>12</v>
      </c>
      <c r="AY1656" s="395" t="s">
        <v>79</v>
      </c>
    </row>
    <row r="1657" spans="2:65" s="285" customFormat="1" ht="22.5" customHeight="1">
      <c r="B1657" s="286"/>
      <c r="C1657" s="366" t="s">
        <v>2729</v>
      </c>
      <c r="D1657" s="366" t="s">
        <v>82</v>
      </c>
      <c r="E1657" s="367" t="s">
        <v>2831</v>
      </c>
      <c r="F1657" s="368" t="s">
        <v>2830</v>
      </c>
      <c r="G1657" s="369" t="s">
        <v>959</v>
      </c>
      <c r="H1657" s="370">
        <v>30.151</v>
      </c>
      <c r="I1657" s="261"/>
      <c r="J1657" s="371">
        <f>ROUND(I1657*H1657,1)</f>
        <v>0</v>
      </c>
      <c r="K1657" s="368"/>
      <c r="L1657" s="286"/>
      <c r="M1657" s="372" t="s">
        <v>1</v>
      </c>
      <c r="N1657" s="373" t="s">
        <v>31</v>
      </c>
      <c r="O1657" s="374">
        <v>0.30399999999999999</v>
      </c>
      <c r="P1657" s="374">
        <f>O1657*H1657</f>
        <v>9.1659039999999994</v>
      </c>
      <c r="Q1657" s="374">
        <v>2.9E-4</v>
      </c>
      <c r="R1657" s="374">
        <f>Q1657*H1657</f>
        <v>8.7437899999999995E-3</v>
      </c>
      <c r="S1657" s="374">
        <v>0</v>
      </c>
      <c r="T1657" s="375">
        <f>S1657*H1657</f>
        <v>0</v>
      </c>
      <c r="AR1657" s="275" t="s">
        <v>86</v>
      </c>
      <c r="AT1657" s="275" t="s">
        <v>82</v>
      </c>
      <c r="AU1657" s="275" t="s">
        <v>45</v>
      </c>
      <c r="AY1657" s="275" t="s">
        <v>79</v>
      </c>
      <c r="BE1657" s="376">
        <f>IF(N1657="základní",J1657,0)</f>
        <v>0</v>
      </c>
      <c r="BF1657" s="376">
        <f>IF(N1657="snížená",J1657,0)</f>
        <v>0</v>
      </c>
      <c r="BG1657" s="376">
        <f>IF(N1657="zákl. přenesená",J1657,0)</f>
        <v>0</v>
      </c>
      <c r="BH1657" s="376">
        <f>IF(N1657="sníž. přenesená",J1657,0)</f>
        <v>0</v>
      </c>
      <c r="BI1657" s="376">
        <f>IF(N1657="nulová",J1657,0)</f>
        <v>0</v>
      </c>
      <c r="BJ1657" s="275" t="s">
        <v>12</v>
      </c>
      <c r="BK1657" s="376">
        <f>ROUND(I1657*H1657,1)</f>
        <v>0</v>
      </c>
      <c r="BL1657" s="275" t="s">
        <v>86</v>
      </c>
      <c r="BM1657" s="275" t="s">
        <v>2829</v>
      </c>
    </row>
    <row r="1658" spans="2:65" s="397" customFormat="1">
      <c r="B1658" s="396"/>
      <c r="D1658" s="379" t="s">
        <v>88</v>
      </c>
      <c r="E1658" s="398" t="s">
        <v>1</v>
      </c>
      <c r="F1658" s="399" t="s">
        <v>2828</v>
      </c>
      <c r="H1658" s="398" t="s">
        <v>1</v>
      </c>
      <c r="I1658" s="436"/>
      <c r="L1658" s="396"/>
      <c r="M1658" s="400"/>
      <c r="N1658" s="401"/>
      <c r="O1658" s="401"/>
      <c r="P1658" s="401"/>
      <c r="Q1658" s="401"/>
      <c r="R1658" s="401"/>
      <c r="S1658" s="401"/>
      <c r="T1658" s="402"/>
      <c r="AT1658" s="398" t="s">
        <v>88</v>
      </c>
      <c r="AU1658" s="398" t="s">
        <v>45</v>
      </c>
      <c r="AV1658" s="397" t="s">
        <v>12</v>
      </c>
      <c r="AW1658" s="397" t="s">
        <v>24</v>
      </c>
      <c r="AX1658" s="397" t="s">
        <v>42</v>
      </c>
      <c r="AY1658" s="398" t="s">
        <v>79</v>
      </c>
    </row>
    <row r="1659" spans="2:65" s="378" customFormat="1">
      <c r="B1659" s="377"/>
      <c r="D1659" s="379" t="s">
        <v>88</v>
      </c>
      <c r="E1659" s="380" t="s">
        <v>1</v>
      </c>
      <c r="F1659" s="381" t="s">
        <v>2827</v>
      </c>
      <c r="H1659" s="382">
        <v>15.752000000000001</v>
      </c>
      <c r="I1659" s="434"/>
      <c r="L1659" s="377"/>
      <c r="M1659" s="383"/>
      <c r="N1659" s="384"/>
      <c r="O1659" s="384"/>
      <c r="P1659" s="384"/>
      <c r="Q1659" s="384"/>
      <c r="R1659" s="384"/>
      <c r="S1659" s="384"/>
      <c r="T1659" s="385"/>
      <c r="AT1659" s="380" t="s">
        <v>88</v>
      </c>
      <c r="AU1659" s="380" t="s">
        <v>45</v>
      </c>
      <c r="AV1659" s="378" t="s">
        <v>45</v>
      </c>
      <c r="AW1659" s="378" t="s">
        <v>24</v>
      </c>
      <c r="AX1659" s="378" t="s">
        <v>42</v>
      </c>
      <c r="AY1659" s="380" t="s">
        <v>79</v>
      </c>
    </row>
    <row r="1660" spans="2:65" s="378" customFormat="1">
      <c r="B1660" s="377"/>
      <c r="D1660" s="379" t="s">
        <v>88</v>
      </c>
      <c r="E1660" s="380" t="s">
        <v>1</v>
      </c>
      <c r="F1660" s="381" t="s">
        <v>2826</v>
      </c>
      <c r="H1660" s="382">
        <v>14.398999999999999</v>
      </c>
      <c r="I1660" s="434"/>
      <c r="L1660" s="377"/>
      <c r="M1660" s="383"/>
      <c r="N1660" s="384"/>
      <c r="O1660" s="384"/>
      <c r="P1660" s="384"/>
      <c r="Q1660" s="384"/>
      <c r="R1660" s="384"/>
      <c r="S1660" s="384"/>
      <c r="T1660" s="385"/>
      <c r="AT1660" s="380" t="s">
        <v>88</v>
      </c>
      <c r="AU1660" s="380" t="s">
        <v>45</v>
      </c>
      <c r="AV1660" s="378" t="s">
        <v>45</v>
      </c>
      <c r="AW1660" s="378" t="s">
        <v>24</v>
      </c>
      <c r="AX1660" s="378" t="s">
        <v>42</v>
      </c>
      <c r="AY1660" s="380" t="s">
        <v>79</v>
      </c>
    </row>
    <row r="1661" spans="2:65" s="387" customFormat="1">
      <c r="B1661" s="386"/>
      <c r="D1661" s="379" t="s">
        <v>88</v>
      </c>
      <c r="E1661" s="395" t="s">
        <v>1</v>
      </c>
      <c r="F1661" s="414" t="s">
        <v>90</v>
      </c>
      <c r="H1661" s="415">
        <v>30.151</v>
      </c>
      <c r="I1661" s="435"/>
      <c r="L1661" s="386"/>
      <c r="M1661" s="392"/>
      <c r="N1661" s="393"/>
      <c r="O1661" s="393"/>
      <c r="P1661" s="393"/>
      <c r="Q1661" s="393"/>
      <c r="R1661" s="393"/>
      <c r="S1661" s="393"/>
      <c r="T1661" s="394"/>
      <c r="AT1661" s="395" t="s">
        <v>88</v>
      </c>
      <c r="AU1661" s="395" t="s">
        <v>45</v>
      </c>
      <c r="AV1661" s="387" t="s">
        <v>91</v>
      </c>
      <c r="AW1661" s="387" t="s">
        <v>24</v>
      </c>
      <c r="AX1661" s="387" t="s">
        <v>12</v>
      </c>
      <c r="AY1661" s="395" t="s">
        <v>79</v>
      </c>
    </row>
    <row r="1662" spans="2:65" s="353" customFormat="1" ht="29.85" customHeight="1">
      <c r="B1662" s="352"/>
      <c r="D1662" s="363" t="s">
        <v>41</v>
      </c>
      <c r="E1662" s="364" t="s">
        <v>4726</v>
      </c>
      <c r="F1662" s="364" t="s">
        <v>4725</v>
      </c>
      <c r="I1662" s="437"/>
      <c r="J1662" s="365">
        <f>BK1662</f>
        <v>0</v>
      </c>
      <c r="L1662" s="352"/>
      <c r="M1662" s="357"/>
      <c r="N1662" s="358"/>
      <c r="O1662" s="358"/>
      <c r="P1662" s="359">
        <f>SUM(P1663:P1771)</f>
        <v>297.17378300000001</v>
      </c>
      <c r="Q1662" s="358"/>
      <c r="R1662" s="359">
        <f>SUM(R1663:R1771)</f>
        <v>0.96699314000000003</v>
      </c>
      <c r="S1662" s="358"/>
      <c r="T1662" s="360">
        <f>SUM(T1663:T1771)</f>
        <v>0</v>
      </c>
      <c r="AR1662" s="354" t="s">
        <v>45</v>
      </c>
      <c r="AT1662" s="361" t="s">
        <v>41</v>
      </c>
      <c r="AU1662" s="361" t="s">
        <v>12</v>
      </c>
      <c r="AY1662" s="354" t="s">
        <v>79</v>
      </c>
      <c r="BK1662" s="362">
        <f>SUM(BK1663:BK1771)</f>
        <v>0</v>
      </c>
    </row>
    <row r="1663" spans="2:65" s="285" customFormat="1" ht="22.5" customHeight="1">
      <c r="B1663" s="286"/>
      <c r="C1663" s="366" t="s">
        <v>2725</v>
      </c>
      <c r="D1663" s="366" t="s">
        <v>82</v>
      </c>
      <c r="E1663" s="367" t="s">
        <v>2823</v>
      </c>
      <c r="F1663" s="368" t="s">
        <v>2822</v>
      </c>
      <c r="G1663" s="369" t="s">
        <v>959</v>
      </c>
      <c r="H1663" s="370">
        <v>589.29999999999995</v>
      </c>
      <c r="I1663" s="261"/>
      <c r="J1663" s="371">
        <f>ROUND(I1663*H1663,1)</f>
        <v>0</v>
      </c>
      <c r="K1663" s="368"/>
      <c r="L1663" s="286"/>
      <c r="M1663" s="372" t="s">
        <v>1</v>
      </c>
      <c r="N1663" s="373" t="s">
        <v>31</v>
      </c>
      <c r="O1663" s="374">
        <v>1.2E-2</v>
      </c>
      <c r="P1663" s="374">
        <f>O1663*H1663</f>
        <v>7.0715999999999992</v>
      </c>
      <c r="Q1663" s="374">
        <v>0</v>
      </c>
      <c r="R1663" s="374">
        <f>Q1663*H1663</f>
        <v>0</v>
      </c>
      <c r="S1663" s="374">
        <v>0</v>
      </c>
      <c r="T1663" s="375">
        <f>S1663*H1663</f>
        <v>0</v>
      </c>
      <c r="AR1663" s="275" t="s">
        <v>86</v>
      </c>
      <c r="AT1663" s="275" t="s">
        <v>82</v>
      </c>
      <c r="AU1663" s="275" t="s">
        <v>45</v>
      </c>
      <c r="AY1663" s="275" t="s">
        <v>79</v>
      </c>
      <c r="BE1663" s="376">
        <f>IF(N1663="základní",J1663,0)</f>
        <v>0</v>
      </c>
      <c r="BF1663" s="376">
        <f>IF(N1663="snížená",J1663,0)</f>
        <v>0</v>
      </c>
      <c r="BG1663" s="376">
        <f>IF(N1663="zákl. přenesená",J1663,0)</f>
        <v>0</v>
      </c>
      <c r="BH1663" s="376">
        <f>IF(N1663="sníž. přenesená",J1663,0)</f>
        <v>0</v>
      </c>
      <c r="BI1663" s="376">
        <f>IF(N1663="nulová",J1663,0)</f>
        <v>0</v>
      </c>
      <c r="BJ1663" s="275" t="s">
        <v>12</v>
      </c>
      <c r="BK1663" s="376">
        <f>ROUND(I1663*H1663,1)</f>
        <v>0</v>
      </c>
      <c r="BL1663" s="275" t="s">
        <v>86</v>
      </c>
      <c r="BM1663" s="275" t="s">
        <v>2821</v>
      </c>
    </row>
    <row r="1664" spans="2:65" s="397" customFormat="1">
      <c r="B1664" s="396"/>
      <c r="D1664" s="379" t="s">
        <v>88</v>
      </c>
      <c r="E1664" s="398" t="s">
        <v>1</v>
      </c>
      <c r="F1664" s="399" t="s">
        <v>2793</v>
      </c>
      <c r="H1664" s="398" t="s">
        <v>1</v>
      </c>
      <c r="I1664" s="436"/>
      <c r="L1664" s="396"/>
      <c r="M1664" s="400"/>
      <c r="N1664" s="401"/>
      <c r="O1664" s="401"/>
      <c r="P1664" s="401"/>
      <c r="Q1664" s="401"/>
      <c r="R1664" s="401"/>
      <c r="S1664" s="401"/>
      <c r="T1664" s="402"/>
      <c r="AT1664" s="398" t="s">
        <v>88</v>
      </c>
      <c r="AU1664" s="398" t="s">
        <v>45</v>
      </c>
      <c r="AV1664" s="397" t="s">
        <v>12</v>
      </c>
      <c r="AW1664" s="397" t="s">
        <v>24</v>
      </c>
      <c r="AX1664" s="397" t="s">
        <v>42</v>
      </c>
      <c r="AY1664" s="398" t="s">
        <v>79</v>
      </c>
    </row>
    <row r="1665" spans="2:65" s="378" customFormat="1" ht="27">
      <c r="B1665" s="377"/>
      <c r="D1665" s="379" t="s">
        <v>88</v>
      </c>
      <c r="E1665" s="380" t="s">
        <v>1</v>
      </c>
      <c r="F1665" s="381" t="s">
        <v>2820</v>
      </c>
      <c r="H1665" s="382">
        <v>295.3</v>
      </c>
      <c r="I1665" s="434"/>
      <c r="L1665" s="377"/>
      <c r="M1665" s="383"/>
      <c r="N1665" s="384"/>
      <c r="O1665" s="384"/>
      <c r="P1665" s="384"/>
      <c r="Q1665" s="384"/>
      <c r="R1665" s="384"/>
      <c r="S1665" s="384"/>
      <c r="T1665" s="385"/>
      <c r="AT1665" s="380" t="s">
        <v>88</v>
      </c>
      <c r="AU1665" s="380" t="s">
        <v>45</v>
      </c>
      <c r="AV1665" s="378" t="s">
        <v>45</v>
      </c>
      <c r="AW1665" s="378" t="s">
        <v>24</v>
      </c>
      <c r="AX1665" s="378" t="s">
        <v>42</v>
      </c>
      <c r="AY1665" s="380" t="s">
        <v>79</v>
      </c>
    </row>
    <row r="1666" spans="2:65" s="397" customFormat="1">
      <c r="B1666" s="396"/>
      <c r="D1666" s="379" t="s">
        <v>88</v>
      </c>
      <c r="E1666" s="398" t="s">
        <v>1</v>
      </c>
      <c r="F1666" s="399" t="s">
        <v>2791</v>
      </c>
      <c r="H1666" s="398" t="s">
        <v>1</v>
      </c>
      <c r="I1666" s="436"/>
      <c r="L1666" s="396"/>
      <c r="M1666" s="400"/>
      <c r="N1666" s="401"/>
      <c r="O1666" s="401"/>
      <c r="P1666" s="401"/>
      <c r="Q1666" s="401"/>
      <c r="R1666" s="401"/>
      <c r="S1666" s="401"/>
      <c r="T1666" s="402"/>
      <c r="AT1666" s="398" t="s">
        <v>88</v>
      </c>
      <c r="AU1666" s="398" t="s">
        <v>45</v>
      </c>
      <c r="AV1666" s="397" t="s">
        <v>12</v>
      </c>
      <c r="AW1666" s="397" t="s">
        <v>24</v>
      </c>
      <c r="AX1666" s="397" t="s">
        <v>42</v>
      </c>
      <c r="AY1666" s="398" t="s">
        <v>79</v>
      </c>
    </row>
    <row r="1667" spans="2:65" s="378" customFormat="1" ht="27">
      <c r="B1667" s="377"/>
      <c r="D1667" s="379" t="s">
        <v>88</v>
      </c>
      <c r="E1667" s="380" t="s">
        <v>1</v>
      </c>
      <c r="F1667" s="381" t="s">
        <v>2819</v>
      </c>
      <c r="H1667" s="382">
        <v>263.10000000000002</v>
      </c>
      <c r="I1667" s="434"/>
      <c r="L1667" s="377"/>
      <c r="M1667" s="383"/>
      <c r="N1667" s="384"/>
      <c r="O1667" s="384"/>
      <c r="P1667" s="384"/>
      <c r="Q1667" s="384"/>
      <c r="R1667" s="384"/>
      <c r="S1667" s="384"/>
      <c r="T1667" s="385"/>
      <c r="AT1667" s="380" t="s">
        <v>88</v>
      </c>
      <c r="AU1667" s="380" t="s">
        <v>45</v>
      </c>
      <c r="AV1667" s="378" t="s">
        <v>45</v>
      </c>
      <c r="AW1667" s="378" t="s">
        <v>24</v>
      </c>
      <c r="AX1667" s="378" t="s">
        <v>42</v>
      </c>
      <c r="AY1667" s="380" t="s">
        <v>79</v>
      </c>
    </row>
    <row r="1668" spans="2:65" s="378" customFormat="1">
      <c r="B1668" s="377"/>
      <c r="D1668" s="379" t="s">
        <v>88</v>
      </c>
      <c r="E1668" s="380" t="s">
        <v>1</v>
      </c>
      <c r="F1668" s="381" t="s">
        <v>2818</v>
      </c>
      <c r="H1668" s="382">
        <v>30.9</v>
      </c>
      <c r="I1668" s="434"/>
      <c r="L1668" s="377"/>
      <c r="M1668" s="383"/>
      <c r="N1668" s="384"/>
      <c r="O1668" s="384"/>
      <c r="P1668" s="384"/>
      <c r="Q1668" s="384"/>
      <c r="R1668" s="384"/>
      <c r="S1668" s="384"/>
      <c r="T1668" s="385"/>
      <c r="AT1668" s="380" t="s">
        <v>88</v>
      </c>
      <c r="AU1668" s="380" t="s">
        <v>45</v>
      </c>
      <c r="AV1668" s="378" t="s">
        <v>45</v>
      </c>
      <c r="AW1668" s="378" t="s">
        <v>24</v>
      </c>
      <c r="AX1668" s="378" t="s">
        <v>42</v>
      </c>
      <c r="AY1668" s="380" t="s">
        <v>79</v>
      </c>
    </row>
    <row r="1669" spans="2:65" s="387" customFormat="1">
      <c r="B1669" s="386"/>
      <c r="D1669" s="388" t="s">
        <v>88</v>
      </c>
      <c r="E1669" s="389" t="s">
        <v>1</v>
      </c>
      <c r="F1669" s="390" t="s">
        <v>90</v>
      </c>
      <c r="H1669" s="391">
        <v>589.29999999999995</v>
      </c>
      <c r="I1669" s="435"/>
      <c r="L1669" s="386"/>
      <c r="M1669" s="392"/>
      <c r="N1669" s="393"/>
      <c r="O1669" s="393"/>
      <c r="P1669" s="393"/>
      <c r="Q1669" s="393"/>
      <c r="R1669" s="393"/>
      <c r="S1669" s="393"/>
      <c r="T1669" s="394"/>
      <c r="AT1669" s="395" t="s">
        <v>88</v>
      </c>
      <c r="AU1669" s="395" t="s">
        <v>45</v>
      </c>
      <c r="AV1669" s="387" t="s">
        <v>91</v>
      </c>
      <c r="AW1669" s="387" t="s">
        <v>24</v>
      </c>
      <c r="AX1669" s="387" t="s">
        <v>12</v>
      </c>
      <c r="AY1669" s="395" t="s">
        <v>79</v>
      </c>
    </row>
    <row r="1670" spans="2:65" s="285" customFormat="1" ht="22.5" customHeight="1">
      <c r="B1670" s="286"/>
      <c r="C1670" s="405" t="s">
        <v>2721</v>
      </c>
      <c r="D1670" s="405" t="s">
        <v>92</v>
      </c>
      <c r="E1670" s="406" t="s">
        <v>2804</v>
      </c>
      <c r="F1670" s="407" t="s">
        <v>4724</v>
      </c>
      <c r="G1670" s="408" t="s">
        <v>959</v>
      </c>
      <c r="H1670" s="409">
        <v>648.23</v>
      </c>
      <c r="I1670" s="262"/>
      <c r="J1670" s="410">
        <f>ROUND(I1670*H1670,1)</f>
        <v>0</v>
      </c>
      <c r="K1670" s="407"/>
      <c r="L1670" s="411"/>
      <c r="M1670" s="412" t="s">
        <v>1</v>
      </c>
      <c r="N1670" s="413" t="s">
        <v>31</v>
      </c>
      <c r="O1670" s="374">
        <v>0</v>
      </c>
      <c r="P1670" s="374">
        <f>O1670*H1670</f>
        <v>0</v>
      </c>
      <c r="Q1670" s="374">
        <v>0</v>
      </c>
      <c r="R1670" s="374">
        <f>Q1670*H1670</f>
        <v>0</v>
      </c>
      <c r="S1670" s="374">
        <v>0</v>
      </c>
      <c r="T1670" s="375">
        <f>S1670*H1670</f>
        <v>0</v>
      </c>
      <c r="AR1670" s="275" t="s">
        <v>95</v>
      </c>
      <c r="AT1670" s="275" t="s">
        <v>92</v>
      </c>
      <c r="AU1670" s="275" t="s">
        <v>45</v>
      </c>
      <c r="AY1670" s="275" t="s">
        <v>79</v>
      </c>
      <c r="BE1670" s="376">
        <f>IF(N1670="základní",J1670,0)</f>
        <v>0</v>
      </c>
      <c r="BF1670" s="376">
        <f>IF(N1670="snížená",J1670,0)</f>
        <v>0</v>
      </c>
      <c r="BG1670" s="376">
        <f>IF(N1670="zákl. přenesená",J1670,0)</f>
        <v>0</v>
      </c>
      <c r="BH1670" s="376">
        <f>IF(N1670="sníž. přenesená",J1670,0)</f>
        <v>0</v>
      </c>
      <c r="BI1670" s="376">
        <f>IF(N1670="nulová",J1670,0)</f>
        <v>0</v>
      </c>
      <c r="BJ1670" s="275" t="s">
        <v>12</v>
      </c>
      <c r="BK1670" s="376">
        <f>ROUND(I1670*H1670,1)</f>
        <v>0</v>
      </c>
      <c r="BL1670" s="275" t="s">
        <v>86</v>
      </c>
      <c r="BM1670" s="275" t="s">
        <v>2816</v>
      </c>
    </row>
    <row r="1671" spans="2:65" s="378" customFormat="1">
      <c r="B1671" s="377"/>
      <c r="D1671" s="388" t="s">
        <v>88</v>
      </c>
      <c r="F1671" s="403" t="s">
        <v>4864</v>
      </c>
      <c r="H1671" s="404">
        <v>648.23</v>
      </c>
      <c r="I1671" s="434"/>
      <c r="L1671" s="377"/>
      <c r="M1671" s="383"/>
      <c r="N1671" s="384"/>
      <c r="O1671" s="384"/>
      <c r="P1671" s="384"/>
      <c r="Q1671" s="384"/>
      <c r="R1671" s="384"/>
      <c r="S1671" s="384"/>
      <c r="T1671" s="385"/>
      <c r="AT1671" s="380" t="s">
        <v>88</v>
      </c>
      <c r="AU1671" s="380" t="s">
        <v>45</v>
      </c>
      <c r="AV1671" s="378" t="s">
        <v>45</v>
      </c>
      <c r="AW1671" s="378" t="s">
        <v>2</v>
      </c>
      <c r="AX1671" s="378" t="s">
        <v>12</v>
      </c>
      <c r="AY1671" s="380" t="s">
        <v>79</v>
      </c>
    </row>
    <row r="1672" spans="2:65" s="285" customFormat="1" ht="22.5" customHeight="1">
      <c r="B1672" s="286"/>
      <c r="C1672" s="366" t="s">
        <v>2717</v>
      </c>
      <c r="D1672" s="366" t="s">
        <v>82</v>
      </c>
      <c r="E1672" s="367" t="s">
        <v>2814</v>
      </c>
      <c r="F1672" s="368" t="s">
        <v>2813</v>
      </c>
      <c r="G1672" s="369" t="s">
        <v>959</v>
      </c>
      <c r="H1672" s="370">
        <v>131.65</v>
      </c>
      <c r="I1672" s="261"/>
      <c r="J1672" s="371">
        <f>ROUND(I1672*H1672,1)</f>
        <v>0</v>
      </c>
      <c r="K1672" s="368"/>
      <c r="L1672" s="286"/>
      <c r="M1672" s="372" t="s">
        <v>1</v>
      </c>
      <c r="N1672" s="373" t="s">
        <v>31</v>
      </c>
      <c r="O1672" s="374">
        <v>1.6E-2</v>
      </c>
      <c r="P1672" s="374">
        <f>O1672*H1672</f>
        <v>2.1064000000000003</v>
      </c>
      <c r="Q1672" s="374">
        <v>0</v>
      </c>
      <c r="R1672" s="374">
        <f>Q1672*H1672</f>
        <v>0</v>
      </c>
      <c r="S1672" s="374">
        <v>0</v>
      </c>
      <c r="T1672" s="375">
        <f>S1672*H1672</f>
        <v>0</v>
      </c>
      <c r="AR1672" s="275" t="s">
        <v>86</v>
      </c>
      <c r="AT1672" s="275" t="s">
        <v>82</v>
      </c>
      <c r="AU1672" s="275" t="s">
        <v>45</v>
      </c>
      <c r="AY1672" s="275" t="s">
        <v>79</v>
      </c>
      <c r="BE1672" s="376">
        <f>IF(N1672="základní",J1672,0)</f>
        <v>0</v>
      </c>
      <c r="BF1672" s="376">
        <f>IF(N1672="snížená",J1672,0)</f>
        <v>0</v>
      </c>
      <c r="BG1672" s="376">
        <f>IF(N1672="zákl. přenesená",J1672,0)</f>
        <v>0</v>
      </c>
      <c r="BH1672" s="376">
        <f>IF(N1672="sníž. přenesená",J1672,0)</f>
        <v>0</v>
      </c>
      <c r="BI1672" s="376">
        <f>IF(N1672="nulová",J1672,0)</f>
        <v>0</v>
      </c>
      <c r="BJ1672" s="275" t="s">
        <v>12</v>
      </c>
      <c r="BK1672" s="376">
        <f>ROUND(I1672*H1672,1)</f>
        <v>0</v>
      </c>
      <c r="BL1672" s="275" t="s">
        <v>86</v>
      </c>
      <c r="BM1672" s="275" t="s">
        <v>2812</v>
      </c>
    </row>
    <row r="1673" spans="2:65" s="378" customFormat="1">
      <c r="B1673" s="377"/>
      <c r="D1673" s="379" t="s">
        <v>88</v>
      </c>
      <c r="E1673" s="380" t="s">
        <v>1</v>
      </c>
      <c r="F1673" s="381" t="s">
        <v>2752</v>
      </c>
      <c r="H1673" s="382">
        <v>21</v>
      </c>
      <c r="I1673" s="434"/>
      <c r="L1673" s="377"/>
      <c r="M1673" s="383"/>
      <c r="N1673" s="384"/>
      <c r="O1673" s="384"/>
      <c r="P1673" s="384"/>
      <c r="Q1673" s="384"/>
      <c r="R1673" s="384"/>
      <c r="S1673" s="384"/>
      <c r="T1673" s="385"/>
      <c r="AT1673" s="380" t="s">
        <v>88</v>
      </c>
      <c r="AU1673" s="380" t="s">
        <v>45</v>
      </c>
      <c r="AV1673" s="378" t="s">
        <v>45</v>
      </c>
      <c r="AW1673" s="378" t="s">
        <v>24</v>
      </c>
      <c r="AX1673" s="378" t="s">
        <v>42</v>
      </c>
      <c r="AY1673" s="380" t="s">
        <v>79</v>
      </c>
    </row>
    <row r="1674" spans="2:65" s="378" customFormat="1">
      <c r="B1674" s="377"/>
      <c r="D1674" s="379" t="s">
        <v>88</v>
      </c>
      <c r="E1674" s="380" t="s">
        <v>1</v>
      </c>
      <c r="F1674" s="381" t="s">
        <v>2751</v>
      </c>
      <c r="H1674" s="382">
        <v>6</v>
      </c>
      <c r="I1674" s="434"/>
      <c r="L1674" s="377"/>
      <c r="M1674" s="383"/>
      <c r="N1674" s="384"/>
      <c r="O1674" s="384"/>
      <c r="P1674" s="384"/>
      <c r="Q1674" s="384"/>
      <c r="R1674" s="384"/>
      <c r="S1674" s="384"/>
      <c r="T1674" s="385"/>
      <c r="AT1674" s="380" t="s">
        <v>88</v>
      </c>
      <c r="AU1674" s="380" t="s">
        <v>45</v>
      </c>
      <c r="AV1674" s="378" t="s">
        <v>45</v>
      </c>
      <c r="AW1674" s="378" t="s">
        <v>24</v>
      </c>
      <c r="AX1674" s="378" t="s">
        <v>42</v>
      </c>
      <c r="AY1674" s="380" t="s">
        <v>79</v>
      </c>
    </row>
    <row r="1675" spans="2:65" s="378" customFormat="1">
      <c r="B1675" s="377"/>
      <c r="D1675" s="379" t="s">
        <v>88</v>
      </c>
      <c r="E1675" s="380" t="s">
        <v>1</v>
      </c>
      <c r="F1675" s="381" t="s">
        <v>2750</v>
      </c>
      <c r="H1675" s="382">
        <v>3.375</v>
      </c>
      <c r="I1675" s="434"/>
      <c r="L1675" s="377"/>
      <c r="M1675" s="383"/>
      <c r="N1675" s="384"/>
      <c r="O1675" s="384"/>
      <c r="P1675" s="384"/>
      <c r="Q1675" s="384"/>
      <c r="R1675" s="384"/>
      <c r="S1675" s="384"/>
      <c r="T1675" s="385"/>
      <c r="AT1675" s="380" t="s">
        <v>88</v>
      </c>
      <c r="AU1675" s="380" t="s">
        <v>45</v>
      </c>
      <c r="AV1675" s="378" t="s">
        <v>45</v>
      </c>
      <c r="AW1675" s="378" t="s">
        <v>24</v>
      </c>
      <c r="AX1675" s="378" t="s">
        <v>42</v>
      </c>
      <c r="AY1675" s="380" t="s">
        <v>79</v>
      </c>
    </row>
    <row r="1676" spans="2:65" s="378" customFormat="1">
      <c r="B1676" s="377"/>
      <c r="D1676" s="379" t="s">
        <v>88</v>
      </c>
      <c r="E1676" s="380" t="s">
        <v>1</v>
      </c>
      <c r="F1676" s="381" t="s">
        <v>2749</v>
      </c>
      <c r="H1676" s="382">
        <v>3.375</v>
      </c>
      <c r="I1676" s="434"/>
      <c r="L1676" s="377"/>
      <c r="M1676" s="383"/>
      <c r="N1676" s="384"/>
      <c r="O1676" s="384"/>
      <c r="P1676" s="384"/>
      <c r="Q1676" s="384"/>
      <c r="R1676" s="384"/>
      <c r="S1676" s="384"/>
      <c r="T1676" s="385"/>
      <c r="AT1676" s="380" t="s">
        <v>88</v>
      </c>
      <c r="AU1676" s="380" t="s">
        <v>45</v>
      </c>
      <c r="AV1676" s="378" t="s">
        <v>45</v>
      </c>
      <c r="AW1676" s="378" t="s">
        <v>24</v>
      </c>
      <c r="AX1676" s="378" t="s">
        <v>42</v>
      </c>
      <c r="AY1676" s="380" t="s">
        <v>79</v>
      </c>
    </row>
    <row r="1677" spans="2:65" s="378" customFormat="1">
      <c r="B1677" s="377"/>
      <c r="D1677" s="379" t="s">
        <v>88</v>
      </c>
      <c r="E1677" s="380" t="s">
        <v>1</v>
      </c>
      <c r="F1677" s="381" t="s">
        <v>2748</v>
      </c>
      <c r="H1677" s="382">
        <v>24.75</v>
      </c>
      <c r="I1677" s="434"/>
      <c r="L1677" s="377"/>
      <c r="M1677" s="383"/>
      <c r="N1677" s="384"/>
      <c r="O1677" s="384"/>
      <c r="P1677" s="384"/>
      <c r="Q1677" s="384"/>
      <c r="R1677" s="384"/>
      <c r="S1677" s="384"/>
      <c r="T1677" s="385"/>
      <c r="AT1677" s="380" t="s">
        <v>88</v>
      </c>
      <c r="AU1677" s="380" t="s">
        <v>45</v>
      </c>
      <c r="AV1677" s="378" t="s">
        <v>45</v>
      </c>
      <c r="AW1677" s="378" t="s">
        <v>24</v>
      </c>
      <c r="AX1677" s="378" t="s">
        <v>42</v>
      </c>
      <c r="AY1677" s="380" t="s">
        <v>79</v>
      </c>
    </row>
    <row r="1678" spans="2:65" s="378" customFormat="1">
      <c r="B1678" s="377"/>
      <c r="D1678" s="379" t="s">
        <v>88</v>
      </c>
      <c r="E1678" s="380" t="s">
        <v>1</v>
      </c>
      <c r="F1678" s="381" t="s">
        <v>2747</v>
      </c>
      <c r="H1678" s="382">
        <v>13.5</v>
      </c>
      <c r="I1678" s="434"/>
      <c r="L1678" s="377"/>
      <c r="M1678" s="383"/>
      <c r="N1678" s="384"/>
      <c r="O1678" s="384"/>
      <c r="P1678" s="384"/>
      <c r="Q1678" s="384"/>
      <c r="R1678" s="384"/>
      <c r="S1678" s="384"/>
      <c r="T1678" s="385"/>
      <c r="AT1678" s="380" t="s">
        <v>88</v>
      </c>
      <c r="AU1678" s="380" t="s">
        <v>45</v>
      </c>
      <c r="AV1678" s="378" t="s">
        <v>45</v>
      </c>
      <c r="AW1678" s="378" t="s">
        <v>24</v>
      </c>
      <c r="AX1678" s="378" t="s">
        <v>42</v>
      </c>
      <c r="AY1678" s="380" t="s">
        <v>79</v>
      </c>
    </row>
    <row r="1679" spans="2:65" s="378" customFormat="1">
      <c r="B1679" s="377"/>
      <c r="D1679" s="379" t="s">
        <v>88</v>
      </c>
      <c r="E1679" s="380" t="s">
        <v>1</v>
      </c>
      <c r="F1679" s="381" t="s">
        <v>2811</v>
      </c>
      <c r="H1679" s="382">
        <v>5</v>
      </c>
      <c r="I1679" s="434"/>
      <c r="L1679" s="377"/>
      <c r="M1679" s="383"/>
      <c r="N1679" s="384"/>
      <c r="O1679" s="384"/>
      <c r="P1679" s="384"/>
      <c r="Q1679" s="384"/>
      <c r="R1679" s="384"/>
      <c r="S1679" s="384"/>
      <c r="T1679" s="385"/>
      <c r="AT1679" s="380" t="s">
        <v>88</v>
      </c>
      <c r="AU1679" s="380" t="s">
        <v>45</v>
      </c>
      <c r="AV1679" s="378" t="s">
        <v>45</v>
      </c>
      <c r="AW1679" s="378" t="s">
        <v>24</v>
      </c>
      <c r="AX1679" s="378" t="s">
        <v>42</v>
      </c>
      <c r="AY1679" s="380" t="s">
        <v>79</v>
      </c>
    </row>
    <row r="1680" spans="2:65" s="378" customFormat="1">
      <c r="B1680" s="377"/>
      <c r="D1680" s="379" t="s">
        <v>88</v>
      </c>
      <c r="E1680" s="380" t="s">
        <v>1</v>
      </c>
      <c r="F1680" s="381" t="s">
        <v>2810</v>
      </c>
      <c r="H1680" s="382">
        <v>5</v>
      </c>
      <c r="I1680" s="434"/>
      <c r="L1680" s="377"/>
      <c r="M1680" s="383"/>
      <c r="N1680" s="384"/>
      <c r="O1680" s="384"/>
      <c r="P1680" s="384"/>
      <c r="Q1680" s="384"/>
      <c r="R1680" s="384"/>
      <c r="S1680" s="384"/>
      <c r="T1680" s="385"/>
      <c r="AT1680" s="380" t="s">
        <v>88</v>
      </c>
      <c r="AU1680" s="380" t="s">
        <v>45</v>
      </c>
      <c r="AV1680" s="378" t="s">
        <v>45</v>
      </c>
      <c r="AW1680" s="378" t="s">
        <v>24</v>
      </c>
      <c r="AX1680" s="378" t="s">
        <v>42</v>
      </c>
      <c r="AY1680" s="380" t="s">
        <v>79</v>
      </c>
    </row>
    <row r="1681" spans="2:65" s="378" customFormat="1">
      <c r="B1681" s="377"/>
      <c r="D1681" s="379" t="s">
        <v>88</v>
      </c>
      <c r="E1681" s="380" t="s">
        <v>1</v>
      </c>
      <c r="F1681" s="381" t="s">
        <v>2809</v>
      </c>
      <c r="H1681" s="382">
        <v>3.75</v>
      </c>
      <c r="I1681" s="434"/>
      <c r="L1681" s="377"/>
      <c r="M1681" s="383"/>
      <c r="N1681" s="384"/>
      <c r="O1681" s="384"/>
      <c r="P1681" s="384"/>
      <c r="Q1681" s="384"/>
      <c r="R1681" s="384"/>
      <c r="S1681" s="384"/>
      <c r="T1681" s="385"/>
      <c r="AT1681" s="380" t="s">
        <v>88</v>
      </c>
      <c r="AU1681" s="380" t="s">
        <v>45</v>
      </c>
      <c r="AV1681" s="378" t="s">
        <v>45</v>
      </c>
      <c r="AW1681" s="378" t="s">
        <v>24</v>
      </c>
      <c r="AX1681" s="378" t="s">
        <v>42</v>
      </c>
      <c r="AY1681" s="380" t="s">
        <v>79</v>
      </c>
    </row>
    <row r="1682" spans="2:65" s="378" customFormat="1">
      <c r="B1682" s="377"/>
      <c r="D1682" s="379" t="s">
        <v>88</v>
      </c>
      <c r="E1682" s="380" t="s">
        <v>1</v>
      </c>
      <c r="F1682" s="381" t="s">
        <v>2808</v>
      </c>
      <c r="H1682" s="382">
        <v>3.6</v>
      </c>
      <c r="I1682" s="434"/>
      <c r="L1682" s="377"/>
      <c r="M1682" s="383"/>
      <c r="N1682" s="384"/>
      <c r="O1682" s="384"/>
      <c r="P1682" s="384"/>
      <c r="Q1682" s="384"/>
      <c r="R1682" s="384"/>
      <c r="S1682" s="384"/>
      <c r="T1682" s="385"/>
      <c r="AT1682" s="380" t="s">
        <v>88</v>
      </c>
      <c r="AU1682" s="380" t="s">
        <v>45</v>
      </c>
      <c r="AV1682" s="378" t="s">
        <v>45</v>
      </c>
      <c r="AW1682" s="378" t="s">
        <v>24</v>
      </c>
      <c r="AX1682" s="378" t="s">
        <v>42</v>
      </c>
      <c r="AY1682" s="380" t="s">
        <v>79</v>
      </c>
    </row>
    <row r="1683" spans="2:65" s="378" customFormat="1">
      <c r="B1683" s="377"/>
      <c r="D1683" s="379" t="s">
        <v>88</v>
      </c>
      <c r="E1683" s="380" t="s">
        <v>1</v>
      </c>
      <c r="F1683" s="381" t="s">
        <v>2807</v>
      </c>
      <c r="H1683" s="382">
        <v>21.6</v>
      </c>
      <c r="I1683" s="434"/>
      <c r="L1683" s="377"/>
      <c r="M1683" s="383"/>
      <c r="N1683" s="384"/>
      <c r="O1683" s="384"/>
      <c r="P1683" s="384"/>
      <c r="Q1683" s="384"/>
      <c r="R1683" s="384"/>
      <c r="S1683" s="384"/>
      <c r="T1683" s="385"/>
      <c r="AT1683" s="380" t="s">
        <v>88</v>
      </c>
      <c r="AU1683" s="380" t="s">
        <v>45</v>
      </c>
      <c r="AV1683" s="378" t="s">
        <v>45</v>
      </c>
      <c r="AW1683" s="378" t="s">
        <v>24</v>
      </c>
      <c r="AX1683" s="378" t="s">
        <v>42</v>
      </c>
      <c r="AY1683" s="380" t="s">
        <v>79</v>
      </c>
    </row>
    <row r="1684" spans="2:65" s="378" customFormat="1">
      <c r="B1684" s="377"/>
      <c r="D1684" s="379" t="s">
        <v>88</v>
      </c>
      <c r="E1684" s="380" t="s">
        <v>1</v>
      </c>
      <c r="F1684" s="381" t="s">
        <v>2806</v>
      </c>
      <c r="H1684" s="382">
        <v>20.7</v>
      </c>
      <c r="I1684" s="434"/>
      <c r="L1684" s="377"/>
      <c r="M1684" s="383"/>
      <c r="N1684" s="384"/>
      <c r="O1684" s="384"/>
      <c r="P1684" s="384"/>
      <c r="Q1684" s="384"/>
      <c r="R1684" s="384"/>
      <c r="S1684" s="384"/>
      <c r="T1684" s="385"/>
      <c r="AT1684" s="380" t="s">
        <v>88</v>
      </c>
      <c r="AU1684" s="380" t="s">
        <v>45</v>
      </c>
      <c r="AV1684" s="378" t="s">
        <v>45</v>
      </c>
      <c r="AW1684" s="378" t="s">
        <v>24</v>
      </c>
      <c r="AX1684" s="378" t="s">
        <v>42</v>
      </c>
      <c r="AY1684" s="380" t="s">
        <v>79</v>
      </c>
    </row>
    <row r="1685" spans="2:65" s="387" customFormat="1">
      <c r="B1685" s="386"/>
      <c r="D1685" s="388" t="s">
        <v>88</v>
      </c>
      <c r="E1685" s="389" t="s">
        <v>1</v>
      </c>
      <c r="F1685" s="390" t="s">
        <v>90</v>
      </c>
      <c r="H1685" s="391">
        <v>131.65</v>
      </c>
      <c r="I1685" s="435"/>
      <c r="L1685" s="386"/>
      <c r="M1685" s="392"/>
      <c r="N1685" s="393"/>
      <c r="O1685" s="393"/>
      <c r="P1685" s="393"/>
      <c r="Q1685" s="393"/>
      <c r="R1685" s="393"/>
      <c r="S1685" s="393"/>
      <c r="T1685" s="394"/>
      <c r="AT1685" s="395" t="s">
        <v>88</v>
      </c>
      <c r="AU1685" s="395" t="s">
        <v>45</v>
      </c>
      <c r="AV1685" s="387" t="s">
        <v>91</v>
      </c>
      <c r="AW1685" s="387" t="s">
        <v>24</v>
      </c>
      <c r="AX1685" s="387" t="s">
        <v>12</v>
      </c>
      <c r="AY1685" s="395" t="s">
        <v>79</v>
      </c>
    </row>
    <row r="1686" spans="2:65" s="285" customFormat="1" ht="22.5" customHeight="1">
      <c r="B1686" s="286"/>
      <c r="C1686" s="405" t="s">
        <v>2713</v>
      </c>
      <c r="D1686" s="405" t="s">
        <v>92</v>
      </c>
      <c r="E1686" s="406" t="s">
        <v>2804</v>
      </c>
      <c r="F1686" s="407" t="s">
        <v>4724</v>
      </c>
      <c r="G1686" s="408" t="s">
        <v>959</v>
      </c>
      <c r="H1686" s="409">
        <v>144.815</v>
      </c>
      <c r="I1686" s="262"/>
      <c r="J1686" s="410">
        <f>ROUND(I1686*H1686,1)</f>
        <v>0</v>
      </c>
      <c r="K1686" s="407"/>
      <c r="L1686" s="411"/>
      <c r="M1686" s="412" t="s">
        <v>1</v>
      </c>
      <c r="N1686" s="413" t="s">
        <v>31</v>
      </c>
      <c r="O1686" s="374">
        <v>0</v>
      </c>
      <c r="P1686" s="374">
        <f>O1686*H1686</f>
        <v>0</v>
      </c>
      <c r="Q1686" s="374">
        <v>0</v>
      </c>
      <c r="R1686" s="374">
        <f>Q1686*H1686</f>
        <v>0</v>
      </c>
      <c r="S1686" s="374">
        <v>0</v>
      </c>
      <c r="T1686" s="375">
        <f>S1686*H1686</f>
        <v>0</v>
      </c>
      <c r="AR1686" s="275" t="s">
        <v>95</v>
      </c>
      <c r="AT1686" s="275" t="s">
        <v>92</v>
      </c>
      <c r="AU1686" s="275" t="s">
        <v>45</v>
      </c>
      <c r="AY1686" s="275" t="s">
        <v>79</v>
      </c>
      <c r="BE1686" s="376">
        <f>IF(N1686="základní",J1686,0)</f>
        <v>0</v>
      </c>
      <c r="BF1686" s="376">
        <f>IF(N1686="snížená",J1686,0)</f>
        <v>0</v>
      </c>
      <c r="BG1686" s="376">
        <f>IF(N1686="zákl. přenesená",J1686,0)</f>
        <v>0</v>
      </c>
      <c r="BH1686" s="376">
        <f>IF(N1686="sníž. přenesená",J1686,0)</f>
        <v>0</v>
      </c>
      <c r="BI1686" s="376">
        <f>IF(N1686="nulová",J1686,0)</f>
        <v>0</v>
      </c>
      <c r="BJ1686" s="275" t="s">
        <v>12</v>
      </c>
      <c r="BK1686" s="376">
        <f>ROUND(I1686*H1686,1)</f>
        <v>0</v>
      </c>
      <c r="BL1686" s="275" t="s">
        <v>86</v>
      </c>
      <c r="BM1686" s="275" t="s">
        <v>2803</v>
      </c>
    </row>
    <row r="1687" spans="2:65" s="378" customFormat="1">
      <c r="B1687" s="377"/>
      <c r="D1687" s="388" t="s">
        <v>88</v>
      </c>
      <c r="F1687" s="403" t="s">
        <v>4863</v>
      </c>
      <c r="H1687" s="404">
        <v>144.815</v>
      </c>
      <c r="I1687" s="434"/>
      <c r="L1687" s="377"/>
      <c r="M1687" s="383"/>
      <c r="N1687" s="384"/>
      <c r="O1687" s="384"/>
      <c r="P1687" s="384"/>
      <c r="Q1687" s="384"/>
      <c r="R1687" s="384"/>
      <c r="S1687" s="384"/>
      <c r="T1687" s="385"/>
      <c r="AT1687" s="380" t="s">
        <v>88</v>
      </c>
      <c r="AU1687" s="380" t="s">
        <v>45</v>
      </c>
      <c r="AV1687" s="378" t="s">
        <v>45</v>
      </c>
      <c r="AW1687" s="378" t="s">
        <v>2</v>
      </c>
      <c r="AX1687" s="378" t="s">
        <v>12</v>
      </c>
      <c r="AY1687" s="380" t="s">
        <v>79</v>
      </c>
    </row>
    <row r="1688" spans="2:65" s="285" customFormat="1" ht="22.5" customHeight="1">
      <c r="B1688" s="286"/>
      <c r="C1688" s="366" t="s">
        <v>2709</v>
      </c>
      <c r="D1688" s="366" t="s">
        <v>82</v>
      </c>
      <c r="E1688" s="367" t="s">
        <v>2801</v>
      </c>
      <c r="F1688" s="368" t="s">
        <v>2800</v>
      </c>
      <c r="G1688" s="369" t="s">
        <v>959</v>
      </c>
      <c r="H1688" s="370">
        <v>2102.1590000000001</v>
      </c>
      <c r="I1688" s="261"/>
      <c r="J1688" s="371">
        <f>ROUND(I1688*H1688,1)</f>
        <v>0</v>
      </c>
      <c r="K1688" s="368"/>
      <c r="L1688" s="286"/>
      <c r="M1688" s="372" t="s">
        <v>1</v>
      </c>
      <c r="N1688" s="373" t="s">
        <v>31</v>
      </c>
      <c r="O1688" s="374">
        <v>3.3000000000000002E-2</v>
      </c>
      <c r="P1688" s="374">
        <f>O1688*H1688</f>
        <v>69.371247000000011</v>
      </c>
      <c r="Q1688" s="374">
        <v>2.0000000000000001E-4</v>
      </c>
      <c r="R1688" s="374">
        <f>Q1688*H1688</f>
        <v>0.42043180000000002</v>
      </c>
      <c r="S1688" s="374">
        <v>0</v>
      </c>
      <c r="T1688" s="375">
        <f>S1688*H1688</f>
        <v>0</v>
      </c>
      <c r="AR1688" s="275" t="s">
        <v>86</v>
      </c>
      <c r="AT1688" s="275" t="s">
        <v>82</v>
      </c>
      <c r="AU1688" s="275" t="s">
        <v>45</v>
      </c>
      <c r="AY1688" s="275" t="s">
        <v>79</v>
      </c>
      <c r="BE1688" s="376">
        <f>IF(N1688="základní",J1688,0)</f>
        <v>0</v>
      </c>
      <c r="BF1688" s="376">
        <f>IF(N1688="snížená",J1688,0)</f>
        <v>0</v>
      </c>
      <c r="BG1688" s="376">
        <f>IF(N1688="zákl. přenesená",J1688,0)</f>
        <v>0</v>
      </c>
      <c r="BH1688" s="376">
        <f>IF(N1688="sníž. přenesená",J1688,0)</f>
        <v>0</v>
      </c>
      <c r="BI1688" s="376">
        <f>IF(N1688="nulová",J1688,0)</f>
        <v>0</v>
      </c>
      <c r="BJ1688" s="275" t="s">
        <v>12</v>
      </c>
      <c r="BK1688" s="376">
        <f>ROUND(I1688*H1688,1)</f>
        <v>0</v>
      </c>
      <c r="BL1688" s="275" t="s">
        <v>86</v>
      </c>
      <c r="BM1688" s="275" t="s">
        <v>2799</v>
      </c>
    </row>
    <row r="1689" spans="2:65" s="378" customFormat="1">
      <c r="B1689" s="377"/>
      <c r="D1689" s="379" t="s">
        <v>88</v>
      </c>
      <c r="E1689" s="380" t="s">
        <v>1</v>
      </c>
      <c r="F1689" s="381" t="s">
        <v>2794</v>
      </c>
      <c r="H1689" s="382">
        <v>162.9</v>
      </c>
      <c r="I1689" s="434"/>
      <c r="L1689" s="377"/>
      <c r="M1689" s="383"/>
      <c r="N1689" s="384"/>
      <c r="O1689" s="384"/>
      <c r="P1689" s="384"/>
      <c r="Q1689" s="384"/>
      <c r="R1689" s="384"/>
      <c r="S1689" s="384"/>
      <c r="T1689" s="385"/>
      <c r="AT1689" s="380" t="s">
        <v>88</v>
      </c>
      <c r="AU1689" s="380" t="s">
        <v>45</v>
      </c>
      <c r="AV1689" s="378" t="s">
        <v>45</v>
      </c>
      <c r="AW1689" s="378" t="s">
        <v>24</v>
      </c>
      <c r="AX1689" s="378" t="s">
        <v>42</v>
      </c>
      <c r="AY1689" s="380" t="s">
        <v>79</v>
      </c>
    </row>
    <row r="1690" spans="2:65" s="397" customFormat="1">
      <c r="B1690" s="396"/>
      <c r="D1690" s="379" t="s">
        <v>88</v>
      </c>
      <c r="E1690" s="398" t="s">
        <v>1</v>
      </c>
      <c r="F1690" s="399" t="s">
        <v>2793</v>
      </c>
      <c r="H1690" s="398" t="s">
        <v>1</v>
      </c>
      <c r="I1690" s="436"/>
      <c r="L1690" s="396"/>
      <c r="M1690" s="400"/>
      <c r="N1690" s="401"/>
      <c r="O1690" s="401"/>
      <c r="P1690" s="401"/>
      <c r="Q1690" s="401"/>
      <c r="R1690" s="401"/>
      <c r="S1690" s="401"/>
      <c r="T1690" s="402"/>
      <c r="AT1690" s="398" t="s">
        <v>88</v>
      </c>
      <c r="AU1690" s="398" t="s">
        <v>45</v>
      </c>
      <c r="AV1690" s="397" t="s">
        <v>12</v>
      </c>
      <c r="AW1690" s="397" t="s">
        <v>24</v>
      </c>
      <c r="AX1690" s="397" t="s">
        <v>42</v>
      </c>
      <c r="AY1690" s="398" t="s">
        <v>79</v>
      </c>
    </row>
    <row r="1691" spans="2:65" s="378" customFormat="1" ht="27">
      <c r="B1691" s="377"/>
      <c r="D1691" s="379" t="s">
        <v>88</v>
      </c>
      <c r="E1691" s="380" t="s">
        <v>1</v>
      </c>
      <c r="F1691" s="381" t="s">
        <v>2792</v>
      </c>
      <c r="H1691" s="382">
        <v>479.26</v>
      </c>
      <c r="I1691" s="434"/>
      <c r="L1691" s="377"/>
      <c r="M1691" s="383"/>
      <c r="N1691" s="384"/>
      <c r="O1691" s="384"/>
      <c r="P1691" s="384"/>
      <c r="Q1691" s="384"/>
      <c r="R1691" s="384"/>
      <c r="S1691" s="384"/>
      <c r="T1691" s="385"/>
      <c r="AT1691" s="380" t="s">
        <v>88</v>
      </c>
      <c r="AU1691" s="380" t="s">
        <v>45</v>
      </c>
      <c r="AV1691" s="378" t="s">
        <v>45</v>
      </c>
      <c r="AW1691" s="378" t="s">
        <v>24</v>
      </c>
      <c r="AX1691" s="378" t="s">
        <v>42</v>
      </c>
      <c r="AY1691" s="380" t="s">
        <v>79</v>
      </c>
    </row>
    <row r="1692" spans="2:65" s="397" customFormat="1">
      <c r="B1692" s="396"/>
      <c r="D1692" s="379" t="s">
        <v>88</v>
      </c>
      <c r="E1692" s="398" t="s">
        <v>1</v>
      </c>
      <c r="F1692" s="399" t="s">
        <v>2791</v>
      </c>
      <c r="H1692" s="398" t="s">
        <v>1</v>
      </c>
      <c r="I1692" s="436"/>
      <c r="L1692" s="396"/>
      <c r="M1692" s="400"/>
      <c r="N1692" s="401"/>
      <c r="O1692" s="401"/>
      <c r="P1692" s="401"/>
      <c r="Q1692" s="401"/>
      <c r="R1692" s="401"/>
      <c r="S1692" s="401"/>
      <c r="T1692" s="402"/>
      <c r="AT1692" s="398" t="s">
        <v>88</v>
      </c>
      <c r="AU1692" s="398" t="s">
        <v>45</v>
      </c>
      <c r="AV1692" s="397" t="s">
        <v>12</v>
      </c>
      <c r="AW1692" s="397" t="s">
        <v>24</v>
      </c>
      <c r="AX1692" s="397" t="s">
        <v>42</v>
      </c>
      <c r="AY1692" s="398" t="s">
        <v>79</v>
      </c>
    </row>
    <row r="1693" spans="2:65" s="378" customFormat="1">
      <c r="B1693" s="377"/>
      <c r="D1693" s="379" t="s">
        <v>88</v>
      </c>
      <c r="E1693" s="380" t="s">
        <v>1</v>
      </c>
      <c r="F1693" s="381" t="s">
        <v>2790</v>
      </c>
      <c r="H1693" s="382">
        <v>62.902000000000001</v>
      </c>
      <c r="I1693" s="434"/>
      <c r="L1693" s="377"/>
      <c r="M1693" s="383"/>
      <c r="N1693" s="384"/>
      <c r="O1693" s="384"/>
      <c r="P1693" s="384"/>
      <c r="Q1693" s="384"/>
      <c r="R1693" s="384"/>
      <c r="S1693" s="384"/>
      <c r="T1693" s="385"/>
      <c r="AT1693" s="380" t="s">
        <v>88</v>
      </c>
      <c r="AU1693" s="380" t="s">
        <v>45</v>
      </c>
      <c r="AV1693" s="378" t="s">
        <v>45</v>
      </c>
      <c r="AW1693" s="378" t="s">
        <v>24</v>
      </c>
      <c r="AX1693" s="378" t="s">
        <v>42</v>
      </c>
      <c r="AY1693" s="380" t="s">
        <v>79</v>
      </c>
    </row>
    <row r="1694" spans="2:65" s="378" customFormat="1">
      <c r="B1694" s="377"/>
      <c r="D1694" s="379" t="s">
        <v>88</v>
      </c>
      <c r="E1694" s="380" t="s">
        <v>1</v>
      </c>
      <c r="F1694" s="381" t="s">
        <v>2789</v>
      </c>
      <c r="H1694" s="382">
        <v>29.120999999999999</v>
      </c>
      <c r="I1694" s="434"/>
      <c r="L1694" s="377"/>
      <c r="M1694" s="383"/>
      <c r="N1694" s="384"/>
      <c r="O1694" s="384"/>
      <c r="P1694" s="384"/>
      <c r="Q1694" s="384"/>
      <c r="R1694" s="384"/>
      <c r="S1694" s="384"/>
      <c r="T1694" s="385"/>
      <c r="AT1694" s="380" t="s">
        <v>88</v>
      </c>
      <c r="AU1694" s="380" t="s">
        <v>45</v>
      </c>
      <c r="AV1694" s="378" t="s">
        <v>45</v>
      </c>
      <c r="AW1694" s="378" t="s">
        <v>24</v>
      </c>
      <c r="AX1694" s="378" t="s">
        <v>42</v>
      </c>
      <c r="AY1694" s="380" t="s">
        <v>79</v>
      </c>
    </row>
    <row r="1695" spans="2:65" s="378" customFormat="1">
      <c r="B1695" s="377"/>
      <c r="D1695" s="379" t="s">
        <v>88</v>
      </c>
      <c r="E1695" s="380" t="s">
        <v>1</v>
      </c>
      <c r="F1695" s="381" t="s">
        <v>2788</v>
      </c>
      <c r="H1695" s="382">
        <v>158.67500000000001</v>
      </c>
      <c r="I1695" s="434"/>
      <c r="L1695" s="377"/>
      <c r="M1695" s="383"/>
      <c r="N1695" s="384"/>
      <c r="O1695" s="384"/>
      <c r="P1695" s="384"/>
      <c r="Q1695" s="384"/>
      <c r="R1695" s="384"/>
      <c r="S1695" s="384"/>
      <c r="T1695" s="385"/>
      <c r="AT1695" s="380" t="s">
        <v>88</v>
      </c>
      <c r="AU1695" s="380" t="s">
        <v>45</v>
      </c>
      <c r="AV1695" s="378" t="s">
        <v>45</v>
      </c>
      <c r="AW1695" s="378" t="s">
        <v>24</v>
      </c>
      <c r="AX1695" s="378" t="s">
        <v>42</v>
      </c>
      <c r="AY1695" s="380" t="s">
        <v>79</v>
      </c>
    </row>
    <row r="1696" spans="2:65" s="417" customFormat="1">
      <c r="B1696" s="416"/>
      <c r="D1696" s="379" t="s">
        <v>88</v>
      </c>
      <c r="E1696" s="418" t="s">
        <v>1</v>
      </c>
      <c r="F1696" s="419" t="s">
        <v>1840</v>
      </c>
      <c r="H1696" s="420">
        <v>892.85799999999995</v>
      </c>
      <c r="I1696" s="438"/>
      <c r="L1696" s="416"/>
      <c r="M1696" s="421"/>
      <c r="N1696" s="422"/>
      <c r="O1696" s="422"/>
      <c r="P1696" s="422"/>
      <c r="Q1696" s="422"/>
      <c r="R1696" s="422"/>
      <c r="S1696" s="422"/>
      <c r="T1696" s="423"/>
      <c r="AT1696" s="418" t="s">
        <v>88</v>
      </c>
      <c r="AU1696" s="418" t="s">
        <v>45</v>
      </c>
      <c r="AV1696" s="417" t="s">
        <v>98</v>
      </c>
      <c r="AW1696" s="417" t="s">
        <v>24</v>
      </c>
      <c r="AX1696" s="417" t="s">
        <v>42</v>
      </c>
      <c r="AY1696" s="418" t="s">
        <v>79</v>
      </c>
    </row>
    <row r="1697" spans="2:51" s="397" customFormat="1">
      <c r="B1697" s="396"/>
      <c r="D1697" s="379" t="s">
        <v>88</v>
      </c>
      <c r="E1697" s="398" t="s">
        <v>1</v>
      </c>
      <c r="F1697" s="399" t="s">
        <v>2787</v>
      </c>
      <c r="H1697" s="398" t="s">
        <v>1</v>
      </c>
      <c r="I1697" s="436"/>
      <c r="L1697" s="396"/>
      <c r="M1697" s="400"/>
      <c r="N1697" s="401"/>
      <c r="O1697" s="401"/>
      <c r="P1697" s="401"/>
      <c r="Q1697" s="401"/>
      <c r="R1697" s="401"/>
      <c r="S1697" s="401"/>
      <c r="T1697" s="402"/>
      <c r="AT1697" s="398" t="s">
        <v>88</v>
      </c>
      <c r="AU1697" s="398" t="s">
        <v>45</v>
      </c>
      <c r="AV1697" s="397" t="s">
        <v>12</v>
      </c>
      <c r="AW1697" s="397" t="s">
        <v>24</v>
      </c>
      <c r="AX1697" s="397" t="s">
        <v>42</v>
      </c>
      <c r="AY1697" s="398" t="s">
        <v>79</v>
      </c>
    </row>
    <row r="1698" spans="2:51" s="378" customFormat="1">
      <c r="B1698" s="377"/>
      <c r="D1698" s="379" t="s">
        <v>88</v>
      </c>
      <c r="E1698" s="380" t="s">
        <v>1</v>
      </c>
      <c r="F1698" s="381" t="s">
        <v>2786</v>
      </c>
      <c r="H1698" s="382">
        <v>-21</v>
      </c>
      <c r="I1698" s="434"/>
      <c r="L1698" s="377"/>
      <c r="M1698" s="383"/>
      <c r="N1698" s="384"/>
      <c r="O1698" s="384"/>
      <c r="P1698" s="384"/>
      <c r="Q1698" s="384"/>
      <c r="R1698" s="384"/>
      <c r="S1698" s="384"/>
      <c r="T1698" s="385"/>
      <c r="AT1698" s="380" t="s">
        <v>88</v>
      </c>
      <c r="AU1698" s="380" t="s">
        <v>45</v>
      </c>
      <c r="AV1698" s="378" t="s">
        <v>45</v>
      </c>
      <c r="AW1698" s="378" t="s">
        <v>24</v>
      </c>
      <c r="AX1698" s="378" t="s">
        <v>42</v>
      </c>
      <c r="AY1698" s="380" t="s">
        <v>79</v>
      </c>
    </row>
    <row r="1699" spans="2:51" s="378" customFormat="1">
      <c r="B1699" s="377"/>
      <c r="D1699" s="379" t="s">
        <v>88</v>
      </c>
      <c r="E1699" s="380" t="s">
        <v>1</v>
      </c>
      <c r="F1699" s="381" t="s">
        <v>2785</v>
      </c>
      <c r="H1699" s="382">
        <v>-6</v>
      </c>
      <c r="I1699" s="434"/>
      <c r="L1699" s="377"/>
      <c r="M1699" s="383"/>
      <c r="N1699" s="384"/>
      <c r="O1699" s="384"/>
      <c r="P1699" s="384"/>
      <c r="Q1699" s="384"/>
      <c r="R1699" s="384"/>
      <c r="S1699" s="384"/>
      <c r="T1699" s="385"/>
      <c r="AT1699" s="380" t="s">
        <v>88</v>
      </c>
      <c r="AU1699" s="380" t="s">
        <v>45</v>
      </c>
      <c r="AV1699" s="378" t="s">
        <v>45</v>
      </c>
      <c r="AW1699" s="378" t="s">
        <v>24</v>
      </c>
      <c r="AX1699" s="378" t="s">
        <v>42</v>
      </c>
      <c r="AY1699" s="380" t="s">
        <v>79</v>
      </c>
    </row>
    <row r="1700" spans="2:51" s="378" customFormat="1">
      <c r="B1700" s="377"/>
      <c r="D1700" s="379" t="s">
        <v>88</v>
      </c>
      <c r="E1700" s="380" t="s">
        <v>1</v>
      </c>
      <c r="F1700" s="381" t="s">
        <v>2784</v>
      </c>
      <c r="H1700" s="382">
        <v>-3.375</v>
      </c>
      <c r="I1700" s="434"/>
      <c r="L1700" s="377"/>
      <c r="M1700" s="383"/>
      <c r="N1700" s="384"/>
      <c r="O1700" s="384"/>
      <c r="P1700" s="384"/>
      <c r="Q1700" s="384"/>
      <c r="R1700" s="384"/>
      <c r="S1700" s="384"/>
      <c r="T1700" s="385"/>
      <c r="AT1700" s="380" t="s">
        <v>88</v>
      </c>
      <c r="AU1700" s="380" t="s">
        <v>45</v>
      </c>
      <c r="AV1700" s="378" t="s">
        <v>45</v>
      </c>
      <c r="AW1700" s="378" t="s">
        <v>24</v>
      </c>
      <c r="AX1700" s="378" t="s">
        <v>42</v>
      </c>
      <c r="AY1700" s="380" t="s">
        <v>79</v>
      </c>
    </row>
    <row r="1701" spans="2:51" s="378" customFormat="1">
      <c r="B1701" s="377"/>
      <c r="D1701" s="379" t="s">
        <v>88</v>
      </c>
      <c r="E1701" s="380" t="s">
        <v>1</v>
      </c>
      <c r="F1701" s="381" t="s">
        <v>2783</v>
      </c>
      <c r="H1701" s="382">
        <v>-3.375</v>
      </c>
      <c r="I1701" s="434"/>
      <c r="L1701" s="377"/>
      <c r="M1701" s="383"/>
      <c r="N1701" s="384"/>
      <c r="O1701" s="384"/>
      <c r="P1701" s="384"/>
      <c r="Q1701" s="384"/>
      <c r="R1701" s="384"/>
      <c r="S1701" s="384"/>
      <c r="T1701" s="385"/>
      <c r="AT1701" s="380" t="s">
        <v>88</v>
      </c>
      <c r="AU1701" s="380" t="s">
        <v>45</v>
      </c>
      <c r="AV1701" s="378" t="s">
        <v>45</v>
      </c>
      <c r="AW1701" s="378" t="s">
        <v>24</v>
      </c>
      <c r="AX1701" s="378" t="s">
        <v>42</v>
      </c>
      <c r="AY1701" s="380" t="s">
        <v>79</v>
      </c>
    </row>
    <row r="1702" spans="2:51" s="378" customFormat="1">
      <c r="B1702" s="377"/>
      <c r="D1702" s="379" t="s">
        <v>88</v>
      </c>
      <c r="E1702" s="380" t="s">
        <v>1</v>
      </c>
      <c r="F1702" s="381" t="s">
        <v>2782</v>
      </c>
      <c r="H1702" s="382">
        <v>-24.75</v>
      </c>
      <c r="I1702" s="434"/>
      <c r="L1702" s="377"/>
      <c r="M1702" s="383"/>
      <c r="N1702" s="384"/>
      <c r="O1702" s="384"/>
      <c r="P1702" s="384"/>
      <c r="Q1702" s="384"/>
      <c r="R1702" s="384"/>
      <c r="S1702" s="384"/>
      <c r="T1702" s="385"/>
      <c r="AT1702" s="380" t="s">
        <v>88</v>
      </c>
      <c r="AU1702" s="380" t="s">
        <v>45</v>
      </c>
      <c r="AV1702" s="378" t="s">
        <v>45</v>
      </c>
      <c r="AW1702" s="378" t="s">
        <v>24</v>
      </c>
      <c r="AX1702" s="378" t="s">
        <v>42</v>
      </c>
      <c r="AY1702" s="380" t="s">
        <v>79</v>
      </c>
    </row>
    <row r="1703" spans="2:51" s="378" customFormat="1">
      <c r="B1703" s="377"/>
      <c r="D1703" s="379" t="s">
        <v>88</v>
      </c>
      <c r="E1703" s="380" t="s">
        <v>1</v>
      </c>
      <c r="F1703" s="381" t="s">
        <v>2781</v>
      </c>
      <c r="H1703" s="382">
        <v>-13.5</v>
      </c>
      <c r="I1703" s="434"/>
      <c r="L1703" s="377"/>
      <c r="M1703" s="383"/>
      <c r="N1703" s="384"/>
      <c r="O1703" s="384"/>
      <c r="P1703" s="384"/>
      <c r="Q1703" s="384"/>
      <c r="R1703" s="384"/>
      <c r="S1703" s="384"/>
      <c r="T1703" s="385"/>
      <c r="AT1703" s="380" t="s">
        <v>88</v>
      </c>
      <c r="AU1703" s="380" t="s">
        <v>45</v>
      </c>
      <c r="AV1703" s="378" t="s">
        <v>45</v>
      </c>
      <c r="AW1703" s="378" t="s">
        <v>24</v>
      </c>
      <c r="AX1703" s="378" t="s">
        <v>42</v>
      </c>
      <c r="AY1703" s="380" t="s">
        <v>79</v>
      </c>
    </row>
    <row r="1704" spans="2:51" s="378" customFormat="1">
      <c r="B1704" s="377"/>
      <c r="D1704" s="379" t="s">
        <v>88</v>
      </c>
      <c r="E1704" s="380" t="s">
        <v>1</v>
      </c>
      <c r="F1704" s="381" t="s">
        <v>2780</v>
      </c>
      <c r="H1704" s="382">
        <v>-5</v>
      </c>
      <c r="I1704" s="434"/>
      <c r="L1704" s="377"/>
      <c r="M1704" s="383"/>
      <c r="N1704" s="384"/>
      <c r="O1704" s="384"/>
      <c r="P1704" s="384"/>
      <c r="Q1704" s="384"/>
      <c r="R1704" s="384"/>
      <c r="S1704" s="384"/>
      <c r="T1704" s="385"/>
      <c r="AT1704" s="380" t="s">
        <v>88</v>
      </c>
      <c r="AU1704" s="380" t="s">
        <v>45</v>
      </c>
      <c r="AV1704" s="378" t="s">
        <v>45</v>
      </c>
      <c r="AW1704" s="378" t="s">
        <v>24</v>
      </c>
      <c r="AX1704" s="378" t="s">
        <v>42</v>
      </c>
      <c r="AY1704" s="380" t="s">
        <v>79</v>
      </c>
    </row>
    <row r="1705" spans="2:51" s="378" customFormat="1">
      <c r="B1705" s="377"/>
      <c r="D1705" s="379" t="s">
        <v>88</v>
      </c>
      <c r="E1705" s="380" t="s">
        <v>1</v>
      </c>
      <c r="F1705" s="381" t="s">
        <v>2779</v>
      </c>
      <c r="H1705" s="382">
        <v>-5</v>
      </c>
      <c r="I1705" s="434"/>
      <c r="L1705" s="377"/>
      <c r="M1705" s="383"/>
      <c r="N1705" s="384"/>
      <c r="O1705" s="384"/>
      <c r="P1705" s="384"/>
      <c r="Q1705" s="384"/>
      <c r="R1705" s="384"/>
      <c r="S1705" s="384"/>
      <c r="T1705" s="385"/>
      <c r="AT1705" s="380" t="s">
        <v>88</v>
      </c>
      <c r="AU1705" s="380" t="s">
        <v>45</v>
      </c>
      <c r="AV1705" s="378" t="s">
        <v>45</v>
      </c>
      <c r="AW1705" s="378" t="s">
        <v>24</v>
      </c>
      <c r="AX1705" s="378" t="s">
        <v>42</v>
      </c>
      <c r="AY1705" s="380" t="s">
        <v>79</v>
      </c>
    </row>
    <row r="1706" spans="2:51" s="378" customFormat="1">
      <c r="B1706" s="377"/>
      <c r="D1706" s="379" t="s">
        <v>88</v>
      </c>
      <c r="E1706" s="380" t="s">
        <v>1</v>
      </c>
      <c r="F1706" s="381" t="s">
        <v>2778</v>
      </c>
      <c r="H1706" s="382">
        <v>-3.75</v>
      </c>
      <c r="I1706" s="434"/>
      <c r="L1706" s="377"/>
      <c r="M1706" s="383"/>
      <c r="N1706" s="384"/>
      <c r="O1706" s="384"/>
      <c r="P1706" s="384"/>
      <c r="Q1706" s="384"/>
      <c r="R1706" s="384"/>
      <c r="S1706" s="384"/>
      <c r="T1706" s="385"/>
      <c r="AT1706" s="380" t="s">
        <v>88</v>
      </c>
      <c r="AU1706" s="380" t="s">
        <v>45</v>
      </c>
      <c r="AV1706" s="378" t="s">
        <v>45</v>
      </c>
      <c r="AW1706" s="378" t="s">
        <v>24</v>
      </c>
      <c r="AX1706" s="378" t="s">
        <v>42</v>
      </c>
      <c r="AY1706" s="380" t="s">
        <v>79</v>
      </c>
    </row>
    <row r="1707" spans="2:51" s="378" customFormat="1">
      <c r="B1707" s="377"/>
      <c r="D1707" s="379" t="s">
        <v>88</v>
      </c>
      <c r="E1707" s="380" t="s">
        <v>1</v>
      </c>
      <c r="F1707" s="381" t="s">
        <v>2777</v>
      </c>
      <c r="H1707" s="382">
        <v>-3.6</v>
      </c>
      <c r="I1707" s="434"/>
      <c r="L1707" s="377"/>
      <c r="M1707" s="383"/>
      <c r="N1707" s="384"/>
      <c r="O1707" s="384"/>
      <c r="P1707" s="384"/>
      <c r="Q1707" s="384"/>
      <c r="R1707" s="384"/>
      <c r="S1707" s="384"/>
      <c r="T1707" s="385"/>
      <c r="AT1707" s="380" t="s">
        <v>88</v>
      </c>
      <c r="AU1707" s="380" t="s">
        <v>45</v>
      </c>
      <c r="AV1707" s="378" t="s">
        <v>45</v>
      </c>
      <c r="AW1707" s="378" t="s">
        <v>24</v>
      </c>
      <c r="AX1707" s="378" t="s">
        <v>42</v>
      </c>
      <c r="AY1707" s="380" t="s">
        <v>79</v>
      </c>
    </row>
    <row r="1708" spans="2:51" s="378" customFormat="1">
      <c r="B1708" s="377"/>
      <c r="D1708" s="379" t="s">
        <v>88</v>
      </c>
      <c r="E1708" s="380" t="s">
        <v>1</v>
      </c>
      <c r="F1708" s="381" t="s">
        <v>2776</v>
      </c>
      <c r="H1708" s="382">
        <v>-21.6</v>
      </c>
      <c r="I1708" s="434"/>
      <c r="L1708" s="377"/>
      <c r="M1708" s="383"/>
      <c r="N1708" s="384"/>
      <c r="O1708" s="384"/>
      <c r="P1708" s="384"/>
      <c r="Q1708" s="384"/>
      <c r="R1708" s="384"/>
      <c r="S1708" s="384"/>
      <c r="T1708" s="385"/>
      <c r="AT1708" s="380" t="s">
        <v>88</v>
      </c>
      <c r="AU1708" s="380" t="s">
        <v>45</v>
      </c>
      <c r="AV1708" s="378" t="s">
        <v>45</v>
      </c>
      <c r="AW1708" s="378" t="s">
        <v>24</v>
      </c>
      <c r="AX1708" s="378" t="s">
        <v>42</v>
      </c>
      <c r="AY1708" s="380" t="s">
        <v>79</v>
      </c>
    </row>
    <row r="1709" spans="2:51" s="378" customFormat="1">
      <c r="B1709" s="377"/>
      <c r="D1709" s="379" t="s">
        <v>88</v>
      </c>
      <c r="E1709" s="380" t="s">
        <v>1</v>
      </c>
      <c r="F1709" s="381" t="s">
        <v>2775</v>
      </c>
      <c r="H1709" s="382">
        <v>-10.6</v>
      </c>
      <c r="I1709" s="434"/>
      <c r="L1709" s="377"/>
      <c r="M1709" s="383"/>
      <c r="N1709" s="384"/>
      <c r="O1709" s="384"/>
      <c r="P1709" s="384"/>
      <c r="Q1709" s="384"/>
      <c r="R1709" s="384"/>
      <c r="S1709" s="384"/>
      <c r="T1709" s="385"/>
      <c r="AT1709" s="380" t="s">
        <v>88</v>
      </c>
      <c r="AU1709" s="380" t="s">
        <v>45</v>
      </c>
      <c r="AV1709" s="378" t="s">
        <v>45</v>
      </c>
      <c r="AW1709" s="378" t="s">
        <v>24</v>
      </c>
      <c r="AX1709" s="378" t="s">
        <v>42</v>
      </c>
      <c r="AY1709" s="380" t="s">
        <v>79</v>
      </c>
    </row>
    <row r="1710" spans="2:51" s="417" customFormat="1">
      <c r="B1710" s="416"/>
      <c r="D1710" s="379" t="s">
        <v>88</v>
      </c>
      <c r="E1710" s="418" t="s">
        <v>1</v>
      </c>
      <c r="F1710" s="419" t="s">
        <v>1840</v>
      </c>
      <c r="H1710" s="420">
        <v>-121.55</v>
      </c>
      <c r="I1710" s="438"/>
      <c r="L1710" s="416"/>
      <c r="M1710" s="421"/>
      <c r="N1710" s="422"/>
      <c r="O1710" s="422"/>
      <c r="P1710" s="422"/>
      <c r="Q1710" s="422"/>
      <c r="R1710" s="422"/>
      <c r="S1710" s="422"/>
      <c r="T1710" s="423"/>
      <c r="AT1710" s="418" t="s">
        <v>88</v>
      </c>
      <c r="AU1710" s="418" t="s">
        <v>45</v>
      </c>
      <c r="AV1710" s="417" t="s">
        <v>98</v>
      </c>
      <c r="AW1710" s="417" t="s">
        <v>24</v>
      </c>
      <c r="AX1710" s="417" t="s">
        <v>42</v>
      </c>
      <c r="AY1710" s="418" t="s">
        <v>79</v>
      </c>
    </row>
    <row r="1711" spans="2:51" s="397" customFormat="1">
      <c r="B1711" s="396"/>
      <c r="D1711" s="379" t="s">
        <v>88</v>
      </c>
      <c r="E1711" s="398" t="s">
        <v>1</v>
      </c>
      <c r="F1711" s="399" t="s">
        <v>2774</v>
      </c>
      <c r="H1711" s="398" t="s">
        <v>1</v>
      </c>
      <c r="I1711" s="436"/>
      <c r="L1711" s="396"/>
      <c r="M1711" s="400"/>
      <c r="N1711" s="401"/>
      <c r="O1711" s="401"/>
      <c r="P1711" s="401"/>
      <c r="Q1711" s="401"/>
      <c r="R1711" s="401"/>
      <c r="S1711" s="401"/>
      <c r="T1711" s="402"/>
      <c r="AT1711" s="398" t="s">
        <v>88</v>
      </c>
      <c r="AU1711" s="398" t="s">
        <v>45</v>
      </c>
      <c r="AV1711" s="397" t="s">
        <v>12</v>
      </c>
      <c r="AW1711" s="397" t="s">
        <v>24</v>
      </c>
      <c r="AX1711" s="397" t="s">
        <v>42</v>
      </c>
      <c r="AY1711" s="398" t="s">
        <v>79</v>
      </c>
    </row>
    <row r="1712" spans="2:51" s="378" customFormat="1">
      <c r="B1712" s="377"/>
      <c r="D1712" s="379" t="s">
        <v>88</v>
      </c>
      <c r="E1712" s="380" t="s">
        <v>1</v>
      </c>
      <c r="F1712" s="381" t="s">
        <v>2773</v>
      </c>
      <c r="H1712" s="382">
        <v>9.4499999999999993</v>
      </c>
      <c r="I1712" s="434"/>
      <c r="L1712" s="377"/>
      <c r="M1712" s="383"/>
      <c r="N1712" s="384"/>
      <c r="O1712" s="384"/>
      <c r="P1712" s="384"/>
      <c r="Q1712" s="384"/>
      <c r="R1712" s="384"/>
      <c r="S1712" s="384"/>
      <c r="T1712" s="385"/>
      <c r="AT1712" s="380" t="s">
        <v>88</v>
      </c>
      <c r="AU1712" s="380" t="s">
        <v>45</v>
      </c>
      <c r="AV1712" s="378" t="s">
        <v>45</v>
      </c>
      <c r="AW1712" s="378" t="s">
        <v>24</v>
      </c>
      <c r="AX1712" s="378" t="s">
        <v>42</v>
      </c>
      <c r="AY1712" s="380" t="s">
        <v>79</v>
      </c>
    </row>
    <row r="1713" spans="2:51" s="378" customFormat="1">
      <c r="B1713" s="377"/>
      <c r="D1713" s="379" t="s">
        <v>88</v>
      </c>
      <c r="E1713" s="380" t="s">
        <v>1</v>
      </c>
      <c r="F1713" s="381" t="s">
        <v>2772</v>
      </c>
      <c r="H1713" s="382">
        <v>2.7</v>
      </c>
      <c r="I1713" s="434"/>
      <c r="L1713" s="377"/>
      <c r="M1713" s="383"/>
      <c r="N1713" s="384"/>
      <c r="O1713" s="384"/>
      <c r="P1713" s="384"/>
      <c r="Q1713" s="384"/>
      <c r="R1713" s="384"/>
      <c r="S1713" s="384"/>
      <c r="T1713" s="385"/>
      <c r="AT1713" s="380" t="s">
        <v>88</v>
      </c>
      <c r="AU1713" s="380" t="s">
        <v>45</v>
      </c>
      <c r="AV1713" s="378" t="s">
        <v>45</v>
      </c>
      <c r="AW1713" s="378" t="s">
        <v>24</v>
      </c>
      <c r="AX1713" s="378" t="s">
        <v>42</v>
      </c>
      <c r="AY1713" s="380" t="s">
        <v>79</v>
      </c>
    </row>
    <row r="1714" spans="2:51" s="378" customFormat="1">
      <c r="B1714" s="377"/>
      <c r="D1714" s="379" t="s">
        <v>88</v>
      </c>
      <c r="E1714" s="380" t="s">
        <v>1</v>
      </c>
      <c r="F1714" s="381" t="s">
        <v>2771</v>
      </c>
      <c r="H1714" s="382">
        <v>1.4179999999999999</v>
      </c>
      <c r="I1714" s="434"/>
      <c r="L1714" s="377"/>
      <c r="M1714" s="383"/>
      <c r="N1714" s="384"/>
      <c r="O1714" s="384"/>
      <c r="P1714" s="384"/>
      <c r="Q1714" s="384"/>
      <c r="R1714" s="384"/>
      <c r="S1714" s="384"/>
      <c r="T1714" s="385"/>
      <c r="AT1714" s="380" t="s">
        <v>88</v>
      </c>
      <c r="AU1714" s="380" t="s">
        <v>45</v>
      </c>
      <c r="AV1714" s="378" t="s">
        <v>45</v>
      </c>
      <c r="AW1714" s="378" t="s">
        <v>24</v>
      </c>
      <c r="AX1714" s="378" t="s">
        <v>42</v>
      </c>
      <c r="AY1714" s="380" t="s">
        <v>79</v>
      </c>
    </row>
    <row r="1715" spans="2:51" s="378" customFormat="1">
      <c r="B1715" s="377"/>
      <c r="D1715" s="379" t="s">
        <v>88</v>
      </c>
      <c r="E1715" s="380" t="s">
        <v>1</v>
      </c>
      <c r="F1715" s="381" t="s">
        <v>2770</v>
      </c>
      <c r="H1715" s="382">
        <v>1.4179999999999999</v>
      </c>
      <c r="I1715" s="434"/>
      <c r="L1715" s="377"/>
      <c r="M1715" s="383"/>
      <c r="N1715" s="384"/>
      <c r="O1715" s="384"/>
      <c r="P1715" s="384"/>
      <c r="Q1715" s="384"/>
      <c r="R1715" s="384"/>
      <c r="S1715" s="384"/>
      <c r="T1715" s="385"/>
      <c r="AT1715" s="380" t="s">
        <v>88</v>
      </c>
      <c r="AU1715" s="380" t="s">
        <v>45</v>
      </c>
      <c r="AV1715" s="378" t="s">
        <v>45</v>
      </c>
      <c r="AW1715" s="378" t="s">
        <v>24</v>
      </c>
      <c r="AX1715" s="378" t="s">
        <v>42</v>
      </c>
      <c r="AY1715" s="380" t="s">
        <v>79</v>
      </c>
    </row>
    <row r="1716" spans="2:51" s="378" customFormat="1">
      <c r="B1716" s="377"/>
      <c r="D1716" s="379" t="s">
        <v>88</v>
      </c>
      <c r="E1716" s="380" t="s">
        <v>1</v>
      </c>
      <c r="F1716" s="381" t="s">
        <v>2769</v>
      </c>
      <c r="H1716" s="382">
        <v>13.365</v>
      </c>
      <c r="I1716" s="434"/>
      <c r="L1716" s="377"/>
      <c r="M1716" s="383"/>
      <c r="N1716" s="384"/>
      <c r="O1716" s="384"/>
      <c r="P1716" s="384"/>
      <c r="Q1716" s="384"/>
      <c r="R1716" s="384"/>
      <c r="S1716" s="384"/>
      <c r="T1716" s="385"/>
      <c r="AT1716" s="380" t="s">
        <v>88</v>
      </c>
      <c r="AU1716" s="380" t="s">
        <v>45</v>
      </c>
      <c r="AV1716" s="378" t="s">
        <v>45</v>
      </c>
      <c r="AW1716" s="378" t="s">
        <v>24</v>
      </c>
      <c r="AX1716" s="378" t="s">
        <v>42</v>
      </c>
      <c r="AY1716" s="380" t="s">
        <v>79</v>
      </c>
    </row>
    <row r="1717" spans="2:51" s="378" customFormat="1">
      <c r="B1717" s="377"/>
      <c r="D1717" s="379" t="s">
        <v>88</v>
      </c>
      <c r="E1717" s="380" t="s">
        <v>1</v>
      </c>
      <c r="F1717" s="381" t="s">
        <v>2768</v>
      </c>
      <c r="H1717" s="382">
        <v>12.15</v>
      </c>
      <c r="I1717" s="434"/>
      <c r="L1717" s="377"/>
      <c r="M1717" s="383"/>
      <c r="N1717" s="384"/>
      <c r="O1717" s="384"/>
      <c r="P1717" s="384"/>
      <c r="Q1717" s="384"/>
      <c r="R1717" s="384"/>
      <c r="S1717" s="384"/>
      <c r="T1717" s="385"/>
      <c r="AT1717" s="380" t="s">
        <v>88</v>
      </c>
      <c r="AU1717" s="380" t="s">
        <v>45</v>
      </c>
      <c r="AV1717" s="378" t="s">
        <v>45</v>
      </c>
      <c r="AW1717" s="378" t="s">
        <v>24</v>
      </c>
      <c r="AX1717" s="378" t="s">
        <v>42</v>
      </c>
      <c r="AY1717" s="380" t="s">
        <v>79</v>
      </c>
    </row>
    <row r="1718" spans="2:51" s="378" customFormat="1">
      <c r="B1718" s="377"/>
      <c r="D1718" s="379" t="s">
        <v>88</v>
      </c>
      <c r="E1718" s="380" t="s">
        <v>1</v>
      </c>
      <c r="F1718" s="381" t="s">
        <v>2767</v>
      </c>
      <c r="H1718" s="382">
        <v>1.89</v>
      </c>
      <c r="I1718" s="434"/>
      <c r="L1718" s="377"/>
      <c r="M1718" s="383"/>
      <c r="N1718" s="384"/>
      <c r="O1718" s="384"/>
      <c r="P1718" s="384"/>
      <c r="Q1718" s="384"/>
      <c r="R1718" s="384"/>
      <c r="S1718" s="384"/>
      <c r="T1718" s="385"/>
      <c r="AT1718" s="380" t="s">
        <v>88</v>
      </c>
      <c r="AU1718" s="380" t="s">
        <v>45</v>
      </c>
      <c r="AV1718" s="378" t="s">
        <v>45</v>
      </c>
      <c r="AW1718" s="378" t="s">
        <v>24</v>
      </c>
      <c r="AX1718" s="378" t="s">
        <v>42</v>
      </c>
      <c r="AY1718" s="380" t="s">
        <v>79</v>
      </c>
    </row>
    <row r="1719" spans="2:51" s="378" customFormat="1">
      <c r="B1719" s="377"/>
      <c r="D1719" s="379" t="s">
        <v>88</v>
      </c>
      <c r="E1719" s="380" t="s">
        <v>1</v>
      </c>
      <c r="F1719" s="381" t="s">
        <v>2766</v>
      </c>
      <c r="H1719" s="382">
        <v>3.24</v>
      </c>
      <c r="I1719" s="434"/>
      <c r="L1719" s="377"/>
      <c r="M1719" s="383"/>
      <c r="N1719" s="384"/>
      <c r="O1719" s="384"/>
      <c r="P1719" s="384"/>
      <c r="Q1719" s="384"/>
      <c r="R1719" s="384"/>
      <c r="S1719" s="384"/>
      <c r="T1719" s="385"/>
      <c r="AT1719" s="380" t="s">
        <v>88</v>
      </c>
      <c r="AU1719" s="380" t="s">
        <v>45</v>
      </c>
      <c r="AV1719" s="378" t="s">
        <v>45</v>
      </c>
      <c r="AW1719" s="378" t="s">
        <v>24</v>
      </c>
      <c r="AX1719" s="378" t="s">
        <v>42</v>
      </c>
      <c r="AY1719" s="380" t="s">
        <v>79</v>
      </c>
    </row>
    <row r="1720" spans="2:51" s="378" customFormat="1">
      <c r="B1720" s="377"/>
      <c r="D1720" s="379" t="s">
        <v>88</v>
      </c>
      <c r="E1720" s="380" t="s">
        <v>1</v>
      </c>
      <c r="F1720" s="381" t="s">
        <v>2765</v>
      </c>
      <c r="H1720" s="382">
        <v>1.7549999999999999</v>
      </c>
      <c r="I1720" s="434"/>
      <c r="L1720" s="377"/>
      <c r="M1720" s="383"/>
      <c r="N1720" s="384"/>
      <c r="O1720" s="384"/>
      <c r="P1720" s="384"/>
      <c r="Q1720" s="384"/>
      <c r="R1720" s="384"/>
      <c r="S1720" s="384"/>
      <c r="T1720" s="385"/>
      <c r="AT1720" s="380" t="s">
        <v>88</v>
      </c>
      <c r="AU1720" s="380" t="s">
        <v>45</v>
      </c>
      <c r="AV1720" s="378" t="s">
        <v>45</v>
      </c>
      <c r="AW1720" s="378" t="s">
        <v>24</v>
      </c>
      <c r="AX1720" s="378" t="s">
        <v>42</v>
      </c>
      <c r="AY1720" s="380" t="s">
        <v>79</v>
      </c>
    </row>
    <row r="1721" spans="2:51" s="378" customFormat="1">
      <c r="B1721" s="377"/>
      <c r="D1721" s="379" t="s">
        <v>88</v>
      </c>
      <c r="E1721" s="380" t="s">
        <v>1</v>
      </c>
      <c r="F1721" s="381" t="s">
        <v>2764</v>
      </c>
      <c r="H1721" s="382">
        <v>1.7010000000000001</v>
      </c>
      <c r="I1721" s="434"/>
      <c r="L1721" s="377"/>
      <c r="M1721" s="383"/>
      <c r="N1721" s="384"/>
      <c r="O1721" s="384"/>
      <c r="P1721" s="384"/>
      <c r="Q1721" s="384"/>
      <c r="R1721" s="384"/>
      <c r="S1721" s="384"/>
      <c r="T1721" s="385"/>
      <c r="AT1721" s="380" t="s">
        <v>88</v>
      </c>
      <c r="AU1721" s="380" t="s">
        <v>45</v>
      </c>
      <c r="AV1721" s="378" t="s">
        <v>45</v>
      </c>
      <c r="AW1721" s="378" t="s">
        <v>24</v>
      </c>
      <c r="AX1721" s="378" t="s">
        <v>42</v>
      </c>
      <c r="AY1721" s="380" t="s">
        <v>79</v>
      </c>
    </row>
    <row r="1722" spans="2:51" s="378" customFormat="1">
      <c r="B1722" s="377"/>
      <c r="D1722" s="379" t="s">
        <v>88</v>
      </c>
      <c r="E1722" s="380" t="s">
        <v>1</v>
      </c>
      <c r="F1722" s="381" t="s">
        <v>2763</v>
      </c>
      <c r="H1722" s="382">
        <v>10.206</v>
      </c>
      <c r="I1722" s="434"/>
      <c r="L1722" s="377"/>
      <c r="M1722" s="383"/>
      <c r="N1722" s="384"/>
      <c r="O1722" s="384"/>
      <c r="P1722" s="384"/>
      <c r="Q1722" s="384"/>
      <c r="R1722" s="384"/>
      <c r="S1722" s="384"/>
      <c r="T1722" s="385"/>
      <c r="AT1722" s="380" t="s">
        <v>88</v>
      </c>
      <c r="AU1722" s="380" t="s">
        <v>45</v>
      </c>
      <c r="AV1722" s="378" t="s">
        <v>45</v>
      </c>
      <c r="AW1722" s="378" t="s">
        <v>24</v>
      </c>
      <c r="AX1722" s="378" t="s">
        <v>42</v>
      </c>
      <c r="AY1722" s="380" t="s">
        <v>79</v>
      </c>
    </row>
    <row r="1723" spans="2:51" s="378" customFormat="1">
      <c r="B1723" s="377"/>
      <c r="D1723" s="379" t="s">
        <v>88</v>
      </c>
      <c r="E1723" s="380" t="s">
        <v>1</v>
      </c>
      <c r="F1723" s="381" t="s">
        <v>2762</v>
      </c>
      <c r="H1723" s="382">
        <v>2.6</v>
      </c>
      <c r="I1723" s="434"/>
      <c r="L1723" s="377"/>
      <c r="M1723" s="383"/>
      <c r="N1723" s="384"/>
      <c r="O1723" s="384"/>
      <c r="P1723" s="384"/>
      <c r="Q1723" s="384"/>
      <c r="R1723" s="384"/>
      <c r="S1723" s="384"/>
      <c r="T1723" s="385"/>
      <c r="AT1723" s="380" t="s">
        <v>88</v>
      </c>
      <c r="AU1723" s="380" t="s">
        <v>45</v>
      </c>
      <c r="AV1723" s="378" t="s">
        <v>45</v>
      </c>
      <c r="AW1723" s="378" t="s">
        <v>24</v>
      </c>
      <c r="AX1723" s="378" t="s">
        <v>42</v>
      </c>
      <c r="AY1723" s="380" t="s">
        <v>79</v>
      </c>
    </row>
    <row r="1724" spans="2:51" s="417" customFormat="1">
      <c r="B1724" s="416"/>
      <c r="D1724" s="379" t="s">
        <v>88</v>
      </c>
      <c r="E1724" s="418" t="s">
        <v>1</v>
      </c>
      <c r="F1724" s="419" t="s">
        <v>1840</v>
      </c>
      <c r="H1724" s="420">
        <v>61.893000000000001</v>
      </c>
      <c r="I1724" s="438"/>
      <c r="L1724" s="416"/>
      <c r="M1724" s="421"/>
      <c r="N1724" s="422"/>
      <c r="O1724" s="422"/>
      <c r="P1724" s="422"/>
      <c r="Q1724" s="422"/>
      <c r="R1724" s="422"/>
      <c r="S1724" s="422"/>
      <c r="T1724" s="423"/>
      <c r="AT1724" s="418" t="s">
        <v>88</v>
      </c>
      <c r="AU1724" s="418" t="s">
        <v>45</v>
      </c>
      <c r="AV1724" s="417" t="s">
        <v>98</v>
      </c>
      <c r="AW1724" s="417" t="s">
        <v>24</v>
      </c>
      <c r="AX1724" s="417" t="s">
        <v>42</v>
      </c>
      <c r="AY1724" s="418" t="s">
        <v>79</v>
      </c>
    </row>
    <row r="1725" spans="2:51" s="397" customFormat="1">
      <c r="B1725" s="396"/>
      <c r="D1725" s="379" t="s">
        <v>88</v>
      </c>
      <c r="E1725" s="398" t="s">
        <v>1</v>
      </c>
      <c r="F1725" s="399" t="s">
        <v>2761</v>
      </c>
      <c r="H1725" s="398" t="s">
        <v>1</v>
      </c>
      <c r="I1725" s="436"/>
      <c r="L1725" s="396"/>
      <c r="M1725" s="400"/>
      <c r="N1725" s="401"/>
      <c r="O1725" s="401"/>
      <c r="P1725" s="401"/>
      <c r="Q1725" s="401"/>
      <c r="R1725" s="401"/>
      <c r="S1725" s="401"/>
      <c r="T1725" s="402"/>
      <c r="AT1725" s="398" t="s">
        <v>88</v>
      </c>
      <c r="AU1725" s="398" t="s">
        <v>45</v>
      </c>
      <c r="AV1725" s="397" t="s">
        <v>12</v>
      </c>
      <c r="AW1725" s="397" t="s">
        <v>24</v>
      </c>
      <c r="AX1725" s="397" t="s">
        <v>42</v>
      </c>
      <c r="AY1725" s="398" t="s">
        <v>79</v>
      </c>
    </row>
    <row r="1726" spans="2:51" s="378" customFormat="1">
      <c r="B1726" s="377"/>
      <c r="D1726" s="379" t="s">
        <v>88</v>
      </c>
      <c r="E1726" s="380" t="s">
        <v>1</v>
      </c>
      <c r="F1726" s="381" t="s">
        <v>2760</v>
      </c>
      <c r="H1726" s="382">
        <v>1803.9939999999999</v>
      </c>
      <c r="I1726" s="434"/>
      <c r="L1726" s="377"/>
      <c r="M1726" s="383"/>
      <c r="N1726" s="384"/>
      <c r="O1726" s="384"/>
      <c r="P1726" s="384"/>
      <c r="Q1726" s="384"/>
      <c r="R1726" s="384"/>
      <c r="S1726" s="384"/>
      <c r="T1726" s="385"/>
      <c r="AT1726" s="380" t="s">
        <v>88</v>
      </c>
      <c r="AU1726" s="380" t="s">
        <v>45</v>
      </c>
      <c r="AV1726" s="378" t="s">
        <v>45</v>
      </c>
      <c r="AW1726" s="378" t="s">
        <v>24</v>
      </c>
      <c r="AX1726" s="378" t="s">
        <v>42</v>
      </c>
      <c r="AY1726" s="380" t="s">
        <v>79</v>
      </c>
    </row>
    <row r="1727" spans="2:51" s="397" customFormat="1">
      <c r="B1727" s="396"/>
      <c r="D1727" s="379" t="s">
        <v>88</v>
      </c>
      <c r="E1727" s="398" t="s">
        <v>1</v>
      </c>
      <c r="F1727" s="399" t="s">
        <v>2759</v>
      </c>
      <c r="H1727" s="398" t="s">
        <v>1</v>
      </c>
      <c r="I1727" s="436"/>
      <c r="L1727" s="396"/>
      <c r="M1727" s="400"/>
      <c r="N1727" s="401"/>
      <c r="O1727" s="401"/>
      <c r="P1727" s="401"/>
      <c r="Q1727" s="401"/>
      <c r="R1727" s="401"/>
      <c r="S1727" s="401"/>
      <c r="T1727" s="402"/>
      <c r="AT1727" s="398" t="s">
        <v>88</v>
      </c>
      <c r="AU1727" s="398" t="s">
        <v>45</v>
      </c>
      <c r="AV1727" s="397" t="s">
        <v>12</v>
      </c>
      <c r="AW1727" s="397" t="s">
        <v>24</v>
      </c>
      <c r="AX1727" s="397" t="s">
        <v>42</v>
      </c>
      <c r="AY1727" s="398" t="s">
        <v>79</v>
      </c>
    </row>
    <row r="1728" spans="2:51" s="378" customFormat="1">
      <c r="B1728" s="377"/>
      <c r="D1728" s="379" t="s">
        <v>88</v>
      </c>
      <c r="E1728" s="380" t="s">
        <v>1</v>
      </c>
      <c r="F1728" s="381" t="s">
        <v>2758</v>
      </c>
      <c r="H1728" s="382">
        <v>-535.03599999999994</v>
      </c>
      <c r="I1728" s="434"/>
      <c r="L1728" s="377"/>
      <c r="M1728" s="383"/>
      <c r="N1728" s="384"/>
      <c r="O1728" s="384"/>
      <c r="P1728" s="384"/>
      <c r="Q1728" s="384"/>
      <c r="R1728" s="384"/>
      <c r="S1728" s="384"/>
      <c r="T1728" s="385"/>
      <c r="AT1728" s="380" t="s">
        <v>88</v>
      </c>
      <c r="AU1728" s="380" t="s">
        <v>45</v>
      </c>
      <c r="AV1728" s="378" t="s">
        <v>45</v>
      </c>
      <c r="AW1728" s="378" t="s">
        <v>24</v>
      </c>
      <c r="AX1728" s="378" t="s">
        <v>42</v>
      </c>
      <c r="AY1728" s="380" t="s">
        <v>79</v>
      </c>
    </row>
    <row r="1729" spans="2:65" s="387" customFormat="1">
      <c r="B1729" s="386"/>
      <c r="D1729" s="388" t="s">
        <v>88</v>
      </c>
      <c r="E1729" s="389" t="s">
        <v>1</v>
      </c>
      <c r="F1729" s="390" t="s">
        <v>90</v>
      </c>
      <c r="H1729" s="391">
        <v>2102.1590000000001</v>
      </c>
      <c r="I1729" s="435"/>
      <c r="L1729" s="386"/>
      <c r="M1729" s="392"/>
      <c r="N1729" s="393"/>
      <c r="O1729" s="393"/>
      <c r="P1729" s="393"/>
      <c r="Q1729" s="393"/>
      <c r="R1729" s="393"/>
      <c r="S1729" s="393"/>
      <c r="T1729" s="394"/>
      <c r="AT1729" s="395" t="s">
        <v>88</v>
      </c>
      <c r="AU1729" s="395" t="s">
        <v>45</v>
      </c>
      <c r="AV1729" s="387" t="s">
        <v>91</v>
      </c>
      <c r="AW1729" s="387" t="s">
        <v>24</v>
      </c>
      <c r="AX1729" s="387" t="s">
        <v>12</v>
      </c>
      <c r="AY1729" s="395" t="s">
        <v>79</v>
      </c>
    </row>
    <row r="1730" spans="2:65" s="285" customFormat="1" ht="31.5" customHeight="1">
      <c r="B1730" s="286"/>
      <c r="C1730" s="366" t="s">
        <v>2705</v>
      </c>
      <c r="D1730" s="366" t="s">
        <v>82</v>
      </c>
      <c r="E1730" s="367" t="s">
        <v>2797</v>
      </c>
      <c r="F1730" s="368" t="s">
        <v>2796</v>
      </c>
      <c r="G1730" s="369" t="s">
        <v>959</v>
      </c>
      <c r="H1730" s="370">
        <v>2102.1590000000001</v>
      </c>
      <c r="I1730" s="261"/>
      <c r="J1730" s="371">
        <f>ROUND(I1730*H1730,1)</f>
        <v>0</v>
      </c>
      <c r="K1730" s="368"/>
      <c r="L1730" s="286"/>
      <c r="M1730" s="372" t="s">
        <v>1</v>
      </c>
      <c r="N1730" s="373" t="s">
        <v>31</v>
      </c>
      <c r="O1730" s="374">
        <v>0.104</v>
      </c>
      <c r="P1730" s="374">
        <f>O1730*H1730</f>
        <v>218.62453600000001</v>
      </c>
      <c r="Q1730" s="374">
        <v>2.5999999999999998E-4</v>
      </c>
      <c r="R1730" s="374">
        <f>Q1730*H1730</f>
        <v>0.54656134000000001</v>
      </c>
      <c r="S1730" s="374">
        <v>0</v>
      </c>
      <c r="T1730" s="375">
        <f>S1730*H1730</f>
        <v>0</v>
      </c>
      <c r="AR1730" s="275" t="s">
        <v>86</v>
      </c>
      <c r="AT1730" s="275" t="s">
        <v>82</v>
      </c>
      <c r="AU1730" s="275" t="s">
        <v>45</v>
      </c>
      <c r="AY1730" s="275" t="s">
        <v>79</v>
      </c>
      <c r="BE1730" s="376">
        <f>IF(N1730="základní",J1730,0)</f>
        <v>0</v>
      </c>
      <c r="BF1730" s="376">
        <f>IF(N1730="snížená",J1730,0)</f>
        <v>0</v>
      </c>
      <c r="BG1730" s="376">
        <f>IF(N1730="zákl. přenesená",J1730,0)</f>
        <v>0</v>
      </c>
      <c r="BH1730" s="376">
        <f>IF(N1730="sníž. přenesená",J1730,0)</f>
        <v>0</v>
      </c>
      <c r="BI1730" s="376">
        <f>IF(N1730="nulová",J1730,0)</f>
        <v>0</v>
      </c>
      <c r="BJ1730" s="275" t="s">
        <v>12</v>
      </c>
      <c r="BK1730" s="376">
        <f>ROUND(I1730*H1730,1)</f>
        <v>0</v>
      </c>
      <c r="BL1730" s="275" t="s">
        <v>86</v>
      </c>
      <c r="BM1730" s="275" t="s">
        <v>2795</v>
      </c>
    </row>
    <row r="1731" spans="2:65" s="378" customFormat="1">
      <c r="B1731" s="377"/>
      <c r="D1731" s="379" t="s">
        <v>88</v>
      </c>
      <c r="E1731" s="380" t="s">
        <v>1</v>
      </c>
      <c r="F1731" s="381" t="s">
        <v>2794</v>
      </c>
      <c r="H1731" s="382">
        <v>162.9</v>
      </c>
      <c r="I1731" s="434"/>
      <c r="L1731" s="377"/>
      <c r="M1731" s="383"/>
      <c r="N1731" s="384"/>
      <c r="O1731" s="384"/>
      <c r="P1731" s="384"/>
      <c r="Q1731" s="384"/>
      <c r="R1731" s="384"/>
      <c r="S1731" s="384"/>
      <c r="T1731" s="385"/>
      <c r="AT1731" s="380" t="s">
        <v>88</v>
      </c>
      <c r="AU1731" s="380" t="s">
        <v>45</v>
      </c>
      <c r="AV1731" s="378" t="s">
        <v>45</v>
      </c>
      <c r="AW1731" s="378" t="s">
        <v>24</v>
      </c>
      <c r="AX1731" s="378" t="s">
        <v>42</v>
      </c>
      <c r="AY1731" s="380" t="s">
        <v>79</v>
      </c>
    </row>
    <row r="1732" spans="2:65" s="397" customFormat="1">
      <c r="B1732" s="396"/>
      <c r="D1732" s="379" t="s">
        <v>88</v>
      </c>
      <c r="E1732" s="398" t="s">
        <v>1</v>
      </c>
      <c r="F1732" s="399" t="s">
        <v>2793</v>
      </c>
      <c r="H1732" s="398" t="s">
        <v>1</v>
      </c>
      <c r="I1732" s="436"/>
      <c r="L1732" s="396"/>
      <c r="M1732" s="400"/>
      <c r="N1732" s="401"/>
      <c r="O1732" s="401"/>
      <c r="P1732" s="401"/>
      <c r="Q1732" s="401"/>
      <c r="R1732" s="401"/>
      <c r="S1732" s="401"/>
      <c r="T1732" s="402"/>
      <c r="AT1732" s="398" t="s">
        <v>88</v>
      </c>
      <c r="AU1732" s="398" t="s">
        <v>45</v>
      </c>
      <c r="AV1732" s="397" t="s">
        <v>12</v>
      </c>
      <c r="AW1732" s="397" t="s">
        <v>24</v>
      </c>
      <c r="AX1732" s="397" t="s">
        <v>42</v>
      </c>
      <c r="AY1732" s="398" t="s">
        <v>79</v>
      </c>
    </row>
    <row r="1733" spans="2:65" s="378" customFormat="1" ht="27">
      <c r="B1733" s="377"/>
      <c r="D1733" s="379" t="s">
        <v>88</v>
      </c>
      <c r="E1733" s="380" t="s">
        <v>1</v>
      </c>
      <c r="F1733" s="381" t="s">
        <v>2792</v>
      </c>
      <c r="H1733" s="382">
        <v>479.26</v>
      </c>
      <c r="I1733" s="434"/>
      <c r="L1733" s="377"/>
      <c r="M1733" s="383"/>
      <c r="N1733" s="384"/>
      <c r="O1733" s="384"/>
      <c r="P1733" s="384"/>
      <c r="Q1733" s="384"/>
      <c r="R1733" s="384"/>
      <c r="S1733" s="384"/>
      <c r="T1733" s="385"/>
      <c r="AT1733" s="380" t="s">
        <v>88</v>
      </c>
      <c r="AU1733" s="380" t="s">
        <v>45</v>
      </c>
      <c r="AV1733" s="378" t="s">
        <v>45</v>
      </c>
      <c r="AW1733" s="378" t="s">
        <v>24</v>
      </c>
      <c r="AX1733" s="378" t="s">
        <v>42</v>
      </c>
      <c r="AY1733" s="380" t="s">
        <v>79</v>
      </c>
    </row>
    <row r="1734" spans="2:65" s="397" customFormat="1">
      <c r="B1734" s="396"/>
      <c r="D1734" s="379" t="s">
        <v>88</v>
      </c>
      <c r="E1734" s="398" t="s">
        <v>1</v>
      </c>
      <c r="F1734" s="399" t="s">
        <v>2791</v>
      </c>
      <c r="H1734" s="398" t="s">
        <v>1</v>
      </c>
      <c r="I1734" s="436"/>
      <c r="L1734" s="396"/>
      <c r="M1734" s="400"/>
      <c r="N1734" s="401"/>
      <c r="O1734" s="401"/>
      <c r="P1734" s="401"/>
      <c r="Q1734" s="401"/>
      <c r="R1734" s="401"/>
      <c r="S1734" s="401"/>
      <c r="T1734" s="402"/>
      <c r="AT1734" s="398" t="s">
        <v>88</v>
      </c>
      <c r="AU1734" s="398" t="s">
        <v>45</v>
      </c>
      <c r="AV1734" s="397" t="s">
        <v>12</v>
      </c>
      <c r="AW1734" s="397" t="s">
        <v>24</v>
      </c>
      <c r="AX1734" s="397" t="s">
        <v>42</v>
      </c>
      <c r="AY1734" s="398" t="s">
        <v>79</v>
      </c>
    </row>
    <row r="1735" spans="2:65" s="378" customFormat="1">
      <c r="B1735" s="377"/>
      <c r="D1735" s="379" t="s">
        <v>88</v>
      </c>
      <c r="E1735" s="380" t="s">
        <v>1</v>
      </c>
      <c r="F1735" s="381" t="s">
        <v>2790</v>
      </c>
      <c r="H1735" s="382">
        <v>62.902000000000001</v>
      </c>
      <c r="I1735" s="434"/>
      <c r="L1735" s="377"/>
      <c r="M1735" s="383"/>
      <c r="N1735" s="384"/>
      <c r="O1735" s="384"/>
      <c r="P1735" s="384"/>
      <c r="Q1735" s="384"/>
      <c r="R1735" s="384"/>
      <c r="S1735" s="384"/>
      <c r="T1735" s="385"/>
      <c r="AT1735" s="380" t="s">
        <v>88</v>
      </c>
      <c r="AU1735" s="380" t="s">
        <v>45</v>
      </c>
      <c r="AV1735" s="378" t="s">
        <v>45</v>
      </c>
      <c r="AW1735" s="378" t="s">
        <v>24</v>
      </c>
      <c r="AX1735" s="378" t="s">
        <v>42</v>
      </c>
      <c r="AY1735" s="380" t="s">
        <v>79</v>
      </c>
    </row>
    <row r="1736" spans="2:65" s="378" customFormat="1">
      <c r="B1736" s="377"/>
      <c r="D1736" s="379" t="s">
        <v>88</v>
      </c>
      <c r="E1736" s="380" t="s">
        <v>1</v>
      </c>
      <c r="F1736" s="381" t="s">
        <v>2789</v>
      </c>
      <c r="H1736" s="382">
        <v>29.120999999999999</v>
      </c>
      <c r="I1736" s="434"/>
      <c r="L1736" s="377"/>
      <c r="M1736" s="383"/>
      <c r="N1736" s="384"/>
      <c r="O1736" s="384"/>
      <c r="P1736" s="384"/>
      <c r="Q1736" s="384"/>
      <c r="R1736" s="384"/>
      <c r="S1736" s="384"/>
      <c r="T1736" s="385"/>
      <c r="AT1736" s="380" t="s">
        <v>88</v>
      </c>
      <c r="AU1736" s="380" t="s">
        <v>45</v>
      </c>
      <c r="AV1736" s="378" t="s">
        <v>45</v>
      </c>
      <c r="AW1736" s="378" t="s">
        <v>24</v>
      </c>
      <c r="AX1736" s="378" t="s">
        <v>42</v>
      </c>
      <c r="AY1736" s="380" t="s">
        <v>79</v>
      </c>
    </row>
    <row r="1737" spans="2:65" s="378" customFormat="1">
      <c r="B1737" s="377"/>
      <c r="D1737" s="379" t="s">
        <v>88</v>
      </c>
      <c r="E1737" s="380" t="s">
        <v>1</v>
      </c>
      <c r="F1737" s="381" t="s">
        <v>2788</v>
      </c>
      <c r="H1737" s="382">
        <v>158.67500000000001</v>
      </c>
      <c r="I1737" s="434"/>
      <c r="L1737" s="377"/>
      <c r="M1737" s="383"/>
      <c r="N1737" s="384"/>
      <c r="O1737" s="384"/>
      <c r="P1737" s="384"/>
      <c r="Q1737" s="384"/>
      <c r="R1737" s="384"/>
      <c r="S1737" s="384"/>
      <c r="T1737" s="385"/>
      <c r="AT1737" s="380" t="s">
        <v>88</v>
      </c>
      <c r="AU1737" s="380" t="s">
        <v>45</v>
      </c>
      <c r="AV1737" s="378" t="s">
        <v>45</v>
      </c>
      <c r="AW1737" s="378" t="s">
        <v>24</v>
      </c>
      <c r="AX1737" s="378" t="s">
        <v>42</v>
      </c>
      <c r="AY1737" s="380" t="s">
        <v>79</v>
      </c>
    </row>
    <row r="1738" spans="2:65" s="417" customFormat="1">
      <c r="B1738" s="416"/>
      <c r="D1738" s="379" t="s">
        <v>88</v>
      </c>
      <c r="E1738" s="418" t="s">
        <v>1</v>
      </c>
      <c r="F1738" s="419" t="s">
        <v>1840</v>
      </c>
      <c r="H1738" s="420">
        <v>892.85799999999995</v>
      </c>
      <c r="I1738" s="438"/>
      <c r="L1738" s="416"/>
      <c r="M1738" s="421"/>
      <c r="N1738" s="422"/>
      <c r="O1738" s="422"/>
      <c r="P1738" s="422"/>
      <c r="Q1738" s="422"/>
      <c r="R1738" s="422"/>
      <c r="S1738" s="422"/>
      <c r="T1738" s="423"/>
      <c r="AT1738" s="418" t="s">
        <v>88</v>
      </c>
      <c r="AU1738" s="418" t="s">
        <v>45</v>
      </c>
      <c r="AV1738" s="417" t="s">
        <v>98</v>
      </c>
      <c r="AW1738" s="417" t="s">
        <v>24</v>
      </c>
      <c r="AX1738" s="417" t="s">
        <v>42</v>
      </c>
      <c r="AY1738" s="418" t="s">
        <v>79</v>
      </c>
    </row>
    <row r="1739" spans="2:65" s="397" customFormat="1">
      <c r="B1739" s="396"/>
      <c r="D1739" s="379" t="s">
        <v>88</v>
      </c>
      <c r="E1739" s="398" t="s">
        <v>1</v>
      </c>
      <c r="F1739" s="399" t="s">
        <v>2787</v>
      </c>
      <c r="H1739" s="398" t="s">
        <v>1</v>
      </c>
      <c r="I1739" s="436"/>
      <c r="L1739" s="396"/>
      <c r="M1739" s="400"/>
      <c r="N1739" s="401"/>
      <c r="O1739" s="401"/>
      <c r="P1739" s="401"/>
      <c r="Q1739" s="401"/>
      <c r="R1739" s="401"/>
      <c r="S1739" s="401"/>
      <c r="T1739" s="402"/>
      <c r="AT1739" s="398" t="s">
        <v>88</v>
      </c>
      <c r="AU1739" s="398" t="s">
        <v>45</v>
      </c>
      <c r="AV1739" s="397" t="s">
        <v>12</v>
      </c>
      <c r="AW1739" s="397" t="s">
        <v>24</v>
      </c>
      <c r="AX1739" s="397" t="s">
        <v>42</v>
      </c>
      <c r="AY1739" s="398" t="s">
        <v>79</v>
      </c>
    </row>
    <row r="1740" spans="2:65" s="378" customFormat="1">
      <c r="B1740" s="377"/>
      <c r="D1740" s="379" t="s">
        <v>88</v>
      </c>
      <c r="E1740" s="380" t="s">
        <v>1</v>
      </c>
      <c r="F1740" s="381" t="s">
        <v>2786</v>
      </c>
      <c r="H1740" s="382">
        <v>-21</v>
      </c>
      <c r="I1740" s="434"/>
      <c r="L1740" s="377"/>
      <c r="M1740" s="383"/>
      <c r="N1740" s="384"/>
      <c r="O1740" s="384"/>
      <c r="P1740" s="384"/>
      <c r="Q1740" s="384"/>
      <c r="R1740" s="384"/>
      <c r="S1740" s="384"/>
      <c r="T1740" s="385"/>
      <c r="AT1740" s="380" t="s">
        <v>88</v>
      </c>
      <c r="AU1740" s="380" t="s">
        <v>45</v>
      </c>
      <c r="AV1740" s="378" t="s">
        <v>45</v>
      </c>
      <c r="AW1740" s="378" t="s">
        <v>24</v>
      </c>
      <c r="AX1740" s="378" t="s">
        <v>42</v>
      </c>
      <c r="AY1740" s="380" t="s">
        <v>79</v>
      </c>
    </row>
    <row r="1741" spans="2:65" s="378" customFormat="1">
      <c r="B1741" s="377"/>
      <c r="D1741" s="379" t="s">
        <v>88</v>
      </c>
      <c r="E1741" s="380" t="s">
        <v>1</v>
      </c>
      <c r="F1741" s="381" t="s">
        <v>2785</v>
      </c>
      <c r="H1741" s="382">
        <v>-6</v>
      </c>
      <c r="I1741" s="434"/>
      <c r="L1741" s="377"/>
      <c r="M1741" s="383"/>
      <c r="N1741" s="384"/>
      <c r="O1741" s="384"/>
      <c r="P1741" s="384"/>
      <c r="Q1741" s="384"/>
      <c r="R1741" s="384"/>
      <c r="S1741" s="384"/>
      <c r="T1741" s="385"/>
      <c r="AT1741" s="380" t="s">
        <v>88</v>
      </c>
      <c r="AU1741" s="380" t="s">
        <v>45</v>
      </c>
      <c r="AV1741" s="378" t="s">
        <v>45</v>
      </c>
      <c r="AW1741" s="378" t="s">
        <v>24</v>
      </c>
      <c r="AX1741" s="378" t="s">
        <v>42</v>
      </c>
      <c r="AY1741" s="380" t="s">
        <v>79</v>
      </c>
    </row>
    <row r="1742" spans="2:65" s="378" customFormat="1">
      <c r="B1742" s="377"/>
      <c r="D1742" s="379" t="s">
        <v>88</v>
      </c>
      <c r="E1742" s="380" t="s">
        <v>1</v>
      </c>
      <c r="F1742" s="381" t="s">
        <v>2784</v>
      </c>
      <c r="H1742" s="382">
        <v>-3.375</v>
      </c>
      <c r="I1742" s="434"/>
      <c r="L1742" s="377"/>
      <c r="M1742" s="383"/>
      <c r="N1742" s="384"/>
      <c r="O1742" s="384"/>
      <c r="P1742" s="384"/>
      <c r="Q1742" s="384"/>
      <c r="R1742" s="384"/>
      <c r="S1742" s="384"/>
      <c r="T1742" s="385"/>
      <c r="AT1742" s="380" t="s">
        <v>88</v>
      </c>
      <c r="AU1742" s="380" t="s">
        <v>45</v>
      </c>
      <c r="AV1742" s="378" t="s">
        <v>45</v>
      </c>
      <c r="AW1742" s="378" t="s">
        <v>24</v>
      </c>
      <c r="AX1742" s="378" t="s">
        <v>42</v>
      </c>
      <c r="AY1742" s="380" t="s">
        <v>79</v>
      </c>
    </row>
    <row r="1743" spans="2:65" s="378" customFormat="1">
      <c r="B1743" s="377"/>
      <c r="D1743" s="379" t="s">
        <v>88</v>
      </c>
      <c r="E1743" s="380" t="s">
        <v>1</v>
      </c>
      <c r="F1743" s="381" t="s">
        <v>2783</v>
      </c>
      <c r="H1743" s="382">
        <v>-3.375</v>
      </c>
      <c r="I1743" s="434"/>
      <c r="L1743" s="377"/>
      <c r="M1743" s="383"/>
      <c r="N1743" s="384"/>
      <c r="O1743" s="384"/>
      <c r="P1743" s="384"/>
      <c r="Q1743" s="384"/>
      <c r="R1743" s="384"/>
      <c r="S1743" s="384"/>
      <c r="T1743" s="385"/>
      <c r="AT1743" s="380" t="s">
        <v>88</v>
      </c>
      <c r="AU1743" s="380" t="s">
        <v>45</v>
      </c>
      <c r="AV1743" s="378" t="s">
        <v>45</v>
      </c>
      <c r="AW1743" s="378" t="s">
        <v>24</v>
      </c>
      <c r="AX1743" s="378" t="s">
        <v>42</v>
      </c>
      <c r="AY1743" s="380" t="s">
        <v>79</v>
      </c>
    </row>
    <row r="1744" spans="2:65" s="378" customFormat="1">
      <c r="B1744" s="377"/>
      <c r="D1744" s="379" t="s">
        <v>88</v>
      </c>
      <c r="E1744" s="380" t="s">
        <v>1</v>
      </c>
      <c r="F1744" s="381" t="s">
        <v>2782</v>
      </c>
      <c r="H1744" s="382">
        <v>-24.75</v>
      </c>
      <c r="I1744" s="434"/>
      <c r="L1744" s="377"/>
      <c r="M1744" s="383"/>
      <c r="N1744" s="384"/>
      <c r="O1744" s="384"/>
      <c r="P1744" s="384"/>
      <c r="Q1744" s="384"/>
      <c r="R1744" s="384"/>
      <c r="S1744" s="384"/>
      <c r="T1744" s="385"/>
      <c r="AT1744" s="380" t="s">
        <v>88</v>
      </c>
      <c r="AU1744" s="380" t="s">
        <v>45</v>
      </c>
      <c r="AV1744" s="378" t="s">
        <v>45</v>
      </c>
      <c r="AW1744" s="378" t="s">
        <v>24</v>
      </c>
      <c r="AX1744" s="378" t="s">
        <v>42</v>
      </c>
      <c r="AY1744" s="380" t="s">
        <v>79</v>
      </c>
    </row>
    <row r="1745" spans="2:51" s="378" customFormat="1">
      <c r="B1745" s="377"/>
      <c r="D1745" s="379" t="s">
        <v>88</v>
      </c>
      <c r="E1745" s="380" t="s">
        <v>1</v>
      </c>
      <c r="F1745" s="381" t="s">
        <v>2781</v>
      </c>
      <c r="H1745" s="382">
        <v>-13.5</v>
      </c>
      <c r="I1745" s="434"/>
      <c r="L1745" s="377"/>
      <c r="M1745" s="383"/>
      <c r="N1745" s="384"/>
      <c r="O1745" s="384"/>
      <c r="P1745" s="384"/>
      <c r="Q1745" s="384"/>
      <c r="R1745" s="384"/>
      <c r="S1745" s="384"/>
      <c r="T1745" s="385"/>
      <c r="AT1745" s="380" t="s">
        <v>88</v>
      </c>
      <c r="AU1745" s="380" t="s">
        <v>45</v>
      </c>
      <c r="AV1745" s="378" t="s">
        <v>45</v>
      </c>
      <c r="AW1745" s="378" t="s">
        <v>24</v>
      </c>
      <c r="AX1745" s="378" t="s">
        <v>42</v>
      </c>
      <c r="AY1745" s="380" t="s">
        <v>79</v>
      </c>
    </row>
    <row r="1746" spans="2:51" s="378" customFormat="1">
      <c r="B1746" s="377"/>
      <c r="D1746" s="379" t="s">
        <v>88</v>
      </c>
      <c r="E1746" s="380" t="s">
        <v>1</v>
      </c>
      <c r="F1746" s="381" t="s">
        <v>2780</v>
      </c>
      <c r="H1746" s="382">
        <v>-5</v>
      </c>
      <c r="I1746" s="434"/>
      <c r="L1746" s="377"/>
      <c r="M1746" s="383"/>
      <c r="N1746" s="384"/>
      <c r="O1746" s="384"/>
      <c r="P1746" s="384"/>
      <c r="Q1746" s="384"/>
      <c r="R1746" s="384"/>
      <c r="S1746" s="384"/>
      <c r="T1746" s="385"/>
      <c r="AT1746" s="380" t="s">
        <v>88</v>
      </c>
      <c r="AU1746" s="380" t="s">
        <v>45</v>
      </c>
      <c r="AV1746" s="378" t="s">
        <v>45</v>
      </c>
      <c r="AW1746" s="378" t="s">
        <v>24</v>
      </c>
      <c r="AX1746" s="378" t="s">
        <v>42</v>
      </c>
      <c r="AY1746" s="380" t="s">
        <v>79</v>
      </c>
    </row>
    <row r="1747" spans="2:51" s="378" customFormat="1">
      <c r="B1747" s="377"/>
      <c r="D1747" s="379" t="s">
        <v>88</v>
      </c>
      <c r="E1747" s="380" t="s">
        <v>1</v>
      </c>
      <c r="F1747" s="381" t="s">
        <v>2779</v>
      </c>
      <c r="H1747" s="382">
        <v>-5</v>
      </c>
      <c r="I1747" s="434"/>
      <c r="L1747" s="377"/>
      <c r="M1747" s="383"/>
      <c r="N1747" s="384"/>
      <c r="O1747" s="384"/>
      <c r="P1747" s="384"/>
      <c r="Q1747" s="384"/>
      <c r="R1747" s="384"/>
      <c r="S1747" s="384"/>
      <c r="T1747" s="385"/>
      <c r="AT1747" s="380" t="s">
        <v>88</v>
      </c>
      <c r="AU1747" s="380" t="s">
        <v>45</v>
      </c>
      <c r="AV1747" s="378" t="s">
        <v>45</v>
      </c>
      <c r="AW1747" s="378" t="s">
        <v>24</v>
      </c>
      <c r="AX1747" s="378" t="s">
        <v>42</v>
      </c>
      <c r="AY1747" s="380" t="s">
        <v>79</v>
      </c>
    </row>
    <row r="1748" spans="2:51" s="378" customFormat="1">
      <c r="B1748" s="377"/>
      <c r="D1748" s="379" t="s">
        <v>88</v>
      </c>
      <c r="E1748" s="380" t="s">
        <v>1</v>
      </c>
      <c r="F1748" s="381" t="s">
        <v>2778</v>
      </c>
      <c r="H1748" s="382">
        <v>-3.75</v>
      </c>
      <c r="I1748" s="434"/>
      <c r="L1748" s="377"/>
      <c r="M1748" s="383"/>
      <c r="N1748" s="384"/>
      <c r="O1748" s="384"/>
      <c r="P1748" s="384"/>
      <c r="Q1748" s="384"/>
      <c r="R1748" s="384"/>
      <c r="S1748" s="384"/>
      <c r="T1748" s="385"/>
      <c r="AT1748" s="380" t="s">
        <v>88</v>
      </c>
      <c r="AU1748" s="380" t="s">
        <v>45</v>
      </c>
      <c r="AV1748" s="378" t="s">
        <v>45</v>
      </c>
      <c r="AW1748" s="378" t="s">
        <v>24</v>
      </c>
      <c r="AX1748" s="378" t="s">
        <v>42</v>
      </c>
      <c r="AY1748" s="380" t="s">
        <v>79</v>
      </c>
    </row>
    <row r="1749" spans="2:51" s="378" customFormat="1">
      <c r="B1749" s="377"/>
      <c r="D1749" s="379" t="s">
        <v>88</v>
      </c>
      <c r="E1749" s="380" t="s">
        <v>1</v>
      </c>
      <c r="F1749" s="381" t="s">
        <v>2777</v>
      </c>
      <c r="H1749" s="382">
        <v>-3.6</v>
      </c>
      <c r="I1749" s="434"/>
      <c r="L1749" s="377"/>
      <c r="M1749" s="383"/>
      <c r="N1749" s="384"/>
      <c r="O1749" s="384"/>
      <c r="P1749" s="384"/>
      <c r="Q1749" s="384"/>
      <c r="R1749" s="384"/>
      <c r="S1749" s="384"/>
      <c r="T1749" s="385"/>
      <c r="AT1749" s="380" t="s">
        <v>88</v>
      </c>
      <c r="AU1749" s="380" t="s">
        <v>45</v>
      </c>
      <c r="AV1749" s="378" t="s">
        <v>45</v>
      </c>
      <c r="AW1749" s="378" t="s">
        <v>24</v>
      </c>
      <c r="AX1749" s="378" t="s">
        <v>42</v>
      </c>
      <c r="AY1749" s="380" t="s">
        <v>79</v>
      </c>
    </row>
    <row r="1750" spans="2:51" s="378" customFormat="1">
      <c r="B1750" s="377"/>
      <c r="D1750" s="379" t="s">
        <v>88</v>
      </c>
      <c r="E1750" s="380" t="s">
        <v>1</v>
      </c>
      <c r="F1750" s="381" t="s">
        <v>2776</v>
      </c>
      <c r="H1750" s="382">
        <v>-21.6</v>
      </c>
      <c r="I1750" s="434"/>
      <c r="L1750" s="377"/>
      <c r="M1750" s="383"/>
      <c r="N1750" s="384"/>
      <c r="O1750" s="384"/>
      <c r="P1750" s="384"/>
      <c r="Q1750" s="384"/>
      <c r="R1750" s="384"/>
      <c r="S1750" s="384"/>
      <c r="T1750" s="385"/>
      <c r="AT1750" s="380" t="s">
        <v>88</v>
      </c>
      <c r="AU1750" s="380" t="s">
        <v>45</v>
      </c>
      <c r="AV1750" s="378" t="s">
        <v>45</v>
      </c>
      <c r="AW1750" s="378" t="s">
        <v>24</v>
      </c>
      <c r="AX1750" s="378" t="s">
        <v>42</v>
      </c>
      <c r="AY1750" s="380" t="s">
        <v>79</v>
      </c>
    </row>
    <row r="1751" spans="2:51" s="378" customFormat="1">
      <c r="B1751" s="377"/>
      <c r="D1751" s="379" t="s">
        <v>88</v>
      </c>
      <c r="E1751" s="380" t="s">
        <v>1</v>
      </c>
      <c r="F1751" s="381" t="s">
        <v>2775</v>
      </c>
      <c r="H1751" s="382">
        <v>-10.6</v>
      </c>
      <c r="I1751" s="434"/>
      <c r="L1751" s="377"/>
      <c r="M1751" s="383"/>
      <c r="N1751" s="384"/>
      <c r="O1751" s="384"/>
      <c r="P1751" s="384"/>
      <c r="Q1751" s="384"/>
      <c r="R1751" s="384"/>
      <c r="S1751" s="384"/>
      <c r="T1751" s="385"/>
      <c r="AT1751" s="380" t="s">
        <v>88</v>
      </c>
      <c r="AU1751" s="380" t="s">
        <v>45</v>
      </c>
      <c r="AV1751" s="378" t="s">
        <v>45</v>
      </c>
      <c r="AW1751" s="378" t="s">
        <v>24</v>
      </c>
      <c r="AX1751" s="378" t="s">
        <v>42</v>
      </c>
      <c r="AY1751" s="380" t="s">
        <v>79</v>
      </c>
    </row>
    <row r="1752" spans="2:51" s="417" customFormat="1">
      <c r="B1752" s="416"/>
      <c r="D1752" s="379" t="s">
        <v>88</v>
      </c>
      <c r="E1752" s="418" t="s">
        <v>1</v>
      </c>
      <c r="F1752" s="419" t="s">
        <v>1840</v>
      </c>
      <c r="H1752" s="420">
        <v>-121.55</v>
      </c>
      <c r="I1752" s="438"/>
      <c r="L1752" s="416"/>
      <c r="M1752" s="421"/>
      <c r="N1752" s="422"/>
      <c r="O1752" s="422"/>
      <c r="P1752" s="422"/>
      <c r="Q1752" s="422"/>
      <c r="R1752" s="422"/>
      <c r="S1752" s="422"/>
      <c r="T1752" s="423"/>
      <c r="AT1752" s="418" t="s">
        <v>88</v>
      </c>
      <c r="AU1752" s="418" t="s">
        <v>45</v>
      </c>
      <c r="AV1752" s="417" t="s">
        <v>98</v>
      </c>
      <c r="AW1752" s="417" t="s">
        <v>24</v>
      </c>
      <c r="AX1752" s="417" t="s">
        <v>42</v>
      </c>
      <c r="AY1752" s="418" t="s">
        <v>79</v>
      </c>
    </row>
    <row r="1753" spans="2:51" s="397" customFormat="1">
      <c r="B1753" s="396"/>
      <c r="D1753" s="379" t="s">
        <v>88</v>
      </c>
      <c r="E1753" s="398" t="s">
        <v>1</v>
      </c>
      <c r="F1753" s="399" t="s">
        <v>2774</v>
      </c>
      <c r="H1753" s="398" t="s">
        <v>1</v>
      </c>
      <c r="I1753" s="436"/>
      <c r="L1753" s="396"/>
      <c r="M1753" s="400"/>
      <c r="N1753" s="401"/>
      <c r="O1753" s="401"/>
      <c r="P1753" s="401"/>
      <c r="Q1753" s="401"/>
      <c r="R1753" s="401"/>
      <c r="S1753" s="401"/>
      <c r="T1753" s="402"/>
      <c r="AT1753" s="398" t="s">
        <v>88</v>
      </c>
      <c r="AU1753" s="398" t="s">
        <v>45</v>
      </c>
      <c r="AV1753" s="397" t="s">
        <v>12</v>
      </c>
      <c r="AW1753" s="397" t="s">
        <v>24</v>
      </c>
      <c r="AX1753" s="397" t="s">
        <v>42</v>
      </c>
      <c r="AY1753" s="398" t="s">
        <v>79</v>
      </c>
    </row>
    <row r="1754" spans="2:51" s="378" customFormat="1">
      <c r="B1754" s="377"/>
      <c r="D1754" s="379" t="s">
        <v>88</v>
      </c>
      <c r="E1754" s="380" t="s">
        <v>1</v>
      </c>
      <c r="F1754" s="381" t="s">
        <v>2773</v>
      </c>
      <c r="H1754" s="382">
        <v>9.4499999999999993</v>
      </c>
      <c r="I1754" s="434"/>
      <c r="L1754" s="377"/>
      <c r="M1754" s="383"/>
      <c r="N1754" s="384"/>
      <c r="O1754" s="384"/>
      <c r="P1754" s="384"/>
      <c r="Q1754" s="384"/>
      <c r="R1754" s="384"/>
      <c r="S1754" s="384"/>
      <c r="T1754" s="385"/>
      <c r="AT1754" s="380" t="s">
        <v>88</v>
      </c>
      <c r="AU1754" s="380" t="s">
        <v>45</v>
      </c>
      <c r="AV1754" s="378" t="s">
        <v>45</v>
      </c>
      <c r="AW1754" s="378" t="s">
        <v>24</v>
      </c>
      <c r="AX1754" s="378" t="s">
        <v>42</v>
      </c>
      <c r="AY1754" s="380" t="s">
        <v>79</v>
      </c>
    </row>
    <row r="1755" spans="2:51" s="378" customFormat="1">
      <c r="B1755" s="377"/>
      <c r="D1755" s="379" t="s">
        <v>88</v>
      </c>
      <c r="E1755" s="380" t="s">
        <v>1</v>
      </c>
      <c r="F1755" s="381" t="s">
        <v>2772</v>
      </c>
      <c r="H1755" s="382">
        <v>2.7</v>
      </c>
      <c r="I1755" s="434"/>
      <c r="L1755" s="377"/>
      <c r="M1755" s="383"/>
      <c r="N1755" s="384"/>
      <c r="O1755" s="384"/>
      <c r="P1755" s="384"/>
      <c r="Q1755" s="384"/>
      <c r="R1755" s="384"/>
      <c r="S1755" s="384"/>
      <c r="T1755" s="385"/>
      <c r="AT1755" s="380" t="s">
        <v>88</v>
      </c>
      <c r="AU1755" s="380" t="s">
        <v>45</v>
      </c>
      <c r="AV1755" s="378" t="s">
        <v>45</v>
      </c>
      <c r="AW1755" s="378" t="s">
        <v>24</v>
      </c>
      <c r="AX1755" s="378" t="s">
        <v>42</v>
      </c>
      <c r="AY1755" s="380" t="s">
        <v>79</v>
      </c>
    </row>
    <row r="1756" spans="2:51" s="378" customFormat="1">
      <c r="B1756" s="377"/>
      <c r="D1756" s="379" t="s">
        <v>88</v>
      </c>
      <c r="E1756" s="380" t="s">
        <v>1</v>
      </c>
      <c r="F1756" s="381" t="s">
        <v>2771</v>
      </c>
      <c r="H1756" s="382">
        <v>1.4179999999999999</v>
      </c>
      <c r="I1756" s="434"/>
      <c r="L1756" s="377"/>
      <c r="M1756" s="383"/>
      <c r="N1756" s="384"/>
      <c r="O1756" s="384"/>
      <c r="P1756" s="384"/>
      <c r="Q1756" s="384"/>
      <c r="R1756" s="384"/>
      <c r="S1756" s="384"/>
      <c r="T1756" s="385"/>
      <c r="AT1756" s="380" t="s">
        <v>88</v>
      </c>
      <c r="AU1756" s="380" t="s">
        <v>45</v>
      </c>
      <c r="AV1756" s="378" t="s">
        <v>45</v>
      </c>
      <c r="AW1756" s="378" t="s">
        <v>24</v>
      </c>
      <c r="AX1756" s="378" t="s">
        <v>42</v>
      </c>
      <c r="AY1756" s="380" t="s">
        <v>79</v>
      </c>
    </row>
    <row r="1757" spans="2:51" s="378" customFormat="1">
      <c r="B1757" s="377"/>
      <c r="D1757" s="379" t="s">
        <v>88</v>
      </c>
      <c r="E1757" s="380" t="s">
        <v>1</v>
      </c>
      <c r="F1757" s="381" t="s">
        <v>2770</v>
      </c>
      <c r="H1757" s="382">
        <v>1.4179999999999999</v>
      </c>
      <c r="I1757" s="434"/>
      <c r="L1757" s="377"/>
      <c r="M1757" s="383"/>
      <c r="N1757" s="384"/>
      <c r="O1757" s="384"/>
      <c r="P1757" s="384"/>
      <c r="Q1757" s="384"/>
      <c r="R1757" s="384"/>
      <c r="S1757" s="384"/>
      <c r="T1757" s="385"/>
      <c r="AT1757" s="380" t="s">
        <v>88</v>
      </c>
      <c r="AU1757" s="380" t="s">
        <v>45</v>
      </c>
      <c r="AV1757" s="378" t="s">
        <v>45</v>
      </c>
      <c r="AW1757" s="378" t="s">
        <v>24</v>
      </c>
      <c r="AX1757" s="378" t="s">
        <v>42</v>
      </c>
      <c r="AY1757" s="380" t="s">
        <v>79</v>
      </c>
    </row>
    <row r="1758" spans="2:51" s="378" customFormat="1">
      <c r="B1758" s="377"/>
      <c r="D1758" s="379" t="s">
        <v>88</v>
      </c>
      <c r="E1758" s="380" t="s">
        <v>1</v>
      </c>
      <c r="F1758" s="381" t="s">
        <v>2769</v>
      </c>
      <c r="H1758" s="382">
        <v>13.365</v>
      </c>
      <c r="I1758" s="434"/>
      <c r="L1758" s="377"/>
      <c r="M1758" s="383"/>
      <c r="N1758" s="384"/>
      <c r="O1758" s="384"/>
      <c r="P1758" s="384"/>
      <c r="Q1758" s="384"/>
      <c r="R1758" s="384"/>
      <c r="S1758" s="384"/>
      <c r="T1758" s="385"/>
      <c r="AT1758" s="380" t="s">
        <v>88</v>
      </c>
      <c r="AU1758" s="380" t="s">
        <v>45</v>
      </c>
      <c r="AV1758" s="378" t="s">
        <v>45</v>
      </c>
      <c r="AW1758" s="378" t="s">
        <v>24</v>
      </c>
      <c r="AX1758" s="378" t="s">
        <v>42</v>
      </c>
      <c r="AY1758" s="380" t="s">
        <v>79</v>
      </c>
    </row>
    <row r="1759" spans="2:51" s="378" customFormat="1">
      <c r="B1759" s="377"/>
      <c r="D1759" s="379" t="s">
        <v>88</v>
      </c>
      <c r="E1759" s="380" t="s">
        <v>1</v>
      </c>
      <c r="F1759" s="381" t="s">
        <v>2768</v>
      </c>
      <c r="H1759" s="382">
        <v>12.15</v>
      </c>
      <c r="I1759" s="434"/>
      <c r="L1759" s="377"/>
      <c r="M1759" s="383"/>
      <c r="N1759" s="384"/>
      <c r="O1759" s="384"/>
      <c r="P1759" s="384"/>
      <c r="Q1759" s="384"/>
      <c r="R1759" s="384"/>
      <c r="S1759" s="384"/>
      <c r="T1759" s="385"/>
      <c r="AT1759" s="380" t="s">
        <v>88</v>
      </c>
      <c r="AU1759" s="380" t="s">
        <v>45</v>
      </c>
      <c r="AV1759" s="378" t="s">
        <v>45</v>
      </c>
      <c r="AW1759" s="378" t="s">
        <v>24</v>
      </c>
      <c r="AX1759" s="378" t="s">
        <v>42</v>
      </c>
      <c r="AY1759" s="380" t="s">
        <v>79</v>
      </c>
    </row>
    <row r="1760" spans="2:51" s="378" customFormat="1">
      <c r="B1760" s="377"/>
      <c r="D1760" s="379" t="s">
        <v>88</v>
      </c>
      <c r="E1760" s="380" t="s">
        <v>1</v>
      </c>
      <c r="F1760" s="381" t="s">
        <v>2767</v>
      </c>
      <c r="H1760" s="382">
        <v>1.89</v>
      </c>
      <c r="I1760" s="434"/>
      <c r="L1760" s="377"/>
      <c r="M1760" s="383"/>
      <c r="N1760" s="384"/>
      <c r="O1760" s="384"/>
      <c r="P1760" s="384"/>
      <c r="Q1760" s="384"/>
      <c r="R1760" s="384"/>
      <c r="S1760" s="384"/>
      <c r="T1760" s="385"/>
      <c r="AT1760" s="380" t="s">
        <v>88</v>
      </c>
      <c r="AU1760" s="380" t="s">
        <v>45</v>
      </c>
      <c r="AV1760" s="378" t="s">
        <v>45</v>
      </c>
      <c r="AW1760" s="378" t="s">
        <v>24</v>
      </c>
      <c r="AX1760" s="378" t="s">
        <v>42</v>
      </c>
      <c r="AY1760" s="380" t="s">
        <v>79</v>
      </c>
    </row>
    <row r="1761" spans="2:65" s="378" customFormat="1">
      <c r="B1761" s="377"/>
      <c r="D1761" s="379" t="s">
        <v>88</v>
      </c>
      <c r="E1761" s="380" t="s">
        <v>1</v>
      </c>
      <c r="F1761" s="381" t="s">
        <v>2766</v>
      </c>
      <c r="H1761" s="382">
        <v>3.24</v>
      </c>
      <c r="I1761" s="434"/>
      <c r="L1761" s="377"/>
      <c r="M1761" s="383"/>
      <c r="N1761" s="384"/>
      <c r="O1761" s="384"/>
      <c r="P1761" s="384"/>
      <c r="Q1761" s="384"/>
      <c r="R1761" s="384"/>
      <c r="S1761" s="384"/>
      <c r="T1761" s="385"/>
      <c r="AT1761" s="380" t="s">
        <v>88</v>
      </c>
      <c r="AU1761" s="380" t="s">
        <v>45</v>
      </c>
      <c r="AV1761" s="378" t="s">
        <v>45</v>
      </c>
      <c r="AW1761" s="378" t="s">
        <v>24</v>
      </c>
      <c r="AX1761" s="378" t="s">
        <v>42</v>
      </c>
      <c r="AY1761" s="380" t="s">
        <v>79</v>
      </c>
    </row>
    <row r="1762" spans="2:65" s="378" customFormat="1">
      <c r="B1762" s="377"/>
      <c r="D1762" s="379" t="s">
        <v>88</v>
      </c>
      <c r="E1762" s="380" t="s">
        <v>1</v>
      </c>
      <c r="F1762" s="381" t="s">
        <v>2765</v>
      </c>
      <c r="H1762" s="382">
        <v>1.7549999999999999</v>
      </c>
      <c r="I1762" s="434"/>
      <c r="L1762" s="377"/>
      <c r="M1762" s="383"/>
      <c r="N1762" s="384"/>
      <c r="O1762" s="384"/>
      <c r="P1762" s="384"/>
      <c r="Q1762" s="384"/>
      <c r="R1762" s="384"/>
      <c r="S1762" s="384"/>
      <c r="T1762" s="385"/>
      <c r="AT1762" s="380" t="s">
        <v>88</v>
      </c>
      <c r="AU1762" s="380" t="s">
        <v>45</v>
      </c>
      <c r="AV1762" s="378" t="s">
        <v>45</v>
      </c>
      <c r="AW1762" s="378" t="s">
        <v>24</v>
      </c>
      <c r="AX1762" s="378" t="s">
        <v>42</v>
      </c>
      <c r="AY1762" s="380" t="s">
        <v>79</v>
      </c>
    </row>
    <row r="1763" spans="2:65" s="378" customFormat="1">
      <c r="B1763" s="377"/>
      <c r="D1763" s="379" t="s">
        <v>88</v>
      </c>
      <c r="E1763" s="380" t="s">
        <v>1</v>
      </c>
      <c r="F1763" s="381" t="s">
        <v>2764</v>
      </c>
      <c r="H1763" s="382">
        <v>1.7010000000000001</v>
      </c>
      <c r="I1763" s="434"/>
      <c r="L1763" s="377"/>
      <c r="M1763" s="383"/>
      <c r="N1763" s="384"/>
      <c r="O1763" s="384"/>
      <c r="P1763" s="384"/>
      <c r="Q1763" s="384"/>
      <c r="R1763" s="384"/>
      <c r="S1763" s="384"/>
      <c r="T1763" s="385"/>
      <c r="AT1763" s="380" t="s">
        <v>88</v>
      </c>
      <c r="AU1763" s="380" t="s">
        <v>45</v>
      </c>
      <c r="AV1763" s="378" t="s">
        <v>45</v>
      </c>
      <c r="AW1763" s="378" t="s">
        <v>24</v>
      </c>
      <c r="AX1763" s="378" t="s">
        <v>42</v>
      </c>
      <c r="AY1763" s="380" t="s">
        <v>79</v>
      </c>
    </row>
    <row r="1764" spans="2:65" s="378" customFormat="1">
      <c r="B1764" s="377"/>
      <c r="D1764" s="379" t="s">
        <v>88</v>
      </c>
      <c r="E1764" s="380" t="s">
        <v>1</v>
      </c>
      <c r="F1764" s="381" t="s">
        <v>2763</v>
      </c>
      <c r="H1764" s="382">
        <v>10.206</v>
      </c>
      <c r="I1764" s="434"/>
      <c r="L1764" s="377"/>
      <c r="M1764" s="383"/>
      <c r="N1764" s="384"/>
      <c r="O1764" s="384"/>
      <c r="P1764" s="384"/>
      <c r="Q1764" s="384"/>
      <c r="R1764" s="384"/>
      <c r="S1764" s="384"/>
      <c r="T1764" s="385"/>
      <c r="AT1764" s="380" t="s">
        <v>88</v>
      </c>
      <c r="AU1764" s="380" t="s">
        <v>45</v>
      </c>
      <c r="AV1764" s="378" t="s">
        <v>45</v>
      </c>
      <c r="AW1764" s="378" t="s">
        <v>24</v>
      </c>
      <c r="AX1764" s="378" t="s">
        <v>42</v>
      </c>
      <c r="AY1764" s="380" t="s">
        <v>79</v>
      </c>
    </row>
    <row r="1765" spans="2:65" s="378" customFormat="1">
      <c r="B1765" s="377"/>
      <c r="D1765" s="379" t="s">
        <v>88</v>
      </c>
      <c r="E1765" s="380" t="s">
        <v>1</v>
      </c>
      <c r="F1765" s="381" t="s">
        <v>2762</v>
      </c>
      <c r="H1765" s="382">
        <v>2.6</v>
      </c>
      <c r="I1765" s="434"/>
      <c r="L1765" s="377"/>
      <c r="M1765" s="383"/>
      <c r="N1765" s="384"/>
      <c r="O1765" s="384"/>
      <c r="P1765" s="384"/>
      <c r="Q1765" s="384"/>
      <c r="R1765" s="384"/>
      <c r="S1765" s="384"/>
      <c r="T1765" s="385"/>
      <c r="AT1765" s="380" t="s">
        <v>88</v>
      </c>
      <c r="AU1765" s="380" t="s">
        <v>45</v>
      </c>
      <c r="AV1765" s="378" t="s">
        <v>45</v>
      </c>
      <c r="AW1765" s="378" t="s">
        <v>24</v>
      </c>
      <c r="AX1765" s="378" t="s">
        <v>42</v>
      </c>
      <c r="AY1765" s="380" t="s">
        <v>79</v>
      </c>
    </row>
    <row r="1766" spans="2:65" s="417" customFormat="1">
      <c r="B1766" s="416"/>
      <c r="D1766" s="379" t="s">
        <v>88</v>
      </c>
      <c r="E1766" s="418" t="s">
        <v>1</v>
      </c>
      <c r="F1766" s="419" t="s">
        <v>1840</v>
      </c>
      <c r="H1766" s="420">
        <v>61.893000000000001</v>
      </c>
      <c r="I1766" s="438"/>
      <c r="L1766" s="416"/>
      <c r="M1766" s="421"/>
      <c r="N1766" s="422"/>
      <c r="O1766" s="422"/>
      <c r="P1766" s="422"/>
      <c r="Q1766" s="422"/>
      <c r="R1766" s="422"/>
      <c r="S1766" s="422"/>
      <c r="T1766" s="423"/>
      <c r="AT1766" s="418" t="s">
        <v>88</v>
      </c>
      <c r="AU1766" s="418" t="s">
        <v>45</v>
      </c>
      <c r="AV1766" s="417" t="s">
        <v>98</v>
      </c>
      <c r="AW1766" s="417" t="s">
        <v>24</v>
      </c>
      <c r="AX1766" s="417" t="s">
        <v>42</v>
      </c>
      <c r="AY1766" s="418" t="s">
        <v>79</v>
      </c>
    </row>
    <row r="1767" spans="2:65" s="397" customFormat="1">
      <c r="B1767" s="396"/>
      <c r="D1767" s="379" t="s">
        <v>88</v>
      </c>
      <c r="E1767" s="398" t="s">
        <v>1</v>
      </c>
      <c r="F1767" s="399" t="s">
        <v>2761</v>
      </c>
      <c r="H1767" s="398" t="s">
        <v>1</v>
      </c>
      <c r="I1767" s="436"/>
      <c r="L1767" s="396"/>
      <c r="M1767" s="400"/>
      <c r="N1767" s="401"/>
      <c r="O1767" s="401"/>
      <c r="P1767" s="401"/>
      <c r="Q1767" s="401"/>
      <c r="R1767" s="401"/>
      <c r="S1767" s="401"/>
      <c r="T1767" s="402"/>
      <c r="AT1767" s="398" t="s">
        <v>88</v>
      </c>
      <c r="AU1767" s="398" t="s">
        <v>45</v>
      </c>
      <c r="AV1767" s="397" t="s">
        <v>12</v>
      </c>
      <c r="AW1767" s="397" t="s">
        <v>24</v>
      </c>
      <c r="AX1767" s="397" t="s">
        <v>42</v>
      </c>
      <c r="AY1767" s="398" t="s">
        <v>79</v>
      </c>
    </row>
    <row r="1768" spans="2:65" s="378" customFormat="1">
      <c r="B1768" s="377"/>
      <c r="D1768" s="379" t="s">
        <v>88</v>
      </c>
      <c r="E1768" s="380" t="s">
        <v>1</v>
      </c>
      <c r="F1768" s="381" t="s">
        <v>2760</v>
      </c>
      <c r="H1768" s="382">
        <v>1803.9939999999999</v>
      </c>
      <c r="I1768" s="434"/>
      <c r="L1768" s="377"/>
      <c r="M1768" s="383"/>
      <c r="N1768" s="384"/>
      <c r="O1768" s="384"/>
      <c r="P1768" s="384"/>
      <c r="Q1768" s="384"/>
      <c r="R1768" s="384"/>
      <c r="S1768" s="384"/>
      <c r="T1768" s="385"/>
      <c r="AT1768" s="380" t="s">
        <v>88</v>
      </c>
      <c r="AU1768" s="380" t="s">
        <v>45</v>
      </c>
      <c r="AV1768" s="378" t="s">
        <v>45</v>
      </c>
      <c r="AW1768" s="378" t="s">
        <v>24</v>
      </c>
      <c r="AX1768" s="378" t="s">
        <v>42</v>
      </c>
      <c r="AY1768" s="380" t="s">
        <v>79</v>
      </c>
    </row>
    <row r="1769" spans="2:65" s="397" customFormat="1">
      <c r="B1769" s="396"/>
      <c r="D1769" s="379" t="s">
        <v>88</v>
      </c>
      <c r="E1769" s="398" t="s">
        <v>1</v>
      </c>
      <c r="F1769" s="399" t="s">
        <v>2759</v>
      </c>
      <c r="H1769" s="398" t="s">
        <v>1</v>
      </c>
      <c r="I1769" s="436"/>
      <c r="L1769" s="396"/>
      <c r="M1769" s="400"/>
      <c r="N1769" s="401"/>
      <c r="O1769" s="401"/>
      <c r="P1769" s="401"/>
      <c r="Q1769" s="401"/>
      <c r="R1769" s="401"/>
      <c r="S1769" s="401"/>
      <c r="T1769" s="402"/>
      <c r="AT1769" s="398" t="s">
        <v>88</v>
      </c>
      <c r="AU1769" s="398" t="s">
        <v>45</v>
      </c>
      <c r="AV1769" s="397" t="s">
        <v>12</v>
      </c>
      <c r="AW1769" s="397" t="s">
        <v>24</v>
      </c>
      <c r="AX1769" s="397" t="s">
        <v>42</v>
      </c>
      <c r="AY1769" s="398" t="s">
        <v>79</v>
      </c>
    </row>
    <row r="1770" spans="2:65" s="378" customFormat="1">
      <c r="B1770" s="377"/>
      <c r="D1770" s="379" t="s">
        <v>88</v>
      </c>
      <c r="E1770" s="380" t="s">
        <v>1</v>
      </c>
      <c r="F1770" s="381" t="s">
        <v>2758</v>
      </c>
      <c r="H1770" s="382">
        <v>-535.03599999999994</v>
      </c>
      <c r="I1770" s="434"/>
      <c r="L1770" s="377"/>
      <c r="M1770" s="383"/>
      <c r="N1770" s="384"/>
      <c r="O1770" s="384"/>
      <c r="P1770" s="384"/>
      <c r="Q1770" s="384"/>
      <c r="R1770" s="384"/>
      <c r="S1770" s="384"/>
      <c r="T1770" s="385"/>
      <c r="AT1770" s="380" t="s">
        <v>88</v>
      </c>
      <c r="AU1770" s="380" t="s">
        <v>45</v>
      </c>
      <c r="AV1770" s="378" t="s">
        <v>45</v>
      </c>
      <c r="AW1770" s="378" t="s">
        <v>24</v>
      </c>
      <c r="AX1770" s="378" t="s">
        <v>42</v>
      </c>
      <c r="AY1770" s="380" t="s">
        <v>79</v>
      </c>
    </row>
    <row r="1771" spans="2:65" s="387" customFormat="1">
      <c r="B1771" s="386"/>
      <c r="D1771" s="379" t="s">
        <v>88</v>
      </c>
      <c r="E1771" s="395" t="s">
        <v>1</v>
      </c>
      <c r="F1771" s="414" t="s">
        <v>90</v>
      </c>
      <c r="H1771" s="415">
        <v>2102.1590000000001</v>
      </c>
      <c r="I1771" s="435"/>
      <c r="L1771" s="386"/>
      <c r="M1771" s="392"/>
      <c r="N1771" s="393"/>
      <c r="O1771" s="393"/>
      <c r="P1771" s="393"/>
      <c r="Q1771" s="393"/>
      <c r="R1771" s="393"/>
      <c r="S1771" s="393"/>
      <c r="T1771" s="394"/>
      <c r="AT1771" s="395" t="s">
        <v>88</v>
      </c>
      <c r="AU1771" s="395" t="s">
        <v>45</v>
      </c>
      <c r="AV1771" s="387" t="s">
        <v>91</v>
      </c>
      <c r="AW1771" s="387" t="s">
        <v>24</v>
      </c>
      <c r="AX1771" s="387" t="s">
        <v>12</v>
      </c>
      <c r="AY1771" s="395" t="s">
        <v>79</v>
      </c>
    </row>
    <row r="1772" spans="2:65" s="353" customFormat="1" ht="29.85" customHeight="1">
      <c r="B1772" s="352"/>
      <c r="D1772" s="363" t="s">
        <v>41</v>
      </c>
      <c r="E1772" s="364" t="s">
        <v>4723</v>
      </c>
      <c r="F1772" s="364" t="s">
        <v>4722</v>
      </c>
      <c r="I1772" s="437"/>
      <c r="J1772" s="365">
        <f>BK1772</f>
        <v>0</v>
      </c>
      <c r="L1772" s="352"/>
      <c r="M1772" s="357"/>
      <c r="N1772" s="358"/>
      <c r="O1772" s="358"/>
      <c r="P1772" s="359">
        <f>SUM(P1773:P1782)</f>
        <v>30.456</v>
      </c>
      <c r="Q1772" s="358"/>
      <c r="R1772" s="359">
        <f>SUM(R1773:R1782)</f>
        <v>4.9679999999999995E-2</v>
      </c>
      <c r="S1772" s="358"/>
      <c r="T1772" s="360">
        <f>SUM(T1773:T1782)</f>
        <v>0</v>
      </c>
      <c r="AR1772" s="354" t="s">
        <v>45</v>
      </c>
      <c r="AT1772" s="361" t="s">
        <v>41</v>
      </c>
      <c r="AU1772" s="361" t="s">
        <v>12</v>
      </c>
      <c r="AY1772" s="354" t="s">
        <v>79</v>
      </c>
      <c r="BK1772" s="362">
        <f>SUM(BK1773:BK1782)</f>
        <v>0</v>
      </c>
    </row>
    <row r="1773" spans="2:65" s="285" customFormat="1" ht="22.5" customHeight="1">
      <c r="B1773" s="286"/>
      <c r="C1773" s="366" t="s">
        <v>2701</v>
      </c>
      <c r="D1773" s="366" t="s">
        <v>82</v>
      </c>
      <c r="E1773" s="367" t="s">
        <v>2755</v>
      </c>
      <c r="F1773" s="368" t="s">
        <v>2754</v>
      </c>
      <c r="G1773" s="369" t="s">
        <v>959</v>
      </c>
      <c r="H1773" s="370">
        <v>72</v>
      </c>
      <c r="I1773" s="261"/>
      <c r="J1773" s="371">
        <f>ROUND(I1773*H1773,1)</f>
        <v>0</v>
      </c>
      <c r="K1773" s="368"/>
      <c r="L1773" s="286"/>
      <c r="M1773" s="372" t="s">
        <v>1</v>
      </c>
      <c r="N1773" s="373" t="s">
        <v>31</v>
      </c>
      <c r="O1773" s="374">
        <v>0.42299999999999999</v>
      </c>
      <c r="P1773" s="374">
        <f>O1773*H1773</f>
        <v>30.456</v>
      </c>
      <c r="Q1773" s="374">
        <v>0</v>
      </c>
      <c r="R1773" s="374">
        <f>Q1773*H1773</f>
        <v>0</v>
      </c>
      <c r="S1773" s="374">
        <v>0</v>
      </c>
      <c r="T1773" s="375">
        <f>S1773*H1773</f>
        <v>0</v>
      </c>
      <c r="AR1773" s="275" t="s">
        <v>86</v>
      </c>
      <c r="AT1773" s="275" t="s">
        <v>82</v>
      </c>
      <c r="AU1773" s="275" t="s">
        <v>45</v>
      </c>
      <c r="AY1773" s="275" t="s">
        <v>79</v>
      </c>
      <c r="BE1773" s="376">
        <f>IF(N1773="základní",J1773,0)</f>
        <v>0</v>
      </c>
      <c r="BF1773" s="376">
        <f>IF(N1773="snížená",J1773,0)</f>
        <v>0</v>
      </c>
      <c r="BG1773" s="376">
        <f>IF(N1773="zákl. přenesená",J1773,0)</f>
        <v>0</v>
      </c>
      <c r="BH1773" s="376">
        <f>IF(N1773="sníž. přenesená",J1773,0)</f>
        <v>0</v>
      </c>
      <c r="BI1773" s="376">
        <f>IF(N1773="nulová",J1773,0)</f>
        <v>0</v>
      </c>
      <c r="BJ1773" s="275" t="s">
        <v>12</v>
      </c>
      <c r="BK1773" s="376">
        <f>ROUND(I1773*H1773,1)</f>
        <v>0</v>
      </c>
      <c r="BL1773" s="275" t="s">
        <v>86</v>
      </c>
      <c r="BM1773" s="275" t="s">
        <v>2753</v>
      </c>
    </row>
    <row r="1774" spans="2:65" s="378" customFormat="1">
      <c r="B1774" s="377"/>
      <c r="D1774" s="379" t="s">
        <v>88</v>
      </c>
      <c r="E1774" s="380" t="s">
        <v>1</v>
      </c>
      <c r="F1774" s="381" t="s">
        <v>2752</v>
      </c>
      <c r="H1774" s="382">
        <v>21</v>
      </c>
      <c r="I1774" s="434"/>
      <c r="L1774" s="377"/>
      <c r="M1774" s="383"/>
      <c r="N1774" s="384"/>
      <c r="O1774" s="384"/>
      <c r="P1774" s="384"/>
      <c r="Q1774" s="384"/>
      <c r="R1774" s="384"/>
      <c r="S1774" s="384"/>
      <c r="T1774" s="385"/>
      <c r="AT1774" s="380" t="s">
        <v>88</v>
      </c>
      <c r="AU1774" s="380" t="s">
        <v>45</v>
      </c>
      <c r="AV1774" s="378" t="s">
        <v>45</v>
      </c>
      <c r="AW1774" s="378" t="s">
        <v>24</v>
      </c>
      <c r="AX1774" s="378" t="s">
        <v>42</v>
      </c>
      <c r="AY1774" s="380" t="s">
        <v>79</v>
      </c>
    </row>
    <row r="1775" spans="2:65" s="378" customFormat="1">
      <c r="B1775" s="377"/>
      <c r="D1775" s="379" t="s">
        <v>88</v>
      </c>
      <c r="E1775" s="380" t="s">
        <v>1</v>
      </c>
      <c r="F1775" s="381" t="s">
        <v>2751</v>
      </c>
      <c r="H1775" s="382">
        <v>6</v>
      </c>
      <c r="I1775" s="434"/>
      <c r="L1775" s="377"/>
      <c r="M1775" s="383"/>
      <c r="N1775" s="384"/>
      <c r="O1775" s="384"/>
      <c r="P1775" s="384"/>
      <c r="Q1775" s="384"/>
      <c r="R1775" s="384"/>
      <c r="S1775" s="384"/>
      <c r="T1775" s="385"/>
      <c r="AT1775" s="380" t="s">
        <v>88</v>
      </c>
      <c r="AU1775" s="380" t="s">
        <v>45</v>
      </c>
      <c r="AV1775" s="378" t="s">
        <v>45</v>
      </c>
      <c r="AW1775" s="378" t="s">
        <v>24</v>
      </c>
      <c r="AX1775" s="378" t="s">
        <v>42</v>
      </c>
      <c r="AY1775" s="380" t="s">
        <v>79</v>
      </c>
    </row>
    <row r="1776" spans="2:65" s="378" customFormat="1">
      <c r="B1776" s="377"/>
      <c r="D1776" s="379" t="s">
        <v>88</v>
      </c>
      <c r="E1776" s="380" t="s">
        <v>1</v>
      </c>
      <c r="F1776" s="381" t="s">
        <v>2750</v>
      </c>
      <c r="H1776" s="382">
        <v>3.375</v>
      </c>
      <c r="I1776" s="434"/>
      <c r="L1776" s="377"/>
      <c r="M1776" s="383"/>
      <c r="N1776" s="384"/>
      <c r="O1776" s="384"/>
      <c r="P1776" s="384"/>
      <c r="Q1776" s="384"/>
      <c r="R1776" s="384"/>
      <c r="S1776" s="384"/>
      <c r="T1776" s="385"/>
      <c r="AT1776" s="380" t="s">
        <v>88</v>
      </c>
      <c r="AU1776" s="380" t="s">
        <v>45</v>
      </c>
      <c r="AV1776" s="378" t="s">
        <v>45</v>
      </c>
      <c r="AW1776" s="378" t="s">
        <v>24</v>
      </c>
      <c r="AX1776" s="378" t="s">
        <v>42</v>
      </c>
      <c r="AY1776" s="380" t="s">
        <v>79</v>
      </c>
    </row>
    <row r="1777" spans="2:65" s="378" customFormat="1">
      <c r="B1777" s="377"/>
      <c r="D1777" s="379" t="s">
        <v>88</v>
      </c>
      <c r="E1777" s="380" t="s">
        <v>1</v>
      </c>
      <c r="F1777" s="381" t="s">
        <v>2749</v>
      </c>
      <c r="H1777" s="382">
        <v>3.375</v>
      </c>
      <c r="I1777" s="434"/>
      <c r="L1777" s="377"/>
      <c r="M1777" s="383"/>
      <c r="N1777" s="384"/>
      <c r="O1777" s="384"/>
      <c r="P1777" s="384"/>
      <c r="Q1777" s="384"/>
      <c r="R1777" s="384"/>
      <c r="S1777" s="384"/>
      <c r="T1777" s="385"/>
      <c r="AT1777" s="380" t="s">
        <v>88</v>
      </c>
      <c r="AU1777" s="380" t="s">
        <v>45</v>
      </c>
      <c r="AV1777" s="378" t="s">
        <v>45</v>
      </c>
      <c r="AW1777" s="378" t="s">
        <v>24</v>
      </c>
      <c r="AX1777" s="378" t="s">
        <v>42</v>
      </c>
      <c r="AY1777" s="380" t="s">
        <v>79</v>
      </c>
    </row>
    <row r="1778" spans="2:65" s="378" customFormat="1">
      <c r="B1778" s="377"/>
      <c r="D1778" s="379" t="s">
        <v>88</v>
      </c>
      <c r="E1778" s="380" t="s">
        <v>1</v>
      </c>
      <c r="F1778" s="381" t="s">
        <v>2748</v>
      </c>
      <c r="H1778" s="382">
        <v>24.75</v>
      </c>
      <c r="I1778" s="434"/>
      <c r="L1778" s="377"/>
      <c r="M1778" s="383"/>
      <c r="N1778" s="384"/>
      <c r="O1778" s="384"/>
      <c r="P1778" s="384"/>
      <c r="Q1778" s="384"/>
      <c r="R1778" s="384"/>
      <c r="S1778" s="384"/>
      <c r="T1778" s="385"/>
      <c r="AT1778" s="380" t="s">
        <v>88</v>
      </c>
      <c r="AU1778" s="380" t="s">
        <v>45</v>
      </c>
      <c r="AV1778" s="378" t="s">
        <v>45</v>
      </c>
      <c r="AW1778" s="378" t="s">
        <v>24</v>
      </c>
      <c r="AX1778" s="378" t="s">
        <v>42</v>
      </c>
      <c r="AY1778" s="380" t="s">
        <v>79</v>
      </c>
    </row>
    <row r="1779" spans="2:65" s="378" customFormat="1">
      <c r="B1779" s="377"/>
      <c r="D1779" s="379" t="s">
        <v>88</v>
      </c>
      <c r="E1779" s="380" t="s">
        <v>1</v>
      </c>
      <c r="F1779" s="381" t="s">
        <v>2747</v>
      </c>
      <c r="H1779" s="382">
        <v>13.5</v>
      </c>
      <c r="I1779" s="434"/>
      <c r="L1779" s="377"/>
      <c r="M1779" s="383"/>
      <c r="N1779" s="384"/>
      <c r="O1779" s="384"/>
      <c r="P1779" s="384"/>
      <c r="Q1779" s="384"/>
      <c r="R1779" s="384"/>
      <c r="S1779" s="384"/>
      <c r="T1779" s="385"/>
      <c r="AT1779" s="380" t="s">
        <v>88</v>
      </c>
      <c r="AU1779" s="380" t="s">
        <v>45</v>
      </c>
      <c r="AV1779" s="378" t="s">
        <v>45</v>
      </c>
      <c r="AW1779" s="378" t="s">
        <v>24</v>
      </c>
      <c r="AX1779" s="378" t="s">
        <v>42</v>
      </c>
      <c r="AY1779" s="380" t="s">
        <v>79</v>
      </c>
    </row>
    <row r="1780" spans="2:65" s="387" customFormat="1">
      <c r="B1780" s="386"/>
      <c r="D1780" s="388" t="s">
        <v>88</v>
      </c>
      <c r="E1780" s="389" t="s">
        <v>1</v>
      </c>
      <c r="F1780" s="390" t="s">
        <v>90</v>
      </c>
      <c r="H1780" s="391">
        <v>72</v>
      </c>
      <c r="I1780" s="435"/>
      <c r="L1780" s="386"/>
      <c r="M1780" s="392"/>
      <c r="N1780" s="393"/>
      <c r="O1780" s="393"/>
      <c r="P1780" s="393"/>
      <c r="Q1780" s="393"/>
      <c r="R1780" s="393"/>
      <c r="S1780" s="393"/>
      <c r="T1780" s="394"/>
      <c r="AT1780" s="395" t="s">
        <v>88</v>
      </c>
      <c r="AU1780" s="395" t="s">
        <v>45</v>
      </c>
      <c r="AV1780" s="387" t="s">
        <v>91</v>
      </c>
      <c r="AW1780" s="387" t="s">
        <v>24</v>
      </c>
      <c r="AX1780" s="387" t="s">
        <v>12</v>
      </c>
      <c r="AY1780" s="395" t="s">
        <v>79</v>
      </c>
    </row>
    <row r="1781" spans="2:65" s="285" customFormat="1" ht="22.5" customHeight="1">
      <c r="B1781" s="286"/>
      <c r="C1781" s="405" t="s">
        <v>2697</v>
      </c>
      <c r="D1781" s="405" t="s">
        <v>92</v>
      </c>
      <c r="E1781" s="406" t="s">
        <v>2745</v>
      </c>
      <c r="F1781" s="407" t="s">
        <v>2744</v>
      </c>
      <c r="G1781" s="408" t="s">
        <v>959</v>
      </c>
      <c r="H1781" s="409">
        <v>72</v>
      </c>
      <c r="I1781" s="262"/>
      <c r="J1781" s="410">
        <f>ROUND(I1781*H1781,1)</f>
        <v>0</v>
      </c>
      <c r="K1781" s="407"/>
      <c r="L1781" s="411"/>
      <c r="M1781" s="412" t="s">
        <v>1</v>
      </c>
      <c r="N1781" s="413" t="s">
        <v>31</v>
      </c>
      <c r="O1781" s="374">
        <v>0</v>
      </c>
      <c r="P1781" s="374">
        <f>O1781*H1781</f>
        <v>0</v>
      </c>
      <c r="Q1781" s="374">
        <v>6.8999999999999997E-4</v>
      </c>
      <c r="R1781" s="374">
        <f>Q1781*H1781</f>
        <v>4.9679999999999995E-2</v>
      </c>
      <c r="S1781" s="374">
        <v>0</v>
      </c>
      <c r="T1781" s="375">
        <f>S1781*H1781</f>
        <v>0</v>
      </c>
      <c r="AR1781" s="275" t="s">
        <v>95</v>
      </c>
      <c r="AT1781" s="275" t="s">
        <v>92</v>
      </c>
      <c r="AU1781" s="275" t="s">
        <v>45</v>
      </c>
      <c r="AY1781" s="275" t="s">
        <v>79</v>
      </c>
      <c r="BE1781" s="376">
        <f>IF(N1781="základní",J1781,0)</f>
        <v>0</v>
      </c>
      <c r="BF1781" s="376">
        <f>IF(N1781="snížená",J1781,0)</f>
        <v>0</v>
      </c>
      <c r="BG1781" s="376">
        <f>IF(N1781="zákl. přenesená",J1781,0)</f>
        <v>0</v>
      </c>
      <c r="BH1781" s="376">
        <f>IF(N1781="sníž. přenesená",J1781,0)</f>
        <v>0</v>
      </c>
      <c r="BI1781" s="376">
        <f>IF(N1781="nulová",J1781,0)</f>
        <v>0</v>
      </c>
      <c r="BJ1781" s="275" t="s">
        <v>12</v>
      </c>
      <c r="BK1781" s="376">
        <f>ROUND(I1781*H1781,1)</f>
        <v>0</v>
      </c>
      <c r="BL1781" s="275" t="s">
        <v>86</v>
      </c>
      <c r="BM1781" s="275" t="s">
        <v>2743</v>
      </c>
    </row>
    <row r="1782" spans="2:65" s="285" customFormat="1" ht="22.5" customHeight="1">
      <c r="B1782" s="286"/>
      <c r="C1782" s="366" t="s">
        <v>2693</v>
      </c>
      <c r="D1782" s="366" t="s">
        <v>82</v>
      </c>
      <c r="E1782" s="367" t="s">
        <v>2741</v>
      </c>
      <c r="F1782" s="368" t="s">
        <v>2740</v>
      </c>
      <c r="G1782" s="369" t="s">
        <v>125</v>
      </c>
      <c r="H1782" s="370">
        <v>302.39999999999998</v>
      </c>
      <c r="I1782" s="261"/>
      <c r="J1782" s="371">
        <f>ROUND(I1782*H1782,1)</f>
        <v>0</v>
      </c>
      <c r="K1782" s="368"/>
      <c r="L1782" s="286"/>
      <c r="M1782" s="372" t="s">
        <v>1</v>
      </c>
      <c r="N1782" s="373" t="s">
        <v>31</v>
      </c>
      <c r="O1782" s="374">
        <v>0</v>
      </c>
      <c r="P1782" s="374">
        <f>O1782*H1782</f>
        <v>0</v>
      </c>
      <c r="Q1782" s="374">
        <v>0</v>
      </c>
      <c r="R1782" s="374">
        <f>Q1782*H1782</f>
        <v>0</v>
      </c>
      <c r="S1782" s="374">
        <v>0</v>
      </c>
      <c r="T1782" s="375">
        <f>S1782*H1782</f>
        <v>0</v>
      </c>
      <c r="AR1782" s="275" t="s">
        <v>86</v>
      </c>
      <c r="AT1782" s="275" t="s">
        <v>82</v>
      </c>
      <c r="AU1782" s="275" t="s">
        <v>45</v>
      </c>
      <c r="AY1782" s="275" t="s">
        <v>79</v>
      </c>
      <c r="BE1782" s="376">
        <f>IF(N1782="základní",J1782,0)</f>
        <v>0</v>
      </c>
      <c r="BF1782" s="376">
        <f>IF(N1782="snížená",J1782,0)</f>
        <v>0</v>
      </c>
      <c r="BG1782" s="376">
        <f>IF(N1782="zákl. přenesená",J1782,0)</f>
        <v>0</v>
      </c>
      <c r="BH1782" s="376">
        <f>IF(N1782="sníž. přenesená",J1782,0)</f>
        <v>0</v>
      </c>
      <c r="BI1782" s="376">
        <f>IF(N1782="nulová",J1782,0)</f>
        <v>0</v>
      </c>
      <c r="BJ1782" s="275" t="s">
        <v>12</v>
      </c>
      <c r="BK1782" s="376">
        <f>ROUND(I1782*H1782,1)</f>
        <v>0</v>
      </c>
      <c r="BL1782" s="275" t="s">
        <v>86</v>
      </c>
      <c r="BM1782" s="275" t="s">
        <v>2739</v>
      </c>
    </row>
    <row r="1783" spans="2:65" s="353" customFormat="1" ht="37.35" customHeight="1">
      <c r="B1783" s="352"/>
      <c r="D1783" s="363" t="s">
        <v>41</v>
      </c>
      <c r="E1783" s="428" t="s">
        <v>722</v>
      </c>
      <c r="F1783" s="428" t="s">
        <v>764</v>
      </c>
      <c r="I1783" s="437"/>
      <c r="J1783" s="429">
        <f>BK1783</f>
        <v>0</v>
      </c>
      <c r="L1783" s="352"/>
      <c r="M1783" s="357"/>
      <c r="N1783" s="358"/>
      <c r="O1783" s="358"/>
      <c r="P1783" s="359">
        <f>SUM(P1784:P1800)</f>
        <v>0</v>
      </c>
      <c r="Q1783" s="358"/>
      <c r="R1783" s="359">
        <f>SUM(R1784:R1800)</f>
        <v>0</v>
      </c>
      <c r="S1783" s="358"/>
      <c r="T1783" s="360">
        <f>SUM(T1784:T1800)</f>
        <v>0</v>
      </c>
      <c r="AR1783" s="354" t="s">
        <v>91</v>
      </c>
      <c r="AT1783" s="361" t="s">
        <v>41</v>
      </c>
      <c r="AU1783" s="361" t="s">
        <v>42</v>
      </c>
      <c r="AY1783" s="354" t="s">
        <v>79</v>
      </c>
      <c r="BK1783" s="362">
        <f>SUM(BK1784:BK1800)</f>
        <v>0</v>
      </c>
    </row>
    <row r="1784" spans="2:65" s="285" customFormat="1" ht="22.5" customHeight="1">
      <c r="B1784" s="286"/>
      <c r="C1784" s="366" t="s">
        <v>2689</v>
      </c>
      <c r="D1784" s="366" t="s">
        <v>82</v>
      </c>
      <c r="E1784" s="367" t="s">
        <v>2736</v>
      </c>
      <c r="F1784" s="368" t="s">
        <v>2735</v>
      </c>
      <c r="G1784" s="369" t="s">
        <v>185</v>
      </c>
      <c r="H1784" s="370">
        <v>6</v>
      </c>
      <c r="I1784" s="261"/>
      <c r="J1784" s="371">
        <f t="shared" ref="J1784:J1800" si="30">ROUND(I1784*H1784,1)</f>
        <v>0</v>
      </c>
      <c r="K1784" s="368"/>
      <c r="L1784" s="286"/>
      <c r="M1784" s="372" t="s">
        <v>1</v>
      </c>
      <c r="N1784" s="373" t="s">
        <v>31</v>
      </c>
      <c r="O1784" s="374">
        <v>0</v>
      </c>
      <c r="P1784" s="374">
        <f t="shared" ref="P1784:P1800" si="31">O1784*H1784</f>
        <v>0</v>
      </c>
      <c r="Q1784" s="374">
        <v>0</v>
      </c>
      <c r="R1784" s="374">
        <f t="shared" ref="R1784:R1800" si="32">Q1784*H1784</f>
        <v>0</v>
      </c>
      <c r="S1784" s="374">
        <v>0</v>
      </c>
      <c r="T1784" s="375">
        <f t="shared" ref="T1784:T1800" si="33">S1784*H1784</f>
        <v>0</v>
      </c>
      <c r="AR1784" s="275" t="s">
        <v>728</v>
      </c>
      <c r="AT1784" s="275" t="s">
        <v>82</v>
      </c>
      <c r="AU1784" s="275" t="s">
        <v>12</v>
      </c>
      <c r="AY1784" s="275" t="s">
        <v>79</v>
      </c>
      <c r="BE1784" s="376">
        <f t="shared" ref="BE1784:BE1800" si="34">IF(N1784="základní",J1784,0)</f>
        <v>0</v>
      </c>
      <c r="BF1784" s="376">
        <f t="shared" ref="BF1784:BF1800" si="35">IF(N1784="snížená",J1784,0)</f>
        <v>0</v>
      </c>
      <c r="BG1784" s="376">
        <f t="shared" ref="BG1784:BG1800" si="36">IF(N1784="zákl. přenesená",J1784,0)</f>
        <v>0</v>
      </c>
      <c r="BH1784" s="376">
        <f t="shared" ref="BH1784:BH1800" si="37">IF(N1784="sníž. přenesená",J1784,0)</f>
        <v>0</v>
      </c>
      <c r="BI1784" s="376">
        <f t="shared" ref="BI1784:BI1800" si="38">IF(N1784="nulová",J1784,0)</f>
        <v>0</v>
      </c>
      <c r="BJ1784" s="275" t="s">
        <v>12</v>
      </c>
      <c r="BK1784" s="376">
        <f t="shared" ref="BK1784:BK1800" si="39">ROUND(I1784*H1784,1)</f>
        <v>0</v>
      </c>
      <c r="BL1784" s="275" t="s">
        <v>728</v>
      </c>
      <c r="BM1784" s="275" t="s">
        <v>2734</v>
      </c>
    </row>
    <row r="1785" spans="2:65" s="285" customFormat="1" ht="22.5" customHeight="1">
      <c r="B1785" s="286"/>
      <c r="C1785" s="366" t="s">
        <v>2685</v>
      </c>
      <c r="D1785" s="366" t="s">
        <v>82</v>
      </c>
      <c r="E1785" s="367" t="s">
        <v>2732</v>
      </c>
      <c r="F1785" s="368" t="s">
        <v>2731</v>
      </c>
      <c r="G1785" s="369" t="s">
        <v>1354</v>
      </c>
      <c r="H1785" s="370">
        <v>1</v>
      </c>
      <c r="I1785" s="261"/>
      <c r="J1785" s="371">
        <f t="shared" si="30"/>
        <v>0</v>
      </c>
      <c r="K1785" s="368"/>
      <c r="L1785" s="286"/>
      <c r="M1785" s="372" t="s">
        <v>1</v>
      </c>
      <c r="N1785" s="373" t="s">
        <v>31</v>
      </c>
      <c r="O1785" s="374">
        <v>0</v>
      </c>
      <c r="P1785" s="374">
        <f t="shared" si="31"/>
        <v>0</v>
      </c>
      <c r="Q1785" s="374">
        <v>0</v>
      </c>
      <c r="R1785" s="374">
        <f t="shared" si="32"/>
        <v>0</v>
      </c>
      <c r="S1785" s="374">
        <v>0</v>
      </c>
      <c r="T1785" s="375">
        <f t="shared" si="33"/>
        <v>0</v>
      </c>
      <c r="AR1785" s="275" t="s">
        <v>728</v>
      </c>
      <c r="AT1785" s="275" t="s">
        <v>82</v>
      </c>
      <c r="AU1785" s="275" t="s">
        <v>12</v>
      </c>
      <c r="AY1785" s="275" t="s">
        <v>79</v>
      </c>
      <c r="BE1785" s="376">
        <f t="shared" si="34"/>
        <v>0</v>
      </c>
      <c r="BF1785" s="376">
        <f t="shared" si="35"/>
        <v>0</v>
      </c>
      <c r="BG1785" s="376">
        <f t="shared" si="36"/>
        <v>0</v>
      </c>
      <c r="BH1785" s="376">
        <f t="shared" si="37"/>
        <v>0</v>
      </c>
      <c r="BI1785" s="376">
        <f t="shared" si="38"/>
        <v>0</v>
      </c>
      <c r="BJ1785" s="275" t="s">
        <v>12</v>
      </c>
      <c r="BK1785" s="376">
        <f t="shared" si="39"/>
        <v>0</v>
      </c>
      <c r="BL1785" s="275" t="s">
        <v>728</v>
      </c>
      <c r="BM1785" s="275" t="s">
        <v>2730</v>
      </c>
    </row>
    <row r="1786" spans="2:65" s="285" customFormat="1" ht="31.5" customHeight="1">
      <c r="B1786" s="286"/>
      <c r="C1786" s="366" t="s">
        <v>2681</v>
      </c>
      <c r="D1786" s="366" t="s">
        <v>82</v>
      </c>
      <c r="E1786" s="367" t="s">
        <v>2728</v>
      </c>
      <c r="F1786" s="368" t="s">
        <v>2727</v>
      </c>
      <c r="G1786" s="369" t="s">
        <v>185</v>
      </c>
      <c r="H1786" s="370">
        <v>40</v>
      </c>
      <c r="I1786" s="261"/>
      <c r="J1786" s="371">
        <f t="shared" si="30"/>
        <v>0</v>
      </c>
      <c r="K1786" s="368"/>
      <c r="L1786" s="286"/>
      <c r="M1786" s="372" t="s">
        <v>1</v>
      </c>
      <c r="N1786" s="373" t="s">
        <v>31</v>
      </c>
      <c r="O1786" s="374">
        <v>0</v>
      </c>
      <c r="P1786" s="374">
        <f t="shared" si="31"/>
        <v>0</v>
      </c>
      <c r="Q1786" s="374">
        <v>0</v>
      </c>
      <c r="R1786" s="374">
        <f t="shared" si="32"/>
        <v>0</v>
      </c>
      <c r="S1786" s="374">
        <v>0</v>
      </c>
      <c r="T1786" s="375">
        <f t="shared" si="33"/>
        <v>0</v>
      </c>
      <c r="AR1786" s="275" t="s">
        <v>728</v>
      </c>
      <c r="AT1786" s="275" t="s">
        <v>82</v>
      </c>
      <c r="AU1786" s="275" t="s">
        <v>12</v>
      </c>
      <c r="AY1786" s="275" t="s">
        <v>79</v>
      </c>
      <c r="BE1786" s="376">
        <f t="shared" si="34"/>
        <v>0</v>
      </c>
      <c r="BF1786" s="376">
        <f t="shared" si="35"/>
        <v>0</v>
      </c>
      <c r="BG1786" s="376">
        <f t="shared" si="36"/>
        <v>0</v>
      </c>
      <c r="BH1786" s="376">
        <f t="shared" si="37"/>
        <v>0</v>
      </c>
      <c r="BI1786" s="376">
        <f t="shared" si="38"/>
        <v>0</v>
      </c>
      <c r="BJ1786" s="275" t="s">
        <v>12</v>
      </c>
      <c r="BK1786" s="376">
        <f t="shared" si="39"/>
        <v>0</v>
      </c>
      <c r="BL1786" s="275" t="s">
        <v>728</v>
      </c>
      <c r="BM1786" s="275" t="s">
        <v>2726</v>
      </c>
    </row>
    <row r="1787" spans="2:65" s="285" customFormat="1" ht="22.5" customHeight="1">
      <c r="B1787" s="286"/>
      <c r="C1787" s="366" t="s">
        <v>2677</v>
      </c>
      <c r="D1787" s="366" t="s">
        <v>82</v>
      </c>
      <c r="E1787" s="367" t="s">
        <v>2724</v>
      </c>
      <c r="F1787" s="368" t="s">
        <v>2723</v>
      </c>
      <c r="G1787" s="369" t="s">
        <v>185</v>
      </c>
      <c r="H1787" s="370">
        <v>25</v>
      </c>
      <c r="I1787" s="261"/>
      <c r="J1787" s="371">
        <f t="shared" si="30"/>
        <v>0</v>
      </c>
      <c r="K1787" s="368"/>
      <c r="L1787" s="286"/>
      <c r="M1787" s="372" t="s">
        <v>1</v>
      </c>
      <c r="N1787" s="373" t="s">
        <v>31</v>
      </c>
      <c r="O1787" s="374">
        <v>0</v>
      </c>
      <c r="P1787" s="374">
        <f t="shared" si="31"/>
        <v>0</v>
      </c>
      <c r="Q1787" s="374">
        <v>0</v>
      </c>
      <c r="R1787" s="374">
        <f t="shared" si="32"/>
        <v>0</v>
      </c>
      <c r="S1787" s="374">
        <v>0</v>
      </c>
      <c r="T1787" s="375">
        <f t="shared" si="33"/>
        <v>0</v>
      </c>
      <c r="AR1787" s="275" t="s">
        <v>728</v>
      </c>
      <c r="AT1787" s="275" t="s">
        <v>82</v>
      </c>
      <c r="AU1787" s="275" t="s">
        <v>12</v>
      </c>
      <c r="AY1787" s="275" t="s">
        <v>79</v>
      </c>
      <c r="BE1787" s="376">
        <f t="shared" si="34"/>
        <v>0</v>
      </c>
      <c r="BF1787" s="376">
        <f t="shared" si="35"/>
        <v>0</v>
      </c>
      <c r="BG1787" s="376">
        <f t="shared" si="36"/>
        <v>0</v>
      </c>
      <c r="BH1787" s="376">
        <f t="shared" si="37"/>
        <v>0</v>
      </c>
      <c r="BI1787" s="376">
        <f t="shared" si="38"/>
        <v>0</v>
      </c>
      <c r="BJ1787" s="275" t="s">
        <v>12</v>
      </c>
      <c r="BK1787" s="376">
        <f t="shared" si="39"/>
        <v>0</v>
      </c>
      <c r="BL1787" s="275" t="s">
        <v>728</v>
      </c>
      <c r="BM1787" s="275" t="s">
        <v>2722</v>
      </c>
    </row>
    <row r="1788" spans="2:65" s="285" customFormat="1" ht="22.5" customHeight="1">
      <c r="B1788" s="286"/>
      <c r="C1788" s="366" t="s">
        <v>2673</v>
      </c>
      <c r="D1788" s="366" t="s">
        <v>82</v>
      </c>
      <c r="E1788" s="367" t="s">
        <v>2720</v>
      </c>
      <c r="F1788" s="368" t="s">
        <v>2719</v>
      </c>
      <c r="G1788" s="369" t="s">
        <v>185</v>
      </c>
      <c r="H1788" s="370">
        <v>25</v>
      </c>
      <c r="I1788" s="261"/>
      <c r="J1788" s="371">
        <f t="shared" si="30"/>
        <v>0</v>
      </c>
      <c r="K1788" s="368"/>
      <c r="L1788" s="286"/>
      <c r="M1788" s="372" t="s">
        <v>1</v>
      </c>
      <c r="N1788" s="373" t="s">
        <v>31</v>
      </c>
      <c r="O1788" s="374">
        <v>0</v>
      </c>
      <c r="P1788" s="374">
        <f t="shared" si="31"/>
        <v>0</v>
      </c>
      <c r="Q1788" s="374">
        <v>0</v>
      </c>
      <c r="R1788" s="374">
        <f t="shared" si="32"/>
        <v>0</v>
      </c>
      <c r="S1788" s="374">
        <v>0</v>
      </c>
      <c r="T1788" s="375">
        <f t="shared" si="33"/>
        <v>0</v>
      </c>
      <c r="AR1788" s="275" t="s">
        <v>728</v>
      </c>
      <c r="AT1788" s="275" t="s">
        <v>82</v>
      </c>
      <c r="AU1788" s="275" t="s">
        <v>12</v>
      </c>
      <c r="AY1788" s="275" t="s">
        <v>79</v>
      </c>
      <c r="BE1788" s="376">
        <f t="shared" si="34"/>
        <v>0</v>
      </c>
      <c r="BF1788" s="376">
        <f t="shared" si="35"/>
        <v>0</v>
      </c>
      <c r="BG1788" s="376">
        <f t="shared" si="36"/>
        <v>0</v>
      </c>
      <c r="BH1788" s="376">
        <f t="shared" si="37"/>
        <v>0</v>
      </c>
      <c r="BI1788" s="376">
        <f t="shared" si="38"/>
        <v>0</v>
      </c>
      <c r="BJ1788" s="275" t="s">
        <v>12</v>
      </c>
      <c r="BK1788" s="376">
        <f t="shared" si="39"/>
        <v>0</v>
      </c>
      <c r="BL1788" s="275" t="s">
        <v>728</v>
      </c>
      <c r="BM1788" s="275" t="s">
        <v>2718</v>
      </c>
    </row>
    <row r="1789" spans="2:65" s="285" customFormat="1" ht="31.5" customHeight="1">
      <c r="B1789" s="286"/>
      <c r="C1789" s="366" t="s">
        <v>4721</v>
      </c>
      <c r="D1789" s="366" t="s">
        <v>82</v>
      </c>
      <c r="E1789" s="367" t="s">
        <v>2716</v>
      </c>
      <c r="F1789" s="368" t="s">
        <v>2715</v>
      </c>
      <c r="G1789" s="369" t="s">
        <v>185</v>
      </c>
      <c r="H1789" s="370">
        <v>7</v>
      </c>
      <c r="I1789" s="261"/>
      <c r="J1789" s="371">
        <f t="shared" si="30"/>
        <v>0</v>
      </c>
      <c r="K1789" s="368"/>
      <c r="L1789" s="286"/>
      <c r="M1789" s="372" t="s">
        <v>1</v>
      </c>
      <c r="N1789" s="373" t="s">
        <v>31</v>
      </c>
      <c r="O1789" s="374">
        <v>0</v>
      </c>
      <c r="P1789" s="374">
        <f t="shared" si="31"/>
        <v>0</v>
      </c>
      <c r="Q1789" s="374">
        <v>0</v>
      </c>
      <c r="R1789" s="374">
        <f t="shared" si="32"/>
        <v>0</v>
      </c>
      <c r="S1789" s="374">
        <v>0</v>
      </c>
      <c r="T1789" s="375">
        <f t="shared" si="33"/>
        <v>0</v>
      </c>
      <c r="AR1789" s="275" t="s">
        <v>728</v>
      </c>
      <c r="AT1789" s="275" t="s">
        <v>82</v>
      </c>
      <c r="AU1789" s="275" t="s">
        <v>12</v>
      </c>
      <c r="AY1789" s="275" t="s">
        <v>79</v>
      </c>
      <c r="BE1789" s="376">
        <f t="shared" si="34"/>
        <v>0</v>
      </c>
      <c r="BF1789" s="376">
        <f t="shared" si="35"/>
        <v>0</v>
      </c>
      <c r="BG1789" s="376">
        <f t="shared" si="36"/>
        <v>0</v>
      </c>
      <c r="BH1789" s="376">
        <f t="shared" si="37"/>
        <v>0</v>
      </c>
      <c r="BI1789" s="376">
        <f t="shared" si="38"/>
        <v>0</v>
      </c>
      <c r="BJ1789" s="275" t="s">
        <v>12</v>
      </c>
      <c r="BK1789" s="376">
        <f t="shared" si="39"/>
        <v>0</v>
      </c>
      <c r="BL1789" s="275" t="s">
        <v>728</v>
      </c>
      <c r="BM1789" s="275" t="s">
        <v>2714</v>
      </c>
    </row>
    <row r="1790" spans="2:65" s="285" customFormat="1" ht="31.5" customHeight="1">
      <c r="B1790" s="286"/>
      <c r="C1790" s="366" t="s">
        <v>4720</v>
      </c>
      <c r="D1790" s="366" t="s">
        <v>82</v>
      </c>
      <c r="E1790" s="367" t="s">
        <v>2712</v>
      </c>
      <c r="F1790" s="368" t="s">
        <v>2711</v>
      </c>
      <c r="G1790" s="369" t="s">
        <v>185</v>
      </c>
      <c r="H1790" s="370">
        <v>6</v>
      </c>
      <c r="I1790" s="261"/>
      <c r="J1790" s="371">
        <f t="shared" si="30"/>
        <v>0</v>
      </c>
      <c r="K1790" s="368"/>
      <c r="L1790" s="286"/>
      <c r="M1790" s="372" t="s">
        <v>1</v>
      </c>
      <c r="N1790" s="373" t="s">
        <v>31</v>
      </c>
      <c r="O1790" s="374">
        <v>0</v>
      </c>
      <c r="P1790" s="374">
        <f t="shared" si="31"/>
        <v>0</v>
      </c>
      <c r="Q1790" s="374">
        <v>0</v>
      </c>
      <c r="R1790" s="374">
        <f t="shared" si="32"/>
        <v>0</v>
      </c>
      <c r="S1790" s="374">
        <v>0</v>
      </c>
      <c r="T1790" s="375">
        <f t="shared" si="33"/>
        <v>0</v>
      </c>
      <c r="AR1790" s="275" t="s">
        <v>728</v>
      </c>
      <c r="AT1790" s="275" t="s">
        <v>82</v>
      </c>
      <c r="AU1790" s="275" t="s">
        <v>12</v>
      </c>
      <c r="AY1790" s="275" t="s">
        <v>79</v>
      </c>
      <c r="BE1790" s="376">
        <f t="shared" si="34"/>
        <v>0</v>
      </c>
      <c r="BF1790" s="376">
        <f t="shared" si="35"/>
        <v>0</v>
      </c>
      <c r="BG1790" s="376">
        <f t="shared" si="36"/>
        <v>0</v>
      </c>
      <c r="BH1790" s="376">
        <f t="shared" si="37"/>
        <v>0</v>
      </c>
      <c r="BI1790" s="376">
        <f t="shared" si="38"/>
        <v>0</v>
      </c>
      <c r="BJ1790" s="275" t="s">
        <v>12</v>
      </c>
      <c r="BK1790" s="376">
        <f t="shared" si="39"/>
        <v>0</v>
      </c>
      <c r="BL1790" s="275" t="s">
        <v>728</v>
      </c>
      <c r="BM1790" s="275" t="s">
        <v>2710</v>
      </c>
    </row>
    <row r="1791" spans="2:65" s="285" customFormat="1" ht="22.5" customHeight="1">
      <c r="B1791" s="286"/>
      <c r="C1791" s="366" t="s">
        <v>4719</v>
      </c>
      <c r="D1791" s="366" t="s">
        <v>82</v>
      </c>
      <c r="E1791" s="367" t="s">
        <v>2708</v>
      </c>
      <c r="F1791" s="368" t="s">
        <v>2707</v>
      </c>
      <c r="G1791" s="369" t="s">
        <v>185</v>
      </c>
      <c r="H1791" s="370">
        <v>3</v>
      </c>
      <c r="I1791" s="261"/>
      <c r="J1791" s="371">
        <f t="shared" si="30"/>
        <v>0</v>
      </c>
      <c r="K1791" s="368"/>
      <c r="L1791" s="286"/>
      <c r="M1791" s="372" t="s">
        <v>1</v>
      </c>
      <c r="N1791" s="373" t="s">
        <v>31</v>
      </c>
      <c r="O1791" s="374">
        <v>0</v>
      </c>
      <c r="P1791" s="374">
        <f t="shared" si="31"/>
        <v>0</v>
      </c>
      <c r="Q1791" s="374">
        <v>0</v>
      </c>
      <c r="R1791" s="374">
        <f t="shared" si="32"/>
        <v>0</v>
      </c>
      <c r="S1791" s="374">
        <v>0</v>
      </c>
      <c r="T1791" s="375">
        <f t="shared" si="33"/>
        <v>0</v>
      </c>
      <c r="AR1791" s="275" t="s">
        <v>728</v>
      </c>
      <c r="AT1791" s="275" t="s">
        <v>82</v>
      </c>
      <c r="AU1791" s="275" t="s">
        <v>12</v>
      </c>
      <c r="AY1791" s="275" t="s">
        <v>79</v>
      </c>
      <c r="BE1791" s="376">
        <f t="shared" si="34"/>
        <v>0</v>
      </c>
      <c r="BF1791" s="376">
        <f t="shared" si="35"/>
        <v>0</v>
      </c>
      <c r="BG1791" s="376">
        <f t="shared" si="36"/>
        <v>0</v>
      </c>
      <c r="BH1791" s="376">
        <f t="shared" si="37"/>
        <v>0</v>
      </c>
      <c r="BI1791" s="376">
        <f t="shared" si="38"/>
        <v>0</v>
      </c>
      <c r="BJ1791" s="275" t="s">
        <v>12</v>
      </c>
      <c r="BK1791" s="376">
        <f t="shared" si="39"/>
        <v>0</v>
      </c>
      <c r="BL1791" s="275" t="s">
        <v>728</v>
      </c>
      <c r="BM1791" s="275" t="s">
        <v>2706</v>
      </c>
    </row>
    <row r="1792" spans="2:65" s="285" customFormat="1" ht="44.25" customHeight="1">
      <c r="B1792" s="286"/>
      <c r="C1792" s="366" t="s">
        <v>4718</v>
      </c>
      <c r="D1792" s="366" t="s">
        <v>82</v>
      </c>
      <c r="E1792" s="367" t="s">
        <v>2704</v>
      </c>
      <c r="F1792" s="368" t="s">
        <v>2703</v>
      </c>
      <c r="G1792" s="369" t="s">
        <v>185</v>
      </c>
      <c r="H1792" s="370">
        <v>11</v>
      </c>
      <c r="I1792" s="261"/>
      <c r="J1792" s="371">
        <f t="shared" si="30"/>
        <v>0</v>
      </c>
      <c r="K1792" s="368"/>
      <c r="L1792" s="286"/>
      <c r="M1792" s="372" t="s">
        <v>1</v>
      </c>
      <c r="N1792" s="373" t="s">
        <v>31</v>
      </c>
      <c r="O1792" s="374">
        <v>0</v>
      </c>
      <c r="P1792" s="374">
        <f t="shared" si="31"/>
        <v>0</v>
      </c>
      <c r="Q1792" s="374">
        <v>0</v>
      </c>
      <c r="R1792" s="374">
        <f t="shared" si="32"/>
        <v>0</v>
      </c>
      <c r="S1792" s="374">
        <v>0</v>
      </c>
      <c r="T1792" s="375">
        <f t="shared" si="33"/>
        <v>0</v>
      </c>
      <c r="AR1792" s="275" t="s">
        <v>728</v>
      </c>
      <c r="AT1792" s="275" t="s">
        <v>82</v>
      </c>
      <c r="AU1792" s="275" t="s">
        <v>12</v>
      </c>
      <c r="AY1792" s="275" t="s">
        <v>79</v>
      </c>
      <c r="BE1792" s="376">
        <f t="shared" si="34"/>
        <v>0</v>
      </c>
      <c r="BF1792" s="376">
        <f t="shared" si="35"/>
        <v>0</v>
      </c>
      <c r="BG1792" s="376">
        <f t="shared" si="36"/>
        <v>0</v>
      </c>
      <c r="BH1792" s="376">
        <f t="shared" si="37"/>
        <v>0</v>
      </c>
      <c r="BI1792" s="376">
        <f t="shared" si="38"/>
        <v>0</v>
      </c>
      <c r="BJ1792" s="275" t="s">
        <v>12</v>
      </c>
      <c r="BK1792" s="376">
        <f t="shared" si="39"/>
        <v>0</v>
      </c>
      <c r="BL1792" s="275" t="s">
        <v>728</v>
      </c>
      <c r="BM1792" s="275" t="s">
        <v>2702</v>
      </c>
    </row>
    <row r="1793" spans="2:65" s="285" customFormat="1" ht="22.5" customHeight="1">
      <c r="B1793" s="286"/>
      <c r="C1793" s="366" t="s">
        <v>4717</v>
      </c>
      <c r="D1793" s="366" t="s">
        <v>82</v>
      </c>
      <c r="E1793" s="367" t="s">
        <v>2700</v>
      </c>
      <c r="F1793" s="368" t="s">
        <v>2699</v>
      </c>
      <c r="G1793" s="369" t="s">
        <v>185</v>
      </c>
      <c r="H1793" s="370">
        <v>1</v>
      </c>
      <c r="I1793" s="261"/>
      <c r="J1793" s="371">
        <f t="shared" si="30"/>
        <v>0</v>
      </c>
      <c r="K1793" s="368"/>
      <c r="L1793" s="286"/>
      <c r="M1793" s="372" t="s">
        <v>1</v>
      </c>
      <c r="N1793" s="373" t="s">
        <v>31</v>
      </c>
      <c r="O1793" s="374">
        <v>0</v>
      </c>
      <c r="P1793" s="374">
        <f t="shared" si="31"/>
        <v>0</v>
      </c>
      <c r="Q1793" s="374">
        <v>0</v>
      </c>
      <c r="R1793" s="374">
        <f t="shared" si="32"/>
        <v>0</v>
      </c>
      <c r="S1793" s="374">
        <v>0</v>
      </c>
      <c r="T1793" s="375">
        <f t="shared" si="33"/>
        <v>0</v>
      </c>
      <c r="AR1793" s="275" t="s">
        <v>728</v>
      </c>
      <c r="AT1793" s="275" t="s">
        <v>82</v>
      </c>
      <c r="AU1793" s="275" t="s">
        <v>12</v>
      </c>
      <c r="AY1793" s="275" t="s">
        <v>79</v>
      </c>
      <c r="BE1793" s="376">
        <f t="shared" si="34"/>
        <v>0</v>
      </c>
      <c r="BF1793" s="376">
        <f t="shared" si="35"/>
        <v>0</v>
      </c>
      <c r="BG1793" s="376">
        <f t="shared" si="36"/>
        <v>0</v>
      </c>
      <c r="BH1793" s="376">
        <f t="shared" si="37"/>
        <v>0</v>
      </c>
      <c r="BI1793" s="376">
        <f t="shared" si="38"/>
        <v>0</v>
      </c>
      <c r="BJ1793" s="275" t="s">
        <v>12</v>
      </c>
      <c r="BK1793" s="376">
        <f t="shared" si="39"/>
        <v>0</v>
      </c>
      <c r="BL1793" s="275" t="s">
        <v>728</v>
      </c>
      <c r="BM1793" s="275" t="s">
        <v>2698</v>
      </c>
    </row>
    <row r="1794" spans="2:65" s="285" customFormat="1" ht="22.5" customHeight="1">
      <c r="B1794" s="286"/>
      <c r="C1794" s="366" t="s">
        <v>4716</v>
      </c>
      <c r="D1794" s="366" t="s">
        <v>82</v>
      </c>
      <c r="E1794" s="367" t="s">
        <v>2696</v>
      </c>
      <c r="F1794" s="368" t="s">
        <v>2695</v>
      </c>
      <c r="G1794" s="369" t="s">
        <v>185</v>
      </c>
      <c r="H1794" s="370">
        <v>1</v>
      </c>
      <c r="I1794" s="261"/>
      <c r="J1794" s="371">
        <f t="shared" si="30"/>
        <v>0</v>
      </c>
      <c r="K1794" s="368"/>
      <c r="L1794" s="286"/>
      <c r="M1794" s="372" t="s">
        <v>1</v>
      </c>
      <c r="N1794" s="373" t="s">
        <v>31</v>
      </c>
      <c r="O1794" s="374">
        <v>0</v>
      </c>
      <c r="P1794" s="374">
        <f t="shared" si="31"/>
        <v>0</v>
      </c>
      <c r="Q1794" s="374">
        <v>0</v>
      </c>
      <c r="R1794" s="374">
        <f t="shared" si="32"/>
        <v>0</v>
      </c>
      <c r="S1794" s="374">
        <v>0</v>
      </c>
      <c r="T1794" s="375">
        <f t="shared" si="33"/>
        <v>0</v>
      </c>
      <c r="AR1794" s="275" t="s">
        <v>728</v>
      </c>
      <c r="AT1794" s="275" t="s">
        <v>82</v>
      </c>
      <c r="AU1794" s="275" t="s">
        <v>12</v>
      </c>
      <c r="AY1794" s="275" t="s">
        <v>79</v>
      </c>
      <c r="BE1794" s="376">
        <f t="shared" si="34"/>
        <v>0</v>
      </c>
      <c r="BF1794" s="376">
        <f t="shared" si="35"/>
        <v>0</v>
      </c>
      <c r="BG1794" s="376">
        <f t="shared" si="36"/>
        <v>0</v>
      </c>
      <c r="BH1794" s="376">
        <f t="shared" si="37"/>
        <v>0</v>
      </c>
      <c r="BI1794" s="376">
        <f t="shared" si="38"/>
        <v>0</v>
      </c>
      <c r="BJ1794" s="275" t="s">
        <v>12</v>
      </c>
      <c r="BK1794" s="376">
        <f t="shared" si="39"/>
        <v>0</v>
      </c>
      <c r="BL1794" s="275" t="s">
        <v>728</v>
      </c>
      <c r="BM1794" s="275" t="s">
        <v>2694</v>
      </c>
    </row>
    <row r="1795" spans="2:65" s="285" customFormat="1" ht="22.5" customHeight="1">
      <c r="B1795" s="286"/>
      <c r="C1795" s="366" t="s">
        <v>4715</v>
      </c>
      <c r="D1795" s="366" t="s">
        <v>82</v>
      </c>
      <c r="E1795" s="367" t="s">
        <v>2692</v>
      </c>
      <c r="F1795" s="368" t="s">
        <v>2691</v>
      </c>
      <c r="G1795" s="369" t="s">
        <v>185</v>
      </c>
      <c r="H1795" s="370">
        <v>2</v>
      </c>
      <c r="I1795" s="261"/>
      <c r="J1795" s="371">
        <f t="shared" si="30"/>
        <v>0</v>
      </c>
      <c r="K1795" s="368"/>
      <c r="L1795" s="286"/>
      <c r="M1795" s="372" t="s">
        <v>1</v>
      </c>
      <c r="N1795" s="373" t="s">
        <v>31</v>
      </c>
      <c r="O1795" s="374">
        <v>0</v>
      </c>
      <c r="P1795" s="374">
        <f t="shared" si="31"/>
        <v>0</v>
      </c>
      <c r="Q1795" s="374">
        <v>0</v>
      </c>
      <c r="R1795" s="374">
        <f t="shared" si="32"/>
        <v>0</v>
      </c>
      <c r="S1795" s="374">
        <v>0</v>
      </c>
      <c r="T1795" s="375">
        <f t="shared" si="33"/>
        <v>0</v>
      </c>
      <c r="AR1795" s="275" t="s">
        <v>728</v>
      </c>
      <c r="AT1795" s="275" t="s">
        <v>82</v>
      </c>
      <c r="AU1795" s="275" t="s">
        <v>12</v>
      </c>
      <c r="AY1795" s="275" t="s">
        <v>79</v>
      </c>
      <c r="BE1795" s="376">
        <f t="shared" si="34"/>
        <v>0</v>
      </c>
      <c r="BF1795" s="376">
        <f t="shared" si="35"/>
        <v>0</v>
      </c>
      <c r="BG1795" s="376">
        <f t="shared" si="36"/>
        <v>0</v>
      </c>
      <c r="BH1795" s="376">
        <f t="shared" si="37"/>
        <v>0</v>
      </c>
      <c r="BI1795" s="376">
        <f t="shared" si="38"/>
        <v>0</v>
      </c>
      <c r="BJ1795" s="275" t="s">
        <v>12</v>
      </c>
      <c r="BK1795" s="376">
        <f t="shared" si="39"/>
        <v>0</v>
      </c>
      <c r="BL1795" s="275" t="s">
        <v>728</v>
      </c>
      <c r="BM1795" s="275" t="s">
        <v>2690</v>
      </c>
    </row>
    <row r="1796" spans="2:65" s="285" customFormat="1" ht="22.5" customHeight="1">
      <c r="B1796" s="286"/>
      <c r="C1796" s="366" t="s">
        <v>4714</v>
      </c>
      <c r="D1796" s="366" t="s">
        <v>82</v>
      </c>
      <c r="E1796" s="367" t="s">
        <v>2688</v>
      </c>
      <c r="F1796" s="368" t="s">
        <v>2687</v>
      </c>
      <c r="G1796" s="369" t="s">
        <v>185</v>
      </c>
      <c r="H1796" s="370">
        <v>1</v>
      </c>
      <c r="I1796" s="261"/>
      <c r="J1796" s="371">
        <f t="shared" si="30"/>
        <v>0</v>
      </c>
      <c r="K1796" s="368"/>
      <c r="L1796" s="286"/>
      <c r="M1796" s="372" t="s">
        <v>1</v>
      </c>
      <c r="N1796" s="373" t="s">
        <v>31</v>
      </c>
      <c r="O1796" s="374">
        <v>0</v>
      </c>
      <c r="P1796" s="374">
        <f t="shared" si="31"/>
        <v>0</v>
      </c>
      <c r="Q1796" s="374">
        <v>0</v>
      </c>
      <c r="R1796" s="374">
        <f t="shared" si="32"/>
        <v>0</v>
      </c>
      <c r="S1796" s="374">
        <v>0</v>
      </c>
      <c r="T1796" s="375">
        <f t="shared" si="33"/>
        <v>0</v>
      </c>
      <c r="AR1796" s="275" t="s">
        <v>728</v>
      </c>
      <c r="AT1796" s="275" t="s">
        <v>82</v>
      </c>
      <c r="AU1796" s="275" t="s">
        <v>12</v>
      </c>
      <c r="AY1796" s="275" t="s">
        <v>79</v>
      </c>
      <c r="BE1796" s="376">
        <f t="shared" si="34"/>
        <v>0</v>
      </c>
      <c r="BF1796" s="376">
        <f t="shared" si="35"/>
        <v>0</v>
      </c>
      <c r="BG1796" s="376">
        <f t="shared" si="36"/>
        <v>0</v>
      </c>
      <c r="BH1796" s="376">
        <f t="shared" si="37"/>
        <v>0</v>
      </c>
      <c r="BI1796" s="376">
        <f t="shared" si="38"/>
        <v>0</v>
      </c>
      <c r="BJ1796" s="275" t="s">
        <v>12</v>
      </c>
      <c r="BK1796" s="376">
        <f t="shared" si="39"/>
        <v>0</v>
      </c>
      <c r="BL1796" s="275" t="s">
        <v>728</v>
      </c>
      <c r="BM1796" s="275" t="s">
        <v>2686</v>
      </c>
    </row>
    <row r="1797" spans="2:65" s="285" customFormat="1" ht="31.5" customHeight="1">
      <c r="B1797" s="286"/>
      <c r="C1797" s="366" t="s">
        <v>4713</v>
      </c>
      <c r="D1797" s="366" t="s">
        <v>82</v>
      </c>
      <c r="E1797" s="367" t="s">
        <v>2684</v>
      </c>
      <c r="F1797" s="368" t="s">
        <v>2683</v>
      </c>
      <c r="G1797" s="369" t="s">
        <v>185</v>
      </c>
      <c r="H1797" s="370">
        <v>1</v>
      </c>
      <c r="I1797" s="261"/>
      <c r="J1797" s="371">
        <f t="shared" si="30"/>
        <v>0</v>
      </c>
      <c r="K1797" s="368"/>
      <c r="L1797" s="286"/>
      <c r="M1797" s="372" t="s">
        <v>1</v>
      </c>
      <c r="N1797" s="373" t="s">
        <v>31</v>
      </c>
      <c r="O1797" s="374">
        <v>0</v>
      </c>
      <c r="P1797" s="374">
        <f t="shared" si="31"/>
        <v>0</v>
      </c>
      <c r="Q1797" s="374">
        <v>0</v>
      </c>
      <c r="R1797" s="374">
        <f t="shared" si="32"/>
        <v>0</v>
      </c>
      <c r="S1797" s="374">
        <v>0</v>
      </c>
      <c r="T1797" s="375">
        <f t="shared" si="33"/>
        <v>0</v>
      </c>
      <c r="AR1797" s="275" t="s">
        <v>728</v>
      </c>
      <c r="AT1797" s="275" t="s">
        <v>82</v>
      </c>
      <c r="AU1797" s="275" t="s">
        <v>12</v>
      </c>
      <c r="AY1797" s="275" t="s">
        <v>79</v>
      </c>
      <c r="BE1797" s="376">
        <f t="shared" si="34"/>
        <v>0</v>
      </c>
      <c r="BF1797" s="376">
        <f t="shared" si="35"/>
        <v>0</v>
      </c>
      <c r="BG1797" s="376">
        <f t="shared" si="36"/>
        <v>0</v>
      </c>
      <c r="BH1797" s="376">
        <f t="shared" si="37"/>
        <v>0</v>
      </c>
      <c r="BI1797" s="376">
        <f t="shared" si="38"/>
        <v>0</v>
      </c>
      <c r="BJ1797" s="275" t="s">
        <v>12</v>
      </c>
      <c r="BK1797" s="376">
        <f t="shared" si="39"/>
        <v>0</v>
      </c>
      <c r="BL1797" s="275" t="s">
        <v>728</v>
      </c>
      <c r="BM1797" s="275" t="s">
        <v>2682</v>
      </c>
    </row>
    <row r="1798" spans="2:65" s="285" customFormat="1" ht="31.5" customHeight="1">
      <c r="B1798" s="286"/>
      <c r="C1798" s="366" t="s">
        <v>4712</v>
      </c>
      <c r="D1798" s="366" t="s">
        <v>82</v>
      </c>
      <c r="E1798" s="367" t="s">
        <v>2680</v>
      </c>
      <c r="F1798" s="368" t="s">
        <v>2679</v>
      </c>
      <c r="G1798" s="369" t="s">
        <v>85</v>
      </c>
      <c r="H1798" s="370">
        <v>170</v>
      </c>
      <c r="I1798" s="261"/>
      <c r="J1798" s="371">
        <f t="shared" si="30"/>
        <v>0</v>
      </c>
      <c r="K1798" s="368"/>
      <c r="L1798" s="286"/>
      <c r="M1798" s="372" t="s">
        <v>1</v>
      </c>
      <c r="N1798" s="373" t="s">
        <v>31</v>
      </c>
      <c r="O1798" s="374">
        <v>0</v>
      </c>
      <c r="P1798" s="374">
        <f t="shared" si="31"/>
        <v>0</v>
      </c>
      <c r="Q1798" s="374">
        <v>0</v>
      </c>
      <c r="R1798" s="374">
        <f t="shared" si="32"/>
        <v>0</v>
      </c>
      <c r="S1798" s="374">
        <v>0</v>
      </c>
      <c r="T1798" s="375">
        <f t="shared" si="33"/>
        <v>0</v>
      </c>
      <c r="AR1798" s="275" t="s">
        <v>728</v>
      </c>
      <c r="AT1798" s="275" t="s">
        <v>82</v>
      </c>
      <c r="AU1798" s="275" t="s">
        <v>12</v>
      </c>
      <c r="AY1798" s="275" t="s">
        <v>79</v>
      </c>
      <c r="BE1798" s="376">
        <f t="shared" si="34"/>
        <v>0</v>
      </c>
      <c r="BF1798" s="376">
        <f t="shared" si="35"/>
        <v>0</v>
      </c>
      <c r="BG1798" s="376">
        <f t="shared" si="36"/>
        <v>0</v>
      </c>
      <c r="BH1798" s="376">
        <f t="shared" si="37"/>
        <v>0</v>
      </c>
      <c r="BI1798" s="376">
        <f t="shared" si="38"/>
        <v>0</v>
      </c>
      <c r="BJ1798" s="275" t="s">
        <v>12</v>
      </c>
      <c r="BK1798" s="376">
        <f t="shared" si="39"/>
        <v>0</v>
      </c>
      <c r="BL1798" s="275" t="s">
        <v>728</v>
      </c>
      <c r="BM1798" s="275" t="s">
        <v>2678</v>
      </c>
    </row>
    <row r="1799" spans="2:65" s="285" customFormat="1" ht="22.5" customHeight="1">
      <c r="B1799" s="286"/>
      <c r="C1799" s="366" t="s">
        <v>4862</v>
      </c>
      <c r="D1799" s="366" t="s">
        <v>82</v>
      </c>
      <c r="E1799" s="367" t="s">
        <v>2676</v>
      </c>
      <c r="F1799" s="368" t="s">
        <v>2675</v>
      </c>
      <c r="G1799" s="369" t="s">
        <v>185</v>
      </c>
      <c r="H1799" s="370">
        <v>1</v>
      </c>
      <c r="I1799" s="261"/>
      <c r="J1799" s="371">
        <f t="shared" si="30"/>
        <v>0</v>
      </c>
      <c r="K1799" s="368"/>
      <c r="L1799" s="286"/>
      <c r="M1799" s="372" t="s">
        <v>1</v>
      </c>
      <c r="N1799" s="373" t="s">
        <v>31</v>
      </c>
      <c r="O1799" s="374">
        <v>0</v>
      </c>
      <c r="P1799" s="374">
        <f t="shared" si="31"/>
        <v>0</v>
      </c>
      <c r="Q1799" s="374">
        <v>0</v>
      </c>
      <c r="R1799" s="374">
        <f t="shared" si="32"/>
        <v>0</v>
      </c>
      <c r="S1799" s="374">
        <v>0</v>
      </c>
      <c r="T1799" s="375">
        <f t="shared" si="33"/>
        <v>0</v>
      </c>
      <c r="AR1799" s="275" t="s">
        <v>728</v>
      </c>
      <c r="AT1799" s="275" t="s">
        <v>82</v>
      </c>
      <c r="AU1799" s="275" t="s">
        <v>12</v>
      </c>
      <c r="AY1799" s="275" t="s">
        <v>79</v>
      </c>
      <c r="BE1799" s="376">
        <f t="shared" si="34"/>
        <v>0</v>
      </c>
      <c r="BF1799" s="376">
        <f t="shared" si="35"/>
        <v>0</v>
      </c>
      <c r="BG1799" s="376">
        <f t="shared" si="36"/>
        <v>0</v>
      </c>
      <c r="BH1799" s="376">
        <f t="shared" si="37"/>
        <v>0</v>
      </c>
      <c r="BI1799" s="376">
        <f t="shared" si="38"/>
        <v>0</v>
      </c>
      <c r="BJ1799" s="275" t="s">
        <v>12</v>
      </c>
      <c r="BK1799" s="376">
        <f t="shared" si="39"/>
        <v>0</v>
      </c>
      <c r="BL1799" s="275" t="s">
        <v>728</v>
      </c>
      <c r="BM1799" s="275" t="s">
        <v>2674</v>
      </c>
    </row>
    <row r="1800" spans="2:65" s="285" customFormat="1" ht="31.5" customHeight="1">
      <c r="B1800" s="286"/>
      <c r="C1800" s="366" t="s">
        <v>4861</v>
      </c>
      <c r="D1800" s="366" t="s">
        <v>82</v>
      </c>
      <c r="E1800" s="367" t="s">
        <v>2672</v>
      </c>
      <c r="F1800" s="368" t="s">
        <v>2671</v>
      </c>
      <c r="G1800" s="369" t="s">
        <v>185</v>
      </c>
      <c r="H1800" s="370">
        <v>4</v>
      </c>
      <c r="I1800" s="261"/>
      <c r="J1800" s="371">
        <f t="shared" si="30"/>
        <v>0</v>
      </c>
      <c r="K1800" s="368"/>
      <c r="L1800" s="286"/>
      <c r="M1800" s="372" t="s">
        <v>1</v>
      </c>
      <c r="N1800" s="430" t="s">
        <v>31</v>
      </c>
      <c r="O1800" s="431">
        <v>0</v>
      </c>
      <c r="P1800" s="431">
        <f t="shared" si="31"/>
        <v>0</v>
      </c>
      <c r="Q1800" s="431">
        <v>0</v>
      </c>
      <c r="R1800" s="431">
        <f t="shared" si="32"/>
        <v>0</v>
      </c>
      <c r="S1800" s="431">
        <v>0</v>
      </c>
      <c r="T1800" s="432">
        <f t="shared" si="33"/>
        <v>0</v>
      </c>
      <c r="AR1800" s="275" t="s">
        <v>728</v>
      </c>
      <c r="AT1800" s="275" t="s">
        <v>82</v>
      </c>
      <c r="AU1800" s="275" t="s">
        <v>12</v>
      </c>
      <c r="AY1800" s="275" t="s">
        <v>79</v>
      </c>
      <c r="BE1800" s="376">
        <f t="shared" si="34"/>
        <v>0</v>
      </c>
      <c r="BF1800" s="376">
        <f t="shared" si="35"/>
        <v>0</v>
      </c>
      <c r="BG1800" s="376">
        <f t="shared" si="36"/>
        <v>0</v>
      </c>
      <c r="BH1800" s="376">
        <f t="shared" si="37"/>
        <v>0</v>
      </c>
      <c r="BI1800" s="376">
        <f t="shared" si="38"/>
        <v>0</v>
      </c>
      <c r="BJ1800" s="275" t="s">
        <v>12</v>
      </c>
      <c r="BK1800" s="376">
        <f t="shared" si="39"/>
        <v>0</v>
      </c>
      <c r="BL1800" s="275" t="s">
        <v>728</v>
      </c>
      <c r="BM1800" s="275" t="s">
        <v>2670</v>
      </c>
    </row>
    <row r="1801" spans="2:65" s="285" customFormat="1" ht="6.95" customHeight="1">
      <c r="B1801" s="309"/>
      <c r="C1801" s="310"/>
      <c r="D1801" s="310"/>
      <c r="E1801" s="310"/>
      <c r="F1801" s="310"/>
      <c r="G1801" s="310"/>
      <c r="H1801" s="310"/>
      <c r="I1801" s="310"/>
      <c r="J1801" s="310"/>
      <c r="K1801" s="310"/>
      <c r="L1801" s="286"/>
    </row>
    <row r="1802" spans="2:65">
      <c r="AT1802" s="433"/>
    </row>
  </sheetData>
  <sheetProtection password="CC09" sheet="1" objects="1" scenarios="1" selectLockedCells="1"/>
  <autoFilter ref="C101:K101"/>
  <mergeCells count="9">
    <mergeCell ref="E94:H94"/>
    <mergeCell ref="G1:H1"/>
    <mergeCell ref="L2:V2"/>
    <mergeCell ref="E7:H7"/>
    <mergeCell ref="E9:H9"/>
    <mergeCell ref="E24:H24"/>
    <mergeCell ref="E45:H45"/>
    <mergeCell ref="E47:H47"/>
    <mergeCell ref="E92:H92"/>
  </mergeCells>
  <hyperlinks>
    <hyperlink ref="F1:G1" location="C2" tooltip="Krycí list soupisu" display="1) Krycí list soupisu"/>
    <hyperlink ref="G1:H1" location="C54" tooltip="Rekapitulace" display="2) Rekapitulace"/>
    <hyperlink ref="J1" location="C101" tooltip="Soupis prací" display="3) Soupis prací"/>
    <hyperlink ref="L1:V1" location="'Rekapitulace stavby'!C2" tooltip="Rekapitulace stavby" display="Rekapitulace stavby"/>
  </hyperlinks>
  <pageMargins left="0.58333331346511841" right="0.58333331346511841" top="0.58333331346511841" bottom="0.58333331346511841" header="0" footer="0"/>
  <pageSetup paperSize="9" fitToHeight="100" orientation="landscape" blackAndWhite="1" errors="blank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42"/>
  <sheetViews>
    <sheetView showGridLines="0" zoomScaleNormal="100" workbookViewId="0">
      <pane ySplit="12" topLeftCell="A13" activePane="bottomLeft" state="frozenSplit"/>
      <selection activeCell="H21" sqref="H21"/>
      <selection pane="bottomLeft" activeCell="C6" sqref="C6"/>
    </sheetView>
  </sheetViews>
  <sheetFormatPr defaultColWidth="10.5" defaultRowHeight="12" customHeight="1"/>
  <cols>
    <col min="1" max="1" width="7" style="469" customWidth="1"/>
    <col min="2" max="2" width="8.6640625" style="470" customWidth="1"/>
    <col min="3" max="3" width="11.6640625" style="470" customWidth="1"/>
    <col min="4" max="4" width="46.83203125" style="470" customWidth="1"/>
    <col min="5" max="5" width="5.5" style="470" customWidth="1"/>
    <col min="6" max="6" width="11.1640625" style="471" customWidth="1"/>
    <col min="7" max="7" width="13.33203125" style="472" customWidth="1"/>
    <col min="8" max="8" width="21.1640625" style="472" customWidth="1"/>
    <col min="9" max="16384" width="10.5" style="473"/>
  </cols>
  <sheetData>
    <row r="1" spans="1:8" s="440" customFormat="1" ht="27.75" customHeight="1">
      <c r="A1" s="1094" t="s">
        <v>1204</v>
      </c>
      <c r="B1" s="1094"/>
      <c r="C1" s="1094"/>
      <c r="D1" s="1094"/>
      <c r="E1" s="1094"/>
      <c r="F1" s="1094"/>
      <c r="G1" s="1094"/>
      <c r="H1" s="1094"/>
    </row>
    <row r="2" spans="1:8" s="440" customFormat="1" ht="12.75" customHeight="1">
      <c r="A2" s="52" t="s">
        <v>1203</v>
      </c>
      <c r="B2" s="52"/>
      <c r="C2" s="52"/>
      <c r="D2" s="52"/>
      <c r="E2" s="52"/>
      <c r="F2" s="52"/>
      <c r="G2" s="52"/>
      <c r="H2" s="52"/>
    </row>
    <row r="3" spans="1:8" s="440" customFormat="1" ht="12.75" customHeight="1">
      <c r="A3" s="52" t="s">
        <v>1202</v>
      </c>
      <c r="B3" s="52"/>
      <c r="C3" s="52"/>
      <c r="D3" s="52"/>
      <c r="E3" s="52"/>
      <c r="F3" s="52"/>
      <c r="G3" s="52"/>
      <c r="H3" s="52"/>
    </row>
    <row r="4" spans="1:8" s="440" customFormat="1" ht="13.5" customHeight="1">
      <c r="A4" s="53"/>
      <c r="B4" s="52"/>
      <c r="C4" s="53"/>
      <c r="D4" s="52"/>
      <c r="E4" s="52"/>
      <c r="F4" s="52"/>
      <c r="G4" s="52"/>
      <c r="H4" s="52"/>
    </row>
    <row r="5" spans="1:8" s="440" customFormat="1" ht="6.75" customHeight="1">
      <c r="A5" s="51"/>
      <c r="B5" s="49"/>
      <c r="C5" s="50"/>
      <c r="D5" s="49"/>
      <c r="E5" s="49"/>
      <c r="F5" s="48"/>
      <c r="G5" s="47"/>
      <c r="H5" s="47"/>
    </row>
    <row r="6" spans="1:8" s="440" customFormat="1" ht="12.75" customHeight="1">
      <c r="A6" s="44" t="s">
        <v>1201</v>
      </c>
      <c r="B6" s="44"/>
      <c r="C6" s="474"/>
      <c r="D6" s="44"/>
      <c r="E6" s="44"/>
      <c r="F6" s="44"/>
      <c r="G6" s="44"/>
      <c r="H6" s="44"/>
    </row>
    <row r="7" spans="1:8" s="440" customFormat="1" ht="13.5" customHeight="1">
      <c r="A7" s="44" t="s">
        <v>1200</v>
      </c>
      <c r="B7" s="44"/>
      <c r="C7" s="474"/>
      <c r="D7" s="44"/>
      <c r="E7" s="44"/>
      <c r="F7" s="44"/>
      <c r="G7" s="44" t="s">
        <v>1199</v>
      </c>
      <c r="H7" s="474"/>
    </row>
    <row r="8" spans="1:8" s="440" customFormat="1" ht="13.5" customHeight="1">
      <c r="A8" s="44" t="s">
        <v>1198</v>
      </c>
      <c r="B8" s="46"/>
      <c r="C8" s="46"/>
      <c r="D8" s="46"/>
      <c r="E8" s="46"/>
      <c r="F8" s="45"/>
      <c r="G8" s="44" t="s">
        <v>1197</v>
      </c>
      <c r="H8" s="43"/>
    </row>
    <row r="9" spans="1:8" s="440" customFormat="1" ht="6" customHeight="1" thickBot="1">
      <c r="A9" s="41"/>
      <c r="B9" s="41"/>
      <c r="C9" s="41"/>
      <c r="D9" s="41"/>
      <c r="E9" s="41"/>
      <c r="F9" s="41"/>
      <c r="G9" s="41"/>
      <c r="H9" s="41"/>
    </row>
    <row r="10" spans="1:8" s="440" customFormat="1" ht="25.5" customHeight="1" thickBot="1">
      <c r="A10" s="42" t="s">
        <v>1196</v>
      </c>
      <c r="B10" s="42" t="s">
        <v>1195</v>
      </c>
      <c r="C10" s="42" t="s">
        <v>779</v>
      </c>
      <c r="D10" s="42" t="s">
        <v>66</v>
      </c>
      <c r="E10" s="42" t="s">
        <v>67</v>
      </c>
      <c r="F10" s="42" t="s">
        <v>1194</v>
      </c>
      <c r="G10" s="42" t="s">
        <v>1193</v>
      </c>
      <c r="H10" s="42" t="s">
        <v>878</v>
      </c>
    </row>
    <row r="11" spans="1:8" s="440" customFormat="1" ht="12.75" hidden="1" customHeight="1">
      <c r="A11" s="42" t="s">
        <v>12</v>
      </c>
      <c r="B11" s="42" t="s">
        <v>45</v>
      </c>
      <c r="C11" s="42" t="s">
        <v>98</v>
      </c>
      <c r="D11" s="42" t="s">
        <v>91</v>
      </c>
      <c r="E11" s="42" t="s">
        <v>107</v>
      </c>
      <c r="F11" s="42" t="s">
        <v>112</v>
      </c>
      <c r="G11" s="42" t="s">
        <v>117</v>
      </c>
      <c r="H11" s="42" t="s">
        <v>122</v>
      </c>
    </row>
    <row r="12" spans="1:8" s="440" customFormat="1" ht="4.5" customHeight="1">
      <c r="A12" s="41"/>
      <c r="B12" s="41"/>
      <c r="C12" s="41"/>
      <c r="D12" s="41"/>
      <c r="E12" s="41"/>
      <c r="F12" s="41"/>
      <c r="G12" s="41"/>
      <c r="H12" s="41"/>
    </row>
    <row r="13" spans="1:8" s="440" customFormat="1" ht="30.75" customHeight="1">
      <c r="A13" s="441"/>
      <c r="B13" s="442"/>
      <c r="C13" s="442" t="s">
        <v>78</v>
      </c>
      <c r="D13" s="442" t="s">
        <v>1192</v>
      </c>
      <c r="E13" s="442"/>
      <c r="F13" s="443"/>
      <c r="G13" s="444"/>
      <c r="H13" s="444">
        <f>H142</f>
        <v>0</v>
      </c>
    </row>
    <row r="14" spans="1:8" s="440" customFormat="1" ht="28.5" customHeight="1">
      <c r="A14" s="445"/>
      <c r="B14" s="446"/>
      <c r="C14" s="446" t="s">
        <v>80</v>
      </c>
      <c r="D14" s="446" t="s">
        <v>1191</v>
      </c>
      <c r="E14" s="446"/>
      <c r="F14" s="447"/>
      <c r="G14" s="448"/>
      <c r="H14" s="448">
        <f>SUM(H15:H27)</f>
        <v>0</v>
      </c>
    </row>
    <row r="15" spans="1:8" s="440" customFormat="1" ht="24" customHeight="1">
      <c r="A15" s="449">
        <v>10</v>
      </c>
      <c r="B15" s="450" t="s">
        <v>80</v>
      </c>
      <c r="C15" s="450" t="s">
        <v>1190</v>
      </c>
      <c r="D15" s="450" t="s">
        <v>1189</v>
      </c>
      <c r="E15" s="450" t="s">
        <v>85</v>
      </c>
      <c r="F15" s="451">
        <v>617</v>
      </c>
      <c r="G15" s="475"/>
      <c r="H15" s="452">
        <f>ROUND(G15*F15,1)</f>
        <v>0</v>
      </c>
    </row>
    <row r="16" spans="1:8" s="440" customFormat="1" ht="13.5" customHeight="1">
      <c r="A16" s="453"/>
      <c r="B16" s="454"/>
      <c r="C16" s="454"/>
      <c r="D16" s="454" t="s">
        <v>4860</v>
      </c>
      <c r="E16" s="454"/>
      <c r="F16" s="455">
        <v>617</v>
      </c>
      <c r="G16" s="476"/>
      <c r="H16" s="456"/>
    </row>
    <row r="17" spans="1:8" s="440" customFormat="1" ht="24" customHeight="1">
      <c r="A17" s="457">
        <v>163</v>
      </c>
      <c r="B17" s="458" t="s">
        <v>1174</v>
      </c>
      <c r="C17" s="458" t="s">
        <v>1188</v>
      </c>
      <c r="D17" s="458" t="s">
        <v>1187</v>
      </c>
      <c r="E17" s="458" t="s">
        <v>85</v>
      </c>
      <c r="F17" s="459">
        <v>209</v>
      </c>
      <c r="G17" s="477"/>
      <c r="H17" s="460">
        <f t="shared" ref="H17:H27" si="0">ROUND(G17*F17,1)</f>
        <v>0</v>
      </c>
    </row>
    <row r="18" spans="1:8" s="440" customFormat="1" ht="24" customHeight="1">
      <c r="A18" s="457">
        <v>11</v>
      </c>
      <c r="B18" s="458" t="s">
        <v>1174</v>
      </c>
      <c r="C18" s="458" t="s">
        <v>1186</v>
      </c>
      <c r="D18" s="458" t="s">
        <v>1185</v>
      </c>
      <c r="E18" s="458" t="s">
        <v>85</v>
      </c>
      <c r="F18" s="459">
        <v>132</v>
      </c>
      <c r="G18" s="477"/>
      <c r="H18" s="460">
        <f t="shared" si="0"/>
        <v>0</v>
      </c>
    </row>
    <row r="19" spans="1:8" s="440" customFormat="1" ht="24" customHeight="1">
      <c r="A19" s="457">
        <v>164</v>
      </c>
      <c r="B19" s="458" t="s">
        <v>1174</v>
      </c>
      <c r="C19" s="458" t="s">
        <v>1184</v>
      </c>
      <c r="D19" s="458" t="s">
        <v>1183</v>
      </c>
      <c r="E19" s="458" t="s">
        <v>85</v>
      </c>
      <c r="F19" s="459">
        <v>165</v>
      </c>
      <c r="G19" s="477"/>
      <c r="H19" s="460">
        <f t="shared" si="0"/>
        <v>0</v>
      </c>
    </row>
    <row r="20" spans="1:8" s="440" customFormat="1" ht="24" customHeight="1">
      <c r="A20" s="457">
        <v>165</v>
      </c>
      <c r="B20" s="458" t="s">
        <v>1174</v>
      </c>
      <c r="C20" s="458" t="s">
        <v>1182</v>
      </c>
      <c r="D20" s="458" t="s">
        <v>1181</v>
      </c>
      <c r="E20" s="458" t="s">
        <v>85</v>
      </c>
      <c r="F20" s="459">
        <v>84</v>
      </c>
      <c r="G20" s="477"/>
      <c r="H20" s="460">
        <f t="shared" si="0"/>
        <v>0</v>
      </c>
    </row>
    <row r="21" spans="1:8" s="440" customFormat="1" ht="24" customHeight="1">
      <c r="A21" s="457">
        <v>166</v>
      </c>
      <c r="B21" s="458" t="s">
        <v>1174</v>
      </c>
      <c r="C21" s="458" t="s">
        <v>1180</v>
      </c>
      <c r="D21" s="458" t="s">
        <v>1179</v>
      </c>
      <c r="E21" s="458" t="s">
        <v>85</v>
      </c>
      <c r="F21" s="459">
        <v>18</v>
      </c>
      <c r="G21" s="477"/>
      <c r="H21" s="460">
        <f t="shared" si="0"/>
        <v>0</v>
      </c>
    </row>
    <row r="22" spans="1:8" s="440" customFormat="1" ht="24" customHeight="1">
      <c r="A22" s="457">
        <v>167</v>
      </c>
      <c r="B22" s="458" t="s">
        <v>1174</v>
      </c>
      <c r="C22" s="458" t="s">
        <v>1178</v>
      </c>
      <c r="D22" s="458" t="s">
        <v>1177</v>
      </c>
      <c r="E22" s="458" t="s">
        <v>85</v>
      </c>
      <c r="F22" s="459">
        <v>9</v>
      </c>
      <c r="G22" s="477"/>
      <c r="H22" s="460">
        <f t="shared" si="0"/>
        <v>0</v>
      </c>
    </row>
    <row r="23" spans="1:8" s="440" customFormat="1" ht="13.5" customHeight="1">
      <c r="A23" s="457">
        <v>13</v>
      </c>
      <c r="B23" s="458" t="s">
        <v>1174</v>
      </c>
      <c r="C23" s="458" t="s">
        <v>1176</v>
      </c>
      <c r="D23" s="458" t="s">
        <v>1175</v>
      </c>
      <c r="E23" s="458" t="s">
        <v>185</v>
      </c>
      <c r="F23" s="459">
        <v>1000</v>
      </c>
      <c r="G23" s="477"/>
      <c r="H23" s="460">
        <f t="shared" si="0"/>
        <v>0</v>
      </c>
    </row>
    <row r="24" spans="1:8" s="440" customFormat="1" ht="13.5" customHeight="1">
      <c r="A24" s="457">
        <v>14</v>
      </c>
      <c r="B24" s="458" t="s">
        <v>1174</v>
      </c>
      <c r="C24" s="458" t="s">
        <v>1173</v>
      </c>
      <c r="D24" s="458" t="s">
        <v>1172</v>
      </c>
      <c r="E24" s="458" t="s">
        <v>185</v>
      </c>
      <c r="F24" s="459">
        <v>10</v>
      </c>
      <c r="G24" s="477"/>
      <c r="H24" s="460">
        <f t="shared" si="0"/>
        <v>0</v>
      </c>
    </row>
    <row r="25" spans="1:8" s="440" customFormat="1" ht="24" customHeight="1">
      <c r="A25" s="449">
        <v>15</v>
      </c>
      <c r="B25" s="450" t="s">
        <v>80</v>
      </c>
      <c r="C25" s="450" t="s">
        <v>1171</v>
      </c>
      <c r="D25" s="450" t="s">
        <v>1170</v>
      </c>
      <c r="E25" s="450" t="s">
        <v>953</v>
      </c>
      <c r="F25" s="451">
        <v>7.1999999999999995E-2</v>
      </c>
      <c r="G25" s="475"/>
      <c r="H25" s="452">
        <f t="shared" si="0"/>
        <v>0</v>
      </c>
    </row>
    <row r="26" spans="1:8" s="440" customFormat="1" ht="24" customHeight="1">
      <c r="A26" s="449">
        <v>16</v>
      </c>
      <c r="B26" s="450" t="s">
        <v>80</v>
      </c>
      <c r="C26" s="450" t="s">
        <v>1169</v>
      </c>
      <c r="D26" s="450" t="s">
        <v>1168</v>
      </c>
      <c r="E26" s="450" t="s">
        <v>953</v>
      </c>
      <c r="F26" s="451">
        <v>7.1999999999999995E-2</v>
      </c>
      <c r="G26" s="475"/>
      <c r="H26" s="452">
        <f t="shared" si="0"/>
        <v>0</v>
      </c>
    </row>
    <row r="27" spans="1:8" s="440" customFormat="1" ht="34.5" customHeight="1">
      <c r="A27" s="457">
        <v>143</v>
      </c>
      <c r="B27" s="458"/>
      <c r="C27" s="458" t="s">
        <v>1167</v>
      </c>
      <c r="D27" s="458" t="s">
        <v>1166</v>
      </c>
      <c r="E27" s="458" t="s">
        <v>959</v>
      </c>
      <c r="F27" s="459">
        <v>5</v>
      </c>
      <c r="G27" s="477"/>
      <c r="H27" s="460">
        <f t="shared" si="0"/>
        <v>0</v>
      </c>
    </row>
    <row r="28" spans="1:8" s="440" customFormat="1" ht="28.5" customHeight="1">
      <c r="A28" s="445"/>
      <c r="B28" s="446"/>
      <c r="C28" s="446" t="s">
        <v>127</v>
      </c>
      <c r="D28" s="446" t="s">
        <v>1165</v>
      </c>
      <c r="E28" s="446"/>
      <c r="F28" s="447"/>
      <c r="G28" s="478"/>
      <c r="H28" s="448">
        <f>SUM(H29)</f>
        <v>0</v>
      </c>
    </row>
    <row r="29" spans="1:8" s="440" customFormat="1" ht="24" customHeight="1">
      <c r="A29" s="449">
        <v>158</v>
      </c>
      <c r="B29" s="450" t="s">
        <v>127</v>
      </c>
      <c r="C29" s="450" t="s">
        <v>1164</v>
      </c>
      <c r="D29" s="450" t="s">
        <v>1163</v>
      </c>
      <c r="E29" s="450" t="s">
        <v>85</v>
      </c>
      <c r="F29" s="451">
        <v>24</v>
      </c>
      <c r="G29" s="475"/>
      <c r="H29" s="452">
        <f>ROUND(G29*F29,1)</f>
        <v>0</v>
      </c>
    </row>
    <row r="30" spans="1:8" s="440" customFormat="1" ht="28.5" customHeight="1">
      <c r="A30" s="445"/>
      <c r="B30" s="446"/>
      <c r="C30" s="446" t="s">
        <v>956</v>
      </c>
      <c r="D30" s="446" t="s">
        <v>1162</v>
      </c>
      <c r="E30" s="446"/>
      <c r="F30" s="447"/>
      <c r="G30" s="478"/>
      <c r="H30" s="448">
        <f>SUM(H31:H45)</f>
        <v>0</v>
      </c>
    </row>
    <row r="31" spans="1:8" s="440" customFormat="1" ht="24" customHeight="1">
      <c r="A31" s="449">
        <v>17</v>
      </c>
      <c r="B31" s="450" t="s">
        <v>956</v>
      </c>
      <c r="C31" s="450" t="s">
        <v>1161</v>
      </c>
      <c r="D31" s="450" t="s">
        <v>1160</v>
      </c>
      <c r="E31" s="450" t="s">
        <v>185</v>
      </c>
      <c r="F31" s="451">
        <v>2</v>
      </c>
      <c r="G31" s="475"/>
      <c r="H31" s="452">
        <f t="shared" ref="H31:H33" si="1">ROUND(G31*F31,1)</f>
        <v>0</v>
      </c>
    </row>
    <row r="32" spans="1:8" s="440" customFormat="1" ht="13.5" customHeight="1">
      <c r="A32" s="449">
        <v>22</v>
      </c>
      <c r="B32" s="450" t="s">
        <v>956</v>
      </c>
      <c r="C32" s="450" t="s">
        <v>1159</v>
      </c>
      <c r="D32" s="450" t="s">
        <v>1158</v>
      </c>
      <c r="E32" s="450" t="s">
        <v>85</v>
      </c>
      <c r="F32" s="451">
        <v>20</v>
      </c>
      <c r="G32" s="475"/>
      <c r="H32" s="452">
        <f t="shared" si="1"/>
        <v>0</v>
      </c>
    </row>
    <row r="33" spans="1:8" s="440" customFormat="1" ht="45" customHeight="1">
      <c r="A33" s="457">
        <v>23</v>
      </c>
      <c r="B33" s="458"/>
      <c r="C33" s="458" t="s">
        <v>1157</v>
      </c>
      <c r="D33" s="458" t="s">
        <v>1156</v>
      </c>
      <c r="E33" s="458" t="s">
        <v>185</v>
      </c>
      <c r="F33" s="459">
        <v>2</v>
      </c>
      <c r="G33" s="477"/>
      <c r="H33" s="460">
        <f t="shared" si="1"/>
        <v>0</v>
      </c>
    </row>
    <row r="34" spans="1:8" s="440" customFormat="1" ht="48" customHeight="1">
      <c r="A34" s="461"/>
      <c r="B34" s="462"/>
      <c r="C34" s="462"/>
      <c r="D34" s="462" t="s">
        <v>1155</v>
      </c>
      <c r="E34" s="462"/>
      <c r="F34" s="463"/>
      <c r="G34" s="479"/>
      <c r="H34" s="464"/>
    </row>
    <row r="35" spans="1:8" s="440" customFormat="1" ht="45" customHeight="1">
      <c r="A35" s="457">
        <v>27</v>
      </c>
      <c r="B35" s="458"/>
      <c r="C35" s="458" t="s">
        <v>1154</v>
      </c>
      <c r="D35" s="458" t="s">
        <v>1153</v>
      </c>
      <c r="E35" s="458" t="s">
        <v>185</v>
      </c>
      <c r="F35" s="459">
        <v>2</v>
      </c>
      <c r="G35" s="477"/>
      <c r="H35" s="460">
        <f t="shared" ref="H35:H45" si="2">ROUND(G35*F35,1)</f>
        <v>0</v>
      </c>
    </row>
    <row r="36" spans="1:8" s="440" customFormat="1" ht="24" customHeight="1">
      <c r="A36" s="457">
        <v>162</v>
      </c>
      <c r="B36" s="458"/>
      <c r="C36" s="458" t="s">
        <v>1152</v>
      </c>
      <c r="D36" s="458" t="s">
        <v>1151</v>
      </c>
      <c r="E36" s="458" t="s">
        <v>185</v>
      </c>
      <c r="F36" s="459">
        <v>2</v>
      </c>
      <c r="G36" s="477"/>
      <c r="H36" s="460">
        <f t="shared" si="2"/>
        <v>0</v>
      </c>
    </row>
    <row r="37" spans="1:8" s="440" customFormat="1" ht="24" customHeight="1">
      <c r="A37" s="457">
        <v>28</v>
      </c>
      <c r="B37" s="458"/>
      <c r="C37" s="458" t="s">
        <v>1150</v>
      </c>
      <c r="D37" s="458" t="s">
        <v>1149</v>
      </c>
      <c r="E37" s="458" t="s">
        <v>185</v>
      </c>
      <c r="F37" s="459">
        <v>2</v>
      </c>
      <c r="G37" s="477"/>
      <c r="H37" s="460">
        <f t="shared" si="2"/>
        <v>0</v>
      </c>
    </row>
    <row r="38" spans="1:8" s="440" customFormat="1" ht="24" customHeight="1">
      <c r="A38" s="457">
        <v>29</v>
      </c>
      <c r="B38" s="458"/>
      <c r="C38" s="458" t="s">
        <v>1148</v>
      </c>
      <c r="D38" s="458" t="s">
        <v>1147</v>
      </c>
      <c r="E38" s="458" t="s">
        <v>185</v>
      </c>
      <c r="F38" s="459">
        <v>3</v>
      </c>
      <c r="G38" s="477"/>
      <c r="H38" s="460">
        <f t="shared" si="2"/>
        <v>0</v>
      </c>
    </row>
    <row r="39" spans="1:8" s="440" customFormat="1" ht="24" customHeight="1">
      <c r="A39" s="457">
        <v>30</v>
      </c>
      <c r="B39" s="458"/>
      <c r="C39" s="458" t="s">
        <v>1146</v>
      </c>
      <c r="D39" s="458" t="s">
        <v>1145</v>
      </c>
      <c r="E39" s="458" t="s">
        <v>185</v>
      </c>
      <c r="F39" s="459">
        <v>13</v>
      </c>
      <c r="G39" s="477"/>
      <c r="H39" s="460">
        <f t="shared" si="2"/>
        <v>0</v>
      </c>
    </row>
    <row r="40" spans="1:8" s="440" customFormat="1" ht="24" customHeight="1">
      <c r="A40" s="457">
        <v>31</v>
      </c>
      <c r="B40" s="458"/>
      <c r="C40" s="458" t="s">
        <v>1144</v>
      </c>
      <c r="D40" s="458" t="s">
        <v>1143</v>
      </c>
      <c r="E40" s="458" t="s">
        <v>185</v>
      </c>
      <c r="F40" s="459">
        <v>5</v>
      </c>
      <c r="G40" s="477"/>
      <c r="H40" s="460">
        <f t="shared" si="2"/>
        <v>0</v>
      </c>
    </row>
    <row r="41" spans="1:8" s="440" customFormat="1" ht="13.5" customHeight="1">
      <c r="A41" s="449">
        <v>35</v>
      </c>
      <c r="B41" s="450" t="s">
        <v>956</v>
      </c>
      <c r="C41" s="450" t="s">
        <v>1142</v>
      </c>
      <c r="D41" s="450" t="s">
        <v>1141</v>
      </c>
      <c r="E41" s="450" t="s">
        <v>953</v>
      </c>
      <c r="F41" s="451">
        <v>0.39700000000000002</v>
      </c>
      <c r="G41" s="475"/>
      <c r="H41" s="452">
        <f t="shared" si="2"/>
        <v>0</v>
      </c>
    </row>
    <row r="42" spans="1:8" s="440" customFormat="1" ht="24" customHeight="1">
      <c r="A42" s="449">
        <v>36</v>
      </c>
      <c r="B42" s="450" t="s">
        <v>956</v>
      </c>
      <c r="C42" s="450" t="s">
        <v>1140</v>
      </c>
      <c r="D42" s="450" t="s">
        <v>1139</v>
      </c>
      <c r="E42" s="450" t="s">
        <v>953</v>
      </c>
      <c r="F42" s="451">
        <v>0.39700000000000002</v>
      </c>
      <c r="G42" s="475"/>
      <c r="H42" s="452">
        <f t="shared" si="2"/>
        <v>0</v>
      </c>
    </row>
    <row r="43" spans="1:8" s="440" customFormat="1" ht="24" customHeight="1">
      <c r="A43" s="449">
        <v>18</v>
      </c>
      <c r="B43" s="450" t="s">
        <v>956</v>
      </c>
      <c r="C43" s="450" t="s">
        <v>1138</v>
      </c>
      <c r="D43" s="450" t="s">
        <v>1137</v>
      </c>
      <c r="E43" s="450" t="s">
        <v>185</v>
      </c>
      <c r="F43" s="451">
        <v>2</v>
      </c>
      <c r="G43" s="475"/>
      <c r="H43" s="452">
        <f t="shared" si="2"/>
        <v>0</v>
      </c>
    </row>
    <row r="44" spans="1:8" s="440" customFormat="1" ht="24" customHeight="1">
      <c r="A44" s="449">
        <v>19</v>
      </c>
      <c r="B44" s="450" t="s">
        <v>956</v>
      </c>
      <c r="C44" s="450" t="s">
        <v>1136</v>
      </c>
      <c r="D44" s="450" t="s">
        <v>1135</v>
      </c>
      <c r="E44" s="450" t="s">
        <v>185</v>
      </c>
      <c r="F44" s="451">
        <v>2</v>
      </c>
      <c r="G44" s="475"/>
      <c r="H44" s="452">
        <f t="shared" si="2"/>
        <v>0</v>
      </c>
    </row>
    <row r="45" spans="1:8" s="440" customFormat="1" ht="13.5" customHeight="1">
      <c r="A45" s="449">
        <v>21</v>
      </c>
      <c r="B45" s="450" t="s">
        <v>956</v>
      </c>
      <c r="C45" s="450" t="s">
        <v>1134</v>
      </c>
      <c r="D45" s="450" t="s">
        <v>1133</v>
      </c>
      <c r="E45" s="450" t="s">
        <v>185</v>
      </c>
      <c r="F45" s="451">
        <v>2</v>
      </c>
      <c r="G45" s="475"/>
      <c r="H45" s="452">
        <f t="shared" si="2"/>
        <v>0</v>
      </c>
    </row>
    <row r="46" spans="1:8" s="440" customFormat="1" ht="28.5" customHeight="1">
      <c r="A46" s="445"/>
      <c r="B46" s="446"/>
      <c r="C46" s="446" t="s">
        <v>702</v>
      </c>
      <c r="D46" s="446" t="s">
        <v>1132</v>
      </c>
      <c r="E46" s="446"/>
      <c r="F46" s="447"/>
      <c r="G46" s="478"/>
      <c r="H46" s="448">
        <f>SUM(H47:H56)</f>
        <v>0</v>
      </c>
    </row>
    <row r="47" spans="1:8" s="440" customFormat="1" ht="13.5" customHeight="1">
      <c r="A47" s="449">
        <v>37</v>
      </c>
      <c r="B47" s="450" t="s">
        <v>956</v>
      </c>
      <c r="C47" s="450" t="s">
        <v>1131</v>
      </c>
      <c r="D47" s="450" t="s">
        <v>1130</v>
      </c>
      <c r="E47" s="450" t="s">
        <v>1019</v>
      </c>
      <c r="F47" s="451">
        <v>25</v>
      </c>
      <c r="G47" s="475"/>
      <c r="H47" s="452">
        <f t="shared" ref="H47:H56" si="3">ROUND(G47*F47,1)</f>
        <v>0</v>
      </c>
    </row>
    <row r="48" spans="1:8" s="440" customFormat="1" ht="34.5" customHeight="1">
      <c r="A48" s="449">
        <v>38</v>
      </c>
      <c r="B48" s="450" t="s">
        <v>956</v>
      </c>
      <c r="C48" s="450" t="s">
        <v>1129</v>
      </c>
      <c r="D48" s="450" t="s">
        <v>1128</v>
      </c>
      <c r="E48" s="450" t="s">
        <v>1019</v>
      </c>
      <c r="F48" s="451">
        <v>2</v>
      </c>
      <c r="G48" s="475"/>
      <c r="H48" s="452">
        <f t="shared" si="3"/>
        <v>0</v>
      </c>
    </row>
    <row r="49" spans="1:8" s="440" customFormat="1" ht="13.5" customHeight="1">
      <c r="A49" s="449">
        <v>46</v>
      </c>
      <c r="B49" s="450" t="s">
        <v>956</v>
      </c>
      <c r="C49" s="450" t="s">
        <v>1127</v>
      </c>
      <c r="D49" s="450" t="s">
        <v>1126</v>
      </c>
      <c r="E49" s="450" t="s">
        <v>953</v>
      </c>
      <c r="F49" s="451">
        <v>0.44700000000000001</v>
      </c>
      <c r="G49" s="475"/>
      <c r="H49" s="452">
        <f t="shared" si="3"/>
        <v>0</v>
      </c>
    </row>
    <row r="50" spans="1:8" s="440" customFormat="1" ht="24" customHeight="1">
      <c r="A50" s="449">
        <v>47</v>
      </c>
      <c r="B50" s="450" t="s">
        <v>956</v>
      </c>
      <c r="C50" s="450" t="s">
        <v>1125</v>
      </c>
      <c r="D50" s="450" t="s">
        <v>1124</v>
      </c>
      <c r="E50" s="450" t="s">
        <v>953</v>
      </c>
      <c r="F50" s="451">
        <v>0.44700000000000001</v>
      </c>
      <c r="G50" s="475"/>
      <c r="H50" s="452">
        <f t="shared" si="3"/>
        <v>0</v>
      </c>
    </row>
    <row r="51" spans="1:8" s="440" customFormat="1" ht="34.5" customHeight="1">
      <c r="A51" s="449">
        <v>39</v>
      </c>
      <c r="B51" s="450" t="s">
        <v>956</v>
      </c>
      <c r="C51" s="450" t="s">
        <v>1123</v>
      </c>
      <c r="D51" s="450" t="s">
        <v>1122</v>
      </c>
      <c r="E51" s="450" t="s">
        <v>185</v>
      </c>
      <c r="F51" s="451">
        <v>1</v>
      </c>
      <c r="G51" s="475"/>
      <c r="H51" s="452">
        <f t="shared" si="3"/>
        <v>0</v>
      </c>
    </row>
    <row r="52" spans="1:8" s="440" customFormat="1" ht="24" customHeight="1">
      <c r="A52" s="449">
        <v>40</v>
      </c>
      <c r="B52" s="450" t="s">
        <v>956</v>
      </c>
      <c r="C52" s="450" t="s">
        <v>1121</v>
      </c>
      <c r="D52" s="450" t="s">
        <v>1120</v>
      </c>
      <c r="E52" s="450" t="s">
        <v>185</v>
      </c>
      <c r="F52" s="451">
        <v>1</v>
      </c>
      <c r="G52" s="475"/>
      <c r="H52" s="452">
        <f t="shared" si="3"/>
        <v>0</v>
      </c>
    </row>
    <row r="53" spans="1:8" s="440" customFormat="1" ht="24" customHeight="1">
      <c r="A53" s="449">
        <v>41</v>
      </c>
      <c r="B53" s="450" t="s">
        <v>956</v>
      </c>
      <c r="C53" s="450" t="s">
        <v>1119</v>
      </c>
      <c r="D53" s="450" t="s">
        <v>1118</v>
      </c>
      <c r="E53" s="450" t="s">
        <v>185</v>
      </c>
      <c r="F53" s="451">
        <v>1</v>
      </c>
      <c r="G53" s="475"/>
      <c r="H53" s="452">
        <f t="shared" si="3"/>
        <v>0</v>
      </c>
    </row>
    <row r="54" spans="1:8" s="440" customFormat="1" ht="24" customHeight="1">
      <c r="A54" s="449">
        <v>42</v>
      </c>
      <c r="B54" s="450" t="s">
        <v>956</v>
      </c>
      <c r="C54" s="450" t="s">
        <v>1117</v>
      </c>
      <c r="D54" s="450" t="s">
        <v>1116</v>
      </c>
      <c r="E54" s="450" t="s">
        <v>185</v>
      </c>
      <c r="F54" s="451">
        <v>2</v>
      </c>
      <c r="G54" s="475"/>
      <c r="H54" s="452">
        <f t="shared" si="3"/>
        <v>0</v>
      </c>
    </row>
    <row r="55" spans="1:8" s="440" customFormat="1" ht="24" customHeight="1">
      <c r="A55" s="449">
        <v>43</v>
      </c>
      <c r="B55" s="450" t="s">
        <v>956</v>
      </c>
      <c r="C55" s="450" t="s">
        <v>1115</v>
      </c>
      <c r="D55" s="450" t="s">
        <v>1114</v>
      </c>
      <c r="E55" s="450" t="s">
        <v>185</v>
      </c>
      <c r="F55" s="451">
        <v>2</v>
      </c>
      <c r="G55" s="475"/>
      <c r="H55" s="452">
        <f t="shared" si="3"/>
        <v>0</v>
      </c>
    </row>
    <row r="56" spans="1:8" s="440" customFormat="1" ht="24" customHeight="1">
      <c r="A56" s="449">
        <v>161</v>
      </c>
      <c r="B56" s="450" t="s">
        <v>956</v>
      </c>
      <c r="C56" s="450" t="s">
        <v>1113</v>
      </c>
      <c r="D56" s="450" t="s">
        <v>1112</v>
      </c>
      <c r="E56" s="450" t="s">
        <v>185</v>
      </c>
      <c r="F56" s="451">
        <v>1</v>
      </c>
      <c r="G56" s="475"/>
      <c r="H56" s="452">
        <f t="shared" si="3"/>
        <v>0</v>
      </c>
    </row>
    <row r="57" spans="1:8" s="440" customFormat="1" ht="28.5" customHeight="1">
      <c r="A57" s="445"/>
      <c r="B57" s="446"/>
      <c r="C57" s="446" t="s">
        <v>1111</v>
      </c>
      <c r="D57" s="446" t="s">
        <v>1110</v>
      </c>
      <c r="E57" s="446"/>
      <c r="F57" s="447"/>
      <c r="G57" s="478"/>
      <c r="H57" s="448">
        <f>SUM(H58:H84)</f>
        <v>0</v>
      </c>
    </row>
    <row r="58" spans="1:8" s="440" customFormat="1" ht="24" customHeight="1">
      <c r="A58" s="449">
        <v>147</v>
      </c>
      <c r="B58" s="450" t="s">
        <v>956</v>
      </c>
      <c r="C58" s="450" t="s">
        <v>1109</v>
      </c>
      <c r="D58" s="450" t="s">
        <v>1108</v>
      </c>
      <c r="E58" s="450" t="s">
        <v>85</v>
      </c>
      <c r="F58" s="451">
        <v>209</v>
      </c>
      <c r="G58" s="475"/>
      <c r="H58" s="452">
        <f>ROUND(G58*F58,1)</f>
        <v>0</v>
      </c>
    </row>
    <row r="59" spans="1:8" s="440" customFormat="1" ht="13.5" customHeight="1">
      <c r="A59" s="453"/>
      <c r="B59" s="454"/>
      <c r="C59" s="454"/>
      <c r="D59" s="454" t="s">
        <v>4857</v>
      </c>
      <c r="E59" s="454"/>
      <c r="F59" s="455">
        <v>209</v>
      </c>
      <c r="G59" s="476"/>
      <c r="H59" s="456"/>
    </row>
    <row r="60" spans="1:8" s="440" customFormat="1" ht="24" customHeight="1">
      <c r="A60" s="449">
        <v>148</v>
      </c>
      <c r="B60" s="450" t="s">
        <v>956</v>
      </c>
      <c r="C60" s="450" t="s">
        <v>1107</v>
      </c>
      <c r="D60" s="450" t="s">
        <v>1106</v>
      </c>
      <c r="E60" s="450" t="s">
        <v>85</v>
      </c>
      <c r="F60" s="451">
        <v>132</v>
      </c>
      <c r="G60" s="475"/>
      <c r="H60" s="452">
        <f>ROUND(G60*F60,1)</f>
        <v>0</v>
      </c>
    </row>
    <row r="61" spans="1:8" s="440" customFormat="1" ht="13.5" customHeight="1">
      <c r="A61" s="453"/>
      <c r="B61" s="454"/>
      <c r="C61" s="454"/>
      <c r="D61" s="454" t="s">
        <v>4858</v>
      </c>
      <c r="E61" s="454"/>
      <c r="F61" s="455">
        <v>132</v>
      </c>
      <c r="G61" s="476"/>
      <c r="H61" s="456"/>
    </row>
    <row r="62" spans="1:8" s="440" customFormat="1" ht="24" customHeight="1">
      <c r="A62" s="449">
        <v>149</v>
      </c>
      <c r="B62" s="450" t="s">
        <v>956</v>
      </c>
      <c r="C62" s="450" t="s">
        <v>1105</v>
      </c>
      <c r="D62" s="450" t="s">
        <v>1104</v>
      </c>
      <c r="E62" s="450" t="s">
        <v>85</v>
      </c>
      <c r="F62" s="451">
        <v>165</v>
      </c>
      <c r="G62" s="475"/>
      <c r="H62" s="452">
        <f>ROUND(G62*F62,1)</f>
        <v>0</v>
      </c>
    </row>
    <row r="63" spans="1:8" s="440" customFormat="1" ht="13.5" customHeight="1">
      <c r="A63" s="453"/>
      <c r="B63" s="454"/>
      <c r="C63" s="454"/>
      <c r="D63" s="454" t="s">
        <v>4859</v>
      </c>
      <c r="E63" s="454"/>
      <c r="F63" s="455">
        <v>165</v>
      </c>
      <c r="G63" s="476"/>
      <c r="H63" s="456"/>
    </row>
    <row r="64" spans="1:8" s="440" customFormat="1" ht="24" customHeight="1">
      <c r="A64" s="449">
        <v>150</v>
      </c>
      <c r="B64" s="450" t="s">
        <v>956</v>
      </c>
      <c r="C64" s="450" t="s">
        <v>1103</v>
      </c>
      <c r="D64" s="450" t="s">
        <v>1102</v>
      </c>
      <c r="E64" s="450" t="s">
        <v>85</v>
      </c>
      <c r="F64" s="451">
        <v>84</v>
      </c>
      <c r="G64" s="475"/>
      <c r="H64" s="452">
        <f>ROUND(G64*F64,1)</f>
        <v>0</v>
      </c>
    </row>
    <row r="65" spans="1:8" s="440" customFormat="1" ht="13.5" customHeight="1">
      <c r="A65" s="453"/>
      <c r="B65" s="454"/>
      <c r="C65" s="454"/>
      <c r="D65" s="454" t="s">
        <v>1101</v>
      </c>
      <c r="E65" s="454"/>
      <c r="F65" s="455">
        <v>84</v>
      </c>
      <c r="G65" s="476"/>
      <c r="H65" s="456"/>
    </row>
    <row r="66" spans="1:8" s="440" customFormat="1" ht="24" customHeight="1">
      <c r="A66" s="449">
        <v>151</v>
      </c>
      <c r="B66" s="450" t="s">
        <v>956</v>
      </c>
      <c r="C66" s="450" t="s">
        <v>1100</v>
      </c>
      <c r="D66" s="450" t="s">
        <v>1099</v>
      </c>
      <c r="E66" s="450" t="s">
        <v>85</v>
      </c>
      <c r="F66" s="451">
        <v>18</v>
      </c>
      <c r="G66" s="475"/>
      <c r="H66" s="452">
        <f>ROUND(G66*F66,1)</f>
        <v>0</v>
      </c>
    </row>
    <row r="67" spans="1:8" s="440" customFormat="1" ht="13.5" customHeight="1">
      <c r="A67" s="453"/>
      <c r="B67" s="454"/>
      <c r="C67" s="454"/>
      <c r="D67" s="454" t="s">
        <v>1098</v>
      </c>
      <c r="E67" s="454"/>
      <c r="F67" s="455">
        <v>18</v>
      </c>
      <c r="G67" s="476"/>
      <c r="H67" s="456"/>
    </row>
    <row r="68" spans="1:8" s="440" customFormat="1" ht="13.5" customHeight="1">
      <c r="A68" s="449">
        <v>153</v>
      </c>
      <c r="B68" s="450" t="s">
        <v>956</v>
      </c>
      <c r="C68" s="450" t="s">
        <v>1097</v>
      </c>
      <c r="D68" s="450" t="s">
        <v>1096</v>
      </c>
      <c r="E68" s="450" t="s">
        <v>85</v>
      </c>
      <c r="F68" s="451">
        <v>9</v>
      </c>
      <c r="G68" s="475"/>
      <c r="H68" s="452">
        <f>ROUND(G68*F68,1)</f>
        <v>0</v>
      </c>
    </row>
    <row r="69" spans="1:8" s="440" customFormat="1" ht="13.5" customHeight="1">
      <c r="A69" s="453"/>
      <c r="B69" s="454"/>
      <c r="C69" s="454"/>
      <c r="D69" s="454" t="s">
        <v>1082</v>
      </c>
      <c r="E69" s="454"/>
      <c r="F69" s="455">
        <v>9</v>
      </c>
      <c r="G69" s="476"/>
      <c r="H69" s="456"/>
    </row>
    <row r="70" spans="1:8" s="440" customFormat="1" ht="24" customHeight="1">
      <c r="A70" s="449">
        <v>154</v>
      </c>
      <c r="B70" s="450" t="s">
        <v>956</v>
      </c>
      <c r="C70" s="450" t="s">
        <v>1095</v>
      </c>
      <c r="D70" s="450" t="s">
        <v>1094</v>
      </c>
      <c r="E70" s="450" t="s">
        <v>185</v>
      </c>
      <c r="F70" s="451">
        <v>1</v>
      </c>
      <c r="G70" s="475"/>
      <c r="H70" s="452">
        <f>ROUND(G70*F70,1)</f>
        <v>0</v>
      </c>
    </row>
    <row r="71" spans="1:8" s="440" customFormat="1" ht="24" customHeight="1">
      <c r="A71" s="449">
        <v>155</v>
      </c>
      <c r="B71" s="450" t="s">
        <v>956</v>
      </c>
      <c r="C71" s="450" t="s">
        <v>1093</v>
      </c>
      <c r="D71" s="450" t="s">
        <v>1092</v>
      </c>
      <c r="E71" s="450" t="s">
        <v>185</v>
      </c>
      <c r="F71" s="451">
        <v>14</v>
      </c>
      <c r="G71" s="475"/>
      <c r="H71" s="452">
        <f>ROUND(G71*F71,1)</f>
        <v>0</v>
      </c>
    </row>
    <row r="72" spans="1:8" s="440" customFormat="1" ht="24" customHeight="1">
      <c r="A72" s="449">
        <v>159</v>
      </c>
      <c r="B72" s="450" t="s">
        <v>956</v>
      </c>
      <c r="C72" s="450" t="s">
        <v>1091</v>
      </c>
      <c r="D72" s="450" t="s">
        <v>1090</v>
      </c>
      <c r="E72" s="450" t="s">
        <v>185</v>
      </c>
      <c r="F72" s="451">
        <v>2</v>
      </c>
      <c r="G72" s="475"/>
      <c r="H72" s="452">
        <f>ROUND(G72*F72,1)</f>
        <v>0</v>
      </c>
    </row>
    <row r="73" spans="1:8" s="440" customFormat="1" ht="24" customHeight="1">
      <c r="A73" s="449">
        <v>160</v>
      </c>
      <c r="B73" s="450" t="s">
        <v>956</v>
      </c>
      <c r="C73" s="450" t="s">
        <v>1089</v>
      </c>
      <c r="D73" s="450" t="s">
        <v>1088</v>
      </c>
      <c r="E73" s="450" t="s">
        <v>185</v>
      </c>
      <c r="F73" s="451">
        <v>6</v>
      </c>
      <c r="G73" s="475"/>
      <c r="H73" s="452">
        <f>ROUND(G73*F73,1)</f>
        <v>0</v>
      </c>
    </row>
    <row r="74" spans="1:8" s="440" customFormat="1" ht="13.5" customHeight="1">
      <c r="A74" s="449">
        <v>156</v>
      </c>
      <c r="B74" s="450" t="s">
        <v>956</v>
      </c>
      <c r="C74" s="450" t="s">
        <v>1087</v>
      </c>
      <c r="D74" s="450" t="s">
        <v>1086</v>
      </c>
      <c r="E74" s="450" t="s">
        <v>85</v>
      </c>
      <c r="F74" s="451">
        <v>562</v>
      </c>
      <c r="G74" s="475"/>
      <c r="H74" s="452">
        <f>ROUND(G74*F74,1)</f>
        <v>0</v>
      </c>
    </row>
    <row r="75" spans="1:8" s="440" customFormat="1" ht="13.5" customHeight="1">
      <c r="A75" s="453"/>
      <c r="B75" s="454"/>
      <c r="C75" s="454"/>
      <c r="D75" s="454" t="s">
        <v>1085</v>
      </c>
      <c r="E75" s="454"/>
      <c r="F75" s="455">
        <v>562</v>
      </c>
      <c r="G75" s="476"/>
      <c r="H75" s="456"/>
    </row>
    <row r="76" spans="1:8" s="440" customFormat="1" ht="13.5" customHeight="1">
      <c r="A76" s="449">
        <v>157</v>
      </c>
      <c r="B76" s="450" t="s">
        <v>956</v>
      </c>
      <c r="C76" s="450" t="s">
        <v>1084</v>
      </c>
      <c r="D76" s="450" t="s">
        <v>1083</v>
      </c>
      <c r="E76" s="450" t="s">
        <v>85</v>
      </c>
      <c r="F76" s="451">
        <v>9</v>
      </c>
      <c r="G76" s="475"/>
      <c r="H76" s="452">
        <f>ROUND(G76*F76,1)</f>
        <v>0</v>
      </c>
    </row>
    <row r="77" spans="1:8" s="440" customFormat="1" ht="13.5" customHeight="1">
      <c r="A77" s="453"/>
      <c r="B77" s="454"/>
      <c r="C77" s="454"/>
      <c r="D77" s="454" t="s">
        <v>1082</v>
      </c>
      <c r="E77" s="454"/>
      <c r="F77" s="455">
        <v>9</v>
      </c>
      <c r="G77" s="476"/>
      <c r="H77" s="456"/>
    </row>
    <row r="78" spans="1:8" s="440" customFormat="1" ht="24" customHeight="1">
      <c r="A78" s="449">
        <v>69</v>
      </c>
      <c r="B78" s="450" t="s">
        <v>956</v>
      </c>
      <c r="C78" s="450" t="s">
        <v>1081</v>
      </c>
      <c r="D78" s="450" t="s">
        <v>1080</v>
      </c>
      <c r="E78" s="450" t="s">
        <v>953</v>
      </c>
      <c r="F78" s="451">
        <v>0.40500000000000003</v>
      </c>
      <c r="G78" s="475"/>
      <c r="H78" s="452">
        <f t="shared" ref="H78:H84" si="4">ROUND(G78*F78,1)</f>
        <v>0</v>
      </c>
    </row>
    <row r="79" spans="1:8" s="440" customFormat="1" ht="24" customHeight="1">
      <c r="A79" s="449">
        <v>70</v>
      </c>
      <c r="B79" s="450" t="s">
        <v>956</v>
      </c>
      <c r="C79" s="450" t="s">
        <v>1079</v>
      </c>
      <c r="D79" s="450" t="s">
        <v>1078</v>
      </c>
      <c r="E79" s="450" t="s">
        <v>953</v>
      </c>
      <c r="F79" s="451">
        <v>0.40500000000000003</v>
      </c>
      <c r="G79" s="475"/>
      <c r="H79" s="452">
        <f t="shared" si="4"/>
        <v>0</v>
      </c>
    </row>
    <row r="80" spans="1:8" s="440" customFormat="1" ht="13.5" customHeight="1">
      <c r="A80" s="449">
        <v>64</v>
      </c>
      <c r="B80" s="450" t="s">
        <v>956</v>
      </c>
      <c r="C80" s="450" t="s">
        <v>1077</v>
      </c>
      <c r="D80" s="450" t="s">
        <v>1076</v>
      </c>
      <c r="E80" s="450" t="s">
        <v>1073</v>
      </c>
      <c r="F80" s="451">
        <v>24</v>
      </c>
      <c r="G80" s="475"/>
      <c r="H80" s="452">
        <f t="shared" si="4"/>
        <v>0</v>
      </c>
    </row>
    <row r="81" spans="1:8" s="440" customFormat="1" ht="13.5" customHeight="1">
      <c r="A81" s="449">
        <v>65</v>
      </c>
      <c r="B81" s="450" t="s">
        <v>956</v>
      </c>
      <c r="C81" s="450" t="s">
        <v>1075</v>
      </c>
      <c r="D81" s="450" t="s">
        <v>1074</v>
      </c>
      <c r="E81" s="450" t="s">
        <v>1073</v>
      </c>
      <c r="F81" s="451">
        <v>40</v>
      </c>
      <c r="G81" s="475"/>
      <c r="H81" s="452">
        <f t="shared" si="4"/>
        <v>0</v>
      </c>
    </row>
    <row r="82" spans="1:8" s="440" customFormat="1" ht="24" customHeight="1">
      <c r="A82" s="449">
        <v>66</v>
      </c>
      <c r="B82" s="450" t="s">
        <v>956</v>
      </c>
      <c r="C82" s="450" t="s">
        <v>1072</v>
      </c>
      <c r="D82" s="450" t="s">
        <v>1071</v>
      </c>
      <c r="E82" s="450" t="s">
        <v>185</v>
      </c>
      <c r="F82" s="451">
        <v>60</v>
      </c>
      <c r="G82" s="475"/>
      <c r="H82" s="452">
        <f t="shared" si="4"/>
        <v>0</v>
      </c>
    </row>
    <row r="83" spans="1:8" s="440" customFormat="1" ht="24" customHeight="1">
      <c r="A83" s="449">
        <v>67</v>
      </c>
      <c r="B83" s="450" t="s">
        <v>956</v>
      </c>
      <c r="C83" s="450" t="s">
        <v>1070</v>
      </c>
      <c r="D83" s="450" t="s">
        <v>1069</v>
      </c>
      <c r="E83" s="450" t="s">
        <v>1068</v>
      </c>
      <c r="F83" s="451">
        <v>125</v>
      </c>
      <c r="G83" s="475"/>
      <c r="H83" s="452">
        <f t="shared" si="4"/>
        <v>0</v>
      </c>
    </row>
    <row r="84" spans="1:8" s="440" customFormat="1" ht="13.5" customHeight="1">
      <c r="A84" s="449">
        <v>68</v>
      </c>
      <c r="B84" s="450" t="s">
        <v>956</v>
      </c>
      <c r="C84" s="450" t="s">
        <v>1067</v>
      </c>
      <c r="D84" s="450" t="s">
        <v>1066</v>
      </c>
      <c r="E84" s="450" t="s">
        <v>1019</v>
      </c>
      <c r="F84" s="451">
        <v>1</v>
      </c>
      <c r="G84" s="475"/>
      <c r="H84" s="452">
        <f t="shared" si="4"/>
        <v>0</v>
      </c>
    </row>
    <row r="85" spans="1:8" s="440" customFormat="1" ht="28.5" customHeight="1">
      <c r="A85" s="445"/>
      <c r="B85" s="446"/>
      <c r="C85" s="446" t="s">
        <v>712</v>
      </c>
      <c r="D85" s="446" t="s">
        <v>1065</v>
      </c>
      <c r="E85" s="446"/>
      <c r="F85" s="447"/>
      <c r="G85" s="478"/>
      <c r="H85" s="448">
        <f>SUM(H86:H113)</f>
        <v>0</v>
      </c>
    </row>
    <row r="86" spans="1:8" s="440" customFormat="1" ht="13.5" customHeight="1">
      <c r="A86" s="449">
        <v>131</v>
      </c>
      <c r="B86" s="450" t="s">
        <v>956</v>
      </c>
      <c r="C86" s="450" t="s">
        <v>1064</v>
      </c>
      <c r="D86" s="450" t="s">
        <v>1063</v>
      </c>
      <c r="E86" s="450" t="s">
        <v>1019</v>
      </c>
      <c r="F86" s="451">
        <v>2</v>
      </c>
      <c r="G86" s="475"/>
      <c r="H86" s="452">
        <f t="shared" ref="H86:H113" si="5">ROUND(G86*F86,1)</f>
        <v>0</v>
      </c>
    </row>
    <row r="87" spans="1:8" s="440" customFormat="1" ht="24" customHeight="1">
      <c r="A87" s="449">
        <v>138</v>
      </c>
      <c r="B87" s="450" t="s">
        <v>956</v>
      </c>
      <c r="C87" s="450" t="s">
        <v>1062</v>
      </c>
      <c r="D87" s="450" t="s">
        <v>1061</v>
      </c>
      <c r="E87" s="450" t="s">
        <v>185</v>
      </c>
      <c r="F87" s="451">
        <v>1</v>
      </c>
      <c r="G87" s="475"/>
      <c r="H87" s="452">
        <f t="shared" si="5"/>
        <v>0</v>
      </c>
    </row>
    <row r="88" spans="1:8" s="440" customFormat="1" ht="24" customHeight="1">
      <c r="A88" s="449">
        <v>137</v>
      </c>
      <c r="B88" s="450" t="s">
        <v>956</v>
      </c>
      <c r="C88" s="450" t="s">
        <v>1060</v>
      </c>
      <c r="D88" s="450" t="s">
        <v>1059</v>
      </c>
      <c r="E88" s="450" t="s">
        <v>185</v>
      </c>
      <c r="F88" s="451">
        <v>2</v>
      </c>
      <c r="G88" s="475"/>
      <c r="H88" s="452">
        <f t="shared" si="5"/>
        <v>0</v>
      </c>
    </row>
    <row r="89" spans="1:8" s="440" customFormat="1" ht="24" customHeight="1">
      <c r="A89" s="449">
        <v>75</v>
      </c>
      <c r="B89" s="450" t="s">
        <v>956</v>
      </c>
      <c r="C89" s="450" t="s">
        <v>1058</v>
      </c>
      <c r="D89" s="450" t="s">
        <v>1057</v>
      </c>
      <c r="E89" s="450" t="s">
        <v>185</v>
      </c>
      <c r="F89" s="451">
        <v>9</v>
      </c>
      <c r="G89" s="475"/>
      <c r="H89" s="452">
        <f t="shared" si="5"/>
        <v>0</v>
      </c>
    </row>
    <row r="90" spans="1:8" s="440" customFormat="1" ht="13.5" customHeight="1">
      <c r="A90" s="449">
        <v>134</v>
      </c>
      <c r="B90" s="450" t="s">
        <v>956</v>
      </c>
      <c r="C90" s="450" t="s">
        <v>1056</v>
      </c>
      <c r="D90" s="450" t="s">
        <v>1055</v>
      </c>
      <c r="E90" s="450" t="s">
        <v>185</v>
      </c>
      <c r="F90" s="451">
        <v>1</v>
      </c>
      <c r="G90" s="475"/>
      <c r="H90" s="452">
        <f t="shared" si="5"/>
        <v>0</v>
      </c>
    </row>
    <row r="91" spans="1:8" s="440" customFormat="1" ht="13.5" customHeight="1">
      <c r="A91" s="449">
        <v>132</v>
      </c>
      <c r="B91" s="450" t="s">
        <v>956</v>
      </c>
      <c r="C91" s="450" t="s">
        <v>1054</v>
      </c>
      <c r="D91" s="450" t="s">
        <v>1053</v>
      </c>
      <c r="E91" s="450" t="s">
        <v>185</v>
      </c>
      <c r="F91" s="451">
        <v>7</v>
      </c>
      <c r="G91" s="475"/>
      <c r="H91" s="452">
        <f t="shared" si="5"/>
        <v>0</v>
      </c>
    </row>
    <row r="92" spans="1:8" s="440" customFormat="1" ht="13.5" customHeight="1">
      <c r="A92" s="449">
        <v>133</v>
      </c>
      <c r="B92" s="450" t="s">
        <v>956</v>
      </c>
      <c r="C92" s="450" t="s">
        <v>1052</v>
      </c>
      <c r="D92" s="450" t="s">
        <v>1051</v>
      </c>
      <c r="E92" s="450" t="s">
        <v>185</v>
      </c>
      <c r="F92" s="451">
        <v>1</v>
      </c>
      <c r="G92" s="475"/>
      <c r="H92" s="452">
        <f t="shared" si="5"/>
        <v>0</v>
      </c>
    </row>
    <row r="93" spans="1:8" s="440" customFormat="1" ht="24" customHeight="1">
      <c r="A93" s="449">
        <v>78</v>
      </c>
      <c r="B93" s="450" t="s">
        <v>956</v>
      </c>
      <c r="C93" s="450" t="s">
        <v>1050</v>
      </c>
      <c r="D93" s="450" t="s">
        <v>1049</v>
      </c>
      <c r="E93" s="450" t="s">
        <v>185</v>
      </c>
      <c r="F93" s="451">
        <v>19</v>
      </c>
      <c r="G93" s="475"/>
      <c r="H93" s="452">
        <f t="shared" si="5"/>
        <v>0</v>
      </c>
    </row>
    <row r="94" spans="1:8" s="440" customFormat="1" ht="13.5" customHeight="1">
      <c r="A94" s="449">
        <v>135</v>
      </c>
      <c r="B94" s="450" t="s">
        <v>956</v>
      </c>
      <c r="C94" s="450" t="s">
        <v>1048</v>
      </c>
      <c r="D94" s="450" t="s">
        <v>1047</v>
      </c>
      <c r="E94" s="450" t="s">
        <v>185</v>
      </c>
      <c r="F94" s="451">
        <v>6</v>
      </c>
      <c r="G94" s="475"/>
      <c r="H94" s="452">
        <f t="shared" si="5"/>
        <v>0</v>
      </c>
    </row>
    <row r="95" spans="1:8" s="440" customFormat="1" ht="24" customHeight="1">
      <c r="A95" s="449">
        <v>136</v>
      </c>
      <c r="B95" s="450" t="s">
        <v>956</v>
      </c>
      <c r="C95" s="450" t="s">
        <v>1046</v>
      </c>
      <c r="D95" s="450" t="s">
        <v>1045</v>
      </c>
      <c r="E95" s="450" t="s">
        <v>185</v>
      </c>
      <c r="F95" s="451">
        <v>1</v>
      </c>
      <c r="G95" s="475"/>
      <c r="H95" s="452">
        <f t="shared" si="5"/>
        <v>0</v>
      </c>
    </row>
    <row r="96" spans="1:8" s="440" customFormat="1" ht="24" customHeight="1">
      <c r="A96" s="449">
        <v>81</v>
      </c>
      <c r="B96" s="450" t="s">
        <v>956</v>
      </c>
      <c r="C96" s="450" t="s">
        <v>1044</v>
      </c>
      <c r="D96" s="450" t="s">
        <v>1043</v>
      </c>
      <c r="E96" s="450" t="s">
        <v>185</v>
      </c>
      <c r="F96" s="451">
        <v>24</v>
      </c>
      <c r="G96" s="475"/>
      <c r="H96" s="452">
        <f t="shared" si="5"/>
        <v>0</v>
      </c>
    </row>
    <row r="97" spans="1:8" s="440" customFormat="1" ht="24" customHeight="1">
      <c r="A97" s="449">
        <v>82</v>
      </c>
      <c r="B97" s="450" t="s">
        <v>956</v>
      </c>
      <c r="C97" s="450" t="s">
        <v>1042</v>
      </c>
      <c r="D97" s="450" t="s">
        <v>1041</v>
      </c>
      <c r="E97" s="450" t="s">
        <v>185</v>
      </c>
      <c r="F97" s="451">
        <v>3</v>
      </c>
      <c r="G97" s="475"/>
      <c r="H97" s="452">
        <f t="shared" si="5"/>
        <v>0</v>
      </c>
    </row>
    <row r="98" spans="1:8" s="440" customFormat="1" ht="24" customHeight="1">
      <c r="A98" s="449">
        <v>83</v>
      </c>
      <c r="B98" s="450" t="s">
        <v>956</v>
      </c>
      <c r="C98" s="450" t="s">
        <v>1040</v>
      </c>
      <c r="D98" s="450" t="s">
        <v>1039</v>
      </c>
      <c r="E98" s="450" t="s">
        <v>185</v>
      </c>
      <c r="F98" s="451">
        <v>2</v>
      </c>
      <c r="G98" s="475"/>
      <c r="H98" s="452">
        <f t="shared" si="5"/>
        <v>0</v>
      </c>
    </row>
    <row r="99" spans="1:8" s="440" customFormat="1" ht="24" customHeight="1">
      <c r="A99" s="449">
        <v>84</v>
      </c>
      <c r="B99" s="450" t="s">
        <v>956</v>
      </c>
      <c r="C99" s="450" t="s">
        <v>1038</v>
      </c>
      <c r="D99" s="450" t="s">
        <v>1037</v>
      </c>
      <c r="E99" s="450" t="s">
        <v>185</v>
      </c>
      <c r="F99" s="451">
        <v>14</v>
      </c>
      <c r="G99" s="475"/>
      <c r="H99" s="452">
        <f t="shared" si="5"/>
        <v>0</v>
      </c>
    </row>
    <row r="100" spans="1:8" s="440" customFormat="1" ht="34.5" customHeight="1">
      <c r="A100" s="449">
        <v>85</v>
      </c>
      <c r="B100" s="450" t="s">
        <v>956</v>
      </c>
      <c r="C100" s="450" t="s">
        <v>1036</v>
      </c>
      <c r="D100" s="450" t="s">
        <v>1035</v>
      </c>
      <c r="E100" s="450" t="s">
        <v>185</v>
      </c>
      <c r="F100" s="451">
        <v>1</v>
      </c>
      <c r="G100" s="475"/>
      <c r="H100" s="452">
        <f t="shared" si="5"/>
        <v>0</v>
      </c>
    </row>
    <row r="101" spans="1:8" s="440" customFormat="1" ht="24" customHeight="1">
      <c r="A101" s="449">
        <v>86</v>
      </c>
      <c r="B101" s="450" t="s">
        <v>956</v>
      </c>
      <c r="C101" s="450" t="s">
        <v>1034</v>
      </c>
      <c r="D101" s="450" t="s">
        <v>1033</v>
      </c>
      <c r="E101" s="450" t="s">
        <v>185</v>
      </c>
      <c r="F101" s="451">
        <v>2</v>
      </c>
      <c r="G101" s="475"/>
      <c r="H101" s="452">
        <f t="shared" si="5"/>
        <v>0</v>
      </c>
    </row>
    <row r="102" spans="1:8" s="440" customFormat="1" ht="24" customHeight="1">
      <c r="A102" s="457">
        <v>88</v>
      </c>
      <c r="B102" s="458"/>
      <c r="C102" s="458" t="s">
        <v>1032</v>
      </c>
      <c r="D102" s="458" t="s">
        <v>1031</v>
      </c>
      <c r="E102" s="458" t="s">
        <v>185</v>
      </c>
      <c r="F102" s="459">
        <v>48</v>
      </c>
      <c r="G102" s="477"/>
      <c r="H102" s="460">
        <f t="shared" si="5"/>
        <v>0</v>
      </c>
    </row>
    <row r="103" spans="1:8" s="440" customFormat="1" ht="24" customHeight="1">
      <c r="A103" s="457">
        <v>146</v>
      </c>
      <c r="B103" s="458"/>
      <c r="C103" s="458" t="s">
        <v>1030</v>
      </c>
      <c r="D103" s="458" t="s">
        <v>1029</v>
      </c>
      <c r="E103" s="458" t="s">
        <v>185</v>
      </c>
      <c r="F103" s="459">
        <v>1</v>
      </c>
      <c r="G103" s="477"/>
      <c r="H103" s="460">
        <f t="shared" si="5"/>
        <v>0</v>
      </c>
    </row>
    <row r="104" spans="1:8" s="440" customFormat="1" ht="24" customHeight="1">
      <c r="A104" s="457">
        <v>145</v>
      </c>
      <c r="B104" s="458"/>
      <c r="C104" s="458" t="s">
        <v>1027</v>
      </c>
      <c r="D104" s="458" t="s">
        <v>1028</v>
      </c>
      <c r="E104" s="458" t="s">
        <v>185</v>
      </c>
      <c r="F104" s="459">
        <v>1</v>
      </c>
      <c r="G104" s="477"/>
      <c r="H104" s="460">
        <f t="shared" si="5"/>
        <v>0</v>
      </c>
    </row>
    <row r="105" spans="1:8" s="440" customFormat="1" ht="13.5" customHeight="1">
      <c r="A105" s="457">
        <v>90</v>
      </c>
      <c r="B105" s="458"/>
      <c r="C105" s="458" t="s">
        <v>1027</v>
      </c>
      <c r="D105" s="458" t="s">
        <v>1026</v>
      </c>
      <c r="E105" s="458" t="s">
        <v>185</v>
      </c>
      <c r="F105" s="459">
        <v>98</v>
      </c>
      <c r="G105" s="477"/>
      <c r="H105" s="460">
        <f t="shared" si="5"/>
        <v>0</v>
      </c>
    </row>
    <row r="106" spans="1:8" s="440" customFormat="1" ht="34.5" customHeight="1">
      <c r="A106" s="457">
        <v>92</v>
      </c>
      <c r="B106" s="458"/>
      <c r="C106" s="458" t="s">
        <v>1025</v>
      </c>
      <c r="D106" s="458" t="s">
        <v>1024</v>
      </c>
      <c r="E106" s="458" t="s">
        <v>185</v>
      </c>
      <c r="F106" s="459">
        <v>5</v>
      </c>
      <c r="G106" s="477"/>
      <c r="H106" s="460">
        <f t="shared" si="5"/>
        <v>0</v>
      </c>
    </row>
    <row r="107" spans="1:8" s="440" customFormat="1" ht="34.5" customHeight="1">
      <c r="A107" s="457">
        <v>93</v>
      </c>
      <c r="B107" s="458"/>
      <c r="C107" s="458" t="s">
        <v>1023</v>
      </c>
      <c r="D107" s="458" t="s">
        <v>1022</v>
      </c>
      <c r="E107" s="458" t="s">
        <v>185</v>
      </c>
      <c r="F107" s="459">
        <v>1</v>
      </c>
      <c r="G107" s="477"/>
      <c r="H107" s="460">
        <f t="shared" si="5"/>
        <v>0</v>
      </c>
    </row>
    <row r="108" spans="1:8" s="440" customFormat="1" ht="13.5" customHeight="1">
      <c r="A108" s="457">
        <v>95</v>
      </c>
      <c r="B108" s="458"/>
      <c r="C108" s="458" t="s">
        <v>1021</v>
      </c>
      <c r="D108" s="458" t="s">
        <v>1020</v>
      </c>
      <c r="E108" s="458" t="s">
        <v>1019</v>
      </c>
      <c r="F108" s="459">
        <v>1</v>
      </c>
      <c r="G108" s="477"/>
      <c r="H108" s="460">
        <f t="shared" si="5"/>
        <v>0</v>
      </c>
    </row>
    <row r="109" spans="1:8" s="440" customFormat="1" ht="45" customHeight="1">
      <c r="A109" s="457">
        <v>139</v>
      </c>
      <c r="B109" s="458"/>
      <c r="C109" s="458" t="s">
        <v>1018</v>
      </c>
      <c r="D109" s="458" t="s">
        <v>1017</v>
      </c>
      <c r="E109" s="458" t="s">
        <v>185</v>
      </c>
      <c r="F109" s="459">
        <v>1</v>
      </c>
      <c r="G109" s="477"/>
      <c r="H109" s="460">
        <f t="shared" si="5"/>
        <v>0</v>
      </c>
    </row>
    <row r="110" spans="1:8" s="440" customFormat="1" ht="13.5" customHeight="1">
      <c r="A110" s="449">
        <v>99</v>
      </c>
      <c r="B110" s="450" t="s">
        <v>956</v>
      </c>
      <c r="C110" s="450" t="s">
        <v>1016</v>
      </c>
      <c r="D110" s="450" t="s">
        <v>1015</v>
      </c>
      <c r="E110" s="450" t="s">
        <v>953</v>
      </c>
      <c r="F110" s="451">
        <v>8.5999999999999993E-2</v>
      </c>
      <c r="G110" s="475"/>
      <c r="H110" s="452">
        <f t="shared" si="5"/>
        <v>0</v>
      </c>
    </row>
    <row r="111" spans="1:8" s="440" customFormat="1" ht="24" customHeight="1">
      <c r="A111" s="449">
        <v>100</v>
      </c>
      <c r="B111" s="450" t="s">
        <v>956</v>
      </c>
      <c r="C111" s="450" t="s">
        <v>1014</v>
      </c>
      <c r="D111" s="450" t="s">
        <v>1013</v>
      </c>
      <c r="E111" s="450" t="s">
        <v>953</v>
      </c>
      <c r="F111" s="451">
        <v>8.5999999999999993E-2</v>
      </c>
      <c r="G111" s="475"/>
      <c r="H111" s="452">
        <f t="shared" si="5"/>
        <v>0</v>
      </c>
    </row>
    <row r="112" spans="1:8" s="440" customFormat="1" ht="24" customHeight="1">
      <c r="A112" s="449">
        <v>96</v>
      </c>
      <c r="B112" s="450" t="s">
        <v>1010</v>
      </c>
      <c r="C112" s="450" t="s">
        <v>1012</v>
      </c>
      <c r="D112" s="450" t="s">
        <v>1011</v>
      </c>
      <c r="E112" s="450" t="s">
        <v>185</v>
      </c>
      <c r="F112" s="451">
        <v>1</v>
      </c>
      <c r="G112" s="475"/>
      <c r="H112" s="452">
        <f t="shared" si="5"/>
        <v>0</v>
      </c>
    </row>
    <row r="113" spans="1:8" s="440" customFormat="1" ht="24" customHeight="1">
      <c r="A113" s="449">
        <v>97</v>
      </c>
      <c r="B113" s="450" t="s">
        <v>1010</v>
      </c>
      <c r="C113" s="450" t="s">
        <v>1009</v>
      </c>
      <c r="D113" s="450" t="s">
        <v>1008</v>
      </c>
      <c r="E113" s="450" t="s">
        <v>185</v>
      </c>
      <c r="F113" s="451">
        <v>4</v>
      </c>
      <c r="G113" s="475"/>
      <c r="H113" s="452">
        <f t="shared" si="5"/>
        <v>0</v>
      </c>
    </row>
    <row r="114" spans="1:8" s="440" customFormat="1" ht="28.5" customHeight="1">
      <c r="A114" s="445"/>
      <c r="B114" s="446"/>
      <c r="C114" s="446" t="s">
        <v>1007</v>
      </c>
      <c r="D114" s="446" t="s">
        <v>1006</v>
      </c>
      <c r="E114" s="446"/>
      <c r="F114" s="447"/>
      <c r="G114" s="478"/>
      <c r="H114" s="448">
        <f>SUM(H115:H141)</f>
        <v>0</v>
      </c>
    </row>
    <row r="115" spans="1:8" s="440" customFormat="1" ht="24" customHeight="1">
      <c r="A115" s="449">
        <v>101</v>
      </c>
      <c r="B115" s="450" t="s">
        <v>956</v>
      </c>
      <c r="C115" s="450" t="s">
        <v>1005</v>
      </c>
      <c r="D115" s="450" t="s">
        <v>1004</v>
      </c>
      <c r="E115" s="450" t="s">
        <v>185</v>
      </c>
      <c r="F115" s="451">
        <v>50</v>
      </c>
      <c r="G115" s="475"/>
      <c r="H115" s="452">
        <f>ROUND(G115*F115,1)</f>
        <v>0</v>
      </c>
    </row>
    <row r="116" spans="1:8" s="440" customFormat="1" ht="13.5" customHeight="1">
      <c r="A116" s="453"/>
      <c r="B116" s="454"/>
      <c r="C116" s="454"/>
      <c r="D116" s="454" t="s">
        <v>1003</v>
      </c>
      <c r="E116" s="454"/>
      <c r="F116" s="455">
        <v>50</v>
      </c>
      <c r="G116" s="476"/>
      <c r="H116" s="456"/>
    </row>
    <row r="117" spans="1:8" s="440" customFormat="1" ht="24" customHeight="1">
      <c r="A117" s="449">
        <v>102</v>
      </c>
      <c r="B117" s="450" t="s">
        <v>956</v>
      </c>
      <c r="C117" s="450" t="s">
        <v>1002</v>
      </c>
      <c r="D117" s="450" t="s">
        <v>1001</v>
      </c>
      <c r="E117" s="450" t="s">
        <v>185</v>
      </c>
      <c r="F117" s="451">
        <v>27</v>
      </c>
      <c r="G117" s="475"/>
      <c r="H117" s="452">
        <f>ROUND(G117*F117,1)</f>
        <v>0</v>
      </c>
    </row>
    <row r="118" spans="1:8" s="440" customFormat="1" ht="13.5" customHeight="1">
      <c r="A118" s="453"/>
      <c r="B118" s="454"/>
      <c r="C118" s="454"/>
      <c r="D118" s="454" t="s">
        <v>1000</v>
      </c>
      <c r="E118" s="454"/>
      <c r="F118" s="455">
        <v>27</v>
      </c>
      <c r="G118" s="476"/>
      <c r="H118" s="456"/>
    </row>
    <row r="119" spans="1:8" s="440" customFormat="1" ht="24" customHeight="1">
      <c r="A119" s="449">
        <v>103</v>
      </c>
      <c r="B119" s="450" t="s">
        <v>956</v>
      </c>
      <c r="C119" s="450" t="s">
        <v>999</v>
      </c>
      <c r="D119" s="450" t="s">
        <v>998</v>
      </c>
      <c r="E119" s="450" t="s">
        <v>185</v>
      </c>
      <c r="F119" s="451">
        <v>11</v>
      </c>
      <c r="G119" s="475"/>
      <c r="H119" s="452">
        <f>ROUND(G119*F119,1)</f>
        <v>0</v>
      </c>
    </row>
    <row r="120" spans="1:8" s="440" customFormat="1" ht="13.5" customHeight="1">
      <c r="A120" s="453"/>
      <c r="B120" s="454"/>
      <c r="C120" s="454"/>
      <c r="D120" s="454" t="s">
        <v>997</v>
      </c>
      <c r="E120" s="454"/>
      <c r="F120" s="455">
        <v>11</v>
      </c>
      <c r="G120" s="476"/>
      <c r="H120" s="456"/>
    </row>
    <row r="121" spans="1:8" s="440" customFormat="1" ht="24" customHeight="1">
      <c r="A121" s="449">
        <v>104</v>
      </c>
      <c r="B121" s="450" t="s">
        <v>956</v>
      </c>
      <c r="C121" s="450" t="s">
        <v>996</v>
      </c>
      <c r="D121" s="450" t="s">
        <v>995</v>
      </c>
      <c r="E121" s="450" t="s">
        <v>185</v>
      </c>
      <c r="F121" s="451">
        <v>10</v>
      </c>
      <c r="G121" s="475"/>
      <c r="H121" s="452">
        <f>ROUND(G121*F121,1)</f>
        <v>0</v>
      </c>
    </row>
    <row r="122" spans="1:8" s="440" customFormat="1" ht="13.5" customHeight="1">
      <c r="A122" s="453"/>
      <c r="B122" s="454"/>
      <c r="C122" s="454"/>
      <c r="D122" s="454" t="s">
        <v>994</v>
      </c>
      <c r="E122" s="454"/>
      <c r="F122" s="455">
        <v>10</v>
      </c>
      <c r="G122" s="476"/>
      <c r="H122" s="456"/>
    </row>
    <row r="123" spans="1:8" s="440" customFormat="1" ht="45" customHeight="1">
      <c r="A123" s="457">
        <v>107</v>
      </c>
      <c r="B123" s="458"/>
      <c r="C123" s="458" t="s">
        <v>993</v>
      </c>
      <c r="D123" s="458" t="s">
        <v>992</v>
      </c>
      <c r="E123" s="458" t="s">
        <v>185</v>
      </c>
      <c r="F123" s="459">
        <v>1</v>
      </c>
      <c r="G123" s="477"/>
      <c r="H123" s="460">
        <f t="shared" ref="H123:H141" si="6">ROUND(G123*F123,1)</f>
        <v>0</v>
      </c>
    </row>
    <row r="124" spans="1:8" s="440" customFormat="1" ht="45" customHeight="1">
      <c r="A124" s="457">
        <v>108</v>
      </c>
      <c r="B124" s="458"/>
      <c r="C124" s="458" t="s">
        <v>991</v>
      </c>
      <c r="D124" s="458" t="s">
        <v>990</v>
      </c>
      <c r="E124" s="458" t="s">
        <v>185</v>
      </c>
      <c r="F124" s="459">
        <v>7</v>
      </c>
      <c r="G124" s="477"/>
      <c r="H124" s="460">
        <f t="shared" si="6"/>
        <v>0</v>
      </c>
    </row>
    <row r="125" spans="1:8" s="440" customFormat="1" ht="45" customHeight="1">
      <c r="A125" s="457">
        <v>109</v>
      </c>
      <c r="B125" s="458"/>
      <c r="C125" s="458" t="s">
        <v>989</v>
      </c>
      <c r="D125" s="458" t="s">
        <v>988</v>
      </c>
      <c r="E125" s="458" t="s">
        <v>185</v>
      </c>
      <c r="F125" s="459">
        <v>2</v>
      </c>
      <c r="G125" s="477"/>
      <c r="H125" s="460">
        <f t="shared" si="6"/>
        <v>0</v>
      </c>
    </row>
    <row r="126" spans="1:8" s="440" customFormat="1" ht="45" customHeight="1">
      <c r="A126" s="457">
        <v>110</v>
      </c>
      <c r="B126" s="458"/>
      <c r="C126" s="458" t="s">
        <v>987</v>
      </c>
      <c r="D126" s="458" t="s">
        <v>986</v>
      </c>
      <c r="E126" s="458" t="s">
        <v>185</v>
      </c>
      <c r="F126" s="459">
        <v>8</v>
      </c>
      <c r="G126" s="477"/>
      <c r="H126" s="460">
        <f t="shared" si="6"/>
        <v>0</v>
      </c>
    </row>
    <row r="127" spans="1:8" s="440" customFormat="1" ht="45" customHeight="1">
      <c r="A127" s="457">
        <v>111</v>
      </c>
      <c r="B127" s="458"/>
      <c r="C127" s="458" t="s">
        <v>985</v>
      </c>
      <c r="D127" s="458" t="s">
        <v>984</v>
      </c>
      <c r="E127" s="458" t="s">
        <v>185</v>
      </c>
      <c r="F127" s="459">
        <v>11</v>
      </c>
      <c r="G127" s="477"/>
      <c r="H127" s="460">
        <f t="shared" si="6"/>
        <v>0</v>
      </c>
    </row>
    <row r="128" spans="1:8" s="440" customFormat="1" ht="45" customHeight="1">
      <c r="A128" s="457">
        <v>112</v>
      </c>
      <c r="B128" s="458"/>
      <c r="C128" s="458" t="s">
        <v>983</v>
      </c>
      <c r="D128" s="458" t="s">
        <v>982</v>
      </c>
      <c r="E128" s="458" t="s">
        <v>185</v>
      </c>
      <c r="F128" s="459">
        <v>3</v>
      </c>
      <c r="G128" s="477"/>
      <c r="H128" s="460">
        <f t="shared" si="6"/>
        <v>0</v>
      </c>
    </row>
    <row r="129" spans="1:8" s="440" customFormat="1" ht="45" customHeight="1">
      <c r="A129" s="457">
        <v>113</v>
      </c>
      <c r="B129" s="458"/>
      <c r="C129" s="458" t="s">
        <v>981</v>
      </c>
      <c r="D129" s="458" t="s">
        <v>980</v>
      </c>
      <c r="E129" s="458" t="s">
        <v>185</v>
      </c>
      <c r="F129" s="459">
        <v>2</v>
      </c>
      <c r="G129" s="477"/>
      <c r="H129" s="460">
        <f t="shared" si="6"/>
        <v>0</v>
      </c>
    </row>
    <row r="130" spans="1:8" s="440" customFormat="1" ht="45" customHeight="1">
      <c r="A130" s="457">
        <v>114</v>
      </c>
      <c r="B130" s="458"/>
      <c r="C130" s="458" t="s">
        <v>979</v>
      </c>
      <c r="D130" s="458" t="s">
        <v>978</v>
      </c>
      <c r="E130" s="458" t="s">
        <v>185</v>
      </c>
      <c r="F130" s="459">
        <v>1</v>
      </c>
      <c r="G130" s="477"/>
      <c r="H130" s="460">
        <f t="shared" si="6"/>
        <v>0</v>
      </c>
    </row>
    <row r="131" spans="1:8" s="440" customFormat="1" ht="45" customHeight="1">
      <c r="A131" s="457">
        <v>115</v>
      </c>
      <c r="B131" s="458"/>
      <c r="C131" s="458" t="s">
        <v>977</v>
      </c>
      <c r="D131" s="458" t="s">
        <v>976</v>
      </c>
      <c r="E131" s="458" t="s">
        <v>185</v>
      </c>
      <c r="F131" s="459">
        <v>3</v>
      </c>
      <c r="G131" s="477"/>
      <c r="H131" s="460">
        <f t="shared" si="6"/>
        <v>0</v>
      </c>
    </row>
    <row r="132" spans="1:8" s="440" customFormat="1" ht="45" customHeight="1">
      <c r="A132" s="457">
        <v>116</v>
      </c>
      <c r="B132" s="458"/>
      <c r="C132" s="458" t="s">
        <v>975</v>
      </c>
      <c r="D132" s="458" t="s">
        <v>974</v>
      </c>
      <c r="E132" s="458" t="s">
        <v>185</v>
      </c>
      <c r="F132" s="459">
        <v>10</v>
      </c>
      <c r="G132" s="477"/>
      <c r="H132" s="460">
        <f t="shared" si="6"/>
        <v>0</v>
      </c>
    </row>
    <row r="133" spans="1:8" s="440" customFormat="1" ht="24" customHeight="1">
      <c r="A133" s="449">
        <v>123</v>
      </c>
      <c r="B133" s="450" t="s">
        <v>956</v>
      </c>
      <c r="C133" s="450" t="s">
        <v>973</v>
      </c>
      <c r="D133" s="450" t="s">
        <v>972</v>
      </c>
      <c r="E133" s="450" t="s">
        <v>185</v>
      </c>
      <c r="F133" s="451">
        <v>1</v>
      </c>
      <c r="G133" s="475"/>
      <c r="H133" s="452">
        <f t="shared" si="6"/>
        <v>0</v>
      </c>
    </row>
    <row r="134" spans="1:8" s="440" customFormat="1" ht="34.5" customHeight="1">
      <c r="A134" s="457">
        <v>124</v>
      </c>
      <c r="B134" s="458"/>
      <c r="C134" s="458" t="s">
        <v>971</v>
      </c>
      <c r="D134" s="458" t="s">
        <v>970</v>
      </c>
      <c r="E134" s="458" t="s">
        <v>185</v>
      </c>
      <c r="F134" s="459">
        <v>1</v>
      </c>
      <c r="G134" s="477"/>
      <c r="H134" s="460">
        <f t="shared" si="6"/>
        <v>0</v>
      </c>
    </row>
    <row r="135" spans="1:8" s="440" customFormat="1" ht="13.5" customHeight="1">
      <c r="A135" s="449">
        <v>127</v>
      </c>
      <c r="B135" s="450" t="s">
        <v>956</v>
      </c>
      <c r="C135" s="450" t="s">
        <v>969</v>
      </c>
      <c r="D135" s="450" t="s">
        <v>968</v>
      </c>
      <c r="E135" s="450" t="s">
        <v>185</v>
      </c>
      <c r="F135" s="451">
        <v>49</v>
      </c>
      <c r="G135" s="475"/>
      <c r="H135" s="452">
        <f t="shared" si="6"/>
        <v>0</v>
      </c>
    </row>
    <row r="136" spans="1:8" s="440" customFormat="1" ht="13.5" customHeight="1">
      <c r="A136" s="449">
        <v>128</v>
      </c>
      <c r="B136" s="450" t="s">
        <v>956</v>
      </c>
      <c r="C136" s="450" t="s">
        <v>967</v>
      </c>
      <c r="D136" s="450" t="s">
        <v>966</v>
      </c>
      <c r="E136" s="450" t="s">
        <v>959</v>
      </c>
      <c r="F136" s="451">
        <v>250</v>
      </c>
      <c r="G136" s="475"/>
      <c r="H136" s="452">
        <f t="shared" si="6"/>
        <v>0</v>
      </c>
    </row>
    <row r="137" spans="1:8" s="440" customFormat="1" ht="24" customHeight="1">
      <c r="A137" s="449">
        <v>142</v>
      </c>
      <c r="B137" s="450" t="s">
        <v>956</v>
      </c>
      <c r="C137" s="450" t="s">
        <v>965</v>
      </c>
      <c r="D137" s="450" t="s">
        <v>964</v>
      </c>
      <c r="E137" s="450" t="s">
        <v>85</v>
      </c>
      <c r="F137" s="451">
        <v>90</v>
      </c>
      <c r="G137" s="475"/>
      <c r="H137" s="452">
        <f t="shared" si="6"/>
        <v>0</v>
      </c>
    </row>
    <row r="138" spans="1:8" s="440" customFormat="1" ht="13.5" customHeight="1">
      <c r="A138" s="449">
        <v>141</v>
      </c>
      <c r="B138" s="450" t="s">
        <v>956</v>
      </c>
      <c r="C138" s="450" t="s">
        <v>963</v>
      </c>
      <c r="D138" s="450" t="s">
        <v>962</v>
      </c>
      <c r="E138" s="450" t="s">
        <v>185</v>
      </c>
      <c r="F138" s="451">
        <v>50</v>
      </c>
      <c r="G138" s="475"/>
      <c r="H138" s="452">
        <f t="shared" si="6"/>
        <v>0</v>
      </c>
    </row>
    <row r="139" spans="1:8" s="440" customFormat="1" ht="13.5" customHeight="1">
      <c r="A139" s="449">
        <v>140</v>
      </c>
      <c r="B139" s="450" t="s">
        <v>956</v>
      </c>
      <c r="C139" s="450" t="s">
        <v>961</v>
      </c>
      <c r="D139" s="450" t="s">
        <v>960</v>
      </c>
      <c r="E139" s="450" t="s">
        <v>959</v>
      </c>
      <c r="F139" s="451">
        <v>55</v>
      </c>
      <c r="G139" s="475"/>
      <c r="H139" s="452">
        <f t="shared" si="6"/>
        <v>0</v>
      </c>
    </row>
    <row r="140" spans="1:8" s="440" customFormat="1" ht="24" customHeight="1">
      <c r="A140" s="449">
        <v>129</v>
      </c>
      <c r="B140" s="450" t="s">
        <v>956</v>
      </c>
      <c r="C140" s="450" t="s">
        <v>958</v>
      </c>
      <c r="D140" s="450" t="s">
        <v>957</v>
      </c>
      <c r="E140" s="450" t="s">
        <v>953</v>
      </c>
      <c r="F140" s="451">
        <v>0.98299999999999998</v>
      </c>
      <c r="G140" s="475"/>
      <c r="H140" s="452">
        <f t="shared" si="6"/>
        <v>0</v>
      </c>
    </row>
    <row r="141" spans="1:8" s="440" customFormat="1" ht="24" customHeight="1">
      <c r="A141" s="449">
        <v>130</v>
      </c>
      <c r="B141" s="450" t="s">
        <v>956</v>
      </c>
      <c r="C141" s="450" t="s">
        <v>955</v>
      </c>
      <c r="D141" s="450" t="s">
        <v>954</v>
      </c>
      <c r="E141" s="450" t="s">
        <v>953</v>
      </c>
      <c r="F141" s="451">
        <v>0.98299999999999998</v>
      </c>
      <c r="G141" s="475"/>
      <c r="H141" s="452">
        <f t="shared" si="6"/>
        <v>0</v>
      </c>
    </row>
    <row r="142" spans="1:8" s="440" customFormat="1" ht="30.75" customHeight="1">
      <c r="A142" s="465"/>
      <c r="B142" s="466"/>
      <c r="C142" s="466"/>
      <c r="D142" s="466" t="s">
        <v>952</v>
      </c>
      <c r="E142" s="466"/>
      <c r="F142" s="467"/>
      <c r="G142" s="468"/>
      <c r="H142" s="468">
        <f>H114+H85+H57+H46+H30+H28+H14</f>
        <v>0</v>
      </c>
    </row>
  </sheetData>
  <sheetProtection password="CC09" sheet="1" objects="1" scenarios="1" selectLockedCells="1"/>
  <mergeCells count="1">
    <mergeCell ref="A1:H1"/>
  </mergeCells>
  <pageMargins left="0.39370079040527345" right="0.39370079040527345" top="0.7874015808105469" bottom="0.7874015808105469" header="0" footer="0"/>
  <pageSetup paperSize="9" fitToHeight="100" orientation="portrait" blackAndWhite="1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7"/>
  <sheetViews>
    <sheetView workbookViewId="0">
      <selection activeCell="D20" sqref="D20"/>
    </sheetView>
  </sheetViews>
  <sheetFormatPr defaultRowHeight="12.75"/>
  <cols>
    <col min="1" max="1" width="8.83203125" style="480" customWidth="1"/>
    <col min="2" max="2" width="28.83203125" style="480" customWidth="1"/>
    <col min="3" max="3" width="15.6640625" style="480" customWidth="1"/>
    <col min="4" max="4" width="17.6640625" style="480" customWidth="1"/>
    <col min="5" max="5" width="15.5" style="480" customWidth="1"/>
    <col min="6" max="6" width="13.6640625" style="480" customWidth="1"/>
    <col min="7" max="7" width="14.5" style="480" customWidth="1"/>
    <col min="8" max="16384" width="9.33203125" style="480"/>
  </cols>
  <sheetData>
    <row r="1" spans="1:7" ht="25.5" customHeight="1" thickBot="1">
      <c r="A1" s="1095" t="s">
        <v>1231</v>
      </c>
      <c r="B1" s="1096"/>
      <c r="C1" s="1096"/>
      <c r="D1" s="1096"/>
      <c r="E1" s="1096"/>
      <c r="F1" s="1096"/>
      <c r="G1" s="1097"/>
    </row>
    <row r="3" spans="1:7">
      <c r="A3" s="480" t="s">
        <v>1230</v>
      </c>
      <c r="B3" s="480" t="s">
        <v>66</v>
      </c>
      <c r="C3" s="481" t="s">
        <v>1229</v>
      </c>
      <c r="D3" s="481" t="s">
        <v>1228</v>
      </c>
      <c r="F3" s="480" t="s">
        <v>878</v>
      </c>
      <c r="G3" s="480" t="s">
        <v>1227</v>
      </c>
    </row>
    <row r="4" spans="1:7">
      <c r="A4" s="480">
        <v>1</v>
      </c>
      <c r="B4" s="480" t="s">
        <v>1226</v>
      </c>
      <c r="C4" s="482">
        <f>'VZT  RO'!F57</f>
        <v>0</v>
      </c>
      <c r="D4" s="482">
        <f>'VZT  RO'!H57</f>
        <v>0</v>
      </c>
      <c r="F4" s="482">
        <f t="shared" ref="F4:F14" si="0">C4+D4</f>
        <v>0</v>
      </c>
      <c r="G4" s="482">
        <f>'VZT  RO'!J57</f>
        <v>4570.3999999999996</v>
      </c>
    </row>
    <row r="5" spans="1:7">
      <c r="A5" s="480">
        <v>2</v>
      </c>
      <c r="B5" s="480" t="s">
        <v>1225</v>
      </c>
      <c r="C5" s="482">
        <f>'VZT  RO'!F67</f>
        <v>0</v>
      </c>
      <c r="D5" s="482">
        <f>'VZT  RO'!H67</f>
        <v>0</v>
      </c>
      <c r="F5" s="482">
        <f t="shared" si="0"/>
        <v>0</v>
      </c>
      <c r="G5" s="482">
        <f>'VZT  RO'!J67</f>
        <v>70</v>
      </c>
    </row>
    <row r="6" spans="1:7">
      <c r="A6" s="480">
        <v>3</v>
      </c>
      <c r="B6" s="480" t="s">
        <v>1224</v>
      </c>
      <c r="C6" s="482">
        <f>'VZT  RO'!F75</f>
        <v>0</v>
      </c>
      <c r="D6" s="482">
        <f>'VZT  RO'!H75</f>
        <v>0</v>
      </c>
      <c r="F6" s="482">
        <f t="shared" si="0"/>
        <v>0</v>
      </c>
      <c r="G6" s="482">
        <f>'VZT  RO'!J75</f>
        <v>3.4000000000000004</v>
      </c>
    </row>
    <row r="7" spans="1:7">
      <c r="A7" s="480">
        <v>4</v>
      </c>
      <c r="B7" s="480" t="s">
        <v>1223</v>
      </c>
      <c r="C7" s="482">
        <f>'VZT  RO'!F96</f>
        <v>0</v>
      </c>
      <c r="D7" s="482">
        <f>'VZT  RO'!H96</f>
        <v>0</v>
      </c>
      <c r="F7" s="482">
        <f t="shared" si="0"/>
        <v>0</v>
      </c>
      <c r="G7" s="482">
        <f>'VZT  RO'!J96</f>
        <v>3.7</v>
      </c>
    </row>
    <row r="8" spans="1:7">
      <c r="A8" s="480">
        <v>5</v>
      </c>
      <c r="B8" s="480" t="s">
        <v>1222</v>
      </c>
      <c r="C8" s="482">
        <f>'VZT  RO'!F115</f>
        <v>0</v>
      </c>
      <c r="D8" s="482">
        <f>'VZT  RO'!H115</f>
        <v>0</v>
      </c>
      <c r="F8" s="482">
        <f t="shared" si="0"/>
        <v>0</v>
      </c>
      <c r="G8" s="482">
        <f>'VZT  RO'!J115</f>
        <v>5.7</v>
      </c>
    </row>
    <row r="9" spans="1:7">
      <c r="A9" s="480">
        <v>6</v>
      </c>
      <c r="B9" s="480" t="s">
        <v>1221</v>
      </c>
      <c r="C9" s="482">
        <f>'VZT  RO'!F133</f>
        <v>0</v>
      </c>
      <c r="D9" s="482">
        <f>'VZT  RO'!H133</f>
        <v>0</v>
      </c>
      <c r="F9" s="482">
        <f t="shared" si="0"/>
        <v>0</v>
      </c>
      <c r="G9" s="482">
        <f>'VZT  RO'!J133</f>
        <v>3.5</v>
      </c>
    </row>
    <row r="10" spans="1:7">
      <c r="A10" s="480">
        <v>7</v>
      </c>
      <c r="B10" s="480" t="s">
        <v>1220</v>
      </c>
      <c r="C10" s="482">
        <f>'VZT  RO'!F141</f>
        <v>0</v>
      </c>
      <c r="D10" s="482">
        <f>'VZT  RO'!H141</f>
        <v>0</v>
      </c>
      <c r="F10" s="482">
        <f t="shared" si="0"/>
        <v>0</v>
      </c>
      <c r="G10" s="482">
        <f>'VZT  RO'!J141</f>
        <v>2.6</v>
      </c>
    </row>
    <row r="11" spans="1:7">
      <c r="A11" s="480">
        <v>8</v>
      </c>
      <c r="B11" s="480" t="s">
        <v>1219</v>
      </c>
      <c r="C11" s="482">
        <f>'VZT  RO'!F158</f>
        <v>0</v>
      </c>
      <c r="D11" s="482">
        <f>'VZT  RO'!H158</f>
        <v>0</v>
      </c>
      <c r="F11" s="482">
        <f t="shared" si="0"/>
        <v>0</v>
      </c>
      <c r="G11" s="482">
        <f>'VZT  RO'!J158</f>
        <v>73</v>
      </c>
    </row>
    <row r="12" spans="1:7">
      <c r="A12" s="480">
        <v>9</v>
      </c>
      <c r="B12" s="480" t="s">
        <v>1218</v>
      </c>
      <c r="C12" s="482">
        <f>'VZT  RO'!F167</f>
        <v>0</v>
      </c>
      <c r="D12" s="482">
        <f>'VZT  RO'!H167</f>
        <v>0</v>
      </c>
      <c r="F12" s="482">
        <f t="shared" si="0"/>
        <v>0</v>
      </c>
      <c r="G12" s="482">
        <f>'VZT  RO'!J167</f>
        <v>2.6</v>
      </c>
    </row>
    <row r="13" spans="1:7">
      <c r="A13" s="480">
        <v>10</v>
      </c>
      <c r="B13" s="480" t="s">
        <v>1217</v>
      </c>
      <c r="C13" s="482">
        <f>'VZT  RO'!F174</f>
        <v>0</v>
      </c>
      <c r="D13" s="482">
        <f>'VZT  RO'!H174</f>
        <v>0</v>
      </c>
      <c r="F13" s="482">
        <f t="shared" si="0"/>
        <v>0</v>
      </c>
      <c r="G13" s="482">
        <f>'VZT  RO'!J174</f>
        <v>0.5</v>
      </c>
    </row>
    <row r="14" spans="1:7">
      <c r="A14" s="480">
        <v>11</v>
      </c>
      <c r="B14" s="480" t="s">
        <v>764</v>
      </c>
      <c r="C14" s="482">
        <f>'VZT  RO'!F179</f>
        <v>0</v>
      </c>
      <c r="D14" s="482">
        <f>'VZT  RO'!H179</f>
        <v>0</v>
      </c>
      <c r="F14" s="482">
        <f t="shared" si="0"/>
        <v>0</v>
      </c>
      <c r="G14" s="482">
        <f>'VZT  RO'!J179</f>
        <v>33</v>
      </c>
    </row>
    <row r="15" spans="1:7">
      <c r="B15" s="483" t="s">
        <v>1216</v>
      </c>
      <c r="C15" s="484">
        <f>SUM(C4:C14)</f>
        <v>0</v>
      </c>
      <c r="D15" s="484">
        <f>SUM(D4:D14)</f>
        <v>0</v>
      </c>
      <c r="E15" s="483"/>
      <c r="F15" s="484">
        <f>SUM(F4:F14)</f>
        <v>0</v>
      </c>
      <c r="G15" s="484">
        <f>SUM(G4:G14)</f>
        <v>4768.3999999999996</v>
      </c>
    </row>
    <row r="17" spans="2:7">
      <c r="B17" s="483" t="s">
        <v>1215</v>
      </c>
    </row>
    <row r="18" spans="2:7">
      <c r="B18" s="480" t="s">
        <v>1214</v>
      </c>
      <c r="C18" s="485">
        <f>C15</f>
        <v>0</v>
      </c>
      <c r="D18" s="486">
        <f>D15</f>
        <v>0</v>
      </c>
      <c r="F18" s="486">
        <f>F15</f>
        <v>0</v>
      </c>
      <c r="G18" s="480">
        <f>G15</f>
        <v>4768.3999999999996</v>
      </c>
    </row>
    <row r="19" spans="2:7">
      <c r="B19" s="480" t="s">
        <v>1213</v>
      </c>
      <c r="C19" s="485">
        <f>3.6%*C18</f>
        <v>0</v>
      </c>
      <c r="F19" s="485">
        <f t="shared" ref="F19:F25" si="1">C19+D19</f>
        <v>0</v>
      </c>
    </row>
    <row r="20" spans="2:7">
      <c r="B20" s="480" t="s">
        <v>1212</v>
      </c>
      <c r="D20" s="489"/>
      <c r="F20" s="485">
        <f t="shared" si="1"/>
        <v>0</v>
      </c>
    </row>
    <row r="21" spans="2:7">
      <c r="B21" s="480" t="s">
        <v>1211</v>
      </c>
      <c r="D21" s="490"/>
      <c r="F21" s="485">
        <f t="shared" si="1"/>
        <v>0</v>
      </c>
    </row>
    <row r="22" spans="2:7">
      <c r="B22" s="480" t="s">
        <v>1210</v>
      </c>
      <c r="D22" s="490"/>
      <c r="F22" s="485">
        <f t="shared" si="1"/>
        <v>0</v>
      </c>
    </row>
    <row r="23" spans="2:7">
      <c r="B23" s="480" t="s">
        <v>1209</v>
      </c>
      <c r="D23" s="489"/>
      <c r="E23" s="480" t="s">
        <v>4909</v>
      </c>
      <c r="F23" s="485">
        <f t="shared" si="1"/>
        <v>0</v>
      </c>
    </row>
    <row r="24" spans="2:7">
      <c r="B24" s="480" t="s">
        <v>1208</v>
      </c>
      <c r="D24" s="489"/>
      <c r="E24" s="480" t="s">
        <v>4910</v>
      </c>
      <c r="F24" s="485">
        <f t="shared" si="1"/>
        <v>0</v>
      </c>
    </row>
    <row r="25" spans="2:7">
      <c r="B25" s="480" t="s">
        <v>1207</v>
      </c>
      <c r="D25" s="489"/>
      <c r="E25" s="480" t="s">
        <v>4911</v>
      </c>
      <c r="F25" s="485">
        <f t="shared" si="1"/>
        <v>0</v>
      </c>
    </row>
    <row r="26" spans="2:7">
      <c r="B26" s="480" t="s">
        <v>1206</v>
      </c>
      <c r="C26" s="487">
        <f>SUM(C18:C25)</f>
        <v>0</v>
      </c>
      <c r="D26" s="487">
        <f>SUM(D18:D25)</f>
        <v>0</v>
      </c>
      <c r="F26" s="487">
        <f>SUM(F18:F25)</f>
        <v>0</v>
      </c>
      <c r="G26" s="480">
        <f>G18</f>
        <v>4768.3999999999996</v>
      </c>
    </row>
    <row r="27" spans="2:7">
      <c r="B27" s="483" t="s">
        <v>1205</v>
      </c>
      <c r="C27" s="483"/>
      <c r="D27" s="483" t="s">
        <v>14</v>
      </c>
      <c r="E27" s="483"/>
      <c r="F27" s="488">
        <f>F26</f>
        <v>0</v>
      </c>
    </row>
  </sheetData>
  <sheetProtection password="CC09" sheet="1" objects="1" scenarios="1" selectLockedCells="1"/>
  <mergeCells count="1">
    <mergeCell ref="A1:G1"/>
  </mergeCells>
  <pageMargins left="0.78740157499999996" right="0.78740157499999996" top="0.984251969" bottom="0.984251969" header="0.4921259845" footer="0.4921259845"/>
  <pageSetup paperSize="9" scale="90" orientation="landscape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84"/>
  <sheetViews>
    <sheetView workbookViewId="0">
      <selection activeCell="E2" sqref="E2"/>
    </sheetView>
  </sheetViews>
  <sheetFormatPr defaultRowHeight="12.75"/>
  <cols>
    <col min="1" max="1" width="9.33203125" style="54"/>
    <col min="2" max="2" width="72.1640625" style="54" customWidth="1"/>
    <col min="3" max="3" width="6.5" style="54" customWidth="1"/>
    <col min="4" max="4" width="4.1640625" style="54" customWidth="1"/>
    <col min="5" max="5" width="14.33203125" style="491" customWidth="1"/>
    <col min="6" max="6" width="11.1640625" style="54" bestFit="1" customWidth="1"/>
    <col min="7" max="7" width="13.1640625" style="491" customWidth="1"/>
    <col min="8" max="8" width="10" style="54" bestFit="1" customWidth="1"/>
    <col min="9" max="9" width="11.5" style="491" customWidth="1"/>
    <col min="10" max="10" width="9.33203125" style="54"/>
    <col min="11" max="11" width="16.33203125" style="54" customWidth="1"/>
    <col min="12" max="16384" width="9.33203125" style="54"/>
  </cols>
  <sheetData>
    <row r="1" spans="1:11">
      <c r="A1" s="54" t="s">
        <v>1452</v>
      </c>
      <c r="B1" s="54" t="s">
        <v>1451</v>
      </c>
      <c r="C1" s="54" t="s">
        <v>1450</v>
      </c>
      <c r="D1" s="54" t="s">
        <v>67</v>
      </c>
      <c r="E1" s="491" t="s">
        <v>1449</v>
      </c>
      <c r="F1" s="54" t="s">
        <v>1235</v>
      </c>
      <c r="G1" s="491" t="s">
        <v>1448</v>
      </c>
      <c r="H1" s="54" t="s">
        <v>1235</v>
      </c>
      <c r="I1" s="491" t="s">
        <v>1447</v>
      </c>
      <c r="J1" s="54" t="s">
        <v>1235</v>
      </c>
      <c r="K1" s="54" t="s">
        <v>71</v>
      </c>
    </row>
    <row r="2" spans="1:11">
      <c r="A2" s="56">
        <v>1</v>
      </c>
      <c r="B2" s="56" t="s">
        <v>1226</v>
      </c>
    </row>
    <row r="3" spans="1:11">
      <c r="A3" s="54" t="s">
        <v>1446</v>
      </c>
      <c r="B3" s="54" t="s">
        <v>1445</v>
      </c>
      <c r="C3" s="54">
        <v>1</v>
      </c>
      <c r="D3" s="54" t="s">
        <v>1245</v>
      </c>
      <c r="F3" s="57">
        <f>C3*E3</f>
        <v>0</v>
      </c>
      <c r="H3" s="57">
        <f>C3*G3</f>
        <v>0</v>
      </c>
      <c r="I3" s="491">
        <v>964</v>
      </c>
      <c r="J3" s="57">
        <f>C3*I3</f>
        <v>964</v>
      </c>
      <c r="K3" s="60" t="s">
        <v>1248</v>
      </c>
    </row>
    <row r="4" spans="1:11">
      <c r="B4" s="54" t="s">
        <v>1444</v>
      </c>
      <c r="F4" s="61"/>
      <c r="H4" s="61"/>
      <c r="I4" s="492"/>
      <c r="J4" s="61"/>
    </row>
    <row r="5" spans="1:11">
      <c r="A5" s="54" t="s">
        <v>14</v>
      </c>
      <c r="B5" s="54" t="s">
        <v>1443</v>
      </c>
      <c r="F5" s="61"/>
      <c r="H5" s="61"/>
      <c r="I5" s="492"/>
      <c r="J5" s="61"/>
    </row>
    <row r="6" spans="1:11">
      <c r="B6" s="54" t="s">
        <v>1442</v>
      </c>
      <c r="F6" s="61"/>
      <c r="H6" s="61"/>
      <c r="I6" s="492"/>
      <c r="J6" s="61"/>
    </row>
    <row r="7" spans="1:11">
      <c r="A7" s="54" t="s">
        <v>1441</v>
      </c>
      <c r="B7" s="54" t="s">
        <v>1440</v>
      </c>
      <c r="C7" s="54">
        <v>1</v>
      </c>
      <c r="D7" s="54" t="s">
        <v>1245</v>
      </c>
      <c r="F7" s="57">
        <f>C7*E7</f>
        <v>0</v>
      </c>
      <c r="H7" s="57">
        <f t="shared" ref="H7:H14" si="0">C7*G7</f>
        <v>0</v>
      </c>
      <c r="I7" s="491">
        <v>964</v>
      </c>
      <c r="J7" s="57">
        <f t="shared" ref="J7:J14" si="1">C7*I7</f>
        <v>964</v>
      </c>
      <c r="K7" s="60" t="s">
        <v>1242</v>
      </c>
    </row>
    <row r="8" spans="1:11">
      <c r="A8" s="54" t="s">
        <v>1439</v>
      </c>
      <c r="B8" s="54" t="s">
        <v>1438</v>
      </c>
      <c r="C8" s="54">
        <v>1</v>
      </c>
      <c r="D8" s="54" t="s">
        <v>1245</v>
      </c>
      <c r="F8" s="57">
        <f>C8*E8</f>
        <v>0</v>
      </c>
      <c r="H8" s="57">
        <f t="shared" si="0"/>
        <v>0</v>
      </c>
      <c r="I8" s="491">
        <v>137</v>
      </c>
      <c r="J8" s="57">
        <f t="shared" si="1"/>
        <v>137</v>
      </c>
      <c r="K8" s="60" t="s">
        <v>1242</v>
      </c>
    </row>
    <row r="9" spans="1:11">
      <c r="A9" s="54" t="s">
        <v>1437</v>
      </c>
      <c r="B9" s="54" t="s">
        <v>1436</v>
      </c>
      <c r="C9" s="54">
        <v>1</v>
      </c>
      <c r="D9" s="54" t="s">
        <v>1245</v>
      </c>
      <c r="F9" s="57">
        <f>C9*E9</f>
        <v>0</v>
      </c>
      <c r="H9" s="57">
        <f t="shared" si="0"/>
        <v>0</v>
      </c>
      <c r="I9" s="491">
        <v>1</v>
      </c>
      <c r="J9" s="57">
        <f t="shared" si="1"/>
        <v>1</v>
      </c>
      <c r="K9" s="60" t="s">
        <v>1242</v>
      </c>
    </row>
    <row r="10" spans="1:11">
      <c r="B10" s="54" t="s">
        <v>1435</v>
      </c>
      <c r="F10" s="57"/>
      <c r="H10" s="57">
        <f t="shared" si="0"/>
        <v>0</v>
      </c>
      <c r="J10" s="57">
        <f t="shared" si="1"/>
        <v>0</v>
      </c>
    </row>
    <row r="11" spans="1:11">
      <c r="A11" s="54" t="s">
        <v>1434</v>
      </c>
      <c r="B11" s="54" t="s">
        <v>1433</v>
      </c>
      <c r="C11" s="54">
        <v>1</v>
      </c>
      <c r="D11" s="54" t="s">
        <v>1245</v>
      </c>
      <c r="F11" s="57">
        <f>C11*E11</f>
        <v>0</v>
      </c>
      <c r="H11" s="57">
        <f t="shared" si="0"/>
        <v>0</v>
      </c>
      <c r="I11" s="491">
        <v>1</v>
      </c>
      <c r="J11" s="57">
        <f t="shared" si="1"/>
        <v>1</v>
      </c>
      <c r="K11" s="60" t="s">
        <v>1242</v>
      </c>
    </row>
    <row r="12" spans="1:11">
      <c r="A12" s="54" t="s">
        <v>1432</v>
      </c>
      <c r="B12" s="54" t="s">
        <v>1431</v>
      </c>
      <c r="C12" s="54">
        <v>1</v>
      </c>
      <c r="D12" s="54" t="s">
        <v>1245</v>
      </c>
      <c r="F12" s="57">
        <f>C12*E12</f>
        <v>0</v>
      </c>
      <c r="H12" s="57">
        <f t="shared" si="0"/>
        <v>0</v>
      </c>
      <c r="I12" s="491">
        <v>1</v>
      </c>
      <c r="J12" s="57">
        <f t="shared" si="1"/>
        <v>1</v>
      </c>
      <c r="K12" s="60" t="s">
        <v>1242</v>
      </c>
    </row>
    <row r="13" spans="1:11">
      <c r="A13" s="54" t="s">
        <v>1430</v>
      </c>
      <c r="B13" s="54" t="s">
        <v>1429</v>
      </c>
      <c r="C13" s="54">
        <v>1</v>
      </c>
      <c r="D13" s="54" t="s">
        <v>1245</v>
      </c>
      <c r="F13" s="57">
        <f>C13*E13</f>
        <v>0</v>
      </c>
      <c r="H13" s="57">
        <f t="shared" si="0"/>
        <v>0</v>
      </c>
      <c r="I13" s="491">
        <v>1</v>
      </c>
      <c r="J13" s="57">
        <f t="shared" si="1"/>
        <v>1</v>
      </c>
      <c r="K13" s="60" t="s">
        <v>1242</v>
      </c>
    </row>
    <row r="14" spans="1:11">
      <c r="A14" s="54" t="s">
        <v>1428</v>
      </c>
      <c r="B14" s="54" t="s">
        <v>1359</v>
      </c>
      <c r="C14" s="54">
        <v>7</v>
      </c>
      <c r="D14" s="54" t="s">
        <v>1238</v>
      </c>
      <c r="F14" s="57">
        <f>C14*E14</f>
        <v>0</v>
      </c>
      <c r="H14" s="57">
        <f t="shared" si="0"/>
        <v>0</v>
      </c>
      <c r="I14" s="491">
        <v>1</v>
      </c>
      <c r="J14" s="57">
        <f t="shared" si="1"/>
        <v>7</v>
      </c>
      <c r="K14" s="60" t="s">
        <v>1242</v>
      </c>
    </row>
    <row r="15" spans="1:11">
      <c r="B15" s="54" t="s">
        <v>1358</v>
      </c>
      <c r="F15" s="61"/>
      <c r="H15" s="61"/>
      <c r="I15" s="492"/>
      <c r="J15" s="61"/>
    </row>
    <row r="16" spans="1:11">
      <c r="A16" s="54" t="s">
        <v>14</v>
      </c>
      <c r="B16" s="54" t="s">
        <v>1357</v>
      </c>
      <c r="F16" s="61"/>
      <c r="H16" s="61"/>
      <c r="I16" s="492"/>
      <c r="J16" s="61"/>
    </row>
    <row r="17" spans="1:11">
      <c r="A17" s="54" t="s">
        <v>1427</v>
      </c>
      <c r="B17" s="54" t="s">
        <v>1355</v>
      </c>
      <c r="C17" s="54">
        <v>1</v>
      </c>
      <c r="D17" s="54" t="s">
        <v>1354</v>
      </c>
      <c r="F17" s="57">
        <f>C17*E17</f>
        <v>0</v>
      </c>
      <c r="H17" s="57">
        <f>C17*G17</f>
        <v>0</v>
      </c>
      <c r="I17" s="491">
        <v>10</v>
      </c>
      <c r="J17" s="57">
        <f>C17*I17</f>
        <v>10</v>
      </c>
      <c r="K17" s="60" t="s">
        <v>1242</v>
      </c>
    </row>
    <row r="18" spans="1:11">
      <c r="A18" s="54" t="s">
        <v>1426</v>
      </c>
      <c r="B18" s="54" t="s">
        <v>1269</v>
      </c>
      <c r="F18" s="61"/>
      <c r="H18" s="61"/>
      <c r="I18" s="492"/>
      <c r="J18" s="61"/>
    </row>
    <row r="19" spans="1:11">
      <c r="A19" s="54" t="s">
        <v>1425</v>
      </c>
      <c r="B19" s="54" t="s">
        <v>1424</v>
      </c>
      <c r="C19" s="54">
        <v>12</v>
      </c>
      <c r="D19" s="54" t="s">
        <v>1245</v>
      </c>
      <c r="F19" s="57">
        <f t="shared" ref="F19:F28" si="2">C19*E19</f>
        <v>0</v>
      </c>
      <c r="H19" s="57">
        <f t="shared" ref="H19:H28" si="3">C19*G19</f>
        <v>0</v>
      </c>
      <c r="I19" s="491">
        <v>0</v>
      </c>
      <c r="J19" s="57">
        <f t="shared" ref="J19:J28" si="4">C19*I19</f>
        <v>0</v>
      </c>
      <c r="K19" s="60" t="s">
        <v>1242</v>
      </c>
    </row>
    <row r="20" spans="1:11">
      <c r="A20" s="54" t="s">
        <v>1423</v>
      </c>
      <c r="B20" s="54" t="s">
        <v>1422</v>
      </c>
      <c r="C20" s="54">
        <v>20</v>
      </c>
      <c r="D20" s="54" t="s">
        <v>1245</v>
      </c>
      <c r="F20" s="57">
        <f t="shared" si="2"/>
        <v>0</v>
      </c>
      <c r="H20" s="57">
        <f t="shared" si="3"/>
        <v>0</v>
      </c>
      <c r="I20" s="491">
        <v>0</v>
      </c>
      <c r="J20" s="57">
        <f t="shared" si="4"/>
        <v>0</v>
      </c>
      <c r="K20" s="60" t="s">
        <v>1242</v>
      </c>
    </row>
    <row r="21" spans="1:11">
      <c r="A21" s="54" t="s">
        <v>1421</v>
      </c>
      <c r="B21" s="54" t="s">
        <v>1420</v>
      </c>
      <c r="C21" s="54">
        <v>2</v>
      </c>
      <c r="D21" s="54" t="s">
        <v>1245</v>
      </c>
      <c r="F21" s="57">
        <f t="shared" si="2"/>
        <v>0</v>
      </c>
      <c r="H21" s="57">
        <f t="shared" si="3"/>
        <v>0</v>
      </c>
      <c r="I21" s="491">
        <v>0.6</v>
      </c>
      <c r="J21" s="57">
        <f t="shared" si="4"/>
        <v>1.2</v>
      </c>
      <c r="K21" s="60" t="s">
        <v>1242</v>
      </c>
    </row>
    <row r="22" spans="1:11">
      <c r="A22" s="54" t="s">
        <v>1419</v>
      </c>
      <c r="B22" s="54" t="s">
        <v>1393</v>
      </c>
      <c r="C22" s="54">
        <v>2</v>
      </c>
      <c r="D22" s="54" t="s">
        <v>1245</v>
      </c>
      <c r="F22" s="57">
        <f t="shared" si="2"/>
        <v>0</v>
      </c>
      <c r="H22" s="57">
        <f t="shared" si="3"/>
        <v>0</v>
      </c>
      <c r="I22" s="491">
        <v>0.7</v>
      </c>
      <c r="J22" s="57">
        <f t="shared" si="4"/>
        <v>1.4</v>
      </c>
      <c r="K22" s="60" t="s">
        <v>1242</v>
      </c>
    </row>
    <row r="23" spans="1:11">
      <c r="A23" s="54" t="s">
        <v>1418</v>
      </c>
      <c r="B23" s="54" t="s">
        <v>1417</v>
      </c>
      <c r="C23" s="54">
        <v>1</v>
      </c>
      <c r="D23" s="54" t="s">
        <v>1245</v>
      </c>
      <c r="F23" s="57">
        <f t="shared" si="2"/>
        <v>0</v>
      </c>
      <c r="H23" s="57">
        <f t="shared" si="3"/>
        <v>0</v>
      </c>
      <c r="I23" s="491">
        <v>2.6</v>
      </c>
      <c r="J23" s="57">
        <f t="shared" si="4"/>
        <v>2.6</v>
      </c>
      <c r="K23" s="60" t="s">
        <v>1242</v>
      </c>
    </row>
    <row r="24" spans="1:11">
      <c r="A24" s="54" t="s">
        <v>1416</v>
      </c>
      <c r="B24" s="54" t="s">
        <v>1415</v>
      </c>
      <c r="C24" s="54">
        <v>1</v>
      </c>
      <c r="D24" s="54" t="s">
        <v>1245</v>
      </c>
      <c r="F24" s="57">
        <f t="shared" si="2"/>
        <v>0</v>
      </c>
      <c r="H24" s="57">
        <f t="shared" si="3"/>
        <v>0</v>
      </c>
      <c r="I24" s="491">
        <v>2.6</v>
      </c>
      <c r="J24" s="57">
        <f t="shared" si="4"/>
        <v>2.6</v>
      </c>
      <c r="K24" s="60" t="s">
        <v>1242</v>
      </c>
    </row>
    <row r="25" spans="1:11">
      <c r="A25" s="54" t="s">
        <v>1414</v>
      </c>
      <c r="B25" s="54" t="s">
        <v>1413</v>
      </c>
      <c r="C25" s="54">
        <v>6</v>
      </c>
      <c r="D25" s="54" t="s">
        <v>1245</v>
      </c>
      <c r="F25" s="57">
        <f t="shared" si="2"/>
        <v>0</v>
      </c>
      <c r="H25" s="57">
        <f t="shared" si="3"/>
        <v>0</v>
      </c>
      <c r="I25" s="491">
        <v>0</v>
      </c>
      <c r="J25" s="57">
        <f t="shared" si="4"/>
        <v>0</v>
      </c>
      <c r="K25" s="60" t="s">
        <v>1242</v>
      </c>
    </row>
    <row r="26" spans="1:11">
      <c r="A26" s="54" t="s">
        <v>1412</v>
      </c>
      <c r="B26" s="54" t="s">
        <v>1411</v>
      </c>
      <c r="C26" s="54">
        <v>3</v>
      </c>
      <c r="D26" s="54" t="s">
        <v>1245</v>
      </c>
      <c r="F26" s="57">
        <f t="shared" si="2"/>
        <v>0</v>
      </c>
      <c r="H26" s="57">
        <f t="shared" si="3"/>
        <v>0</v>
      </c>
      <c r="I26" s="491">
        <v>11</v>
      </c>
      <c r="J26" s="57">
        <f t="shared" si="4"/>
        <v>33</v>
      </c>
      <c r="K26" s="60" t="s">
        <v>1242</v>
      </c>
    </row>
    <row r="27" spans="1:11">
      <c r="A27" s="54" t="s">
        <v>1410</v>
      </c>
      <c r="B27" s="54" t="s">
        <v>1409</v>
      </c>
      <c r="C27" s="54">
        <v>3</v>
      </c>
      <c r="D27" s="54" t="s">
        <v>1245</v>
      </c>
      <c r="F27" s="57">
        <f t="shared" si="2"/>
        <v>0</v>
      </c>
      <c r="H27" s="57">
        <f t="shared" si="3"/>
        <v>0</v>
      </c>
      <c r="I27" s="491">
        <v>0</v>
      </c>
      <c r="J27" s="57">
        <f t="shared" si="4"/>
        <v>0</v>
      </c>
      <c r="K27" s="60" t="s">
        <v>1242</v>
      </c>
    </row>
    <row r="28" spans="1:11">
      <c r="A28" s="54" t="s">
        <v>1408</v>
      </c>
      <c r="B28" s="54" t="s">
        <v>1407</v>
      </c>
      <c r="C28" s="54">
        <v>2</v>
      </c>
      <c r="D28" s="54" t="s">
        <v>1245</v>
      </c>
      <c r="F28" s="57">
        <f t="shared" si="2"/>
        <v>0</v>
      </c>
      <c r="H28" s="57">
        <f t="shared" si="3"/>
        <v>0</v>
      </c>
      <c r="I28" s="491">
        <v>150</v>
      </c>
      <c r="J28" s="57">
        <f t="shared" si="4"/>
        <v>300</v>
      </c>
      <c r="K28" s="60" t="s">
        <v>1242</v>
      </c>
    </row>
    <row r="29" spans="1:11">
      <c r="B29" s="54" t="s">
        <v>1406</v>
      </c>
      <c r="F29" s="61"/>
      <c r="H29" s="61"/>
      <c r="I29" s="492"/>
      <c r="J29" s="61"/>
    </row>
    <row r="30" spans="1:11">
      <c r="A30" s="54" t="s">
        <v>1405</v>
      </c>
      <c r="B30" s="54" t="s">
        <v>1400</v>
      </c>
      <c r="C30" s="54">
        <v>2</v>
      </c>
      <c r="D30" s="54" t="s">
        <v>1245</v>
      </c>
      <c r="F30" s="57">
        <f>C30*E30</f>
        <v>0</v>
      </c>
      <c r="H30" s="57">
        <f>C30*G30</f>
        <v>0</v>
      </c>
      <c r="I30" s="491">
        <v>0</v>
      </c>
      <c r="J30" s="57">
        <f>C30*I30</f>
        <v>0</v>
      </c>
      <c r="K30" s="60" t="s">
        <v>1242</v>
      </c>
    </row>
    <row r="31" spans="1:11">
      <c r="A31" s="54" t="s">
        <v>1404</v>
      </c>
      <c r="B31" s="54" t="s">
        <v>1403</v>
      </c>
      <c r="C31" s="54">
        <v>1</v>
      </c>
      <c r="D31" s="54" t="s">
        <v>1245</v>
      </c>
      <c r="F31" s="57">
        <f>C31*E31</f>
        <v>0</v>
      </c>
      <c r="H31" s="57">
        <f>C31*G31</f>
        <v>0</v>
      </c>
      <c r="I31" s="491">
        <v>80</v>
      </c>
      <c r="J31" s="57">
        <f>C31*I31</f>
        <v>80</v>
      </c>
      <c r="K31" s="60" t="s">
        <v>1242</v>
      </c>
    </row>
    <row r="32" spans="1:11">
      <c r="B32" s="54" t="s">
        <v>1402</v>
      </c>
      <c r="F32" s="61"/>
      <c r="H32" s="61"/>
      <c r="I32" s="492"/>
      <c r="J32" s="61"/>
    </row>
    <row r="33" spans="1:11">
      <c r="A33" s="54" t="s">
        <v>1401</v>
      </c>
      <c r="B33" s="54" t="s">
        <v>1400</v>
      </c>
      <c r="C33" s="54">
        <v>1</v>
      </c>
      <c r="D33" s="54" t="s">
        <v>1245</v>
      </c>
      <c r="F33" s="57">
        <f>C33*E33</f>
        <v>0</v>
      </c>
      <c r="H33" s="57">
        <f>C33*G33</f>
        <v>0</v>
      </c>
      <c r="I33" s="491">
        <v>0</v>
      </c>
      <c r="J33" s="57">
        <f>C33*I33</f>
        <v>0</v>
      </c>
      <c r="K33" s="60" t="s">
        <v>1242</v>
      </c>
    </row>
    <row r="34" spans="1:11">
      <c r="A34" s="54" t="s">
        <v>1399</v>
      </c>
      <c r="B34" s="54" t="s">
        <v>1398</v>
      </c>
      <c r="C34" s="54">
        <v>1</v>
      </c>
      <c r="D34" s="54" t="s">
        <v>1245</v>
      </c>
      <c r="F34" s="57">
        <f>C34*E34</f>
        <v>0</v>
      </c>
      <c r="H34" s="57">
        <f>C34*G34</f>
        <v>0</v>
      </c>
      <c r="I34" s="491">
        <v>80</v>
      </c>
      <c r="J34" s="57">
        <f>C34*I34</f>
        <v>80</v>
      </c>
      <c r="K34" s="60" t="s">
        <v>1242</v>
      </c>
    </row>
    <row r="35" spans="1:11">
      <c r="B35" s="54" t="s">
        <v>1397</v>
      </c>
      <c r="F35" s="61"/>
      <c r="H35" s="61"/>
      <c r="I35" s="492"/>
      <c r="J35" s="61"/>
    </row>
    <row r="36" spans="1:11">
      <c r="A36" s="54" t="s">
        <v>1396</v>
      </c>
      <c r="B36" s="54" t="s">
        <v>1395</v>
      </c>
      <c r="C36" s="54">
        <v>4</v>
      </c>
      <c r="D36" s="54" t="s">
        <v>1245</v>
      </c>
      <c r="F36" s="57">
        <f t="shared" ref="F36:F44" si="5">C36*E36</f>
        <v>0</v>
      </c>
      <c r="H36" s="57">
        <f t="shared" ref="H36:H44" si="6">C36*G36</f>
        <v>0</v>
      </c>
      <c r="I36" s="491">
        <v>0</v>
      </c>
      <c r="J36" s="57">
        <f t="shared" ref="J36:J44" si="7">C36*I36</f>
        <v>0</v>
      </c>
      <c r="K36" s="60" t="s">
        <v>1242</v>
      </c>
    </row>
    <row r="37" spans="1:11">
      <c r="A37" s="54" t="s">
        <v>1394</v>
      </c>
      <c r="B37" s="54" t="s">
        <v>1393</v>
      </c>
      <c r="C37" s="54">
        <v>1</v>
      </c>
      <c r="D37" s="54" t="s">
        <v>1245</v>
      </c>
      <c r="F37" s="57">
        <f t="shared" si="5"/>
        <v>0</v>
      </c>
      <c r="H37" s="57">
        <f t="shared" si="6"/>
        <v>0</v>
      </c>
      <c r="I37" s="491">
        <v>0.7</v>
      </c>
      <c r="J37" s="57">
        <f t="shared" si="7"/>
        <v>0.7</v>
      </c>
      <c r="K37" s="60" t="s">
        <v>1242</v>
      </c>
    </row>
    <row r="38" spans="1:11">
      <c r="A38" s="54" t="s">
        <v>1392</v>
      </c>
      <c r="B38" s="54" t="s">
        <v>1385</v>
      </c>
      <c r="C38" s="54">
        <v>1</v>
      </c>
      <c r="D38" s="54" t="s">
        <v>1245</v>
      </c>
      <c r="F38" s="57">
        <f t="shared" si="5"/>
        <v>0</v>
      </c>
      <c r="H38" s="57">
        <f t="shared" si="6"/>
        <v>0</v>
      </c>
      <c r="I38" s="491">
        <v>0</v>
      </c>
      <c r="J38" s="57">
        <f t="shared" si="7"/>
        <v>0</v>
      </c>
      <c r="K38" s="60" t="s">
        <v>1242</v>
      </c>
    </row>
    <row r="39" spans="1:11">
      <c r="A39" s="54" t="s">
        <v>1391</v>
      </c>
      <c r="B39" s="54" t="s">
        <v>1390</v>
      </c>
      <c r="C39" s="54">
        <v>1</v>
      </c>
      <c r="D39" s="54" t="s">
        <v>1245</v>
      </c>
      <c r="F39" s="57">
        <f t="shared" si="5"/>
        <v>0</v>
      </c>
      <c r="H39" s="57">
        <f t="shared" si="6"/>
        <v>0</v>
      </c>
      <c r="I39" s="491">
        <v>0</v>
      </c>
      <c r="J39" s="57">
        <f t="shared" si="7"/>
        <v>0</v>
      </c>
      <c r="K39" s="60" t="s">
        <v>1242</v>
      </c>
    </row>
    <row r="40" spans="1:11">
      <c r="A40" s="54" t="s">
        <v>1389</v>
      </c>
      <c r="B40" s="54" t="s">
        <v>1338</v>
      </c>
      <c r="C40" s="54">
        <v>4</v>
      </c>
      <c r="D40" s="54" t="s">
        <v>1245</v>
      </c>
      <c r="F40" s="57">
        <f t="shared" si="5"/>
        <v>0</v>
      </c>
      <c r="H40" s="57">
        <f t="shared" si="6"/>
        <v>0</v>
      </c>
      <c r="I40" s="491">
        <v>0</v>
      </c>
      <c r="J40" s="57">
        <f t="shared" si="7"/>
        <v>0</v>
      </c>
      <c r="K40" s="60" t="s">
        <v>1242</v>
      </c>
    </row>
    <row r="41" spans="1:11">
      <c r="A41" s="54" t="s">
        <v>1388</v>
      </c>
      <c r="B41" s="54" t="s">
        <v>1387</v>
      </c>
      <c r="C41" s="54">
        <v>1</v>
      </c>
      <c r="D41" s="54" t="s">
        <v>1245</v>
      </c>
      <c r="F41" s="57">
        <f t="shared" si="5"/>
        <v>0</v>
      </c>
      <c r="H41" s="57">
        <f t="shared" si="6"/>
        <v>0</v>
      </c>
      <c r="I41" s="491">
        <v>1.1000000000000001</v>
      </c>
      <c r="J41" s="57">
        <f t="shared" si="7"/>
        <v>1.1000000000000001</v>
      </c>
      <c r="K41" s="60" t="s">
        <v>1242</v>
      </c>
    </row>
    <row r="42" spans="1:11">
      <c r="A42" s="54" t="s">
        <v>1386</v>
      </c>
      <c r="B42" s="54" t="s">
        <v>1385</v>
      </c>
      <c r="C42" s="54">
        <v>1</v>
      </c>
      <c r="D42" s="54" t="s">
        <v>1245</v>
      </c>
      <c r="F42" s="57">
        <f t="shared" si="5"/>
        <v>0</v>
      </c>
      <c r="H42" s="57">
        <f t="shared" si="6"/>
        <v>0</v>
      </c>
      <c r="I42" s="491">
        <v>0</v>
      </c>
      <c r="J42" s="57">
        <f t="shared" si="7"/>
        <v>0</v>
      </c>
      <c r="K42" s="60" t="s">
        <v>1242</v>
      </c>
    </row>
    <row r="43" spans="1:11">
      <c r="A43" s="54" t="s">
        <v>1384</v>
      </c>
      <c r="B43" s="54" t="s">
        <v>1383</v>
      </c>
      <c r="C43" s="54">
        <v>2</v>
      </c>
      <c r="D43" s="54" t="s">
        <v>1245</v>
      </c>
      <c r="F43" s="57">
        <f t="shared" si="5"/>
        <v>0</v>
      </c>
      <c r="H43" s="57">
        <f t="shared" si="6"/>
        <v>0</v>
      </c>
      <c r="I43" s="491">
        <v>7.4</v>
      </c>
      <c r="J43" s="57">
        <f t="shared" si="7"/>
        <v>14.8</v>
      </c>
      <c r="K43" s="60" t="s">
        <v>1242</v>
      </c>
    </row>
    <row r="44" spans="1:11">
      <c r="A44" s="54" t="s">
        <v>1382</v>
      </c>
      <c r="B44" s="54" t="s">
        <v>1381</v>
      </c>
      <c r="C44" s="54">
        <v>2</v>
      </c>
      <c r="D44" s="54" t="s">
        <v>1245</v>
      </c>
      <c r="F44" s="57">
        <f t="shared" si="5"/>
        <v>0</v>
      </c>
      <c r="H44" s="57">
        <f t="shared" si="6"/>
        <v>0</v>
      </c>
      <c r="I44" s="491">
        <v>3.5</v>
      </c>
      <c r="J44" s="57">
        <f t="shared" si="7"/>
        <v>7</v>
      </c>
      <c r="K44" s="60" t="s">
        <v>1242</v>
      </c>
    </row>
    <row r="45" spans="1:11">
      <c r="A45" s="54" t="s">
        <v>1380</v>
      </c>
      <c r="B45" s="54" t="s">
        <v>1269</v>
      </c>
      <c r="F45" s="61"/>
      <c r="H45" s="61"/>
      <c r="I45" s="492"/>
      <c r="J45" s="61"/>
      <c r="K45" s="60" t="s">
        <v>14</v>
      </c>
    </row>
    <row r="46" spans="1:11">
      <c r="A46" s="54" t="s">
        <v>1379</v>
      </c>
      <c r="B46" s="54" t="s">
        <v>1378</v>
      </c>
      <c r="C46" s="54">
        <v>4</v>
      </c>
      <c r="D46" s="54" t="s">
        <v>1238</v>
      </c>
      <c r="F46" s="57">
        <f>C46*E46</f>
        <v>0</v>
      </c>
      <c r="H46" s="57">
        <f>C46*G46</f>
        <v>0</v>
      </c>
      <c r="I46" s="491">
        <v>0</v>
      </c>
      <c r="J46" s="57">
        <f>C46*I46</f>
        <v>0</v>
      </c>
      <c r="K46" s="60" t="s">
        <v>1242</v>
      </c>
    </row>
    <row r="47" spans="1:11">
      <c r="B47" s="54" t="s">
        <v>1241</v>
      </c>
      <c r="F47" s="61"/>
      <c r="H47" s="61"/>
      <c r="I47" s="492"/>
      <c r="J47" s="61"/>
    </row>
    <row r="48" spans="1:11">
      <c r="A48" s="54" t="s">
        <v>1377</v>
      </c>
      <c r="B48" s="54" t="s">
        <v>1376</v>
      </c>
      <c r="C48" s="54">
        <v>12</v>
      </c>
      <c r="D48" s="54" t="s">
        <v>1238</v>
      </c>
      <c r="F48" s="57">
        <f>C48*E48</f>
        <v>0</v>
      </c>
      <c r="H48" s="57">
        <f>C48*G48</f>
        <v>0</v>
      </c>
      <c r="I48" s="491">
        <v>0</v>
      </c>
      <c r="J48" s="57">
        <f>C48*I48</f>
        <v>0</v>
      </c>
      <c r="K48" s="60" t="s">
        <v>1242</v>
      </c>
    </row>
    <row r="49" spans="1:11">
      <c r="B49" s="54" t="s">
        <v>1241</v>
      </c>
      <c r="F49" s="61"/>
      <c r="H49" s="61"/>
      <c r="I49" s="492"/>
      <c r="J49" s="61"/>
    </row>
    <row r="50" spans="1:11">
      <c r="A50" s="54" t="s">
        <v>1375</v>
      </c>
      <c r="B50" s="54" t="s">
        <v>1374</v>
      </c>
      <c r="F50" s="61"/>
      <c r="H50" s="61"/>
      <c r="I50" s="492"/>
      <c r="J50" s="61"/>
    </row>
    <row r="51" spans="1:11">
      <c r="B51" s="54" t="s">
        <v>1373</v>
      </c>
      <c r="F51" s="61"/>
      <c r="H51" s="61"/>
      <c r="I51" s="492"/>
      <c r="J51" s="61"/>
    </row>
    <row r="52" spans="1:11">
      <c r="A52" s="54" t="s">
        <v>14</v>
      </c>
      <c r="B52" s="54" t="s">
        <v>1372</v>
      </c>
      <c r="C52" s="54">
        <v>196</v>
      </c>
      <c r="D52" s="54" t="s">
        <v>959</v>
      </c>
      <c r="F52" s="57">
        <f>C52*E52</f>
        <v>0</v>
      </c>
      <c r="H52" s="57">
        <f>C52*G52</f>
        <v>0</v>
      </c>
      <c r="I52" s="491">
        <v>10</v>
      </c>
      <c r="J52" s="57">
        <f>C52*I52</f>
        <v>1960</v>
      </c>
      <c r="K52" s="60" t="s">
        <v>1242</v>
      </c>
    </row>
    <row r="53" spans="1:11">
      <c r="A53" s="54" t="s">
        <v>1371</v>
      </c>
      <c r="B53" s="54" t="s">
        <v>1370</v>
      </c>
      <c r="C53" s="54">
        <v>110</v>
      </c>
      <c r="D53" s="54" t="s">
        <v>959</v>
      </c>
      <c r="F53" s="57">
        <f>C53*E53</f>
        <v>0</v>
      </c>
      <c r="H53" s="57">
        <f>C53*G53</f>
        <v>0</v>
      </c>
      <c r="I53" s="491">
        <v>0</v>
      </c>
      <c r="J53" s="57">
        <f>C53*I53</f>
        <v>0</v>
      </c>
      <c r="K53" s="60" t="s">
        <v>1242</v>
      </c>
    </row>
    <row r="54" spans="1:11">
      <c r="B54" s="54" t="s">
        <v>1369</v>
      </c>
      <c r="F54" s="61"/>
      <c r="H54" s="61"/>
      <c r="I54" s="492"/>
      <c r="J54" s="61"/>
      <c r="K54" s="60" t="s">
        <v>14</v>
      </c>
    </row>
    <row r="55" spans="1:11">
      <c r="A55" s="54" t="s">
        <v>1368</v>
      </c>
      <c r="B55" s="54" t="s">
        <v>1367</v>
      </c>
      <c r="C55" s="54">
        <v>86</v>
      </c>
      <c r="D55" s="54" t="s">
        <v>959</v>
      </c>
      <c r="F55" s="57">
        <f>C55*E55</f>
        <v>0</v>
      </c>
      <c r="H55" s="57">
        <f>C55*G55</f>
        <v>0</v>
      </c>
      <c r="I55" s="491">
        <v>0</v>
      </c>
      <c r="J55" s="57">
        <f>C55*I55</f>
        <v>0</v>
      </c>
      <c r="K55" s="60" t="s">
        <v>1242</v>
      </c>
    </row>
    <row r="56" spans="1:11">
      <c r="B56" s="54" t="s">
        <v>1366</v>
      </c>
      <c r="J56" s="54" t="s">
        <v>14</v>
      </c>
    </row>
    <row r="57" spans="1:11">
      <c r="B57" s="56" t="s">
        <v>1235</v>
      </c>
      <c r="F57" s="55">
        <f>SUM(F3:F56)</f>
        <v>0</v>
      </c>
      <c r="G57" s="493"/>
      <c r="H57" s="55">
        <f>SUM(H3:H55)</f>
        <v>0</v>
      </c>
      <c r="I57" s="493"/>
      <c r="J57" s="55">
        <f>SUM(J3:J55)</f>
        <v>4570.3999999999996</v>
      </c>
    </row>
    <row r="59" spans="1:11">
      <c r="A59" s="56">
        <v>2</v>
      </c>
      <c r="B59" s="56" t="s">
        <v>1225</v>
      </c>
    </row>
    <row r="60" spans="1:11">
      <c r="A60" s="54" t="s">
        <v>1365</v>
      </c>
      <c r="B60" s="54" t="s">
        <v>1364</v>
      </c>
      <c r="C60" s="54">
        <v>1</v>
      </c>
      <c r="D60" s="54" t="s">
        <v>1245</v>
      </c>
      <c r="F60" s="57">
        <f>C60*E60</f>
        <v>0</v>
      </c>
      <c r="H60" s="58">
        <f>C60*G60</f>
        <v>0</v>
      </c>
      <c r="I60" s="491">
        <v>43</v>
      </c>
      <c r="J60" s="58">
        <f>C60*I60</f>
        <v>43</v>
      </c>
      <c r="K60" s="60" t="s">
        <v>1248</v>
      </c>
    </row>
    <row r="61" spans="1:11">
      <c r="B61" s="54" t="s">
        <v>1363</v>
      </c>
      <c r="F61" s="61"/>
      <c r="H61" s="62"/>
      <c r="I61" s="492"/>
      <c r="J61" s="62"/>
    </row>
    <row r="62" spans="1:11">
      <c r="A62" s="54" t="s">
        <v>1362</v>
      </c>
      <c r="B62" s="54" t="s">
        <v>1361</v>
      </c>
      <c r="C62" s="54">
        <v>1</v>
      </c>
      <c r="D62" s="54" t="s">
        <v>1245</v>
      </c>
      <c r="F62" s="57">
        <f>C62*E62</f>
        <v>0</v>
      </c>
      <c r="H62" s="58">
        <f>C62*G62</f>
        <v>0</v>
      </c>
      <c r="I62" s="491">
        <v>2</v>
      </c>
      <c r="J62" s="58">
        <f>C62*I62</f>
        <v>2</v>
      </c>
      <c r="K62" s="60" t="s">
        <v>1242</v>
      </c>
    </row>
    <row r="63" spans="1:11">
      <c r="A63" s="54" t="s">
        <v>1360</v>
      </c>
      <c r="B63" s="54" t="s">
        <v>1359</v>
      </c>
      <c r="C63" s="54">
        <v>15</v>
      </c>
      <c r="D63" s="54" t="s">
        <v>1238</v>
      </c>
      <c r="F63" s="57">
        <f>C63*E63</f>
        <v>0</v>
      </c>
      <c r="H63" s="58">
        <f>C63*G63</f>
        <v>0</v>
      </c>
      <c r="I63" s="491">
        <v>1</v>
      </c>
      <c r="J63" s="58">
        <f>C63*I63</f>
        <v>15</v>
      </c>
      <c r="K63" s="60" t="s">
        <v>1242</v>
      </c>
    </row>
    <row r="64" spans="1:11">
      <c r="B64" s="54" t="s">
        <v>1358</v>
      </c>
      <c r="F64" s="61"/>
      <c r="H64" s="62"/>
      <c r="I64" s="492"/>
      <c r="J64" s="62"/>
    </row>
    <row r="65" spans="1:11">
      <c r="A65" s="54" t="s">
        <v>14</v>
      </c>
      <c r="B65" s="54" t="s">
        <v>1357</v>
      </c>
      <c r="F65" s="61"/>
      <c r="H65" s="62"/>
      <c r="I65" s="492"/>
      <c r="J65" s="62"/>
    </row>
    <row r="66" spans="1:11">
      <c r="A66" s="54" t="s">
        <v>1356</v>
      </c>
      <c r="B66" s="54" t="s">
        <v>1355</v>
      </c>
      <c r="C66" s="54">
        <v>1</v>
      </c>
      <c r="D66" s="54" t="s">
        <v>1354</v>
      </c>
      <c r="F66" s="57">
        <f>C66*E66</f>
        <v>0</v>
      </c>
      <c r="H66" s="58">
        <f>C66*G66</f>
        <v>0</v>
      </c>
      <c r="I66" s="491">
        <v>10</v>
      </c>
      <c r="J66" s="58">
        <f>C66*I66</f>
        <v>10</v>
      </c>
      <c r="K66" s="60" t="s">
        <v>1242</v>
      </c>
    </row>
    <row r="67" spans="1:11">
      <c r="B67" s="56" t="s">
        <v>1235</v>
      </c>
      <c r="F67" s="55">
        <f>SUM(F60:F66)</f>
        <v>0</v>
      </c>
      <c r="G67" s="493"/>
      <c r="H67" s="59">
        <f>SUM(H60:H66)</f>
        <v>0</v>
      </c>
      <c r="I67" s="493"/>
      <c r="J67" s="59">
        <f>SUM(J60:J66)</f>
        <v>70</v>
      </c>
    </row>
    <row r="69" spans="1:11">
      <c r="A69" s="56">
        <v>3</v>
      </c>
      <c r="B69" s="56" t="s">
        <v>1224</v>
      </c>
    </row>
    <row r="70" spans="1:11">
      <c r="A70" s="54" t="s">
        <v>1353</v>
      </c>
      <c r="B70" s="54" t="s">
        <v>1260</v>
      </c>
      <c r="C70" s="54">
        <v>1</v>
      </c>
      <c r="D70" s="54" t="s">
        <v>1245</v>
      </c>
      <c r="F70" s="57">
        <f>C70*E70</f>
        <v>0</v>
      </c>
      <c r="H70" s="57">
        <f>C70*G70</f>
        <v>0</v>
      </c>
      <c r="I70" s="491">
        <v>2.6</v>
      </c>
      <c r="J70" s="57">
        <f>C70*I70</f>
        <v>2.6</v>
      </c>
      <c r="K70" s="60" t="s">
        <v>1248</v>
      </c>
    </row>
    <row r="71" spans="1:11">
      <c r="B71" s="54" t="s">
        <v>1258</v>
      </c>
      <c r="E71" s="492"/>
      <c r="F71" s="61"/>
      <c r="G71" s="492"/>
      <c r="H71" s="61"/>
      <c r="I71" s="492"/>
      <c r="J71" s="61"/>
    </row>
    <row r="72" spans="1:11">
      <c r="A72" s="54" t="s">
        <v>1352</v>
      </c>
      <c r="B72" s="54" t="s">
        <v>1256</v>
      </c>
      <c r="C72" s="54">
        <v>1</v>
      </c>
      <c r="D72" s="54" t="s">
        <v>1245</v>
      </c>
      <c r="F72" s="57">
        <f>C72*E72</f>
        <v>0</v>
      </c>
      <c r="H72" s="57">
        <f>C72*G72</f>
        <v>0</v>
      </c>
      <c r="I72" s="491">
        <v>0</v>
      </c>
      <c r="J72" s="57">
        <f>C72*I72</f>
        <v>0</v>
      </c>
      <c r="K72" s="60" t="s">
        <v>1242</v>
      </c>
    </row>
    <row r="73" spans="1:11">
      <c r="A73" s="54" t="s">
        <v>1351</v>
      </c>
      <c r="B73" s="54" t="s">
        <v>1350</v>
      </c>
      <c r="C73" s="54">
        <v>1</v>
      </c>
      <c r="D73" s="54" t="s">
        <v>1238</v>
      </c>
      <c r="F73" s="57">
        <f>C73*E73</f>
        <v>0</v>
      </c>
      <c r="H73" s="57">
        <f>C73*G73</f>
        <v>0</v>
      </c>
      <c r="I73" s="491">
        <v>0</v>
      </c>
      <c r="J73" s="57">
        <f>C73*I73</f>
        <v>0</v>
      </c>
      <c r="K73" s="60" t="s">
        <v>1242</v>
      </c>
    </row>
    <row r="74" spans="1:11">
      <c r="A74" s="54" t="s">
        <v>1349</v>
      </c>
      <c r="B74" s="54" t="s">
        <v>1302</v>
      </c>
      <c r="C74" s="54">
        <v>2</v>
      </c>
      <c r="D74" s="54" t="s">
        <v>1245</v>
      </c>
      <c r="F74" s="57">
        <f>C74*E74</f>
        <v>0</v>
      </c>
      <c r="H74" s="57">
        <f>C74*G74</f>
        <v>0</v>
      </c>
      <c r="I74" s="491">
        <v>0.4</v>
      </c>
      <c r="J74" s="57">
        <f>C74*I74</f>
        <v>0.8</v>
      </c>
      <c r="K74" s="60" t="s">
        <v>1242</v>
      </c>
    </row>
    <row r="75" spans="1:11">
      <c r="B75" s="56" t="s">
        <v>1235</v>
      </c>
      <c r="F75" s="55">
        <f>SUM(F70:F74)</f>
        <v>0</v>
      </c>
      <c r="G75" s="493"/>
      <c r="H75" s="55">
        <f>SUM(H70:H74)</f>
        <v>0</v>
      </c>
      <c r="I75" s="493"/>
      <c r="J75" s="55">
        <f>SUM(J70:J74)</f>
        <v>3.4000000000000004</v>
      </c>
    </row>
    <row r="77" spans="1:11">
      <c r="A77" s="56">
        <v>4</v>
      </c>
      <c r="B77" s="56" t="s">
        <v>1223</v>
      </c>
    </row>
    <row r="78" spans="1:11">
      <c r="A78" s="54" t="s">
        <v>1348</v>
      </c>
      <c r="B78" s="54" t="s">
        <v>1347</v>
      </c>
      <c r="C78" s="54">
        <v>1</v>
      </c>
      <c r="D78" s="54" t="s">
        <v>1245</v>
      </c>
      <c r="F78" s="57">
        <f t="shared" ref="F78:F86" si="8">C78*E78</f>
        <v>0</v>
      </c>
      <c r="H78" s="57">
        <f t="shared" ref="H78:H86" si="9">C78*G78</f>
        <v>0</v>
      </c>
      <c r="I78" s="491">
        <v>2.7</v>
      </c>
      <c r="J78" s="57">
        <f t="shared" ref="J78:J86" si="10">C78*I78</f>
        <v>2.7</v>
      </c>
      <c r="K78" s="60" t="s">
        <v>1248</v>
      </c>
    </row>
    <row r="79" spans="1:11">
      <c r="A79" s="54" t="s">
        <v>1346</v>
      </c>
      <c r="B79" s="54" t="s">
        <v>1308</v>
      </c>
      <c r="C79" s="54">
        <v>2</v>
      </c>
      <c r="D79" s="54" t="s">
        <v>1245</v>
      </c>
      <c r="F79" s="57">
        <f t="shared" si="8"/>
        <v>0</v>
      </c>
      <c r="H79" s="57">
        <f t="shared" si="9"/>
        <v>0</v>
      </c>
      <c r="I79" s="491">
        <v>0</v>
      </c>
      <c r="J79" s="57">
        <f t="shared" si="10"/>
        <v>0</v>
      </c>
      <c r="K79" s="60" t="s">
        <v>1242</v>
      </c>
    </row>
    <row r="80" spans="1:11">
      <c r="A80" s="54" t="s">
        <v>1345</v>
      </c>
      <c r="B80" s="54" t="s">
        <v>1306</v>
      </c>
      <c r="C80" s="54">
        <v>1</v>
      </c>
      <c r="D80" s="54" t="s">
        <v>1245</v>
      </c>
      <c r="F80" s="57">
        <f t="shared" si="8"/>
        <v>0</v>
      </c>
      <c r="H80" s="57">
        <f t="shared" si="9"/>
        <v>0</v>
      </c>
      <c r="I80" s="491">
        <v>0</v>
      </c>
      <c r="J80" s="57">
        <f t="shared" si="10"/>
        <v>0</v>
      </c>
      <c r="K80" s="60" t="s">
        <v>1242</v>
      </c>
    </row>
    <row r="81" spans="1:11">
      <c r="A81" s="54" t="s">
        <v>1344</v>
      </c>
      <c r="B81" s="54" t="s">
        <v>1304</v>
      </c>
      <c r="C81" s="54">
        <v>1</v>
      </c>
      <c r="D81" s="54" t="s">
        <v>1245</v>
      </c>
      <c r="F81" s="57">
        <f t="shared" si="8"/>
        <v>0</v>
      </c>
      <c r="H81" s="57">
        <f t="shared" si="9"/>
        <v>0</v>
      </c>
      <c r="I81" s="491">
        <v>0</v>
      </c>
      <c r="J81" s="57">
        <f t="shared" si="10"/>
        <v>0</v>
      </c>
      <c r="K81" s="60" t="s">
        <v>1242</v>
      </c>
    </row>
    <row r="82" spans="1:11">
      <c r="A82" s="54" t="s">
        <v>1343</v>
      </c>
      <c r="B82" s="54" t="s">
        <v>1342</v>
      </c>
      <c r="C82" s="54">
        <v>2</v>
      </c>
      <c r="D82" s="54" t="s">
        <v>1245</v>
      </c>
      <c r="F82" s="57">
        <f t="shared" si="8"/>
        <v>0</v>
      </c>
      <c r="H82" s="57">
        <f t="shared" si="9"/>
        <v>0</v>
      </c>
      <c r="I82" s="491">
        <v>0.5</v>
      </c>
      <c r="J82" s="57">
        <f t="shared" si="10"/>
        <v>1</v>
      </c>
      <c r="K82" s="60" t="s">
        <v>1242</v>
      </c>
    </row>
    <row r="83" spans="1:11">
      <c r="A83" s="54" t="s">
        <v>1341</v>
      </c>
      <c r="B83" s="54" t="s">
        <v>1300</v>
      </c>
      <c r="C83" s="54">
        <v>3</v>
      </c>
      <c r="D83" s="54" t="s">
        <v>1245</v>
      </c>
      <c r="F83" s="57">
        <f t="shared" si="8"/>
        <v>0</v>
      </c>
      <c r="H83" s="57">
        <f t="shared" si="9"/>
        <v>0</v>
      </c>
      <c r="I83" s="491">
        <v>0</v>
      </c>
      <c r="J83" s="57">
        <f t="shared" si="10"/>
        <v>0</v>
      </c>
      <c r="K83" s="60" t="s">
        <v>1242</v>
      </c>
    </row>
    <row r="84" spans="1:11">
      <c r="A84" s="54" t="s">
        <v>1340</v>
      </c>
      <c r="B84" s="54" t="s">
        <v>1298</v>
      </c>
      <c r="C84" s="54">
        <v>3</v>
      </c>
      <c r="D84" s="54" t="s">
        <v>1245</v>
      </c>
      <c r="F84" s="57">
        <f t="shared" si="8"/>
        <v>0</v>
      </c>
      <c r="H84" s="57">
        <f t="shared" si="9"/>
        <v>0</v>
      </c>
      <c r="I84" s="491">
        <v>0</v>
      </c>
      <c r="J84" s="57">
        <f t="shared" si="10"/>
        <v>0</v>
      </c>
      <c r="K84" s="60" t="s">
        <v>1242</v>
      </c>
    </row>
    <row r="85" spans="1:11">
      <c r="A85" s="54" t="s">
        <v>1339</v>
      </c>
      <c r="B85" s="54" t="s">
        <v>1338</v>
      </c>
      <c r="C85" s="54">
        <v>1</v>
      </c>
      <c r="D85" s="54" t="s">
        <v>1245</v>
      </c>
      <c r="F85" s="57">
        <f t="shared" si="8"/>
        <v>0</v>
      </c>
      <c r="H85" s="57">
        <f t="shared" si="9"/>
        <v>0</v>
      </c>
      <c r="I85" s="491">
        <v>0</v>
      </c>
      <c r="J85" s="57">
        <f t="shared" si="10"/>
        <v>0</v>
      </c>
      <c r="K85" s="60" t="s">
        <v>1242</v>
      </c>
    </row>
    <row r="86" spans="1:11">
      <c r="A86" s="54" t="s">
        <v>1337</v>
      </c>
      <c r="B86" s="54" t="s">
        <v>1336</v>
      </c>
      <c r="C86" s="54">
        <v>1</v>
      </c>
      <c r="D86" s="54" t="s">
        <v>1245</v>
      </c>
      <c r="F86" s="57">
        <f t="shared" si="8"/>
        <v>0</v>
      </c>
      <c r="H86" s="57">
        <f t="shared" si="9"/>
        <v>0</v>
      </c>
      <c r="I86" s="491">
        <v>0</v>
      </c>
      <c r="J86" s="57">
        <f t="shared" si="10"/>
        <v>0</v>
      </c>
      <c r="K86" s="60" t="s">
        <v>1242</v>
      </c>
    </row>
    <row r="87" spans="1:11">
      <c r="A87" s="54" t="s">
        <v>1335</v>
      </c>
      <c r="B87" s="54" t="s">
        <v>1269</v>
      </c>
      <c r="E87" s="492"/>
      <c r="F87" s="61"/>
      <c r="G87" s="492"/>
      <c r="H87" s="61"/>
      <c r="I87" s="492"/>
      <c r="J87" s="61"/>
    </row>
    <row r="88" spans="1:11">
      <c r="A88" s="54" t="s">
        <v>1334</v>
      </c>
      <c r="B88" s="54" t="s">
        <v>1294</v>
      </c>
      <c r="C88" s="54">
        <v>6</v>
      </c>
      <c r="D88" s="54" t="s">
        <v>1238</v>
      </c>
      <c r="F88" s="57">
        <f>C88*E88</f>
        <v>0</v>
      </c>
      <c r="H88" s="57">
        <f>C88*G88</f>
        <v>0</v>
      </c>
      <c r="I88" s="491">
        <v>0</v>
      </c>
      <c r="J88" s="57">
        <f>C88*I88</f>
        <v>0</v>
      </c>
      <c r="K88" s="60" t="s">
        <v>1242</v>
      </c>
    </row>
    <row r="89" spans="1:11">
      <c r="B89" s="54" t="s">
        <v>1241</v>
      </c>
      <c r="E89" s="492"/>
      <c r="F89" s="61"/>
      <c r="G89" s="492"/>
      <c r="H89" s="61"/>
      <c r="I89" s="492"/>
      <c r="J89" s="61"/>
    </row>
    <row r="90" spans="1:11">
      <c r="A90" s="54" t="s">
        <v>1333</v>
      </c>
      <c r="B90" s="54" t="s">
        <v>1332</v>
      </c>
      <c r="C90" s="54">
        <v>1.5</v>
      </c>
      <c r="D90" s="54" t="s">
        <v>1238</v>
      </c>
      <c r="F90" s="57">
        <f>C90*E90</f>
        <v>0</v>
      </c>
      <c r="H90" s="57">
        <f>C90*G90</f>
        <v>0</v>
      </c>
      <c r="I90" s="491">
        <v>0</v>
      </c>
      <c r="J90" s="57">
        <f>C90*I90</f>
        <v>0</v>
      </c>
      <c r="K90" s="60" t="s">
        <v>1242</v>
      </c>
    </row>
    <row r="91" spans="1:11">
      <c r="B91" s="54" t="s">
        <v>1241</v>
      </c>
      <c r="E91" s="492"/>
      <c r="F91" s="61"/>
      <c r="G91" s="492"/>
      <c r="H91" s="61"/>
      <c r="I91" s="492"/>
      <c r="J91" s="61"/>
    </row>
    <row r="92" spans="1:11">
      <c r="A92" s="54" t="s">
        <v>1331</v>
      </c>
      <c r="B92" s="54" t="s">
        <v>1292</v>
      </c>
      <c r="C92" s="54">
        <v>5</v>
      </c>
      <c r="D92" s="54" t="s">
        <v>1238</v>
      </c>
      <c r="F92" s="57">
        <f>C92*E92</f>
        <v>0</v>
      </c>
      <c r="H92" s="57">
        <f>C92*G92</f>
        <v>0</v>
      </c>
      <c r="I92" s="491">
        <v>0</v>
      </c>
      <c r="J92" s="57">
        <f>C92*I92</f>
        <v>0</v>
      </c>
      <c r="K92" s="60" t="s">
        <v>1242</v>
      </c>
    </row>
    <row r="93" spans="1:11">
      <c r="B93" s="54" t="s">
        <v>1241</v>
      </c>
      <c r="E93" s="492"/>
      <c r="F93" s="61"/>
      <c r="G93" s="492"/>
      <c r="H93" s="61"/>
      <c r="I93" s="492"/>
      <c r="J93" s="61"/>
    </row>
    <row r="94" spans="1:11">
      <c r="A94" s="54" t="s">
        <v>1330</v>
      </c>
      <c r="B94" s="54" t="s">
        <v>1290</v>
      </c>
      <c r="C94" s="54">
        <v>3</v>
      </c>
      <c r="D94" s="54" t="s">
        <v>959</v>
      </c>
      <c r="F94" s="57">
        <f>C94*E94</f>
        <v>0</v>
      </c>
      <c r="H94" s="57">
        <f>C94*G94</f>
        <v>0</v>
      </c>
      <c r="I94" s="491">
        <v>0</v>
      </c>
      <c r="J94" s="57">
        <f>C94*I94</f>
        <v>0</v>
      </c>
      <c r="K94" s="60" t="s">
        <v>1242</v>
      </c>
    </row>
    <row r="95" spans="1:11">
      <c r="B95" s="54" t="s">
        <v>1262</v>
      </c>
    </row>
    <row r="96" spans="1:11">
      <c r="B96" s="56" t="s">
        <v>1235</v>
      </c>
      <c r="F96" s="55">
        <f>SUM(F78:F94)</f>
        <v>0</v>
      </c>
      <c r="G96" s="493"/>
      <c r="H96" s="55">
        <f>SUM(H78:H94)</f>
        <v>0</v>
      </c>
      <c r="I96" s="493"/>
      <c r="J96" s="55">
        <f>SUM(J78:J94)</f>
        <v>3.7</v>
      </c>
    </row>
    <row r="98" spans="1:11">
      <c r="A98" s="56">
        <v>5</v>
      </c>
      <c r="B98" s="56" t="s">
        <v>1222</v>
      </c>
    </row>
    <row r="99" spans="1:11">
      <c r="A99" s="54" t="s">
        <v>1329</v>
      </c>
      <c r="B99" s="54" t="s">
        <v>1328</v>
      </c>
      <c r="C99" s="54">
        <v>1</v>
      </c>
      <c r="D99" s="54" t="s">
        <v>1245</v>
      </c>
      <c r="F99" s="57">
        <f t="shared" ref="F99:F106" si="11">C99*E99</f>
        <v>0</v>
      </c>
      <c r="H99" s="57">
        <f t="shared" ref="H99:H106" si="12">C99*G99</f>
        <v>0</v>
      </c>
      <c r="I99" s="491">
        <v>2.7</v>
      </c>
      <c r="J99" s="57">
        <f t="shared" ref="J99:J106" si="13">C99*I99</f>
        <v>2.7</v>
      </c>
      <c r="K99" s="60" t="s">
        <v>1248</v>
      </c>
    </row>
    <row r="100" spans="1:11">
      <c r="A100" s="54" t="s">
        <v>1327</v>
      </c>
      <c r="B100" s="54" t="s">
        <v>1308</v>
      </c>
      <c r="C100" s="54">
        <v>2</v>
      </c>
      <c r="D100" s="54" t="s">
        <v>1245</v>
      </c>
      <c r="F100" s="57">
        <f t="shared" si="11"/>
        <v>0</v>
      </c>
      <c r="H100" s="57">
        <f t="shared" si="12"/>
        <v>0</v>
      </c>
      <c r="I100" s="491">
        <v>0</v>
      </c>
      <c r="J100" s="57">
        <f t="shared" si="13"/>
        <v>0</v>
      </c>
      <c r="K100" s="60" t="s">
        <v>1242</v>
      </c>
    </row>
    <row r="101" spans="1:11">
      <c r="A101" s="54" t="s">
        <v>1326</v>
      </c>
      <c r="B101" s="54" t="s">
        <v>1306</v>
      </c>
      <c r="C101" s="54">
        <v>1</v>
      </c>
      <c r="D101" s="54" t="s">
        <v>1245</v>
      </c>
      <c r="F101" s="57">
        <f t="shared" si="11"/>
        <v>0</v>
      </c>
      <c r="H101" s="57">
        <f t="shared" si="12"/>
        <v>0</v>
      </c>
      <c r="I101" s="491">
        <v>0</v>
      </c>
      <c r="J101" s="57">
        <f t="shared" si="13"/>
        <v>0</v>
      </c>
      <c r="K101" s="60" t="s">
        <v>1242</v>
      </c>
    </row>
    <row r="102" spans="1:11">
      <c r="A102" s="54" t="s">
        <v>1325</v>
      </c>
      <c r="B102" s="54" t="s">
        <v>1304</v>
      </c>
      <c r="C102" s="54">
        <v>1</v>
      </c>
      <c r="D102" s="54" t="s">
        <v>1245</v>
      </c>
      <c r="F102" s="57">
        <f t="shared" si="11"/>
        <v>0</v>
      </c>
      <c r="H102" s="57">
        <f t="shared" si="12"/>
        <v>0</v>
      </c>
      <c r="I102" s="491">
        <v>0</v>
      </c>
      <c r="J102" s="57">
        <f t="shared" si="13"/>
        <v>0</v>
      </c>
      <c r="K102" s="60" t="s">
        <v>1242</v>
      </c>
    </row>
    <row r="103" spans="1:11">
      <c r="A103" s="54" t="s">
        <v>1324</v>
      </c>
      <c r="B103" s="54" t="s">
        <v>1323</v>
      </c>
      <c r="C103" s="54">
        <v>2</v>
      </c>
      <c r="D103" s="54" t="s">
        <v>1245</v>
      </c>
      <c r="F103" s="57">
        <f t="shared" si="11"/>
        <v>0</v>
      </c>
      <c r="H103" s="57">
        <f t="shared" si="12"/>
        <v>0</v>
      </c>
      <c r="I103" s="491">
        <v>0.4</v>
      </c>
      <c r="J103" s="57">
        <f t="shared" si="13"/>
        <v>0.8</v>
      </c>
      <c r="K103" s="60" t="s">
        <v>1242</v>
      </c>
    </row>
    <row r="104" spans="1:11">
      <c r="A104" s="54" t="s">
        <v>1322</v>
      </c>
      <c r="B104" s="54" t="s">
        <v>1321</v>
      </c>
      <c r="C104" s="54">
        <v>2</v>
      </c>
      <c r="D104" s="54" t="s">
        <v>1245</v>
      </c>
      <c r="F104" s="57">
        <f t="shared" si="11"/>
        <v>0</v>
      </c>
      <c r="H104" s="57">
        <f t="shared" si="12"/>
        <v>0</v>
      </c>
      <c r="I104" s="491">
        <v>1.1000000000000001</v>
      </c>
      <c r="J104" s="57">
        <f t="shared" si="13"/>
        <v>2.2000000000000002</v>
      </c>
      <c r="K104" s="60" t="s">
        <v>1242</v>
      </c>
    </row>
    <row r="105" spans="1:11">
      <c r="A105" s="54" t="s">
        <v>1320</v>
      </c>
      <c r="B105" s="54" t="s">
        <v>1300</v>
      </c>
      <c r="C105" s="54">
        <v>4</v>
      </c>
      <c r="D105" s="54" t="s">
        <v>1245</v>
      </c>
      <c r="F105" s="57">
        <f t="shared" si="11"/>
        <v>0</v>
      </c>
      <c r="H105" s="57">
        <f t="shared" si="12"/>
        <v>0</v>
      </c>
      <c r="I105" s="491">
        <v>0</v>
      </c>
      <c r="J105" s="57">
        <f t="shared" si="13"/>
        <v>0</v>
      </c>
      <c r="K105" s="60" t="s">
        <v>1242</v>
      </c>
    </row>
    <row r="106" spans="1:11">
      <c r="A106" s="54" t="s">
        <v>1319</v>
      </c>
      <c r="B106" s="54" t="s">
        <v>1298</v>
      </c>
      <c r="C106" s="54">
        <v>4</v>
      </c>
      <c r="D106" s="54" t="s">
        <v>1245</v>
      </c>
      <c r="F106" s="57">
        <f t="shared" si="11"/>
        <v>0</v>
      </c>
      <c r="H106" s="57">
        <f t="shared" si="12"/>
        <v>0</v>
      </c>
      <c r="I106" s="491">
        <v>0</v>
      </c>
      <c r="J106" s="57">
        <f t="shared" si="13"/>
        <v>0</v>
      </c>
      <c r="K106" s="60" t="s">
        <v>1242</v>
      </c>
    </row>
    <row r="107" spans="1:11">
      <c r="A107" s="54" t="s">
        <v>1318</v>
      </c>
      <c r="B107" s="54" t="s">
        <v>1269</v>
      </c>
      <c r="F107" s="61"/>
      <c r="G107" s="492"/>
      <c r="H107" s="61"/>
      <c r="I107" s="492"/>
      <c r="J107" s="61"/>
    </row>
    <row r="108" spans="1:11">
      <c r="B108" s="54" t="s">
        <v>1317</v>
      </c>
      <c r="F108" s="61"/>
      <c r="G108" s="492"/>
      <c r="H108" s="61"/>
      <c r="I108" s="492"/>
      <c r="J108" s="61"/>
    </row>
    <row r="109" spans="1:11">
      <c r="A109" s="54" t="s">
        <v>1316</v>
      </c>
      <c r="B109" s="54" t="s">
        <v>1294</v>
      </c>
      <c r="C109" s="54">
        <v>8</v>
      </c>
      <c r="D109" s="54" t="s">
        <v>1238</v>
      </c>
      <c r="F109" s="57">
        <f>C109*E109</f>
        <v>0</v>
      </c>
      <c r="H109" s="57">
        <f>C109*G109</f>
        <v>0</v>
      </c>
      <c r="I109" s="491">
        <v>0</v>
      </c>
      <c r="J109" s="57">
        <f>C109*I109</f>
        <v>0</v>
      </c>
      <c r="K109" s="60" t="s">
        <v>1242</v>
      </c>
    </row>
    <row r="110" spans="1:11">
      <c r="B110" s="54" t="s">
        <v>1241</v>
      </c>
      <c r="F110" s="61"/>
      <c r="G110" s="492"/>
      <c r="H110" s="61"/>
      <c r="I110" s="492"/>
      <c r="J110" s="61"/>
    </row>
    <row r="111" spans="1:11">
      <c r="A111" s="54" t="s">
        <v>1315</v>
      </c>
      <c r="B111" s="54" t="s">
        <v>1314</v>
      </c>
      <c r="C111" s="54">
        <v>6</v>
      </c>
      <c r="D111" s="54" t="s">
        <v>1238</v>
      </c>
      <c r="F111" s="57">
        <f>C111*E111</f>
        <v>0</v>
      </c>
      <c r="H111" s="57">
        <f>C111*G111</f>
        <v>0</v>
      </c>
      <c r="I111" s="491">
        <v>0</v>
      </c>
      <c r="J111" s="57">
        <f>C111*I111</f>
        <v>0</v>
      </c>
      <c r="K111" s="60" t="s">
        <v>1242</v>
      </c>
    </row>
    <row r="112" spans="1:11">
      <c r="B112" s="54" t="s">
        <v>1241</v>
      </c>
      <c r="F112" s="61"/>
      <c r="G112" s="492"/>
      <c r="H112" s="61"/>
      <c r="I112" s="492"/>
      <c r="J112" s="61"/>
    </row>
    <row r="113" spans="1:11">
      <c r="A113" s="54" t="s">
        <v>1313</v>
      </c>
      <c r="B113" s="54" t="s">
        <v>1290</v>
      </c>
      <c r="C113" s="54">
        <v>3</v>
      </c>
      <c r="D113" s="54" t="s">
        <v>959</v>
      </c>
      <c r="F113" s="57">
        <f>C113*E113</f>
        <v>0</v>
      </c>
      <c r="H113" s="57">
        <f>C113*G113</f>
        <v>0</v>
      </c>
      <c r="I113" s="491">
        <v>0</v>
      </c>
      <c r="J113" s="57">
        <f>C113*I113</f>
        <v>0</v>
      </c>
      <c r="K113" s="60" t="s">
        <v>1242</v>
      </c>
    </row>
    <row r="114" spans="1:11">
      <c r="B114" s="54" t="s">
        <v>1312</v>
      </c>
    </row>
    <row r="115" spans="1:11">
      <c r="B115" s="56" t="s">
        <v>1235</v>
      </c>
      <c r="F115" s="55">
        <f>SUM(F99:F113)</f>
        <v>0</v>
      </c>
      <c r="G115" s="493"/>
      <c r="H115" s="55">
        <f>SUM(H99:H113)</f>
        <v>0</v>
      </c>
      <c r="I115" s="493"/>
      <c r="J115" s="55">
        <f>SUM(J99:J113)</f>
        <v>5.7</v>
      </c>
    </row>
    <row r="117" spans="1:11">
      <c r="A117" s="56">
        <v>6</v>
      </c>
      <c r="B117" s="56" t="s">
        <v>1221</v>
      </c>
    </row>
    <row r="118" spans="1:11">
      <c r="A118" s="54" t="s">
        <v>1311</v>
      </c>
      <c r="B118" s="54" t="s">
        <v>1310</v>
      </c>
      <c r="C118" s="54">
        <v>1</v>
      </c>
      <c r="D118" s="54" t="s">
        <v>1245</v>
      </c>
      <c r="F118" s="57">
        <f t="shared" ref="F118:F124" si="14">C118*E118</f>
        <v>0</v>
      </c>
      <c r="H118" s="57">
        <f t="shared" ref="H118:H124" si="15">C118*G118</f>
        <v>0</v>
      </c>
      <c r="I118" s="491">
        <v>2.7</v>
      </c>
      <c r="J118" s="57">
        <f t="shared" ref="J118:J124" si="16">C118*I118</f>
        <v>2.7</v>
      </c>
      <c r="K118" s="60" t="s">
        <v>1248</v>
      </c>
    </row>
    <row r="119" spans="1:11">
      <c r="A119" s="54" t="s">
        <v>1309</v>
      </c>
      <c r="B119" s="54" t="s">
        <v>1308</v>
      </c>
      <c r="C119" s="54">
        <v>2</v>
      </c>
      <c r="D119" s="54" t="s">
        <v>1245</v>
      </c>
      <c r="F119" s="57">
        <f t="shared" si="14"/>
        <v>0</v>
      </c>
      <c r="H119" s="57">
        <f t="shared" si="15"/>
        <v>0</v>
      </c>
      <c r="I119" s="491">
        <v>0</v>
      </c>
      <c r="J119" s="57">
        <f t="shared" si="16"/>
        <v>0</v>
      </c>
      <c r="K119" s="60" t="s">
        <v>1242</v>
      </c>
    </row>
    <row r="120" spans="1:11">
      <c r="A120" s="54" t="s">
        <v>1307</v>
      </c>
      <c r="B120" s="54" t="s">
        <v>1306</v>
      </c>
      <c r="C120" s="54">
        <v>1</v>
      </c>
      <c r="D120" s="54" t="s">
        <v>1245</v>
      </c>
      <c r="F120" s="57">
        <f t="shared" si="14"/>
        <v>0</v>
      </c>
      <c r="H120" s="57">
        <f t="shared" si="15"/>
        <v>0</v>
      </c>
      <c r="I120" s="491">
        <v>0</v>
      </c>
      <c r="J120" s="57">
        <f t="shared" si="16"/>
        <v>0</v>
      </c>
      <c r="K120" s="60" t="s">
        <v>1242</v>
      </c>
    </row>
    <row r="121" spans="1:11">
      <c r="A121" s="54" t="s">
        <v>1305</v>
      </c>
      <c r="B121" s="54" t="s">
        <v>1304</v>
      </c>
      <c r="C121" s="54">
        <v>1</v>
      </c>
      <c r="D121" s="54" t="s">
        <v>1245</v>
      </c>
      <c r="F121" s="57">
        <f t="shared" si="14"/>
        <v>0</v>
      </c>
      <c r="H121" s="57">
        <f t="shared" si="15"/>
        <v>0</v>
      </c>
      <c r="I121" s="491">
        <v>0</v>
      </c>
      <c r="J121" s="57">
        <f t="shared" si="16"/>
        <v>0</v>
      </c>
      <c r="K121" s="60" t="s">
        <v>1242</v>
      </c>
    </row>
    <row r="122" spans="1:11">
      <c r="A122" s="54" t="s">
        <v>1303</v>
      </c>
      <c r="B122" s="54" t="s">
        <v>1302</v>
      </c>
      <c r="C122" s="54">
        <v>2</v>
      </c>
      <c r="D122" s="54" t="s">
        <v>1245</v>
      </c>
      <c r="F122" s="57">
        <f t="shared" si="14"/>
        <v>0</v>
      </c>
      <c r="H122" s="57">
        <f t="shared" si="15"/>
        <v>0</v>
      </c>
      <c r="I122" s="491">
        <v>0.4</v>
      </c>
      <c r="J122" s="57">
        <f t="shared" si="16"/>
        <v>0.8</v>
      </c>
      <c r="K122" s="60" t="s">
        <v>1242</v>
      </c>
    </row>
    <row r="123" spans="1:11">
      <c r="A123" s="54" t="s">
        <v>1301</v>
      </c>
      <c r="B123" s="54" t="s">
        <v>1300</v>
      </c>
      <c r="C123" s="54">
        <v>5</v>
      </c>
      <c r="D123" s="54" t="s">
        <v>1245</v>
      </c>
      <c r="F123" s="57">
        <f t="shared" si="14"/>
        <v>0</v>
      </c>
      <c r="H123" s="57">
        <f t="shared" si="15"/>
        <v>0</v>
      </c>
      <c r="I123" s="491">
        <v>0</v>
      </c>
      <c r="J123" s="57">
        <f t="shared" si="16"/>
        <v>0</v>
      </c>
      <c r="K123" s="60" t="s">
        <v>1242</v>
      </c>
    </row>
    <row r="124" spans="1:11">
      <c r="A124" s="54" t="s">
        <v>1299</v>
      </c>
      <c r="B124" s="54" t="s">
        <v>1298</v>
      </c>
      <c r="C124" s="54">
        <v>5</v>
      </c>
      <c r="D124" s="54" t="s">
        <v>1245</v>
      </c>
      <c r="F124" s="57">
        <f t="shared" si="14"/>
        <v>0</v>
      </c>
      <c r="H124" s="57">
        <f t="shared" si="15"/>
        <v>0</v>
      </c>
      <c r="I124" s="491">
        <v>0</v>
      </c>
      <c r="J124" s="57">
        <f t="shared" si="16"/>
        <v>0</v>
      </c>
      <c r="K124" s="60" t="s">
        <v>1242</v>
      </c>
    </row>
    <row r="125" spans="1:11">
      <c r="A125" s="54" t="s">
        <v>1297</v>
      </c>
      <c r="B125" s="54" t="s">
        <v>1269</v>
      </c>
      <c r="E125" s="492"/>
      <c r="F125" s="61"/>
      <c r="G125" s="492"/>
      <c r="H125" s="61"/>
      <c r="I125" s="492"/>
      <c r="J125" s="61"/>
    </row>
    <row r="126" spans="1:11">
      <c r="B126" s="54" t="s">
        <v>1296</v>
      </c>
      <c r="E126" s="492"/>
      <c r="F126" s="61"/>
      <c r="G126" s="492"/>
      <c r="H126" s="61"/>
      <c r="I126" s="492"/>
      <c r="J126" s="61"/>
    </row>
    <row r="127" spans="1:11">
      <c r="A127" s="54" t="s">
        <v>1295</v>
      </c>
      <c r="B127" s="54" t="s">
        <v>1294</v>
      </c>
      <c r="C127" s="54">
        <v>9</v>
      </c>
      <c r="D127" s="54" t="s">
        <v>1238</v>
      </c>
      <c r="F127" s="57">
        <f>C127*E127</f>
        <v>0</v>
      </c>
      <c r="H127" s="57">
        <f>C127*G127</f>
        <v>0</v>
      </c>
      <c r="I127" s="491">
        <v>0</v>
      </c>
      <c r="J127" s="57">
        <f>C127*I127</f>
        <v>0</v>
      </c>
      <c r="K127" s="60" t="s">
        <v>1242</v>
      </c>
    </row>
    <row r="128" spans="1:11">
      <c r="B128" s="54" t="s">
        <v>1241</v>
      </c>
      <c r="E128" s="492"/>
      <c r="F128" s="61"/>
      <c r="G128" s="492"/>
      <c r="H128" s="61"/>
      <c r="I128" s="492"/>
      <c r="J128" s="61"/>
    </row>
    <row r="129" spans="1:11">
      <c r="A129" s="54" t="s">
        <v>1293</v>
      </c>
      <c r="B129" s="54" t="s">
        <v>1292</v>
      </c>
      <c r="C129" s="54">
        <v>6</v>
      </c>
      <c r="D129" s="54" t="s">
        <v>1238</v>
      </c>
      <c r="F129" s="57">
        <f>C129*E129</f>
        <v>0</v>
      </c>
      <c r="H129" s="57">
        <f>C129*G129</f>
        <v>0</v>
      </c>
      <c r="I129" s="491">
        <v>0</v>
      </c>
      <c r="J129" s="57">
        <f>C129*I129</f>
        <v>0</v>
      </c>
      <c r="K129" s="60" t="s">
        <v>1242</v>
      </c>
    </row>
    <row r="130" spans="1:11">
      <c r="B130" s="54" t="s">
        <v>1241</v>
      </c>
      <c r="E130" s="492"/>
      <c r="F130" s="61"/>
      <c r="G130" s="492"/>
      <c r="H130" s="61"/>
      <c r="I130" s="492"/>
      <c r="J130" s="61"/>
    </row>
    <row r="131" spans="1:11">
      <c r="A131" s="54" t="s">
        <v>1291</v>
      </c>
      <c r="B131" s="54" t="s">
        <v>1290</v>
      </c>
      <c r="C131" s="54">
        <v>3</v>
      </c>
      <c r="D131" s="54" t="s">
        <v>959</v>
      </c>
      <c r="F131" s="57">
        <f>C131*E131</f>
        <v>0</v>
      </c>
      <c r="H131" s="57">
        <f>C131*G131</f>
        <v>0</v>
      </c>
      <c r="I131" s="491">
        <v>0</v>
      </c>
      <c r="J131" s="57">
        <f>C131*I131</f>
        <v>0</v>
      </c>
      <c r="K131" s="60" t="s">
        <v>1242</v>
      </c>
    </row>
    <row r="132" spans="1:11">
      <c r="B132" s="54" t="s">
        <v>1289</v>
      </c>
    </row>
    <row r="133" spans="1:11">
      <c r="B133" s="56" t="s">
        <v>1235</v>
      </c>
      <c r="F133" s="55">
        <f>SUM(F118:F131)</f>
        <v>0</v>
      </c>
      <c r="G133" s="493"/>
      <c r="H133" s="55">
        <f>SUM(H118:H131)</f>
        <v>0</v>
      </c>
      <c r="I133" s="493"/>
      <c r="J133" s="55">
        <f>SUM(J118:J131)</f>
        <v>3.5</v>
      </c>
    </row>
    <row r="135" spans="1:11">
      <c r="A135" s="56">
        <v>7</v>
      </c>
      <c r="B135" s="56" t="s">
        <v>1220</v>
      </c>
    </row>
    <row r="136" spans="1:11">
      <c r="A136" s="54" t="s">
        <v>1288</v>
      </c>
      <c r="B136" s="54" t="s">
        <v>1287</v>
      </c>
      <c r="C136" s="54">
        <v>1</v>
      </c>
      <c r="D136" s="54" t="s">
        <v>1245</v>
      </c>
      <c r="F136" s="58">
        <f>C136*E136</f>
        <v>0</v>
      </c>
      <c r="H136" s="58">
        <f>C136*G136</f>
        <v>0</v>
      </c>
      <c r="I136" s="491">
        <v>2.6</v>
      </c>
      <c r="J136" s="58">
        <f>C136*I136</f>
        <v>2.6</v>
      </c>
      <c r="K136" s="60" t="s">
        <v>1248</v>
      </c>
    </row>
    <row r="137" spans="1:11">
      <c r="B137" s="54" t="s">
        <v>1258</v>
      </c>
      <c r="F137" s="62"/>
      <c r="G137" s="492"/>
      <c r="H137" s="62"/>
      <c r="I137" s="492"/>
      <c r="J137" s="62"/>
    </row>
    <row r="138" spans="1:11">
      <c r="A138" s="54" t="s">
        <v>1286</v>
      </c>
      <c r="B138" s="54" t="s">
        <v>1285</v>
      </c>
      <c r="C138" s="54">
        <v>1</v>
      </c>
      <c r="D138" s="54" t="s">
        <v>1245</v>
      </c>
      <c r="F138" s="58">
        <f>C138*E138</f>
        <v>0</v>
      </c>
      <c r="H138" s="58">
        <f>C138*G138</f>
        <v>0</v>
      </c>
      <c r="I138" s="491">
        <v>0</v>
      </c>
      <c r="J138" s="58">
        <f>C138*I138</f>
        <v>0</v>
      </c>
      <c r="K138" s="60" t="s">
        <v>1242</v>
      </c>
    </row>
    <row r="139" spans="1:11">
      <c r="A139" s="54" t="s">
        <v>1284</v>
      </c>
      <c r="B139" s="54" t="s">
        <v>1283</v>
      </c>
      <c r="C139" s="54">
        <v>1</v>
      </c>
      <c r="D139" s="54" t="s">
        <v>1238</v>
      </c>
      <c r="F139" s="58">
        <f>C139*E139</f>
        <v>0</v>
      </c>
      <c r="H139" s="58">
        <f>C139*G139</f>
        <v>0</v>
      </c>
      <c r="I139" s="491">
        <v>0</v>
      </c>
      <c r="J139" s="58">
        <f>C139*I139</f>
        <v>0</v>
      </c>
      <c r="K139" s="60" t="s">
        <v>1242</v>
      </c>
    </row>
    <row r="140" spans="1:11">
      <c r="B140" s="54" t="s">
        <v>1241</v>
      </c>
    </row>
    <row r="141" spans="1:11">
      <c r="B141" s="56" t="s">
        <v>1235</v>
      </c>
      <c r="F141" s="59">
        <f>SUM(F136:F139)</f>
        <v>0</v>
      </c>
      <c r="G141" s="493"/>
      <c r="H141" s="59">
        <f>SUM(H136:H139)</f>
        <v>0</v>
      </c>
      <c r="I141" s="493"/>
      <c r="J141" s="59">
        <f>SUM(J136:J139)</f>
        <v>2.6</v>
      </c>
    </row>
    <row r="143" spans="1:11">
      <c r="A143" s="56">
        <v>8</v>
      </c>
      <c r="B143" s="56" t="s">
        <v>1219</v>
      </c>
    </row>
    <row r="144" spans="1:11">
      <c r="A144" s="54" t="s">
        <v>1282</v>
      </c>
      <c r="B144" s="54" t="s">
        <v>1281</v>
      </c>
      <c r="C144" s="54">
        <v>11</v>
      </c>
      <c r="D144" s="54" t="s">
        <v>1245</v>
      </c>
      <c r="F144" s="57">
        <f>C144*E144</f>
        <v>0</v>
      </c>
      <c r="H144" s="57">
        <f>C144*G144</f>
        <v>0</v>
      </c>
      <c r="I144" s="491">
        <v>3</v>
      </c>
      <c r="J144" s="57">
        <f>C144*I144</f>
        <v>33</v>
      </c>
      <c r="K144" s="60" t="s">
        <v>1280</v>
      </c>
    </row>
    <row r="145" spans="1:11">
      <c r="B145" s="54" t="s">
        <v>1279</v>
      </c>
      <c r="F145" s="61"/>
      <c r="G145" s="492"/>
      <c r="H145" s="61"/>
      <c r="I145" s="492"/>
      <c r="J145" s="61"/>
    </row>
    <row r="146" spans="1:11">
      <c r="A146" s="54" t="s">
        <v>1278</v>
      </c>
      <c r="B146" s="54" t="s">
        <v>1277</v>
      </c>
      <c r="C146" s="54">
        <v>11</v>
      </c>
      <c r="D146" s="54" t="s">
        <v>1245</v>
      </c>
      <c r="F146" s="57">
        <f>C146*E146</f>
        <v>0</v>
      </c>
      <c r="H146" s="57">
        <f>C146*G146</f>
        <v>0</v>
      </c>
      <c r="I146" s="491">
        <v>1</v>
      </c>
      <c r="J146" s="57">
        <f>C146*I146</f>
        <v>11</v>
      </c>
      <c r="K146" s="60" t="s">
        <v>1242</v>
      </c>
    </row>
    <row r="147" spans="1:11">
      <c r="A147" s="54" t="s">
        <v>1276</v>
      </c>
      <c r="B147" s="54" t="s">
        <v>1275</v>
      </c>
      <c r="C147" s="54">
        <v>11</v>
      </c>
      <c r="D147" s="54" t="s">
        <v>1245</v>
      </c>
      <c r="F147" s="57">
        <f>C147*E147</f>
        <v>0</v>
      </c>
      <c r="H147" s="57">
        <f>C147*G147</f>
        <v>0</v>
      </c>
      <c r="I147" s="491">
        <v>1</v>
      </c>
      <c r="J147" s="57">
        <f>C147*I147</f>
        <v>11</v>
      </c>
      <c r="K147" s="60" t="s">
        <v>1242</v>
      </c>
    </row>
    <row r="148" spans="1:11">
      <c r="A148" s="54" t="s">
        <v>1274</v>
      </c>
      <c r="B148" s="54" t="s">
        <v>1273</v>
      </c>
      <c r="C148" s="54">
        <v>3</v>
      </c>
      <c r="D148" s="54" t="s">
        <v>1245</v>
      </c>
      <c r="F148" s="57">
        <f>C148*E148</f>
        <v>0</v>
      </c>
      <c r="H148" s="57">
        <f>C148*G148</f>
        <v>0</v>
      </c>
      <c r="I148" s="491">
        <v>0</v>
      </c>
      <c r="J148" s="57">
        <f>C148*I148</f>
        <v>0</v>
      </c>
      <c r="K148" s="60" t="s">
        <v>1242</v>
      </c>
    </row>
    <row r="149" spans="1:11">
      <c r="A149" s="54" t="s">
        <v>1272</v>
      </c>
      <c r="B149" s="54" t="s">
        <v>1271</v>
      </c>
      <c r="C149" s="54">
        <v>3</v>
      </c>
      <c r="D149" s="54" t="s">
        <v>1245</v>
      </c>
      <c r="F149" s="57">
        <f>C149*E149</f>
        <v>0</v>
      </c>
      <c r="H149" s="57">
        <f>C149*G149</f>
        <v>0</v>
      </c>
      <c r="I149" s="491">
        <v>6</v>
      </c>
      <c r="J149" s="57">
        <f>C149*I149</f>
        <v>18</v>
      </c>
      <c r="K149" s="60" t="s">
        <v>1242</v>
      </c>
    </row>
    <row r="150" spans="1:11">
      <c r="A150" s="54" t="s">
        <v>1270</v>
      </c>
      <c r="B150" s="54" t="s">
        <v>1269</v>
      </c>
      <c r="F150" s="61"/>
      <c r="G150" s="492"/>
      <c r="H150" s="61"/>
      <c r="I150" s="492"/>
      <c r="J150" s="61"/>
    </row>
    <row r="151" spans="1:11">
      <c r="B151" s="54" t="s">
        <v>1268</v>
      </c>
      <c r="F151" s="61"/>
      <c r="G151" s="492"/>
      <c r="H151" s="61"/>
      <c r="I151" s="492"/>
      <c r="J151" s="61"/>
    </row>
    <row r="152" spans="1:11">
      <c r="A152" s="54" t="s">
        <v>1267</v>
      </c>
      <c r="B152" s="54" t="s">
        <v>1266</v>
      </c>
      <c r="C152" s="54">
        <v>25</v>
      </c>
      <c r="D152" s="54" t="s">
        <v>1238</v>
      </c>
      <c r="F152" s="57">
        <f>C152*E152</f>
        <v>0</v>
      </c>
      <c r="H152" s="57">
        <f>C152*G152</f>
        <v>0</v>
      </c>
      <c r="I152" s="491">
        <v>0</v>
      </c>
      <c r="J152" s="57">
        <f>C152*I152</f>
        <v>0</v>
      </c>
      <c r="K152" s="60" t="s">
        <v>1242</v>
      </c>
    </row>
    <row r="153" spans="1:11">
      <c r="B153" s="54" t="s">
        <v>1241</v>
      </c>
      <c r="F153" s="61"/>
      <c r="G153" s="492"/>
      <c r="H153" s="61"/>
      <c r="I153" s="492"/>
      <c r="J153" s="61"/>
    </row>
    <row r="154" spans="1:11">
      <c r="A154" s="54" t="s">
        <v>1265</v>
      </c>
      <c r="B154" s="54" t="s">
        <v>1264</v>
      </c>
      <c r="C154" s="54">
        <v>99</v>
      </c>
      <c r="D154" s="54" t="s">
        <v>1238</v>
      </c>
      <c r="F154" s="57">
        <f>C154*E154</f>
        <v>0</v>
      </c>
      <c r="H154" s="57">
        <f>C154*G154</f>
        <v>0</v>
      </c>
      <c r="I154" s="491">
        <v>0</v>
      </c>
      <c r="J154" s="57">
        <f>C154*I154</f>
        <v>0</v>
      </c>
      <c r="K154" s="60" t="s">
        <v>1242</v>
      </c>
    </row>
    <row r="155" spans="1:11">
      <c r="B155" s="54" t="s">
        <v>1241</v>
      </c>
      <c r="F155" s="61"/>
      <c r="G155" s="492"/>
      <c r="H155" s="61"/>
      <c r="I155" s="492"/>
      <c r="J155" s="61"/>
    </row>
    <row r="156" spans="1:11">
      <c r="A156" s="54" t="s">
        <v>1263</v>
      </c>
      <c r="B156" s="54" t="s">
        <v>1252</v>
      </c>
      <c r="C156" s="54">
        <v>33</v>
      </c>
      <c r="D156" s="54" t="s">
        <v>959</v>
      </c>
      <c r="F156" s="57">
        <f>C156*E156</f>
        <v>0</v>
      </c>
      <c r="H156" s="57">
        <f>C156*G156</f>
        <v>0</v>
      </c>
      <c r="I156" s="491">
        <v>0</v>
      </c>
      <c r="J156" s="57">
        <f>C156*I156</f>
        <v>0</v>
      </c>
      <c r="K156" s="60" t="s">
        <v>1242</v>
      </c>
    </row>
    <row r="157" spans="1:11">
      <c r="B157" s="54" t="s">
        <v>1262</v>
      </c>
    </row>
    <row r="158" spans="1:11">
      <c r="B158" s="56" t="s">
        <v>1235</v>
      </c>
      <c r="F158" s="55">
        <f>SUM(F144:F156)</f>
        <v>0</v>
      </c>
      <c r="G158" s="493"/>
      <c r="H158" s="55">
        <f>SUM(H144:H156)</f>
        <v>0</v>
      </c>
      <c r="I158" s="493"/>
      <c r="J158" s="55">
        <f>SUM(J144:J156)</f>
        <v>73</v>
      </c>
    </row>
    <row r="160" spans="1:11">
      <c r="A160" s="56">
        <v>9</v>
      </c>
      <c r="B160" s="56" t="s">
        <v>1218</v>
      </c>
    </row>
    <row r="161" spans="1:11">
      <c r="A161" s="54" t="s">
        <v>1261</v>
      </c>
      <c r="B161" s="54" t="s">
        <v>1260</v>
      </c>
      <c r="C161" s="54">
        <v>1</v>
      </c>
      <c r="D161" s="54" t="s">
        <v>1245</v>
      </c>
      <c r="F161" s="57">
        <f>C161*E161</f>
        <v>0</v>
      </c>
      <c r="H161" s="57">
        <f>C161*G161</f>
        <v>0</v>
      </c>
      <c r="I161" s="491">
        <v>2.6</v>
      </c>
      <c r="J161" s="57">
        <f>C161*I161</f>
        <v>2.6</v>
      </c>
      <c r="K161" s="60" t="s">
        <v>1259</v>
      </c>
    </row>
    <row r="162" spans="1:11">
      <c r="B162" s="54" t="s">
        <v>1258</v>
      </c>
      <c r="F162" s="61"/>
      <c r="G162" s="492"/>
      <c r="H162" s="61"/>
      <c r="I162" s="492"/>
      <c r="J162" s="61"/>
    </row>
    <row r="163" spans="1:11">
      <c r="A163" s="54" t="s">
        <v>1257</v>
      </c>
      <c r="B163" s="54" t="s">
        <v>1256</v>
      </c>
      <c r="C163" s="54">
        <v>1</v>
      </c>
      <c r="D163" s="54" t="s">
        <v>1245</v>
      </c>
      <c r="F163" s="57">
        <f>C163*E163</f>
        <v>0</v>
      </c>
      <c r="H163" s="57">
        <f>C163*G163</f>
        <v>0</v>
      </c>
      <c r="I163" s="491">
        <v>0</v>
      </c>
      <c r="J163" s="57">
        <f>C163*I163</f>
        <v>0</v>
      </c>
      <c r="K163" s="60" t="s">
        <v>1242</v>
      </c>
    </row>
    <row r="164" spans="1:11">
      <c r="A164" s="54" t="s">
        <v>1255</v>
      </c>
      <c r="B164" s="54" t="s">
        <v>1254</v>
      </c>
      <c r="C164" s="54">
        <v>2</v>
      </c>
      <c r="D164" s="54" t="s">
        <v>1238</v>
      </c>
      <c r="F164" s="57">
        <f>C164*E164</f>
        <v>0</v>
      </c>
      <c r="H164" s="57">
        <f>C164*G164</f>
        <v>0</v>
      </c>
      <c r="I164" s="491">
        <v>0</v>
      </c>
      <c r="J164" s="57">
        <f>C164*I164</f>
        <v>0</v>
      </c>
      <c r="K164" s="60" t="s">
        <v>1242</v>
      </c>
    </row>
    <row r="165" spans="1:11">
      <c r="A165" s="54" t="s">
        <v>1253</v>
      </c>
      <c r="B165" s="54" t="s">
        <v>1252</v>
      </c>
      <c r="C165" s="54">
        <v>1</v>
      </c>
      <c r="D165" s="54" t="s">
        <v>959</v>
      </c>
      <c r="F165" s="57">
        <f>C165*E165</f>
        <v>0</v>
      </c>
      <c r="H165" s="57">
        <f>C165*G165</f>
        <v>0</v>
      </c>
      <c r="I165" s="491">
        <v>0</v>
      </c>
      <c r="J165" s="57">
        <f>C165*I165</f>
        <v>0</v>
      </c>
      <c r="K165" s="60" t="s">
        <v>1242</v>
      </c>
    </row>
    <row r="166" spans="1:11">
      <c r="B166" s="54" t="s">
        <v>1251</v>
      </c>
    </row>
    <row r="167" spans="1:11">
      <c r="B167" s="56" t="s">
        <v>1235</v>
      </c>
      <c r="F167" s="55">
        <f>SUM(F161:F165)</f>
        <v>0</v>
      </c>
      <c r="G167" s="493"/>
      <c r="H167" s="55">
        <f>SUM(H161:H165)</f>
        <v>0</v>
      </c>
      <c r="I167" s="493"/>
      <c r="J167" s="55">
        <f>SUM(J161:J165)</f>
        <v>2.6</v>
      </c>
    </row>
    <row r="169" spans="1:11">
      <c r="A169" s="56">
        <v>10</v>
      </c>
      <c r="B169" s="56" t="s">
        <v>1217</v>
      </c>
    </row>
    <row r="170" spans="1:11">
      <c r="A170" s="54" t="s">
        <v>1250</v>
      </c>
      <c r="B170" s="54" t="s">
        <v>1249</v>
      </c>
      <c r="C170" s="54">
        <v>1</v>
      </c>
      <c r="D170" s="54" t="s">
        <v>1245</v>
      </c>
      <c r="F170" s="57">
        <f>C170*E170</f>
        <v>0</v>
      </c>
      <c r="H170" s="57">
        <f>C170*G170</f>
        <v>0</v>
      </c>
      <c r="I170" s="491">
        <v>0.5</v>
      </c>
      <c r="J170" s="57">
        <f>C170*I170</f>
        <v>0.5</v>
      </c>
      <c r="K170" s="60" t="s">
        <v>1248</v>
      </c>
    </row>
    <row r="171" spans="1:11">
      <c r="A171" s="54" t="s">
        <v>1247</v>
      </c>
      <c r="B171" s="54" t="s">
        <v>1246</v>
      </c>
      <c r="C171" s="54">
        <v>2</v>
      </c>
      <c r="D171" s="54" t="s">
        <v>1245</v>
      </c>
      <c r="F171" s="57">
        <f>C171*E171</f>
        <v>0</v>
      </c>
      <c r="H171" s="57">
        <f>C171*G171</f>
        <v>0</v>
      </c>
      <c r="I171" s="491">
        <v>0</v>
      </c>
      <c r="J171" s="57">
        <f>C171*I171</f>
        <v>0</v>
      </c>
      <c r="K171" s="60" t="s">
        <v>1242</v>
      </c>
    </row>
    <row r="172" spans="1:11">
      <c r="A172" s="54" t="s">
        <v>1244</v>
      </c>
      <c r="B172" s="54" t="s">
        <v>1243</v>
      </c>
      <c r="C172" s="54">
        <v>1</v>
      </c>
      <c r="D172" s="54" t="s">
        <v>1238</v>
      </c>
      <c r="F172" s="57">
        <f>C172*E172</f>
        <v>0</v>
      </c>
      <c r="H172" s="57">
        <f>C172*G172</f>
        <v>0</v>
      </c>
      <c r="I172" s="491">
        <v>0</v>
      </c>
      <c r="J172" s="57">
        <f>C172*I172</f>
        <v>0</v>
      </c>
      <c r="K172" s="60" t="s">
        <v>1242</v>
      </c>
    </row>
    <row r="173" spans="1:11">
      <c r="B173" s="54" t="s">
        <v>1241</v>
      </c>
    </row>
    <row r="174" spans="1:11">
      <c r="B174" s="56" t="s">
        <v>1235</v>
      </c>
      <c r="F174" s="55">
        <f>SUM(F170:F172)</f>
        <v>0</v>
      </c>
      <c r="G174" s="493"/>
      <c r="H174" s="55">
        <f>SUM(H170:H172)</f>
        <v>0</v>
      </c>
      <c r="I174" s="493"/>
      <c r="J174" s="55">
        <f>SUM(J170:J172)</f>
        <v>0.5</v>
      </c>
    </row>
    <row r="176" spans="1:11">
      <c r="A176" s="56">
        <v>11</v>
      </c>
      <c r="B176" s="56" t="s">
        <v>764</v>
      </c>
    </row>
    <row r="177" spans="1:11">
      <c r="A177" s="54" t="s">
        <v>1240</v>
      </c>
      <c r="B177" s="54" t="s">
        <v>1239</v>
      </c>
      <c r="C177" s="54">
        <v>33</v>
      </c>
      <c r="D177" s="54" t="s">
        <v>1238</v>
      </c>
      <c r="F177" s="57">
        <f>C177*E177</f>
        <v>0</v>
      </c>
      <c r="H177" s="57">
        <f>C177*G177</f>
        <v>0</v>
      </c>
      <c r="I177" s="491">
        <v>1</v>
      </c>
      <c r="J177" s="57">
        <f>C177*I177</f>
        <v>33</v>
      </c>
      <c r="K177" s="60" t="s">
        <v>1237</v>
      </c>
    </row>
    <row r="178" spans="1:11">
      <c r="B178" s="54" t="s">
        <v>1236</v>
      </c>
    </row>
    <row r="179" spans="1:11">
      <c r="B179" s="56" t="s">
        <v>1235</v>
      </c>
      <c r="F179" s="55">
        <f>SUM(F177)</f>
        <v>0</v>
      </c>
      <c r="G179" s="493"/>
      <c r="H179" s="55">
        <f>SUM(H177)</f>
        <v>0</v>
      </c>
      <c r="I179" s="493"/>
      <c r="J179" s="55">
        <f>SUM(J177)</f>
        <v>33</v>
      </c>
    </row>
    <row r="182" spans="1:11">
      <c r="B182" s="54" t="s">
        <v>1234</v>
      </c>
    </row>
    <row r="183" spans="1:11">
      <c r="B183" s="54" t="s">
        <v>1233</v>
      </c>
    </row>
    <row r="184" spans="1:11">
      <c r="B184" s="54" t="s">
        <v>1232</v>
      </c>
    </row>
  </sheetData>
  <sheetProtection password="CC09" sheet="1" objects="1" scenarios="1" selectLockedCells="1"/>
  <pageMargins left="0.78740157499999996" right="0.78740157499999996" top="0.984251969" bottom="0.984251969" header="0.4921259845" footer="0.4921259845"/>
  <pageSetup paperSize="9" scale="75" orientation="landscape" horizontalDpi="4294967294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99"/>
  <sheetViews>
    <sheetView zoomScale="85" zoomScaleNormal="85" workbookViewId="0">
      <selection activeCell="J7" sqref="J7"/>
    </sheetView>
  </sheetViews>
  <sheetFormatPr defaultRowHeight="13.5"/>
  <cols>
    <col min="1" max="1" width="5.83203125" style="274" customWidth="1"/>
    <col min="2" max="2" width="7.83203125" style="274" customWidth="1"/>
    <col min="3" max="3" width="9.33203125" style="274"/>
    <col min="4" max="4" width="11.5" style="274" customWidth="1"/>
    <col min="5" max="5" width="78" style="274" customWidth="1"/>
    <col min="6" max="6" width="9.33203125" style="274"/>
    <col min="7" max="7" width="15.1640625" style="274" customWidth="1"/>
    <col min="8" max="9" width="9.33203125" style="274"/>
    <col min="10" max="10" width="12.33203125" style="274" customWidth="1"/>
    <col min="11" max="11" width="12.5" style="274" customWidth="1"/>
    <col min="12" max="12" width="14.1640625" style="274" customWidth="1"/>
    <col min="13" max="14" width="11.1640625" style="274" customWidth="1"/>
    <col min="15" max="15" width="9.33203125" style="274"/>
    <col min="16" max="17" width="12.1640625" style="274" customWidth="1"/>
    <col min="18" max="18" width="14.83203125" style="274" customWidth="1"/>
    <col min="19" max="16384" width="9.33203125" style="274"/>
  </cols>
  <sheetData>
    <row r="1" spans="1:18" ht="24.75" customHeight="1" thickBot="1">
      <c r="A1" s="1098" t="s">
        <v>1670</v>
      </c>
      <c r="B1" s="1099"/>
      <c r="C1" s="1099"/>
      <c r="D1" s="1099"/>
      <c r="E1" s="1099"/>
      <c r="F1" s="1099"/>
      <c r="G1" s="1099"/>
      <c r="H1" s="1099"/>
      <c r="I1" s="1099"/>
      <c r="J1" s="1099"/>
      <c r="K1" s="1099"/>
      <c r="L1" s="1099"/>
      <c r="M1" s="1099"/>
      <c r="N1" s="1099"/>
      <c r="O1" s="1099"/>
      <c r="P1" s="1099"/>
      <c r="Q1" s="1099"/>
      <c r="R1" s="1100"/>
    </row>
    <row r="2" spans="1:18" ht="16.5">
      <c r="A2" s="505"/>
      <c r="B2" s="506"/>
      <c r="C2" s="506"/>
      <c r="D2" s="506"/>
      <c r="E2" s="506"/>
      <c r="F2" s="506"/>
      <c r="G2" s="507"/>
      <c r="H2" s="508"/>
      <c r="I2" s="507"/>
      <c r="J2" s="508"/>
      <c r="K2" s="509"/>
      <c r="L2" s="510"/>
      <c r="M2" s="508"/>
      <c r="N2" s="508"/>
      <c r="O2" s="508"/>
      <c r="P2" s="508"/>
      <c r="Q2" s="508"/>
      <c r="R2" s="508"/>
    </row>
    <row r="3" spans="1:18" ht="14.25" thickBot="1">
      <c r="A3" s="511" t="s">
        <v>1669</v>
      </c>
      <c r="B3" s="511" t="s">
        <v>40</v>
      </c>
      <c r="C3" s="511" t="s">
        <v>39</v>
      </c>
      <c r="D3" s="511" t="s">
        <v>1668</v>
      </c>
      <c r="E3" s="512" t="s">
        <v>66</v>
      </c>
      <c r="F3" s="511" t="s">
        <v>67</v>
      </c>
      <c r="G3" s="511" t="s">
        <v>1667</v>
      </c>
      <c r="H3" s="511" t="s">
        <v>1666</v>
      </c>
      <c r="I3" s="511" t="s">
        <v>1665</v>
      </c>
      <c r="J3" s="511" t="s">
        <v>1664</v>
      </c>
      <c r="K3" s="511" t="s">
        <v>1663</v>
      </c>
      <c r="L3" s="511" t="s">
        <v>1662</v>
      </c>
      <c r="M3" s="511" t="s">
        <v>905</v>
      </c>
      <c r="N3" s="511" t="s">
        <v>1661</v>
      </c>
      <c r="O3" s="511" t="s">
        <v>906</v>
      </c>
      <c r="P3" s="511" t="s">
        <v>844</v>
      </c>
      <c r="Q3" s="511" t="s">
        <v>30</v>
      </c>
      <c r="R3" s="511" t="s">
        <v>36</v>
      </c>
    </row>
    <row r="4" spans="1:18">
      <c r="A4" s="513"/>
      <c r="B4" s="514"/>
      <c r="C4" s="515"/>
      <c r="D4" s="515"/>
      <c r="E4" s="516"/>
      <c r="F4" s="514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</row>
    <row r="5" spans="1:18" ht="14.25">
      <c r="A5" s="517"/>
      <c r="B5" s="518"/>
      <c r="C5" s="519"/>
      <c r="D5" s="519"/>
      <c r="E5" s="519" t="s">
        <v>1660</v>
      </c>
      <c r="F5" s="518"/>
      <c r="G5" s="520"/>
      <c r="H5" s="521"/>
      <c r="I5" s="520"/>
      <c r="J5" s="521"/>
      <c r="K5" s="522">
        <f>SUBTOTAL(9,K6:K101)</f>
        <v>0</v>
      </c>
      <c r="L5" s="523"/>
      <c r="M5" s="524">
        <f>SUBTOTAL(9,M6:M101)</f>
        <v>0</v>
      </c>
      <c r="N5" s="521"/>
      <c r="O5" s="524">
        <f>SUBTOTAL(9,O6:O101)</f>
        <v>0</v>
      </c>
      <c r="P5" s="525" t="s">
        <v>1469</v>
      </c>
      <c r="Q5" s="522">
        <f>SUBTOTAL(9,Q6:Q101)</f>
        <v>0</v>
      </c>
      <c r="R5" s="522">
        <f>SUBTOTAL(9,R6:R101)</f>
        <v>0</v>
      </c>
    </row>
    <row r="6" spans="1:18">
      <c r="A6" s="526"/>
      <c r="B6" s="514"/>
      <c r="C6" s="527"/>
      <c r="D6" s="527"/>
      <c r="E6" s="527" t="s">
        <v>1659</v>
      </c>
      <c r="F6" s="514"/>
      <c r="G6" s="528"/>
      <c r="H6" s="529"/>
      <c r="I6" s="528"/>
      <c r="J6" s="529"/>
      <c r="K6" s="530">
        <f>SUBTOTAL(9,K7:K35)</f>
        <v>0</v>
      </c>
      <c r="L6" s="531"/>
      <c r="M6" s="532">
        <f>SUBTOTAL(9,M7:M35)</f>
        <v>0</v>
      </c>
      <c r="N6" s="529"/>
      <c r="O6" s="532">
        <f>SUBTOTAL(9,O7:O35)</f>
        <v>0</v>
      </c>
      <c r="P6" s="533" t="s">
        <v>1469</v>
      </c>
      <c r="Q6" s="530">
        <f>SUBTOTAL(9,Q7:Q35)</f>
        <v>0</v>
      </c>
      <c r="R6" s="530">
        <f>SUBTOTAL(9,R7:R35)</f>
        <v>0</v>
      </c>
    </row>
    <row r="7" spans="1:18" ht="53.25" customHeight="1">
      <c r="A7" s="534">
        <v>1</v>
      </c>
      <c r="B7" s="535" t="s">
        <v>1504</v>
      </c>
      <c r="C7" s="536" t="s">
        <v>1658</v>
      </c>
      <c r="D7" s="537" t="s">
        <v>1657</v>
      </c>
      <c r="E7" s="538" t="s">
        <v>1656</v>
      </c>
      <c r="F7" s="535" t="s">
        <v>1245</v>
      </c>
      <c r="G7" s="539">
        <v>4</v>
      </c>
      <c r="H7" s="540">
        <v>0</v>
      </c>
      <c r="I7" s="539">
        <f t="shared" ref="I7:I12" si="0">G7*(1+H7/100)</f>
        <v>4</v>
      </c>
      <c r="J7" s="497"/>
      <c r="K7" s="541">
        <f t="shared" ref="K7:K12" si="1">I7*J7</f>
        <v>0</v>
      </c>
      <c r="L7" s="498"/>
      <c r="M7" s="499"/>
      <c r="N7" s="498"/>
      <c r="O7" s="542">
        <f>I7*N7</f>
        <v>0</v>
      </c>
      <c r="P7" s="541">
        <v>21</v>
      </c>
      <c r="Q7" s="541">
        <f t="shared" ref="Q7:Q12" si="2">K7*(P7/100)</f>
        <v>0</v>
      </c>
      <c r="R7" s="541">
        <f t="shared" ref="R7:R12" si="3">K7+Q7</f>
        <v>0</v>
      </c>
    </row>
    <row r="8" spans="1:18" ht="41.25" customHeight="1">
      <c r="A8" s="534">
        <v>2</v>
      </c>
      <c r="B8" s="535" t="s">
        <v>1504</v>
      </c>
      <c r="C8" s="536" t="s">
        <v>1655</v>
      </c>
      <c r="D8" s="537" t="s">
        <v>1654</v>
      </c>
      <c r="E8" s="538" t="s">
        <v>1653</v>
      </c>
      <c r="F8" s="535" t="s">
        <v>1245</v>
      </c>
      <c r="G8" s="539">
        <v>1</v>
      </c>
      <c r="H8" s="540">
        <v>0</v>
      </c>
      <c r="I8" s="539">
        <f t="shared" si="0"/>
        <v>1</v>
      </c>
      <c r="J8" s="497"/>
      <c r="K8" s="541">
        <f t="shared" si="1"/>
        <v>0</v>
      </c>
      <c r="L8" s="498"/>
      <c r="M8" s="499"/>
      <c r="N8" s="498"/>
      <c r="O8" s="542">
        <f>I8*N8</f>
        <v>0</v>
      </c>
      <c r="P8" s="541">
        <v>21</v>
      </c>
      <c r="Q8" s="541">
        <f t="shared" si="2"/>
        <v>0</v>
      </c>
      <c r="R8" s="541">
        <f t="shared" si="3"/>
        <v>0</v>
      </c>
    </row>
    <row r="9" spans="1:18" ht="37.5" customHeight="1">
      <c r="A9" s="534">
        <v>3</v>
      </c>
      <c r="B9" s="535" t="s">
        <v>1504</v>
      </c>
      <c r="C9" s="536" t="s">
        <v>1652</v>
      </c>
      <c r="D9" s="537" t="s">
        <v>1651</v>
      </c>
      <c r="E9" s="538" t="s">
        <v>1650</v>
      </c>
      <c r="F9" s="535" t="s">
        <v>1245</v>
      </c>
      <c r="G9" s="539">
        <v>3</v>
      </c>
      <c r="H9" s="540">
        <v>0</v>
      </c>
      <c r="I9" s="539">
        <f t="shared" si="0"/>
        <v>3</v>
      </c>
      <c r="J9" s="497"/>
      <c r="K9" s="541">
        <f t="shared" si="1"/>
        <v>0</v>
      </c>
      <c r="L9" s="498"/>
      <c r="M9" s="499"/>
      <c r="N9" s="498"/>
      <c r="O9" s="542"/>
      <c r="P9" s="541">
        <v>21</v>
      </c>
      <c r="Q9" s="541">
        <f t="shared" si="2"/>
        <v>0</v>
      </c>
      <c r="R9" s="541">
        <f t="shared" si="3"/>
        <v>0</v>
      </c>
    </row>
    <row r="10" spans="1:18" ht="30" customHeight="1">
      <c r="A10" s="534">
        <v>4</v>
      </c>
      <c r="B10" s="535" t="s">
        <v>1504</v>
      </c>
      <c r="C10" s="536" t="s">
        <v>1649</v>
      </c>
      <c r="D10" s="543" t="s">
        <v>1648</v>
      </c>
      <c r="E10" s="538" t="s">
        <v>1647</v>
      </c>
      <c r="F10" s="535" t="s">
        <v>1245</v>
      </c>
      <c r="G10" s="539">
        <v>2</v>
      </c>
      <c r="H10" s="540">
        <v>0</v>
      </c>
      <c r="I10" s="539">
        <f t="shared" si="0"/>
        <v>2</v>
      </c>
      <c r="J10" s="497"/>
      <c r="K10" s="541">
        <f t="shared" si="1"/>
        <v>0</v>
      </c>
      <c r="L10" s="498"/>
      <c r="M10" s="499"/>
      <c r="N10" s="498"/>
      <c r="O10" s="542"/>
      <c r="P10" s="541">
        <v>21</v>
      </c>
      <c r="Q10" s="541">
        <f t="shared" si="2"/>
        <v>0</v>
      </c>
      <c r="R10" s="541">
        <f t="shared" si="3"/>
        <v>0</v>
      </c>
    </row>
    <row r="11" spans="1:18" ht="18.75" customHeight="1">
      <c r="A11" s="534">
        <v>5</v>
      </c>
      <c r="B11" s="535" t="s">
        <v>1504</v>
      </c>
      <c r="C11" s="536" t="s">
        <v>1646</v>
      </c>
      <c r="D11" s="544" t="s">
        <v>1645</v>
      </c>
      <c r="E11" s="538" t="s">
        <v>1644</v>
      </c>
      <c r="F11" s="535" t="s">
        <v>1245</v>
      </c>
      <c r="G11" s="539">
        <v>1</v>
      </c>
      <c r="H11" s="540">
        <v>0</v>
      </c>
      <c r="I11" s="539">
        <f t="shared" si="0"/>
        <v>1</v>
      </c>
      <c r="J11" s="497"/>
      <c r="K11" s="541">
        <f t="shared" si="1"/>
        <v>0</v>
      </c>
      <c r="L11" s="498"/>
      <c r="M11" s="499"/>
      <c r="N11" s="498"/>
      <c r="O11" s="542">
        <f>I11*N11</f>
        <v>0</v>
      </c>
      <c r="P11" s="541">
        <v>21</v>
      </c>
      <c r="Q11" s="541">
        <f t="shared" si="2"/>
        <v>0</v>
      </c>
      <c r="R11" s="541">
        <f t="shared" si="3"/>
        <v>0</v>
      </c>
    </row>
    <row r="12" spans="1:18" ht="28.5" customHeight="1">
      <c r="A12" s="534">
        <v>6</v>
      </c>
      <c r="B12" s="535" t="s">
        <v>1504</v>
      </c>
      <c r="C12" s="536" t="s">
        <v>1643</v>
      </c>
      <c r="D12" s="545" t="s">
        <v>1642</v>
      </c>
      <c r="E12" s="538" t="s">
        <v>1641</v>
      </c>
      <c r="F12" s="535" t="s">
        <v>1245</v>
      </c>
      <c r="G12" s="539">
        <v>1</v>
      </c>
      <c r="H12" s="540">
        <v>0</v>
      </c>
      <c r="I12" s="539">
        <f t="shared" si="0"/>
        <v>1</v>
      </c>
      <c r="J12" s="497"/>
      <c r="K12" s="541">
        <f t="shared" si="1"/>
        <v>0</v>
      </c>
      <c r="L12" s="498"/>
      <c r="M12" s="499"/>
      <c r="N12" s="498"/>
      <c r="O12" s="542">
        <f>I12*N12</f>
        <v>0</v>
      </c>
      <c r="P12" s="541">
        <v>21</v>
      </c>
      <c r="Q12" s="541">
        <f t="shared" si="2"/>
        <v>0</v>
      </c>
      <c r="R12" s="541">
        <f t="shared" si="3"/>
        <v>0</v>
      </c>
    </row>
    <row r="13" spans="1:18">
      <c r="A13" s="534"/>
      <c r="B13" s="535"/>
      <c r="C13" s="536" t="s">
        <v>1640</v>
      </c>
      <c r="D13" s="546"/>
      <c r="E13" s="538"/>
      <c r="F13" s="535" t="s">
        <v>1245</v>
      </c>
      <c r="G13" s="539"/>
      <c r="H13" s="540"/>
      <c r="I13" s="539"/>
      <c r="J13" s="497"/>
      <c r="K13" s="541"/>
      <c r="L13" s="498"/>
      <c r="M13" s="499"/>
      <c r="N13" s="498"/>
      <c r="O13" s="542"/>
      <c r="P13" s="541"/>
      <c r="Q13" s="541"/>
      <c r="R13" s="541"/>
    </row>
    <row r="14" spans="1:18" ht="84.75" customHeight="1">
      <c r="A14" s="534">
        <v>7</v>
      </c>
      <c r="B14" s="535" t="s">
        <v>1504</v>
      </c>
      <c r="C14" s="536" t="s">
        <v>1639</v>
      </c>
      <c r="D14" s="537" t="s">
        <v>1638</v>
      </c>
      <c r="E14" s="538" t="s">
        <v>1637</v>
      </c>
      <c r="F14" s="535" t="s">
        <v>1245</v>
      </c>
      <c r="G14" s="539">
        <v>7</v>
      </c>
      <c r="H14" s="540">
        <v>0</v>
      </c>
      <c r="I14" s="539">
        <f t="shared" ref="I14:I33" si="4">G14*(1+H14/100)</f>
        <v>7</v>
      </c>
      <c r="J14" s="497"/>
      <c r="K14" s="541">
        <f t="shared" ref="K14:K33" si="5">I14*J14</f>
        <v>0</v>
      </c>
      <c r="L14" s="498"/>
      <c r="M14" s="499"/>
      <c r="N14" s="498"/>
      <c r="O14" s="542">
        <f t="shared" ref="O14:O33" si="6">I14*N14</f>
        <v>0</v>
      </c>
      <c r="P14" s="541">
        <v>21</v>
      </c>
      <c r="Q14" s="541">
        <f t="shared" ref="Q14:Q33" si="7">K14*(P14/100)</f>
        <v>0</v>
      </c>
      <c r="R14" s="541">
        <f t="shared" ref="R14:R33" si="8">K14+Q14</f>
        <v>0</v>
      </c>
    </row>
    <row r="15" spans="1:18" ht="29.25" customHeight="1">
      <c r="A15" s="534">
        <v>8</v>
      </c>
      <c r="B15" s="535" t="s">
        <v>1504</v>
      </c>
      <c r="C15" s="536" t="s">
        <v>1636</v>
      </c>
      <c r="D15" s="537" t="s">
        <v>1635</v>
      </c>
      <c r="E15" s="538" t="s">
        <v>1634</v>
      </c>
      <c r="F15" s="535" t="s">
        <v>1245</v>
      </c>
      <c r="G15" s="539">
        <v>1</v>
      </c>
      <c r="H15" s="540">
        <v>0</v>
      </c>
      <c r="I15" s="539">
        <f t="shared" si="4"/>
        <v>1</v>
      </c>
      <c r="J15" s="497"/>
      <c r="K15" s="541">
        <f t="shared" si="5"/>
        <v>0</v>
      </c>
      <c r="L15" s="498"/>
      <c r="M15" s="499"/>
      <c r="N15" s="498"/>
      <c r="O15" s="542">
        <f t="shared" si="6"/>
        <v>0</v>
      </c>
      <c r="P15" s="541">
        <v>21</v>
      </c>
      <c r="Q15" s="541">
        <f t="shared" si="7"/>
        <v>0</v>
      </c>
      <c r="R15" s="541">
        <f t="shared" si="8"/>
        <v>0</v>
      </c>
    </row>
    <row r="16" spans="1:18" ht="30.75" customHeight="1">
      <c r="A16" s="534">
        <v>9</v>
      </c>
      <c r="B16" s="535"/>
      <c r="C16" s="536" t="s">
        <v>1633</v>
      </c>
      <c r="D16" s="537" t="s">
        <v>1632</v>
      </c>
      <c r="E16" s="538" t="s">
        <v>1631</v>
      </c>
      <c r="F16" s="535" t="s">
        <v>1245</v>
      </c>
      <c r="G16" s="539">
        <v>1</v>
      </c>
      <c r="H16" s="540">
        <v>0</v>
      </c>
      <c r="I16" s="539">
        <f t="shared" si="4"/>
        <v>1</v>
      </c>
      <c r="J16" s="497"/>
      <c r="K16" s="541">
        <f t="shared" si="5"/>
        <v>0</v>
      </c>
      <c r="L16" s="498"/>
      <c r="M16" s="499"/>
      <c r="N16" s="498"/>
      <c r="O16" s="542">
        <f t="shared" si="6"/>
        <v>0</v>
      </c>
      <c r="P16" s="541">
        <v>21</v>
      </c>
      <c r="Q16" s="541">
        <f t="shared" si="7"/>
        <v>0</v>
      </c>
      <c r="R16" s="541">
        <f t="shared" si="8"/>
        <v>0</v>
      </c>
    </row>
    <row r="17" spans="1:18" ht="21" customHeight="1">
      <c r="A17" s="534">
        <v>10</v>
      </c>
      <c r="B17" s="535" t="s">
        <v>1504</v>
      </c>
      <c r="C17" s="536" t="s">
        <v>1630</v>
      </c>
      <c r="D17" s="544" t="s">
        <v>1629</v>
      </c>
      <c r="E17" s="538" t="s">
        <v>1628</v>
      </c>
      <c r="F17" s="535" t="s">
        <v>1245</v>
      </c>
      <c r="G17" s="539">
        <v>1</v>
      </c>
      <c r="H17" s="540">
        <v>0</v>
      </c>
      <c r="I17" s="539">
        <f t="shared" si="4"/>
        <v>1</v>
      </c>
      <c r="J17" s="497"/>
      <c r="K17" s="541">
        <f t="shared" si="5"/>
        <v>0</v>
      </c>
      <c r="L17" s="498"/>
      <c r="M17" s="499"/>
      <c r="N17" s="498"/>
      <c r="O17" s="542">
        <f t="shared" si="6"/>
        <v>0</v>
      </c>
      <c r="P17" s="541">
        <v>21</v>
      </c>
      <c r="Q17" s="541">
        <f t="shared" si="7"/>
        <v>0</v>
      </c>
      <c r="R17" s="541">
        <f t="shared" si="8"/>
        <v>0</v>
      </c>
    </row>
    <row r="18" spans="1:18" ht="17.25" customHeight="1">
      <c r="A18" s="534">
        <v>11</v>
      </c>
      <c r="B18" s="535" t="s">
        <v>1504</v>
      </c>
      <c r="C18" s="536" t="s">
        <v>1627</v>
      </c>
      <c r="D18" s="544" t="s">
        <v>1626</v>
      </c>
      <c r="E18" s="538" t="s">
        <v>1625</v>
      </c>
      <c r="F18" s="535" t="s">
        <v>1245</v>
      </c>
      <c r="G18" s="539">
        <v>1</v>
      </c>
      <c r="H18" s="540">
        <v>0</v>
      </c>
      <c r="I18" s="539">
        <f t="shared" si="4"/>
        <v>1</v>
      </c>
      <c r="J18" s="497"/>
      <c r="K18" s="541">
        <f t="shared" si="5"/>
        <v>0</v>
      </c>
      <c r="L18" s="498"/>
      <c r="M18" s="499"/>
      <c r="N18" s="498"/>
      <c r="O18" s="542">
        <f t="shared" si="6"/>
        <v>0</v>
      </c>
      <c r="P18" s="541">
        <v>21</v>
      </c>
      <c r="Q18" s="541">
        <f t="shared" si="7"/>
        <v>0</v>
      </c>
      <c r="R18" s="541">
        <f t="shared" si="8"/>
        <v>0</v>
      </c>
    </row>
    <row r="19" spans="1:18" ht="32.25" customHeight="1">
      <c r="A19" s="534">
        <v>12</v>
      </c>
      <c r="B19" s="535" t="s">
        <v>1504</v>
      </c>
      <c r="C19" s="536" t="s">
        <v>1624</v>
      </c>
      <c r="D19" s="544" t="s">
        <v>1623</v>
      </c>
      <c r="E19" s="538" t="s">
        <v>1622</v>
      </c>
      <c r="F19" s="535" t="s">
        <v>1245</v>
      </c>
      <c r="G19" s="539">
        <v>1</v>
      </c>
      <c r="H19" s="540">
        <v>0</v>
      </c>
      <c r="I19" s="539">
        <f t="shared" si="4"/>
        <v>1</v>
      </c>
      <c r="J19" s="497"/>
      <c r="K19" s="541">
        <f t="shared" si="5"/>
        <v>0</v>
      </c>
      <c r="L19" s="498"/>
      <c r="M19" s="499"/>
      <c r="N19" s="498"/>
      <c r="O19" s="542">
        <f t="shared" si="6"/>
        <v>0</v>
      </c>
      <c r="P19" s="541">
        <v>21</v>
      </c>
      <c r="Q19" s="541">
        <f t="shared" si="7"/>
        <v>0</v>
      </c>
      <c r="R19" s="541">
        <f t="shared" si="8"/>
        <v>0</v>
      </c>
    </row>
    <row r="20" spans="1:18" ht="21.75" customHeight="1">
      <c r="A20" s="534">
        <v>13</v>
      </c>
      <c r="B20" s="535" t="s">
        <v>1504</v>
      </c>
      <c r="C20" s="536" t="s">
        <v>1621</v>
      </c>
      <c r="D20" s="544"/>
      <c r="E20" s="538" t="s">
        <v>1620</v>
      </c>
      <c r="F20" s="535" t="s">
        <v>1245</v>
      </c>
      <c r="G20" s="539">
        <v>1</v>
      </c>
      <c r="H20" s="540">
        <v>0</v>
      </c>
      <c r="I20" s="539">
        <f t="shared" si="4"/>
        <v>1</v>
      </c>
      <c r="J20" s="497"/>
      <c r="K20" s="541">
        <f t="shared" si="5"/>
        <v>0</v>
      </c>
      <c r="L20" s="498"/>
      <c r="M20" s="499"/>
      <c r="N20" s="498"/>
      <c r="O20" s="542">
        <f t="shared" si="6"/>
        <v>0</v>
      </c>
      <c r="P20" s="541">
        <v>21</v>
      </c>
      <c r="Q20" s="541">
        <f t="shared" si="7"/>
        <v>0</v>
      </c>
      <c r="R20" s="541">
        <f t="shared" si="8"/>
        <v>0</v>
      </c>
    </row>
    <row r="21" spans="1:18" ht="22.5" customHeight="1">
      <c r="A21" s="534">
        <v>14</v>
      </c>
      <c r="B21" s="535" t="s">
        <v>1504</v>
      </c>
      <c r="C21" s="536" t="s">
        <v>1619</v>
      </c>
      <c r="D21" s="544"/>
      <c r="E21" s="538" t="s">
        <v>1618</v>
      </c>
      <c r="F21" s="535" t="s">
        <v>1245</v>
      </c>
      <c r="G21" s="539">
        <v>1</v>
      </c>
      <c r="H21" s="540">
        <v>0</v>
      </c>
      <c r="I21" s="539">
        <f t="shared" si="4"/>
        <v>1</v>
      </c>
      <c r="J21" s="497"/>
      <c r="K21" s="541">
        <f t="shared" si="5"/>
        <v>0</v>
      </c>
      <c r="L21" s="498"/>
      <c r="M21" s="499"/>
      <c r="N21" s="498"/>
      <c r="O21" s="542">
        <f t="shared" si="6"/>
        <v>0</v>
      </c>
      <c r="P21" s="541">
        <v>21</v>
      </c>
      <c r="Q21" s="541">
        <f t="shared" si="7"/>
        <v>0</v>
      </c>
      <c r="R21" s="541">
        <f t="shared" si="8"/>
        <v>0</v>
      </c>
    </row>
    <row r="22" spans="1:18" ht="21" customHeight="1">
      <c r="A22" s="534">
        <v>15</v>
      </c>
      <c r="B22" s="535" t="s">
        <v>1504</v>
      </c>
      <c r="C22" s="536" t="s">
        <v>1617</v>
      </c>
      <c r="D22" s="544"/>
      <c r="E22" s="538" t="s">
        <v>1616</v>
      </c>
      <c r="F22" s="535" t="s">
        <v>1245</v>
      </c>
      <c r="G22" s="539">
        <v>1</v>
      </c>
      <c r="H22" s="540">
        <v>0</v>
      </c>
      <c r="I22" s="539">
        <f t="shared" si="4"/>
        <v>1</v>
      </c>
      <c r="J22" s="497"/>
      <c r="K22" s="541">
        <f t="shared" si="5"/>
        <v>0</v>
      </c>
      <c r="L22" s="498">
        <v>0.03</v>
      </c>
      <c r="M22" s="499"/>
      <c r="N22" s="498"/>
      <c r="O22" s="542">
        <f t="shared" si="6"/>
        <v>0</v>
      </c>
      <c r="P22" s="541">
        <v>21</v>
      </c>
      <c r="Q22" s="541">
        <f t="shared" si="7"/>
        <v>0</v>
      </c>
      <c r="R22" s="541">
        <f t="shared" si="8"/>
        <v>0</v>
      </c>
    </row>
    <row r="23" spans="1:18" ht="42" customHeight="1">
      <c r="A23" s="534">
        <v>16</v>
      </c>
      <c r="B23" s="535" t="s">
        <v>1504</v>
      </c>
      <c r="C23" s="536" t="s">
        <v>1615</v>
      </c>
      <c r="D23" s="543" t="s">
        <v>1614</v>
      </c>
      <c r="E23" s="538" t="s">
        <v>1613</v>
      </c>
      <c r="F23" s="535" t="s">
        <v>1245</v>
      </c>
      <c r="G23" s="539">
        <v>1</v>
      </c>
      <c r="H23" s="540">
        <v>0</v>
      </c>
      <c r="I23" s="539">
        <f t="shared" si="4"/>
        <v>1</v>
      </c>
      <c r="J23" s="497"/>
      <c r="K23" s="541">
        <f t="shared" si="5"/>
        <v>0</v>
      </c>
      <c r="L23" s="498">
        <v>9.7599999999999996E-3</v>
      </c>
      <c r="M23" s="499"/>
      <c r="N23" s="498"/>
      <c r="O23" s="542">
        <f t="shared" si="6"/>
        <v>0</v>
      </c>
      <c r="P23" s="541">
        <v>21</v>
      </c>
      <c r="Q23" s="541">
        <f t="shared" si="7"/>
        <v>0</v>
      </c>
      <c r="R23" s="541">
        <f t="shared" si="8"/>
        <v>0</v>
      </c>
    </row>
    <row r="24" spans="1:18" ht="20.25" customHeight="1">
      <c r="A24" s="534">
        <v>17</v>
      </c>
      <c r="B24" s="535" t="s">
        <v>1504</v>
      </c>
      <c r="C24" s="536" t="s">
        <v>1612</v>
      </c>
      <c r="D24" s="544" t="s">
        <v>1611</v>
      </c>
      <c r="E24" s="538" t="s">
        <v>1610</v>
      </c>
      <c r="F24" s="535" t="s">
        <v>1245</v>
      </c>
      <c r="G24" s="539">
        <v>1</v>
      </c>
      <c r="H24" s="540">
        <v>0</v>
      </c>
      <c r="I24" s="539">
        <f t="shared" si="4"/>
        <v>1</v>
      </c>
      <c r="J24" s="497"/>
      <c r="K24" s="541">
        <f t="shared" si="5"/>
        <v>0</v>
      </c>
      <c r="L24" s="498">
        <v>7.7999999999999999E-4</v>
      </c>
      <c r="M24" s="499"/>
      <c r="N24" s="498"/>
      <c r="O24" s="542">
        <f t="shared" si="6"/>
        <v>0</v>
      </c>
      <c r="P24" s="541">
        <v>21</v>
      </c>
      <c r="Q24" s="541">
        <f t="shared" si="7"/>
        <v>0</v>
      </c>
      <c r="R24" s="541">
        <f t="shared" si="8"/>
        <v>0</v>
      </c>
    </row>
    <row r="25" spans="1:18" ht="30" customHeight="1">
      <c r="A25" s="534">
        <v>18</v>
      </c>
      <c r="B25" s="535" t="s">
        <v>1504</v>
      </c>
      <c r="C25" s="536" t="s">
        <v>1609</v>
      </c>
      <c r="D25" s="544" t="s">
        <v>1608</v>
      </c>
      <c r="E25" s="538" t="s">
        <v>1607</v>
      </c>
      <c r="F25" s="535" t="s">
        <v>1245</v>
      </c>
      <c r="G25" s="539">
        <v>1</v>
      </c>
      <c r="H25" s="540">
        <v>0</v>
      </c>
      <c r="I25" s="539">
        <f t="shared" si="4"/>
        <v>1</v>
      </c>
      <c r="J25" s="497"/>
      <c r="K25" s="541">
        <f t="shared" si="5"/>
        <v>0</v>
      </c>
      <c r="L25" s="498">
        <v>1.58E-3</v>
      </c>
      <c r="M25" s="499"/>
      <c r="N25" s="498"/>
      <c r="O25" s="542">
        <f t="shared" si="6"/>
        <v>0</v>
      </c>
      <c r="P25" s="541">
        <v>21</v>
      </c>
      <c r="Q25" s="541">
        <f t="shared" si="7"/>
        <v>0</v>
      </c>
      <c r="R25" s="541">
        <f t="shared" si="8"/>
        <v>0</v>
      </c>
    </row>
    <row r="26" spans="1:18">
      <c r="A26" s="534">
        <v>19</v>
      </c>
      <c r="B26" s="535" t="s">
        <v>1473</v>
      </c>
      <c r="C26" s="536" t="s">
        <v>1606</v>
      </c>
      <c r="D26" s="544"/>
      <c r="E26" s="538" t="s">
        <v>1605</v>
      </c>
      <c r="F26" s="535" t="s">
        <v>1245</v>
      </c>
      <c r="G26" s="539">
        <v>27</v>
      </c>
      <c r="H26" s="540">
        <v>0</v>
      </c>
      <c r="I26" s="539">
        <f t="shared" si="4"/>
        <v>27</v>
      </c>
      <c r="J26" s="497"/>
      <c r="K26" s="541">
        <f t="shared" si="5"/>
        <v>0</v>
      </c>
      <c r="L26" s="498">
        <v>1.58E-3</v>
      </c>
      <c r="M26" s="499"/>
      <c r="N26" s="498"/>
      <c r="O26" s="542">
        <f t="shared" si="6"/>
        <v>0</v>
      </c>
      <c r="P26" s="541">
        <v>21</v>
      </c>
      <c r="Q26" s="541">
        <f t="shared" si="7"/>
        <v>0</v>
      </c>
      <c r="R26" s="541">
        <f t="shared" si="8"/>
        <v>0</v>
      </c>
    </row>
    <row r="27" spans="1:18" ht="41.25" customHeight="1">
      <c r="A27" s="534">
        <v>20</v>
      </c>
      <c r="B27" s="535" t="s">
        <v>1504</v>
      </c>
      <c r="C27" s="536" t="s">
        <v>1604</v>
      </c>
      <c r="D27" s="543" t="s">
        <v>1601</v>
      </c>
      <c r="E27" s="538" t="s">
        <v>1603</v>
      </c>
      <c r="F27" s="535" t="s">
        <v>1245</v>
      </c>
      <c r="G27" s="539">
        <v>2</v>
      </c>
      <c r="H27" s="540">
        <v>0</v>
      </c>
      <c r="I27" s="539">
        <f t="shared" si="4"/>
        <v>2</v>
      </c>
      <c r="J27" s="497"/>
      <c r="K27" s="541">
        <f t="shared" si="5"/>
        <v>0</v>
      </c>
      <c r="L27" s="498">
        <v>3.3800000000000002E-3</v>
      </c>
      <c r="M27" s="499"/>
      <c r="N27" s="498"/>
      <c r="O27" s="542">
        <f t="shared" si="6"/>
        <v>0</v>
      </c>
      <c r="P27" s="541">
        <v>21</v>
      </c>
      <c r="Q27" s="541">
        <f t="shared" si="7"/>
        <v>0</v>
      </c>
      <c r="R27" s="541">
        <f t="shared" si="8"/>
        <v>0</v>
      </c>
    </row>
    <row r="28" spans="1:18" ht="29.25" customHeight="1">
      <c r="A28" s="534">
        <v>21</v>
      </c>
      <c r="B28" s="535" t="s">
        <v>1504</v>
      </c>
      <c r="C28" s="536" t="s">
        <v>1602</v>
      </c>
      <c r="D28" s="543" t="s">
        <v>1601</v>
      </c>
      <c r="E28" s="538" t="s">
        <v>1596</v>
      </c>
      <c r="F28" s="535" t="s">
        <v>1245</v>
      </c>
      <c r="G28" s="539">
        <v>2</v>
      </c>
      <c r="H28" s="540">
        <v>0</v>
      </c>
      <c r="I28" s="539">
        <f t="shared" si="4"/>
        <v>2</v>
      </c>
      <c r="J28" s="497"/>
      <c r="K28" s="541">
        <f t="shared" si="5"/>
        <v>0</v>
      </c>
      <c r="L28" s="498">
        <v>3.3800000000000002E-3</v>
      </c>
      <c r="M28" s="499"/>
      <c r="N28" s="498"/>
      <c r="O28" s="542">
        <f t="shared" si="6"/>
        <v>0</v>
      </c>
      <c r="P28" s="541">
        <v>21</v>
      </c>
      <c r="Q28" s="541">
        <f t="shared" si="7"/>
        <v>0</v>
      </c>
      <c r="R28" s="541">
        <f t="shared" si="8"/>
        <v>0</v>
      </c>
    </row>
    <row r="29" spans="1:18" ht="18.75" customHeight="1">
      <c r="A29" s="534">
        <v>22</v>
      </c>
      <c r="B29" s="535" t="s">
        <v>1504</v>
      </c>
      <c r="C29" s="536" t="s">
        <v>1600</v>
      </c>
      <c r="D29" s="544" t="s">
        <v>1597</v>
      </c>
      <c r="E29" s="538" t="s">
        <v>1599</v>
      </c>
      <c r="F29" s="535" t="s">
        <v>1245</v>
      </c>
      <c r="G29" s="539">
        <v>1</v>
      </c>
      <c r="H29" s="540">
        <v>0</v>
      </c>
      <c r="I29" s="539">
        <f t="shared" si="4"/>
        <v>1</v>
      </c>
      <c r="J29" s="497"/>
      <c r="K29" s="541">
        <f t="shared" si="5"/>
        <v>0</v>
      </c>
      <c r="L29" s="498">
        <v>3.3800000000000002E-3</v>
      </c>
      <c r="M29" s="499"/>
      <c r="N29" s="498"/>
      <c r="O29" s="542">
        <f t="shared" si="6"/>
        <v>0</v>
      </c>
      <c r="P29" s="541">
        <v>21</v>
      </c>
      <c r="Q29" s="541">
        <f t="shared" si="7"/>
        <v>0</v>
      </c>
      <c r="R29" s="541">
        <f t="shared" si="8"/>
        <v>0</v>
      </c>
    </row>
    <row r="30" spans="1:18" ht="19.5" customHeight="1">
      <c r="A30" s="534">
        <v>23</v>
      </c>
      <c r="B30" s="535" t="s">
        <v>1504</v>
      </c>
      <c r="C30" s="536" t="s">
        <v>1598</v>
      </c>
      <c r="D30" s="544" t="s">
        <v>1597</v>
      </c>
      <c r="E30" s="538" t="s">
        <v>1596</v>
      </c>
      <c r="F30" s="535" t="s">
        <v>1245</v>
      </c>
      <c r="G30" s="539">
        <v>1</v>
      </c>
      <c r="H30" s="540">
        <v>0</v>
      </c>
      <c r="I30" s="539">
        <f t="shared" si="4"/>
        <v>1</v>
      </c>
      <c r="J30" s="497"/>
      <c r="K30" s="541">
        <f t="shared" si="5"/>
        <v>0</v>
      </c>
      <c r="L30" s="498">
        <v>3.3800000000000002E-3</v>
      </c>
      <c r="M30" s="499"/>
      <c r="N30" s="498"/>
      <c r="O30" s="542">
        <f t="shared" si="6"/>
        <v>0</v>
      </c>
      <c r="P30" s="541">
        <v>21</v>
      </c>
      <c r="Q30" s="541">
        <f t="shared" si="7"/>
        <v>0</v>
      </c>
      <c r="R30" s="541">
        <f t="shared" si="8"/>
        <v>0</v>
      </c>
    </row>
    <row r="31" spans="1:18" ht="27.75" customHeight="1">
      <c r="A31" s="534">
        <v>24</v>
      </c>
      <c r="B31" s="535" t="s">
        <v>1504</v>
      </c>
      <c r="C31" s="536" t="s">
        <v>1595</v>
      </c>
      <c r="D31" s="543" t="s">
        <v>1594</v>
      </c>
      <c r="E31" s="538" t="s">
        <v>1593</v>
      </c>
      <c r="F31" s="535" t="s">
        <v>1245</v>
      </c>
      <c r="G31" s="539">
        <v>2</v>
      </c>
      <c r="H31" s="540">
        <v>0</v>
      </c>
      <c r="I31" s="539">
        <f t="shared" si="4"/>
        <v>2</v>
      </c>
      <c r="J31" s="497"/>
      <c r="K31" s="541">
        <f t="shared" si="5"/>
        <v>0</v>
      </c>
      <c r="L31" s="498">
        <v>3.3800000000000002E-3</v>
      </c>
      <c r="M31" s="499"/>
      <c r="N31" s="498"/>
      <c r="O31" s="542">
        <f t="shared" si="6"/>
        <v>0</v>
      </c>
      <c r="P31" s="541">
        <v>21</v>
      </c>
      <c r="Q31" s="541">
        <f t="shared" si="7"/>
        <v>0</v>
      </c>
      <c r="R31" s="541">
        <f t="shared" si="8"/>
        <v>0</v>
      </c>
    </row>
    <row r="32" spans="1:18" ht="18.75" customHeight="1">
      <c r="A32" s="534">
        <v>25</v>
      </c>
      <c r="B32" s="535" t="s">
        <v>1504</v>
      </c>
      <c r="C32" s="536" t="s">
        <v>1592</v>
      </c>
      <c r="D32" s="544" t="s">
        <v>1591</v>
      </c>
      <c r="E32" s="538" t="s">
        <v>1590</v>
      </c>
      <c r="F32" s="535" t="s">
        <v>1245</v>
      </c>
      <c r="G32" s="539">
        <v>1</v>
      </c>
      <c r="H32" s="540">
        <v>0</v>
      </c>
      <c r="I32" s="539">
        <f t="shared" si="4"/>
        <v>1</v>
      </c>
      <c r="J32" s="497"/>
      <c r="K32" s="541">
        <f t="shared" si="5"/>
        <v>0</v>
      </c>
      <c r="L32" s="498">
        <v>3.3800000000000002E-3</v>
      </c>
      <c r="M32" s="499"/>
      <c r="N32" s="498"/>
      <c r="O32" s="542">
        <f t="shared" si="6"/>
        <v>0</v>
      </c>
      <c r="P32" s="541">
        <v>21</v>
      </c>
      <c r="Q32" s="541">
        <f t="shared" si="7"/>
        <v>0</v>
      </c>
      <c r="R32" s="541">
        <f t="shared" si="8"/>
        <v>0</v>
      </c>
    </row>
    <row r="33" spans="1:18">
      <c r="A33" s="534">
        <v>26</v>
      </c>
      <c r="B33" s="535" t="s">
        <v>1473</v>
      </c>
      <c r="C33" s="536" t="s">
        <v>1589</v>
      </c>
      <c r="D33" s="545"/>
      <c r="E33" s="538" t="s">
        <v>1588</v>
      </c>
      <c r="F33" s="535" t="s">
        <v>1245</v>
      </c>
      <c r="G33" s="539">
        <v>9</v>
      </c>
      <c r="H33" s="540">
        <v>0</v>
      </c>
      <c r="I33" s="539">
        <f t="shared" si="4"/>
        <v>9</v>
      </c>
      <c r="J33" s="497"/>
      <c r="K33" s="541">
        <f t="shared" si="5"/>
        <v>0</v>
      </c>
      <c r="L33" s="498"/>
      <c r="M33" s="499"/>
      <c r="N33" s="498"/>
      <c r="O33" s="542">
        <f t="shared" si="6"/>
        <v>0</v>
      </c>
      <c r="P33" s="541">
        <v>21</v>
      </c>
      <c r="Q33" s="541">
        <f t="shared" si="7"/>
        <v>0</v>
      </c>
      <c r="R33" s="541">
        <f t="shared" si="8"/>
        <v>0</v>
      </c>
    </row>
    <row r="34" spans="1:18">
      <c r="A34" s="534"/>
      <c r="B34" s="535"/>
      <c r="C34" s="536"/>
      <c r="D34" s="545"/>
      <c r="E34" s="538"/>
      <c r="F34" s="535"/>
      <c r="G34" s="539"/>
      <c r="H34" s="540"/>
      <c r="I34" s="539"/>
      <c r="J34" s="497"/>
      <c r="K34" s="541"/>
      <c r="L34" s="498"/>
      <c r="M34" s="499"/>
      <c r="N34" s="498"/>
      <c r="O34" s="542"/>
      <c r="P34" s="541"/>
      <c r="Q34" s="541"/>
      <c r="R34" s="541"/>
    </row>
    <row r="35" spans="1:18">
      <c r="A35" s="547"/>
      <c r="B35" s="548"/>
      <c r="C35" s="548"/>
      <c r="D35" s="548"/>
      <c r="E35" s="549"/>
      <c r="F35" s="548"/>
      <c r="G35" s="550"/>
      <c r="H35" s="551"/>
      <c r="I35" s="550"/>
      <c r="J35" s="500"/>
      <c r="K35" s="552"/>
      <c r="L35" s="501"/>
      <c r="M35" s="500"/>
      <c r="N35" s="500"/>
      <c r="O35" s="551"/>
      <c r="P35" s="553" t="s">
        <v>1469</v>
      </c>
      <c r="Q35" s="551"/>
      <c r="R35" s="551"/>
    </row>
    <row r="36" spans="1:18">
      <c r="A36" s="526"/>
      <c r="B36" s="514"/>
      <c r="C36" s="527"/>
      <c r="D36" s="527"/>
      <c r="E36" s="527" t="s">
        <v>1587</v>
      </c>
      <c r="F36" s="514"/>
      <c r="G36" s="528"/>
      <c r="H36" s="529"/>
      <c r="I36" s="528"/>
      <c r="J36" s="494"/>
      <c r="K36" s="530">
        <f>SUBTOTAL(9,K37:K40)</f>
        <v>0</v>
      </c>
      <c r="L36" s="495"/>
      <c r="M36" s="496"/>
      <c r="N36" s="494"/>
      <c r="O36" s="532">
        <f>SUBTOTAL(9,O37:O40)</f>
        <v>0</v>
      </c>
      <c r="P36" s="533" t="s">
        <v>1469</v>
      </c>
      <c r="Q36" s="530">
        <f>SUBTOTAL(9,Q37:Q40)</f>
        <v>0</v>
      </c>
      <c r="R36" s="530">
        <f>SUBTOTAL(9,R37:R40)</f>
        <v>0</v>
      </c>
    </row>
    <row r="37" spans="1:18" ht="84" customHeight="1">
      <c r="A37" s="534">
        <v>1</v>
      </c>
      <c r="B37" s="535" t="s">
        <v>1504</v>
      </c>
      <c r="C37" s="545" t="s">
        <v>1586</v>
      </c>
      <c r="D37" s="545"/>
      <c r="E37" s="538" t="s">
        <v>1585</v>
      </c>
      <c r="F37" s="535" t="s">
        <v>1245</v>
      </c>
      <c r="G37" s="539">
        <v>1</v>
      </c>
      <c r="H37" s="540">
        <v>0</v>
      </c>
      <c r="I37" s="539">
        <f>G37*(1+H37/100)</f>
        <v>1</v>
      </c>
      <c r="J37" s="497"/>
      <c r="K37" s="541">
        <f>I37*J37</f>
        <v>0</v>
      </c>
      <c r="L37" s="498"/>
      <c r="M37" s="499"/>
      <c r="N37" s="498"/>
      <c r="O37" s="542">
        <f>I37*N37</f>
        <v>0</v>
      </c>
      <c r="P37" s="541">
        <v>21</v>
      </c>
      <c r="Q37" s="541">
        <f>K37*(P37/100)</f>
        <v>0</v>
      </c>
      <c r="R37" s="541">
        <f>K37+Q37</f>
        <v>0</v>
      </c>
    </row>
    <row r="38" spans="1:18" ht="18" customHeight="1">
      <c r="A38" s="534">
        <v>2</v>
      </c>
      <c r="B38" s="535" t="s">
        <v>1504</v>
      </c>
      <c r="C38" s="545" t="s">
        <v>1584</v>
      </c>
      <c r="D38" s="545"/>
      <c r="E38" s="538" t="s">
        <v>1583</v>
      </c>
      <c r="F38" s="535" t="s">
        <v>1582</v>
      </c>
      <c r="G38" s="539">
        <v>83</v>
      </c>
      <c r="H38" s="540">
        <v>0</v>
      </c>
      <c r="I38" s="539">
        <f>G38*(1+H38/100)</f>
        <v>83</v>
      </c>
      <c r="J38" s="497"/>
      <c r="K38" s="541">
        <f>I38*J38</f>
        <v>0</v>
      </c>
      <c r="L38" s="498"/>
      <c r="M38" s="499"/>
      <c r="N38" s="498"/>
      <c r="O38" s="542"/>
      <c r="P38" s="541">
        <v>21</v>
      </c>
      <c r="Q38" s="541">
        <f>K38*(P38/100)</f>
        <v>0</v>
      </c>
      <c r="R38" s="541">
        <f>K38+Q38</f>
        <v>0</v>
      </c>
    </row>
    <row r="39" spans="1:18" ht="16.5" customHeight="1">
      <c r="A39" s="534" t="s">
        <v>1490</v>
      </c>
      <c r="B39" s="535" t="s">
        <v>1504</v>
      </c>
      <c r="C39" s="545" t="s">
        <v>1581</v>
      </c>
      <c r="D39" s="545"/>
      <c r="E39" s="538" t="s">
        <v>1580</v>
      </c>
      <c r="F39" s="535" t="s">
        <v>1245</v>
      </c>
      <c r="G39" s="539">
        <v>1</v>
      </c>
      <c r="H39" s="540">
        <v>0</v>
      </c>
      <c r="I39" s="539">
        <f>G39*(1+H39/100)</f>
        <v>1</v>
      </c>
      <c r="J39" s="497"/>
      <c r="K39" s="541">
        <f>I39*J39</f>
        <v>0</v>
      </c>
      <c r="L39" s="498"/>
      <c r="M39" s="499"/>
      <c r="N39" s="498"/>
      <c r="O39" s="542"/>
      <c r="P39" s="541">
        <v>21</v>
      </c>
      <c r="Q39" s="541">
        <f>K39*(P39/100)</f>
        <v>0</v>
      </c>
      <c r="R39" s="541">
        <f>K39+Q39</f>
        <v>0</v>
      </c>
    </row>
    <row r="40" spans="1:18">
      <c r="A40" s="547"/>
      <c r="B40" s="548"/>
      <c r="C40" s="548"/>
      <c r="D40" s="548"/>
      <c r="E40" s="549"/>
      <c r="F40" s="548"/>
      <c r="G40" s="550"/>
      <c r="H40" s="551"/>
      <c r="I40" s="550"/>
      <c r="J40" s="500"/>
      <c r="K40" s="552"/>
      <c r="L40" s="501"/>
      <c r="M40" s="500"/>
      <c r="N40" s="500"/>
      <c r="O40" s="551"/>
      <c r="P40" s="553" t="s">
        <v>1469</v>
      </c>
      <c r="Q40" s="551"/>
      <c r="R40" s="551"/>
    </row>
    <row r="41" spans="1:18">
      <c r="A41" s="526"/>
      <c r="B41" s="514"/>
      <c r="C41" s="527"/>
      <c r="D41" s="527"/>
      <c r="E41" s="527" t="s">
        <v>1579</v>
      </c>
      <c r="F41" s="514"/>
      <c r="G41" s="528"/>
      <c r="H41" s="529"/>
      <c r="I41" s="528"/>
      <c r="J41" s="494"/>
      <c r="K41" s="530">
        <f>SUBTOTAL(9,K42:K43)</f>
        <v>0</v>
      </c>
      <c r="L41" s="495"/>
      <c r="M41" s="496"/>
      <c r="N41" s="494"/>
      <c r="O41" s="532">
        <f>SUBTOTAL(9,O42:O43)</f>
        <v>0</v>
      </c>
      <c r="P41" s="533" t="s">
        <v>1469</v>
      </c>
      <c r="Q41" s="530">
        <f>SUBTOTAL(9,Q42:Q43)</f>
        <v>0</v>
      </c>
      <c r="R41" s="530">
        <f>SUBTOTAL(9,R42:R43)</f>
        <v>0</v>
      </c>
    </row>
    <row r="42" spans="1:18" ht="28.5" customHeight="1">
      <c r="A42" s="534">
        <v>1</v>
      </c>
      <c r="B42" s="535" t="s">
        <v>1504</v>
      </c>
      <c r="C42" s="545" t="s">
        <v>1578</v>
      </c>
      <c r="D42" s="545"/>
      <c r="E42" s="538" t="s">
        <v>1577</v>
      </c>
      <c r="F42" s="535" t="s">
        <v>1245</v>
      </c>
      <c r="G42" s="539">
        <v>1</v>
      </c>
      <c r="H42" s="540">
        <v>0</v>
      </c>
      <c r="I42" s="539">
        <f>G42*(1+H42/100)</f>
        <v>1</v>
      </c>
      <c r="J42" s="497"/>
      <c r="K42" s="541">
        <f>I42*J42</f>
        <v>0</v>
      </c>
      <c r="L42" s="498"/>
      <c r="M42" s="499"/>
      <c r="N42" s="498"/>
      <c r="O42" s="542">
        <f>I42*N42</f>
        <v>0</v>
      </c>
      <c r="P42" s="541">
        <v>21</v>
      </c>
      <c r="Q42" s="541">
        <f>K42*(P42/100)</f>
        <v>0</v>
      </c>
      <c r="R42" s="541">
        <f>K42+Q42</f>
        <v>0</v>
      </c>
    </row>
    <row r="43" spans="1:18" ht="18.75" customHeight="1">
      <c r="A43" s="534" t="s">
        <v>1493</v>
      </c>
      <c r="B43" s="535" t="s">
        <v>1473</v>
      </c>
      <c r="C43" s="545" t="s">
        <v>1576</v>
      </c>
      <c r="D43" s="545"/>
      <c r="E43" s="538" t="s">
        <v>1575</v>
      </c>
      <c r="F43" s="535" t="s">
        <v>1245</v>
      </c>
      <c r="G43" s="539">
        <v>1</v>
      </c>
      <c r="H43" s="540">
        <v>0</v>
      </c>
      <c r="I43" s="539">
        <f>G43*(1+H43/100)</f>
        <v>1</v>
      </c>
      <c r="J43" s="497"/>
      <c r="K43" s="541">
        <f>I43*J43</f>
        <v>0</v>
      </c>
      <c r="L43" s="498"/>
      <c r="M43" s="499"/>
      <c r="N43" s="498"/>
      <c r="O43" s="542">
        <f>I43*N43</f>
        <v>0</v>
      </c>
      <c r="P43" s="541">
        <v>21</v>
      </c>
      <c r="Q43" s="541">
        <f>K43*(P43/100)</f>
        <v>0</v>
      </c>
      <c r="R43" s="541">
        <f>K43+Q43</f>
        <v>0</v>
      </c>
    </row>
    <row r="44" spans="1:18">
      <c r="A44" s="547"/>
      <c r="B44" s="548"/>
      <c r="C44" s="548"/>
      <c r="D44" s="548"/>
      <c r="E44" s="549"/>
      <c r="F44" s="548"/>
      <c r="G44" s="550"/>
      <c r="H44" s="551"/>
      <c r="I44" s="550"/>
      <c r="J44" s="500"/>
      <c r="K44" s="552"/>
      <c r="L44" s="501"/>
      <c r="M44" s="500"/>
      <c r="N44" s="500"/>
      <c r="O44" s="551"/>
      <c r="P44" s="553"/>
      <c r="Q44" s="551"/>
      <c r="R44" s="551"/>
    </row>
    <row r="45" spans="1:18">
      <c r="A45" s="526"/>
      <c r="B45" s="514"/>
      <c r="C45" s="527"/>
      <c r="D45" s="527"/>
      <c r="E45" s="527" t="s">
        <v>1574</v>
      </c>
      <c r="F45" s="514"/>
      <c r="G45" s="528"/>
      <c r="H45" s="529"/>
      <c r="I45" s="528"/>
      <c r="J45" s="494"/>
      <c r="K45" s="530">
        <f>SUBTOTAL(9,K46:K60)</f>
        <v>0</v>
      </c>
      <c r="L45" s="495"/>
      <c r="M45" s="496"/>
      <c r="N45" s="494"/>
      <c r="O45" s="532">
        <f>SUBTOTAL(9,O46:O52)</f>
        <v>0</v>
      </c>
      <c r="P45" s="533" t="s">
        <v>1469</v>
      </c>
      <c r="Q45" s="530">
        <f>SUBTOTAL(9,Q46:Q60)</f>
        <v>0</v>
      </c>
      <c r="R45" s="530">
        <f>SUBTOTAL(9,R46:R60)</f>
        <v>0</v>
      </c>
    </row>
    <row r="46" spans="1:18" ht="30.75" customHeight="1">
      <c r="A46" s="534" t="s">
        <v>1573</v>
      </c>
      <c r="B46" s="535" t="s">
        <v>1504</v>
      </c>
      <c r="C46" s="545" t="s">
        <v>1572</v>
      </c>
      <c r="D46" s="545"/>
      <c r="E46" s="538" t="s">
        <v>1571</v>
      </c>
      <c r="F46" s="535" t="s">
        <v>1245</v>
      </c>
      <c r="G46" s="539">
        <v>1</v>
      </c>
      <c r="H46" s="540">
        <v>0</v>
      </c>
      <c r="I46" s="539">
        <f t="shared" ref="I46:I60" si="9">G46*(1+H46/100)</f>
        <v>1</v>
      </c>
      <c r="J46" s="497"/>
      <c r="K46" s="541">
        <f t="shared" ref="K46:K60" si="10">I46*J46</f>
        <v>0</v>
      </c>
      <c r="L46" s="498"/>
      <c r="M46" s="499"/>
      <c r="N46" s="498"/>
      <c r="O46" s="542">
        <f>I46*N46</f>
        <v>0</v>
      </c>
      <c r="P46" s="541">
        <v>21</v>
      </c>
      <c r="Q46" s="541">
        <f t="shared" ref="Q46:Q60" si="11">K46*(P46/100)</f>
        <v>0</v>
      </c>
      <c r="R46" s="541">
        <f t="shared" ref="R46:R60" si="12">K46+Q46</f>
        <v>0</v>
      </c>
    </row>
    <row r="47" spans="1:18" ht="18" customHeight="1">
      <c r="A47" s="534" t="s">
        <v>1493</v>
      </c>
      <c r="B47" s="535" t="s">
        <v>1504</v>
      </c>
      <c r="C47" s="545" t="s">
        <v>1570</v>
      </c>
      <c r="D47" s="545"/>
      <c r="E47" s="538" t="s">
        <v>1569</v>
      </c>
      <c r="F47" s="535" t="s">
        <v>1245</v>
      </c>
      <c r="G47" s="539">
        <v>1</v>
      </c>
      <c r="H47" s="540">
        <v>0</v>
      </c>
      <c r="I47" s="539">
        <f t="shared" si="9"/>
        <v>1</v>
      </c>
      <c r="J47" s="497"/>
      <c r="K47" s="541">
        <f t="shared" si="10"/>
        <v>0</v>
      </c>
      <c r="L47" s="498"/>
      <c r="M47" s="499"/>
      <c r="N47" s="498"/>
      <c r="O47" s="542">
        <f>I47*N47</f>
        <v>0</v>
      </c>
      <c r="P47" s="541">
        <v>21</v>
      </c>
      <c r="Q47" s="541">
        <f t="shared" si="11"/>
        <v>0</v>
      </c>
      <c r="R47" s="541">
        <f t="shared" si="12"/>
        <v>0</v>
      </c>
    </row>
    <row r="48" spans="1:18">
      <c r="A48" s="534">
        <v>3</v>
      </c>
      <c r="B48" s="535" t="s">
        <v>1504</v>
      </c>
      <c r="C48" s="545" t="s">
        <v>1568</v>
      </c>
      <c r="D48" s="545"/>
      <c r="E48" s="538" t="s">
        <v>1567</v>
      </c>
      <c r="F48" s="535" t="s">
        <v>1245</v>
      </c>
      <c r="G48" s="539">
        <v>1</v>
      </c>
      <c r="H48" s="540">
        <v>0</v>
      </c>
      <c r="I48" s="539">
        <f t="shared" si="9"/>
        <v>1</v>
      </c>
      <c r="J48" s="497"/>
      <c r="K48" s="541">
        <f t="shared" si="10"/>
        <v>0</v>
      </c>
      <c r="L48" s="498"/>
      <c r="M48" s="499"/>
      <c r="N48" s="498"/>
      <c r="O48" s="542"/>
      <c r="P48" s="541">
        <v>21</v>
      </c>
      <c r="Q48" s="541">
        <f t="shared" si="11"/>
        <v>0</v>
      </c>
      <c r="R48" s="541">
        <f t="shared" si="12"/>
        <v>0</v>
      </c>
    </row>
    <row r="49" spans="1:18" ht="25.5" customHeight="1">
      <c r="A49" s="534" t="s">
        <v>1487</v>
      </c>
      <c r="B49" s="535" t="s">
        <v>1504</v>
      </c>
      <c r="C49" s="545" t="s">
        <v>1566</v>
      </c>
      <c r="D49" s="545"/>
      <c r="E49" s="538" t="s">
        <v>1565</v>
      </c>
      <c r="F49" s="535" t="s">
        <v>1245</v>
      </c>
      <c r="G49" s="539">
        <v>17</v>
      </c>
      <c r="H49" s="540">
        <v>0</v>
      </c>
      <c r="I49" s="539">
        <f t="shared" si="9"/>
        <v>17</v>
      </c>
      <c r="J49" s="497"/>
      <c r="K49" s="541">
        <f t="shared" si="10"/>
        <v>0</v>
      </c>
      <c r="L49" s="498"/>
      <c r="M49" s="499"/>
      <c r="N49" s="498"/>
      <c r="O49" s="542">
        <f>I49*N49</f>
        <v>0</v>
      </c>
      <c r="P49" s="541">
        <v>21</v>
      </c>
      <c r="Q49" s="541">
        <f t="shared" si="11"/>
        <v>0</v>
      </c>
      <c r="R49" s="541">
        <f t="shared" si="12"/>
        <v>0</v>
      </c>
    </row>
    <row r="50" spans="1:18" ht="24" customHeight="1">
      <c r="A50" s="534" t="s">
        <v>1564</v>
      </c>
      <c r="B50" s="535" t="s">
        <v>1504</v>
      </c>
      <c r="C50" s="545" t="s">
        <v>1563</v>
      </c>
      <c r="D50" s="545"/>
      <c r="E50" s="538" t="s">
        <v>1562</v>
      </c>
      <c r="F50" s="535" t="s">
        <v>1245</v>
      </c>
      <c r="G50" s="539">
        <v>28</v>
      </c>
      <c r="H50" s="540">
        <v>0</v>
      </c>
      <c r="I50" s="539">
        <f t="shared" si="9"/>
        <v>28</v>
      </c>
      <c r="J50" s="497"/>
      <c r="K50" s="541">
        <f t="shared" si="10"/>
        <v>0</v>
      </c>
      <c r="L50" s="498"/>
      <c r="M50" s="499"/>
      <c r="N50" s="498"/>
      <c r="O50" s="542">
        <f>I50*N50</f>
        <v>0</v>
      </c>
      <c r="P50" s="541">
        <v>21</v>
      </c>
      <c r="Q50" s="541">
        <f t="shared" si="11"/>
        <v>0</v>
      </c>
      <c r="R50" s="541">
        <f t="shared" si="12"/>
        <v>0</v>
      </c>
    </row>
    <row r="51" spans="1:18" ht="24.75" customHeight="1">
      <c r="A51" s="534" t="s">
        <v>1561</v>
      </c>
      <c r="B51" s="535" t="s">
        <v>1504</v>
      </c>
      <c r="C51" s="545" t="s">
        <v>1560</v>
      </c>
      <c r="D51" s="545"/>
      <c r="E51" s="538" t="s">
        <v>1559</v>
      </c>
      <c r="F51" s="535" t="s">
        <v>1245</v>
      </c>
      <c r="G51" s="539">
        <v>1</v>
      </c>
      <c r="H51" s="540">
        <v>0</v>
      </c>
      <c r="I51" s="539">
        <f t="shared" si="9"/>
        <v>1</v>
      </c>
      <c r="J51" s="497"/>
      <c r="K51" s="541">
        <f t="shared" si="10"/>
        <v>0</v>
      </c>
      <c r="L51" s="498"/>
      <c r="M51" s="499"/>
      <c r="N51" s="498"/>
      <c r="O51" s="542"/>
      <c r="P51" s="541">
        <v>21</v>
      </c>
      <c r="Q51" s="541">
        <f t="shared" si="11"/>
        <v>0</v>
      </c>
      <c r="R51" s="541">
        <f t="shared" si="12"/>
        <v>0</v>
      </c>
    </row>
    <row r="52" spans="1:18" ht="27" customHeight="1">
      <c r="A52" s="534" t="s">
        <v>1558</v>
      </c>
      <c r="B52" s="535" t="s">
        <v>1504</v>
      </c>
      <c r="C52" s="545" t="s">
        <v>1557</v>
      </c>
      <c r="D52" s="545"/>
      <c r="E52" s="538" t="s">
        <v>1556</v>
      </c>
      <c r="F52" s="535" t="s">
        <v>1245</v>
      </c>
      <c r="G52" s="539">
        <v>2</v>
      </c>
      <c r="H52" s="540">
        <v>0</v>
      </c>
      <c r="I52" s="539">
        <f t="shared" si="9"/>
        <v>2</v>
      </c>
      <c r="J52" s="497"/>
      <c r="K52" s="541">
        <f t="shared" si="10"/>
        <v>0</v>
      </c>
      <c r="L52" s="498"/>
      <c r="M52" s="499"/>
      <c r="N52" s="498"/>
      <c r="O52" s="542"/>
      <c r="P52" s="541">
        <v>21</v>
      </c>
      <c r="Q52" s="541">
        <f t="shared" si="11"/>
        <v>0</v>
      </c>
      <c r="R52" s="541">
        <f t="shared" si="12"/>
        <v>0</v>
      </c>
    </row>
    <row r="53" spans="1:18">
      <c r="A53" s="534" t="s">
        <v>1555</v>
      </c>
      <c r="B53" s="535" t="s">
        <v>1504</v>
      </c>
      <c r="C53" s="545" t="s">
        <v>1554</v>
      </c>
      <c r="D53" s="545"/>
      <c r="E53" s="554" t="s">
        <v>1553</v>
      </c>
      <c r="F53" s="535" t="s">
        <v>1245</v>
      </c>
      <c r="G53" s="539">
        <v>1</v>
      </c>
      <c r="H53" s="540">
        <v>0</v>
      </c>
      <c r="I53" s="539">
        <f t="shared" si="9"/>
        <v>1</v>
      </c>
      <c r="J53" s="497"/>
      <c r="K53" s="541">
        <f t="shared" si="10"/>
        <v>0</v>
      </c>
      <c r="L53" s="498"/>
      <c r="M53" s="499"/>
      <c r="N53" s="498"/>
      <c r="O53" s="542"/>
      <c r="P53" s="541">
        <v>21</v>
      </c>
      <c r="Q53" s="541">
        <f t="shared" si="11"/>
        <v>0</v>
      </c>
      <c r="R53" s="541">
        <f t="shared" si="12"/>
        <v>0</v>
      </c>
    </row>
    <row r="54" spans="1:18">
      <c r="A54" s="534">
        <v>9</v>
      </c>
      <c r="B54" s="535" t="s">
        <v>1504</v>
      </c>
      <c r="C54" s="545" t="s">
        <v>1552</v>
      </c>
      <c r="D54" s="555"/>
      <c r="E54" s="554" t="s">
        <v>1551</v>
      </c>
      <c r="F54" s="556" t="s">
        <v>1245</v>
      </c>
      <c r="G54" s="539">
        <v>1</v>
      </c>
      <c r="H54" s="540">
        <v>0</v>
      </c>
      <c r="I54" s="539">
        <f t="shared" si="9"/>
        <v>1</v>
      </c>
      <c r="J54" s="497"/>
      <c r="K54" s="541">
        <f t="shared" si="10"/>
        <v>0</v>
      </c>
      <c r="L54" s="498"/>
      <c r="M54" s="499"/>
      <c r="N54" s="498"/>
      <c r="O54" s="542"/>
      <c r="P54" s="541">
        <v>21</v>
      </c>
      <c r="Q54" s="541">
        <f t="shared" si="11"/>
        <v>0</v>
      </c>
      <c r="R54" s="541">
        <f t="shared" si="12"/>
        <v>0</v>
      </c>
    </row>
    <row r="55" spans="1:18" ht="21.75" customHeight="1">
      <c r="A55" s="534">
        <v>10</v>
      </c>
      <c r="B55" s="535" t="s">
        <v>1504</v>
      </c>
      <c r="C55" s="545" t="s">
        <v>1550</v>
      </c>
      <c r="D55" s="555"/>
      <c r="E55" s="554" t="s">
        <v>1549</v>
      </c>
      <c r="F55" s="556" t="s">
        <v>1245</v>
      </c>
      <c r="G55" s="539">
        <v>38</v>
      </c>
      <c r="H55" s="540">
        <v>0</v>
      </c>
      <c r="I55" s="539">
        <f t="shared" si="9"/>
        <v>38</v>
      </c>
      <c r="J55" s="497"/>
      <c r="K55" s="541">
        <f t="shared" si="10"/>
        <v>0</v>
      </c>
      <c r="L55" s="498"/>
      <c r="M55" s="499"/>
      <c r="N55" s="498"/>
      <c r="O55" s="542"/>
      <c r="P55" s="541">
        <v>21</v>
      </c>
      <c r="Q55" s="541">
        <f t="shared" si="11"/>
        <v>0</v>
      </c>
      <c r="R55" s="541">
        <f t="shared" si="12"/>
        <v>0</v>
      </c>
    </row>
    <row r="56" spans="1:18" ht="26.25" customHeight="1">
      <c r="A56" s="534">
        <v>11</v>
      </c>
      <c r="B56" s="535" t="s">
        <v>1504</v>
      </c>
      <c r="C56" s="545" t="s">
        <v>1548</v>
      </c>
      <c r="D56" s="555"/>
      <c r="E56" s="554" t="s">
        <v>1547</v>
      </c>
      <c r="F56" s="556" t="s">
        <v>1245</v>
      </c>
      <c r="G56" s="539">
        <v>1</v>
      </c>
      <c r="H56" s="540">
        <v>0</v>
      </c>
      <c r="I56" s="539">
        <f t="shared" si="9"/>
        <v>1</v>
      </c>
      <c r="J56" s="63"/>
      <c r="K56" s="541">
        <f t="shared" si="10"/>
        <v>0</v>
      </c>
      <c r="L56" s="498"/>
      <c r="M56" s="499"/>
      <c r="N56" s="498"/>
      <c r="O56" s="542"/>
      <c r="P56" s="541">
        <v>21</v>
      </c>
      <c r="Q56" s="541">
        <f t="shared" si="11"/>
        <v>0</v>
      </c>
      <c r="R56" s="541">
        <f t="shared" si="12"/>
        <v>0</v>
      </c>
    </row>
    <row r="57" spans="1:18" ht="20.25" customHeight="1">
      <c r="A57" s="534">
        <v>12</v>
      </c>
      <c r="B57" s="535" t="s">
        <v>1504</v>
      </c>
      <c r="C57" s="545" t="s">
        <v>1546</v>
      </c>
      <c r="D57" s="545"/>
      <c r="E57" s="554" t="s">
        <v>1545</v>
      </c>
      <c r="F57" s="556" t="s">
        <v>1245</v>
      </c>
      <c r="G57" s="539">
        <v>1</v>
      </c>
      <c r="H57" s="540">
        <v>0</v>
      </c>
      <c r="I57" s="539">
        <f t="shared" si="9"/>
        <v>1</v>
      </c>
      <c r="J57" s="63"/>
      <c r="K57" s="541">
        <f t="shared" si="10"/>
        <v>0</v>
      </c>
      <c r="L57" s="498"/>
      <c r="M57" s="499"/>
      <c r="N57" s="498"/>
      <c r="O57" s="542"/>
      <c r="P57" s="541">
        <v>21</v>
      </c>
      <c r="Q57" s="541">
        <f t="shared" si="11"/>
        <v>0</v>
      </c>
      <c r="R57" s="541">
        <f t="shared" si="12"/>
        <v>0</v>
      </c>
    </row>
    <row r="58" spans="1:18" ht="20.25" customHeight="1">
      <c r="A58" s="534">
        <v>13</v>
      </c>
      <c r="B58" s="535" t="s">
        <v>1504</v>
      </c>
      <c r="C58" s="545" t="s">
        <v>1544</v>
      </c>
      <c r="D58" s="545"/>
      <c r="E58" s="554" t="s">
        <v>1543</v>
      </c>
      <c r="F58" s="556" t="s">
        <v>1245</v>
      </c>
      <c r="G58" s="539">
        <v>1</v>
      </c>
      <c r="H58" s="540">
        <v>0</v>
      </c>
      <c r="I58" s="539">
        <f t="shared" si="9"/>
        <v>1</v>
      </c>
      <c r="J58" s="63"/>
      <c r="K58" s="541">
        <f t="shared" si="10"/>
        <v>0</v>
      </c>
      <c r="L58" s="498"/>
      <c r="M58" s="499"/>
      <c r="N58" s="498"/>
      <c r="O58" s="542"/>
      <c r="P58" s="541">
        <v>21</v>
      </c>
      <c r="Q58" s="541">
        <f t="shared" si="11"/>
        <v>0</v>
      </c>
      <c r="R58" s="541">
        <f t="shared" si="12"/>
        <v>0</v>
      </c>
    </row>
    <row r="59" spans="1:18" ht="27" customHeight="1">
      <c r="A59" s="534">
        <v>14</v>
      </c>
      <c r="B59" s="535"/>
      <c r="C59" s="545" t="s">
        <v>1542</v>
      </c>
      <c r="D59" s="545"/>
      <c r="E59" s="554" t="s">
        <v>1541</v>
      </c>
      <c r="F59" s="556" t="s">
        <v>1245</v>
      </c>
      <c r="G59" s="539">
        <v>17</v>
      </c>
      <c r="H59" s="540">
        <v>0</v>
      </c>
      <c r="I59" s="539">
        <f t="shared" si="9"/>
        <v>17</v>
      </c>
      <c r="J59" s="63"/>
      <c r="K59" s="541">
        <f t="shared" si="10"/>
        <v>0</v>
      </c>
      <c r="L59" s="498"/>
      <c r="M59" s="499"/>
      <c r="N59" s="498"/>
      <c r="O59" s="542"/>
      <c r="P59" s="541">
        <v>21</v>
      </c>
      <c r="Q59" s="541">
        <f t="shared" si="11"/>
        <v>0</v>
      </c>
      <c r="R59" s="541">
        <f t="shared" si="12"/>
        <v>0</v>
      </c>
    </row>
    <row r="60" spans="1:18" ht="27" customHeight="1">
      <c r="A60" s="534">
        <v>15</v>
      </c>
      <c r="B60" s="535" t="s">
        <v>1473</v>
      </c>
      <c r="C60" s="545" t="s">
        <v>1540</v>
      </c>
      <c r="D60" s="545"/>
      <c r="E60" s="538" t="s">
        <v>1539</v>
      </c>
      <c r="F60" s="535" t="s">
        <v>1460</v>
      </c>
      <c r="G60" s="539">
        <v>40</v>
      </c>
      <c r="H60" s="540">
        <v>0</v>
      </c>
      <c r="I60" s="539">
        <f t="shared" si="9"/>
        <v>40</v>
      </c>
      <c r="J60" s="497"/>
      <c r="K60" s="541">
        <f t="shared" si="10"/>
        <v>0</v>
      </c>
      <c r="L60" s="498"/>
      <c r="M60" s="499"/>
      <c r="N60" s="498"/>
      <c r="O60" s="542"/>
      <c r="P60" s="541">
        <v>21</v>
      </c>
      <c r="Q60" s="541">
        <f t="shared" si="11"/>
        <v>0</v>
      </c>
      <c r="R60" s="541">
        <f t="shared" si="12"/>
        <v>0</v>
      </c>
    </row>
    <row r="61" spans="1:18">
      <c r="A61" s="547"/>
      <c r="B61" s="548"/>
      <c r="C61" s="548"/>
      <c r="D61" s="548"/>
      <c r="E61" s="549"/>
      <c r="F61" s="548"/>
      <c r="G61" s="550"/>
      <c r="H61" s="551"/>
      <c r="I61" s="550"/>
      <c r="J61" s="500"/>
      <c r="K61" s="552"/>
      <c r="L61" s="501"/>
      <c r="M61" s="500"/>
      <c r="N61" s="500"/>
      <c r="O61" s="551"/>
      <c r="P61" s="553"/>
      <c r="Q61" s="551"/>
      <c r="R61" s="551"/>
    </row>
    <row r="62" spans="1:18">
      <c r="A62" s="526"/>
      <c r="B62" s="514"/>
      <c r="C62" s="527"/>
      <c r="D62" s="527"/>
      <c r="E62" s="527" t="s">
        <v>1538</v>
      </c>
      <c r="F62" s="514"/>
      <c r="G62" s="528"/>
      <c r="H62" s="529"/>
      <c r="I62" s="528"/>
      <c r="J62" s="494"/>
      <c r="K62" s="530">
        <f>SUBTOTAL(9,K63:O74)</f>
        <v>5.8779999999999999E-2</v>
      </c>
      <c r="L62" s="495"/>
      <c r="M62" s="496"/>
      <c r="N62" s="494"/>
      <c r="O62" s="532">
        <f>SUBTOTAL(9,O82:O94)</f>
        <v>0</v>
      </c>
      <c r="P62" s="533" t="s">
        <v>1469</v>
      </c>
      <c r="Q62" s="530">
        <f>SUBTOTAL(9,Q63:Q77)</f>
        <v>0</v>
      </c>
      <c r="R62" s="530">
        <f>SUBTOTAL(9,R63:R77)</f>
        <v>0</v>
      </c>
    </row>
    <row r="63" spans="1:18" ht="41.25" customHeight="1">
      <c r="A63" s="534">
        <v>1</v>
      </c>
      <c r="B63" s="535" t="s">
        <v>1504</v>
      </c>
      <c r="C63" s="545" t="s">
        <v>1537</v>
      </c>
      <c r="D63" s="546" t="s">
        <v>1536</v>
      </c>
      <c r="E63" s="538" t="s">
        <v>1535</v>
      </c>
      <c r="F63" s="535" t="s">
        <v>85</v>
      </c>
      <c r="G63" s="539">
        <v>159</v>
      </c>
      <c r="H63" s="540">
        <v>0</v>
      </c>
      <c r="I63" s="539">
        <f t="shared" ref="I63:I76" si="13">G63*(1+H63/100)</f>
        <v>159</v>
      </c>
      <c r="J63" s="497"/>
      <c r="K63" s="541">
        <f t="shared" ref="K63:K76" si="14">I63*J63</f>
        <v>0</v>
      </c>
      <c r="L63" s="498"/>
      <c r="M63" s="499"/>
      <c r="N63" s="498"/>
      <c r="O63" s="542">
        <f>I63*N63</f>
        <v>0</v>
      </c>
      <c r="P63" s="541">
        <v>21</v>
      </c>
      <c r="Q63" s="541">
        <f t="shared" ref="Q63:Q76" si="15">K63*(P63/100)</f>
        <v>0</v>
      </c>
      <c r="R63" s="541">
        <f t="shared" ref="R63:R76" si="16">K63+Q63</f>
        <v>0</v>
      </c>
    </row>
    <row r="64" spans="1:18" ht="41.25" customHeight="1">
      <c r="A64" s="534" t="s">
        <v>1493</v>
      </c>
      <c r="B64" s="535" t="s">
        <v>1504</v>
      </c>
      <c r="C64" s="545" t="s">
        <v>1534</v>
      </c>
      <c r="D64" s="546" t="s">
        <v>1533</v>
      </c>
      <c r="E64" s="538" t="s">
        <v>1532</v>
      </c>
      <c r="F64" s="535" t="s">
        <v>85</v>
      </c>
      <c r="G64" s="539">
        <v>108</v>
      </c>
      <c r="H64" s="540">
        <v>0</v>
      </c>
      <c r="I64" s="539">
        <f t="shared" si="13"/>
        <v>108</v>
      </c>
      <c r="J64" s="497"/>
      <c r="K64" s="541">
        <f t="shared" si="14"/>
        <v>0</v>
      </c>
      <c r="L64" s="498"/>
      <c r="M64" s="499"/>
      <c r="N64" s="498"/>
      <c r="O64" s="542">
        <f>I64*N64</f>
        <v>0</v>
      </c>
      <c r="P64" s="541">
        <v>21</v>
      </c>
      <c r="Q64" s="541">
        <f t="shared" si="15"/>
        <v>0</v>
      </c>
      <c r="R64" s="541">
        <f t="shared" si="16"/>
        <v>0</v>
      </c>
    </row>
    <row r="65" spans="1:18" ht="41.25" customHeight="1">
      <c r="A65" s="534" t="s">
        <v>1490</v>
      </c>
      <c r="B65" s="535" t="s">
        <v>1504</v>
      </c>
      <c r="C65" s="545" t="s">
        <v>1531</v>
      </c>
      <c r="D65" s="546" t="s">
        <v>1530</v>
      </c>
      <c r="E65" s="538" t="s">
        <v>1529</v>
      </c>
      <c r="F65" s="535" t="s">
        <v>85</v>
      </c>
      <c r="G65" s="539">
        <v>15</v>
      </c>
      <c r="H65" s="540">
        <v>0</v>
      </c>
      <c r="I65" s="539">
        <f t="shared" si="13"/>
        <v>15</v>
      </c>
      <c r="J65" s="497"/>
      <c r="K65" s="541">
        <f t="shared" si="14"/>
        <v>0</v>
      </c>
      <c r="L65" s="498"/>
      <c r="M65" s="499"/>
      <c r="N65" s="498"/>
      <c r="O65" s="542"/>
      <c r="P65" s="541">
        <v>21</v>
      </c>
      <c r="Q65" s="541">
        <f t="shared" si="15"/>
        <v>0</v>
      </c>
      <c r="R65" s="541">
        <f t="shared" si="16"/>
        <v>0</v>
      </c>
    </row>
    <row r="66" spans="1:18" ht="43.5" customHeight="1">
      <c r="A66" s="534">
        <v>4</v>
      </c>
      <c r="B66" s="535" t="s">
        <v>1504</v>
      </c>
      <c r="C66" s="545" t="s">
        <v>1528</v>
      </c>
      <c r="D66" s="546" t="s">
        <v>1527</v>
      </c>
      <c r="E66" s="538" t="s">
        <v>1526</v>
      </c>
      <c r="F66" s="535" t="s">
        <v>85</v>
      </c>
      <c r="G66" s="539">
        <v>109</v>
      </c>
      <c r="H66" s="540">
        <v>0</v>
      </c>
      <c r="I66" s="539">
        <f t="shared" si="13"/>
        <v>109</v>
      </c>
      <c r="J66" s="497"/>
      <c r="K66" s="541">
        <f t="shared" si="14"/>
        <v>0</v>
      </c>
      <c r="L66" s="498">
        <v>0.01</v>
      </c>
      <c r="M66" s="499"/>
      <c r="N66" s="498"/>
      <c r="O66" s="542">
        <f t="shared" ref="O66:O72" si="17">I66*N66</f>
        <v>0</v>
      </c>
      <c r="P66" s="541">
        <v>21</v>
      </c>
      <c r="Q66" s="541">
        <f t="shared" si="15"/>
        <v>0</v>
      </c>
      <c r="R66" s="541">
        <f t="shared" si="16"/>
        <v>0</v>
      </c>
    </row>
    <row r="67" spans="1:18" ht="44.25" customHeight="1">
      <c r="A67" s="534">
        <v>5</v>
      </c>
      <c r="B67" s="535" t="s">
        <v>1504</v>
      </c>
      <c r="C67" s="545" t="s">
        <v>1525</v>
      </c>
      <c r="D67" s="546" t="s">
        <v>1524</v>
      </c>
      <c r="E67" s="538" t="s">
        <v>1523</v>
      </c>
      <c r="F67" s="535" t="s">
        <v>85</v>
      </c>
      <c r="G67" s="539">
        <v>752</v>
      </c>
      <c r="H67" s="540">
        <v>0</v>
      </c>
      <c r="I67" s="539">
        <f t="shared" si="13"/>
        <v>752</v>
      </c>
      <c r="J67" s="497"/>
      <c r="K67" s="541">
        <f t="shared" si="14"/>
        <v>0</v>
      </c>
      <c r="L67" s="498">
        <v>1.2500000000000001E-2</v>
      </c>
      <c r="M67" s="499"/>
      <c r="N67" s="498"/>
      <c r="O67" s="542">
        <f t="shared" si="17"/>
        <v>0</v>
      </c>
      <c r="P67" s="541">
        <v>21</v>
      </c>
      <c r="Q67" s="541">
        <f t="shared" si="15"/>
        <v>0</v>
      </c>
      <c r="R67" s="541">
        <f t="shared" si="16"/>
        <v>0</v>
      </c>
    </row>
    <row r="68" spans="1:18" ht="33" customHeight="1">
      <c r="A68" s="534">
        <v>6</v>
      </c>
      <c r="B68" s="535" t="s">
        <v>1504</v>
      </c>
      <c r="C68" s="545" t="s">
        <v>1522</v>
      </c>
      <c r="D68" s="546" t="s">
        <v>1521</v>
      </c>
      <c r="E68" s="538" t="s">
        <v>1520</v>
      </c>
      <c r="F68" s="535" t="s">
        <v>85</v>
      </c>
      <c r="G68" s="539">
        <v>55</v>
      </c>
      <c r="H68" s="540">
        <v>0</v>
      </c>
      <c r="I68" s="539">
        <f t="shared" si="13"/>
        <v>55</v>
      </c>
      <c r="J68" s="497"/>
      <c r="K68" s="541">
        <f t="shared" si="14"/>
        <v>0</v>
      </c>
      <c r="L68" s="498">
        <v>1.128E-2</v>
      </c>
      <c r="M68" s="499"/>
      <c r="N68" s="498"/>
      <c r="O68" s="542">
        <f t="shared" si="17"/>
        <v>0</v>
      </c>
      <c r="P68" s="541">
        <v>21</v>
      </c>
      <c r="Q68" s="541">
        <f t="shared" si="15"/>
        <v>0</v>
      </c>
      <c r="R68" s="541">
        <f t="shared" si="16"/>
        <v>0</v>
      </c>
    </row>
    <row r="69" spans="1:18" ht="43.5" customHeight="1">
      <c r="A69" s="534">
        <v>7</v>
      </c>
      <c r="B69" s="535" t="s">
        <v>1504</v>
      </c>
      <c r="C69" s="545" t="s">
        <v>1519</v>
      </c>
      <c r="D69" s="546" t="s">
        <v>1518</v>
      </c>
      <c r="E69" s="538" t="s">
        <v>1517</v>
      </c>
      <c r="F69" s="535" t="s">
        <v>85</v>
      </c>
      <c r="G69" s="539">
        <v>441</v>
      </c>
      <c r="H69" s="540">
        <v>0</v>
      </c>
      <c r="I69" s="539">
        <f t="shared" si="13"/>
        <v>441</v>
      </c>
      <c r="J69" s="497"/>
      <c r="K69" s="541">
        <f t="shared" si="14"/>
        <v>0</v>
      </c>
      <c r="L69" s="498">
        <v>1.2500000000000001E-2</v>
      </c>
      <c r="M69" s="499"/>
      <c r="N69" s="498"/>
      <c r="O69" s="542">
        <f t="shared" si="17"/>
        <v>0</v>
      </c>
      <c r="P69" s="541">
        <v>21</v>
      </c>
      <c r="Q69" s="541">
        <f t="shared" si="15"/>
        <v>0</v>
      </c>
      <c r="R69" s="541">
        <f t="shared" si="16"/>
        <v>0</v>
      </c>
    </row>
    <row r="70" spans="1:18" ht="39" customHeight="1">
      <c r="A70" s="534">
        <v>8</v>
      </c>
      <c r="B70" s="535" t="s">
        <v>1504</v>
      </c>
      <c r="C70" s="545" t="s">
        <v>1516</v>
      </c>
      <c r="D70" s="546" t="s">
        <v>1515</v>
      </c>
      <c r="E70" s="538" t="s">
        <v>1514</v>
      </c>
      <c r="F70" s="535" t="s">
        <v>85</v>
      </c>
      <c r="G70" s="539">
        <v>13</v>
      </c>
      <c r="H70" s="540">
        <v>0</v>
      </c>
      <c r="I70" s="539">
        <f t="shared" si="13"/>
        <v>13</v>
      </c>
      <c r="J70" s="497"/>
      <c r="K70" s="541">
        <f t="shared" si="14"/>
        <v>0</v>
      </c>
      <c r="L70" s="498">
        <v>1.2500000000000001E-2</v>
      </c>
      <c r="M70" s="499"/>
      <c r="N70" s="498"/>
      <c r="O70" s="542">
        <f t="shared" si="17"/>
        <v>0</v>
      </c>
      <c r="P70" s="541">
        <v>21</v>
      </c>
      <c r="Q70" s="541">
        <f t="shared" si="15"/>
        <v>0</v>
      </c>
      <c r="R70" s="541">
        <f t="shared" si="16"/>
        <v>0</v>
      </c>
    </row>
    <row r="71" spans="1:18" ht="36.75" customHeight="1">
      <c r="A71" s="534">
        <v>9</v>
      </c>
      <c r="B71" s="535" t="s">
        <v>1504</v>
      </c>
      <c r="C71" s="545" t="s">
        <v>1513</v>
      </c>
      <c r="D71" s="546" t="s">
        <v>1512</v>
      </c>
      <c r="E71" s="538" t="s">
        <v>1511</v>
      </c>
      <c r="F71" s="535" t="s">
        <v>85</v>
      </c>
      <c r="G71" s="539">
        <v>176</v>
      </c>
      <c r="H71" s="540">
        <v>0</v>
      </c>
      <c r="I71" s="539">
        <f t="shared" si="13"/>
        <v>176</v>
      </c>
      <c r="J71" s="497"/>
      <c r="K71" s="541">
        <f t="shared" si="14"/>
        <v>0</v>
      </c>
      <c r="L71" s="498"/>
      <c r="M71" s="499"/>
      <c r="N71" s="498"/>
      <c r="O71" s="542">
        <f t="shared" si="17"/>
        <v>0</v>
      </c>
      <c r="P71" s="541">
        <v>21</v>
      </c>
      <c r="Q71" s="541">
        <f t="shared" si="15"/>
        <v>0</v>
      </c>
      <c r="R71" s="541">
        <f t="shared" si="16"/>
        <v>0</v>
      </c>
    </row>
    <row r="72" spans="1:18" ht="38.25" customHeight="1">
      <c r="A72" s="534">
        <v>10</v>
      </c>
      <c r="B72" s="535" t="s">
        <v>1504</v>
      </c>
      <c r="C72" s="545" t="s">
        <v>1510</v>
      </c>
      <c r="D72" s="546" t="s">
        <v>1509</v>
      </c>
      <c r="E72" s="538" t="s">
        <v>1508</v>
      </c>
      <c r="F72" s="535" t="s">
        <v>85</v>
      </c>
      <c r="G72" s="539">
        <v>132</v>
      </c>
      <c r="H72" s="540">
        <v>0</v>
      </c>
      <c r="I72" s="539">
        <f t="shared" si="13"/>
        <v>132</v>
      </c>
      <c r="J72" s="497"/>
      <c r="K72" s="541">
        <f t="shared" si="14"/>
        <v>0</v>
      </c>
      <c r="L72" s="498"/>
      <c r="M72" s="499"/>
      <c r="N72" s="498"/>
      <c r="O72" s="542">
        <f t="shared" si="17"/>
        <v>0</v>
      </c>
      <c r="P72" s="541">
        <v>21</v>
      </c>
      <c r="Q72" s="541">
        <f t="shared" si="15"/>
        <v>0</v>
      </c>
      <c r="R72" s="541">
        <f t="shared" si="16"/>
        <v>0</v>
      </c>
    </row>
    <row r="73" spans="1:18" ht="29.25" customHeight="1">
      <c r="A73" s="534">
        <v>11</v>
      </c>
      <c r="B73" s="535" t="s">
        <v>1504</v>
      </c>
      <c r="C73" s="545" t="s">
        <v>1507</v>
      </c>
      <c r="D73" s="546" t="s">
        <v>1506</v>
      </c>
      <c r="E73" s="538" t="s">
        <v>1505</v>
      </c>
      <c r="F73" s="535" t="s">
        <v>85</v>
      </c>
      <c r="G73" s="539">
        <v>22</v>
      </c>
      <c r="H73" s="540">
        <v>0</v>
      </c>
      <c r="I73" s="539">
        <f t="shared" si="13"/>
        <v>22</v>
      </c>
      <c r="J73" s="497"/>
      <c r="K73" s="541">
        <f t="shared" si="14"/>
        <v>0</v>
      </c>
      <c r="L73" s="498"/>
      <c r="M73" s="499"/>
      <c r="N73" s="498"/>
      <c r="O73" s="542"/>
      <c r="P73" s="541">
        <v>21</v>
      </c>
      <c r="Q73" s="541">
        <f t="shared" si="15"/>
        <v>0</v>
      </c>
      <c r="R73" s="541">
        <f t="shared" si="16"/>
        <v>0</v>
      </c>
    </row>
    <row r="74" spans="1:18" ht="23.25" customHeight="1">
      <c r="A74" s="534">
        <v>12</v>
      </c>
      <c r="B74" s="535" t="s">
        <v>1504</v>
      </c>
      <c r="C74" s="545" t="s">
        <v>1503</v>
      </c>
      <c r="D74" s="557" t="s">
        <v>1502</v>
      </c>
      <c r="E74" s="538" t="s">
        <v>1501</v>
      </c>
      <c r="F74" s="535" t="s">
        <v>85</v>
      </c>
      <c r="G74" s="539">
        <v>33</v>
      </c>
      <c r="H74" s="540">
        <v>0</v>
      </c>
      <c r="I74" s="539">
        <f t="shared" si="13"/>
        <v>33</v>
      </c>
      <c r="J74" s="497"/>
      <c r="K74" s="541">
        <f t="shared" si="14"/>
        <v>0</v>
      </c>
      <c r="L74" s="498"/>
      <c r="M74" s="499"/>
      <c r="N74" s="498"/>
      <c r="O74" s="542"/>
      <c r="P74" s="541">
        <v>21</v>
      </c>
      <c r="Q74" s="541">
        <f t="shared" si="15"/>
        <v>0</v>
      </c>
      <c r="R74" s="541">
        <f t="shared" si="16"/>
        <v>0</v>
      </c>
    </row>
    <row r="75" spans="1:18" ht="18.75" customHeight="1">
      <c r="A75" s="534">
        <v>13</v>
      </c>
      <c r="B75" s="535" t="s">
        <v>1473</v>
      </c>
      <c r="C75" s="545" t="s">
        <v>1500</v>
      </c>
      <c r="D75" s="545"/>
      <c r="E75" s="538" t="s">
        <v>1499</v>
      </c>
      <c r="F75" s="535" t="s">
        <v>185</v>
      </c>
      <c r="G75" s="539">
        <v>177</v>
      </c>
      <c r="H75" s="540"/>
      <c r="I75" s="539">
        <f t="shared" si="13"/>
        <v>177</v>
      </c>
      <c r="J75" s="497"/>
      <c r="K75" s="541">
        <f t="shared" si="14"/>
        <v>0</v>
      </c>
      <c r="L75" s="498"/>
      <c r="M75" s="499"/>
      <c r="N75" s="498"/>
      <c r="O75" s="542"/>
      <c r="P75" s="541">
        <v>21</v>
      </c>
      <c r="Q75" s="541">
        <f t="shared" si="15"/>
        <v>0</v>
      </c>
      <c r="R75" s="541">
        <f t="shared" si="16"/>
        <v>0</v>
      </c>
    </row>
    <row r="76" spans="1:18" ht="18.75" customHeight="1">
      <c r="A76" s="534">
        <v>14</v>
      </c>
      <c r="B76" s="535" t="s">
        <v>1473</v>
      </c>
      <c r="C76" s="545" t="s">
        <v>1498</v>
      </c>
      <c r="D76" s="545"/>
      <c r="E76" s="538" t="s">
        <v>1497</v>
      </c>
      <c r="F76" s="535" t="s">
        <v>1354</v>
      </c>
      <c r="G76" s="539">
        <v>1</v>
      </c>
      <c r="H76" s="540"/>
      <c r="I76" s="539">
        <f t="shared" si="13"/>
        <v>1</v>
      </c>
      <c r="J76" s="497"/>
      <c r="K76" s="541">
        <f t="shared" si="14"/>
        <v>0</v>
      </c>
      <c r="L76" s="498"/>
      <c r="M76" s="499"/>
      <c r="N76" s="498"/>
      <c r="O76" s="542"/>
      <c r="P76" s="541">
        <v>21</v>
      </c>
      <c r="Q76" s="541">
        <f t="shared" si="15"/>
        <v>0</v>
      </c>
      <c r="R76" s="541">
        <f t="shared" si="16"/>
        <v>0</v>
      </c>
    </row>
    <row r="77" spans="1:18">
      <c r="A77" s="534"/>
      <c r="B77" s="535"/>
      <c r="C77" s="545"/>
      <c r="D77" s="545"/>
      <c r="E77" s="538"/>
      <c r="F77" s="535"/>
      <c r="G77" s="539"/>
      <c r="H77" s="540"/>
      <c r="I77" s="539"/>
      <c r="J77" s="497"/>
      <c r="K77" s="541"/>
      <c r="L77" s="498"/>
      <c r="M77" s="499"/>
      <c r="N77" s="498"/>
      <c r="O77" s="542"/>
      <c r="P77" s="541"/>
      <c r="Q77" s="541"/>
      <c r="R77" s="541"/>
    </row>
    <row r="78" spans="1:18">
      <c r="A78" s="547"/>
      <c r="B78" s="548"/>
      <c r="C78" s="548"/>
      <c r="D78" s="548"/>
      <c r="E78" s="549"/>
      <c r="F78" s="548"/>
      <c r="G78" s="550"/>
      <c r="H78" s="551"/>
      <c r="I78" s="550"/>
      <c r="J78" s="500"/>
      <c r="K78" s="552"/>
      <c r="L78" s="501"/>
      <c r="M78" s="500"/>
      <c r="N78" s="500"/>
      <c r="O78" s="551"/>
      <c r="P78" s="553" t="s">
        <v>1469</v>
      </c>
      <c r="Q78" s="551"/>
      <c r="R78" s="551"/>
    </row>
    <row r="79" spans="1:18">
      <c r="A79" s="526"/>
      <c r="B79" s="514"/>
      <c r="C79" s="527"/>
      <c r="D79" s="527"/>
      <c r="E79" s="527" t="s">
        <v>1496</v>
      </c>
      <c r="F79" s="514"/>
      <c r="G79" s="528"/>
      <c r="H79" s="529"/>
      <c r="I79" s="528"/>
      <c r="J79" s="494"/>
      <c r="K79" s="530">
        <f>SUBTOTAL(9,K80:K89)</f>
        <v>0</v>
      </c>
      <c r="L79" s="495"/>
      <c r="M79" s="496"/>
      <c r="N79" s="494"/>
      <c r="O79" s="532">
        <f>SUBTOTAL(9,O80:O89)</f>
        <v>0</v>
      </c>
      <c r="P79" s="533" t="s">
        <v>1469</v>
      </c>
      <c r="Q79" s="530">
        <f>SUBTOTAL(9,Q80:Q89)</f>
        <v>0</v>
      </c>
      <c r="R79" s="530">
        <f>SUBTOTAL(9,R80:R89)</f>
        <v>0</v>
      </c>
    </row>
    <row r="80" spans="1:18" ht="33" customHeight="1">
      <c r="A80" s="534">
        <v>1</v>
      </c>
      <c r="B80" s="535" t="s">
        <v>1455</v>
      </c>
      <c r="C80" s="545" t="s">
        <v>1495</v>
      </c>
      <c r="D80" s="545"/>
      <c r="E80" s="538" t="s">
        <v>1494</v>
      </c>
      <c r="F80" s="535" t="s">
        <v>85</v>
      </c>
      <c r="G80" s="539">
        <v>11</v>
      </c>
      <c r="H80" s="540">
        <v>0</v>
      </c>
      <c r="I80" s="539">
        <f t="shared" ref="I80:I89" si="18">G80*(1+H80/100)</f>
        <v>11</v>
      </c>
      <c r="J80" s="497"/>
      <c r="K80" s="541">
        <f t="shared" ref="K80:K89" si="19">I80*J80</f>
        <v>0</v>
      </c>
      <c r="L80" s="498">
        <v>3.0000000000000001E-5</v>
      </c>
      <c r="M80" s="499"/>
      <c r="N80" s="498"/>
      <c r="O80" s="542">
        <f>I80*N80</f>
        <v>0</v>
      </c>
      <c r="P80" s="541">
        <v>21</v>
      </c>
      <c r="Q80" s="541">
        <f t="shared" ref="Q80:Q89" si="20">K80*(P80/100)</f>
        <v>0</v>
      </c>
      <c r="R80" s="541">
        <f t="shared" ref="R80:R89" si="21">K80+Q80</f>
        <v>0</v>
      </c>
    </row>
    <row r="81" spans="1:18" ht="29.25" customHeight="1">
      <c r="A81" s="534" t="s">
        <v>1493</v>
      </c>
      <c r="B81" s="535" t="s">
        <v>1455</v>
      </c>
      <c r="C81" s="545" t="s">
        <v>1492</v>
      </c>
      <c r="D81" s="545"/>
      <c r="E81" s="538" t="s">
        <v>1491</v>
      </c>
      <c r="F81" s="535" t="s">
        <v>85</v>
      </c>
      <c r="G81" s="539">
        <v>11</v>
      </c>
      <c r="H81" s="540">
        <v>0</v>
      </c>
      <c r="I81" s="539">
        <f t="shared" si="18"/>
        <v>11</v>
      </c>
      <c r="J81" s="497"/>
      <c r="K81" s="541">
        <f t="shared" si="19"/>
        <v>0</v>
      </c>
      <c r="L81" s="498"/>
      <c r="M81" s="499"/>
      <c r="N81" s="498"/>
      <c r="O81" s="542"/>
      <c r="P81" s="541">
        <v>21</v>
      </c>
      <c r="Q81" s="541">
        <f t="shared" si="20"/>
        <v>0</v>
      </c>
      <c r="R81" s="541">
        <f t="shared" si="21"/>
        <v>0</v>
      </c>
    </row>
    <row r="82" spans="1:18" ht="23.25" customHeight="1">
      <c r="A82" s="534" t="s">
        <v>1490</v>
      </c>
      <c r="B82" s="535" t="s">
        <v>1455</v>
      </c>
      <c r="C82" s="545" t="s">
        <v>1489</v>
      </c>
      <c r="D82" s="545"/>
      <c r="E82" s="538" t="s">
        <v>1488</v>
      </c>
      <c r="F82" s="535" t="s">
        <v>85</v>
      </c>
      <c r="G82" s="539">
        <v>33</v>
      </c>
      <c r="H82" s="540">
        <v>0</v>
      </c>
      <c r="I82" s="539">
        <f t="shared" si="18"/>
        <v>33</v>
      </c>
      <c r="J82" s="497"/>
      <c r="K82" s="541">
        <f t="shared" si="19"/>
        <v>0</v>
      </c>
      <c r="L82" s="498"/>
      <c r="M82" s="499"/>
      <c r="N82" s="498"/>
      <c r="O82" s="542"/>
      <c r="P82" s="541">
        <v>21</v>
      </c>
      <c r="Q82" s="541">
        <f t="shared" si="20"/>
        <v>0</v>
      </c>
      <c r="R82" s="541">
        <f t="shared" si="21"/>
        <v>0</v>
      </c>
    </row>
    <row r="83" spans="1:18" ht="21" customHeight="1">
      <c r="A83" s="534" t="s">
        <v>1487</v>
      </c>
      <c r="B83" s="535" t="s">
        <v>1455</v>
      </c>
      <c r="C83" s="545" t="s">
        <v>1486</v>
      </c>
      <c r="D83" s="545"/>
      <c r="E83" s="538" t="s">
        <v>1485</v>
      </c>
      <c r="F83" s="535" t="s">
        <v>85</v>
      </c>
      <c r="G83" s="539">
        <v>275</v>
      </c>
      <c r="H83" s="540">
        <v>0</v>
      </c>
      <c r="I83" s="539">
        <f t="shared" si="18"/>
        <v>275</v>
      </c>
      <c r="J83" s="497"/>
      <c r="K83" s="541">
        <f t="shared" si="19"/>
        <v>0</v>
      </c>
      <c r="L83" s="498"/>
      <c r="M83" s="499"/>
      <c r="N83" s="498"/>
      <c r="O83" s="542"/>
      <c r="P83" s="541">
        <v>21</v>
      </c>
      <c r="Q83" s="541">
        <f t="shared" si="20"/>
        <v>0</v>
      </c>
      <c r="R83" s="541">
        <f t="shared" si="21"/>
        <v>0</v>
      </c>
    </row>
    <row r="84" spans="1:18" ht="21" customHeight="1">
      <c r="A84" s="534">
        <v>5</v>
      </c>
      <c r="B84" s="535" t="s">
        <v>1455</v>
      </c>
      <c r="C84" s="545" t="s">
        <v>1484</v>
      </c>
      <c r="D84" s="545"/>
      <c r="E84" s="538" t="s">
        <v>1483</v>
      </c>
      <c r="F84" s="535" t="s">
        <v>1245</v>
      </c>
      <c r="G84" s="539">
        <v>2</v>
      </c>
      <c r="H84" s="540">
        <v>0</v>
      </c>
      <c r="I84" s="539">
        <f t="shared" si="18"/>
        <v>2</v>
      </c>
      <c r="J84" s="497"/>
      <c r="K84" s="541">
        <f t="shared" si="19"/>
        <v>0</v>
      </c>
      <c r="L84" s="498"/>
      <c r="M84" s="499"/>
      <c r="N84" s="498"/>
      <c r="O84" s="542"/>
      <c r="P84" s="541">
        <v>21</v>
      </c>
      <c r="Q84" s="541">
        <f t="shared" si="20"/>
        <v>0</v>
      </c>
      <c r="R84" s="541">
        <f t="shared" si="21"/>
        <v>0</v>
      </c>
    </row>
    <row r="85" spans="1:18" ht="21" customHeight="1">
      <c r="A85" s="534">
        <v>6</v>
      </c>
      <c r="B85" s="535" t="s">
        <v>1455</v>
      </c>
      <c r="C85" s="545" t="s">
        <v>1482</v>
      </c>
      <c r="D85" s="545"/>
      <c r="E85" s="538" t="s">
        <v>1481</v>
      </c>
      <c r="F85" s="535" t="s">
        <v>1245</v>
      </c>
      <c r="G85" s="539">
        <v>550</v>
      </c>
      <c r="H85" s="540">
        <v>0</v>
      </c>
      <c r="I85" s="539">
        <f t="shared" si="18"/>
        <v>550</v>
      </c>
      <c r="J85" s="497"/>
      <c r="K85" s="541">
        <f t="shared" si="19"/>
        <v>0</v>
      </c>
      <c r="L85" s="498"/>
      <c r="M85" s="499"/>
      <c r="N85" s="498"/>
      <c r="O85" s="542"/>
      <c r="P85" s="541">
        <v>21</v>
      </c>
      <c r="Q85" s="541">
        <f t="shared" si="20"/>
        <v>0</v>
      </c>
      <c r="R85" s="541">
        <f t="shared" si="21"/>
        <v>0</v>
      </c>
    </row>
    <row r="86" spans="1:18" ht="20.25" customHeight="1">
      <c r="A86" s="534">
        <v>7</v>
      </c>
      <c r="B86" s="535" t="s">
        <v>1455</v>
      </c>
      <c r="C86" s="545" t="s">
        <v>1480</v>
      </c>
      <c r="D86" s="545"/>
      <c r="E86" s="538" t="s">
        <v>1479</v>
      </c>
      <c r="F86" s="535" t="s">
        <v>1478</v>
      </c>
      <c r="G86" s="539">
        <v>1</v>
      </c>
      <c r="H86" s="540">
        <v>0</v>
      </c>
      <c r="I86" s="539">
        <f t="shared" si="18"/>
        <v>1</v>
      </c>
      <c r="J86" s="497"/>
      <c r="K86" s="541">
        <f t="shared" si="19"/>
        <v>0</v>
      </c>
      <c r="L86" s="498"/>
      <c r="M86" s="499"/>
      <c r="N86" s="498"/>
      <c r="O86" s="542"/>
      <c r="P86" s="541">
        <v>21</v>
      </c>
      <c r="Q86" s="541">
        <f t="shared" si="20"/>
        <v>0</v>
      </c>
      <c r="R86" s="541">
        <f t="shared" si="21"/>
        <v>0</v>
      </c>
    </row>
    <row r="87" spans="1:18" ht="18.75" customHeight="1">
      <c r="A87" s="534">
        <v>8</v>
      </c>
      <c r="B87" s="535" t="s">
        <v>1455</v>
      </c>
      <c r="C87" s="545" t="s">
        <v>1477</v>
      </c>
      <c r="D87" s="545"/>
      <c r="E87" s="538" t="s">
        <v>1476</v>
      </c>
      <c r="F87" s="535" t="s">
        <v>1245</v>
      </c>
      <c r="G87" s="539">
        <v>11</v>
      </c>
      <c r="H87" s="540">
        <v>0</v>
      </c>
      <c r="I87" s="539">
        <f t="shared" si="18"/>
        <v>11</v>
      </c>
      <c r="J87" s="497"/>
      <c r="K87" s="541">
        <f t="shared" si="19"/>
        <v>0</v>
      </c>
      <c r="L87" s="498"/>
      <c r="M87" s="499"/>
      <c r="N87" s="498"/>
      <c r="O87" s="542"/>
      <c r="P87" s="541">
        <v>21</v>
      </c>
      <c r="Q87" s="541">
        <f t="shared" si="20"/>
        <v>0</v>
      </c>
      <c r="R87" s="541">
        <f t="shared" si="21"/>
        <v>0</v>
      </c>
    </row>
    <row r="88" spans="1:18" ht="20.25" customHeight="1">
      <c r="A88" s="534">
        <v>9</v>
      </c>
      <c r="B88" s="535" t="s">
        <v>1455</v>
      </c>
      <c r="C88" s="545" t="s">
        <v>1475</v>
      </c>
      <c r="D88" s="545"/>
      <c r="E88" s="538" t="s">
        <v>1474</v>
      </c>
      <c r="F88" s="535" t="s">
        <v>1245</v>
      </c>
      <c r="G88" s="539">
        <v>4</v>
      </c>
      <c r="H88" s="540">
        <v>0</v>
      </c>
      <c r="I88" s="539">
        <f t="shared" si="18"/>
        <v>4</v>
      </c>
      <c r="J88" s="497"/>
      <c r="K88" s="541">
        <f t="shared" si="19"/>
        <v>0</v>
      </c>
      <c r="L88" s="498"/>
      <c r="M88" s="499"/>
      <c r="N88" s="498"/>
      <c r="O88" s="542"/>
      <c r="P88" s="541">
        <v>21</v>
      </c>
      <c r="Q88" s="541">
        <f t="shared" si="20"/>
        <v>0</v>
      </c>
      <c r="R88" s="541">
        <f t="shared" si="21"/>
        <v>0</v>
      </c>
    </row>
    <row r="89" spans="1:18" ht="18.75" customHeight="1">
      <c r="A89" s="534">
        <v>10</v>
      </c>
      <c r="B89" s="535" t="s">
        <v>1473</v>
      </c>
      <c r="C89" s="545" t="s">
        <v>1472</v>
      </c>
      <c r="D89" s="545"/>
      <c r="E89" s="538" t="s">
        <v>1471</v>
      </c>
      <c r="F89" s="535" t="s">
        <v>85</v>
      </c>
      <c r="G89" s="539">
        <v>204</v>
      </c>
      <c r="H89" s="540"/>
      <c r="I89" s="539">
        <f t="shared" si="18"/>
        <v>204</v>
      </c>
      <c r="J89" s="497"/>
      <c r="K89" s="541">
        <f t="shared" si="19"/>
        <v>0</v>
      </c>
      <c r="L89" s="498"/>
      <c r="M89" s="499"/>
      <c r="N89" s="498"/>
      <c r="O89" s="542"/>
      <c r="P89" s="541">
        <v>21</v>
      </c>
      <c r="Q89" s="541">
        <f t="shared" si="20"/>
        <v>0</v>
      </c>
      <c r="R89" s="541">
        <f t="shared" si="21"/>
        <v>0</v>
      </c>
    </row>
    <row r="90" spans="1:18">
      <c r="A90" s="547"/>
      <c r="B90" s="548"/>
      <c r="C90" s="548"/>
      <c r="D90" s="548"/>
      <c r="E90" s="549"/>
      <c r="F90" s="548"/>
      <c r="G90" s="550"/>
      <c r="H90" s="551"/>
      <c r="I90" s="550"/>
      <c r="J90" s="500"/>
      <c r="K90" s="552"/>
      <c r="L90" s="501"/>
      <c r="M90" s="500"/>
      <c r="N90" s="500"/>
      <c r="O90" s="551"/>
      <c r="P90" s="553" t="s">
        <v>1469</v>
      </c>
      <c r="Q90" s="551"/>
      <c r="R90" s="551"/>
    </row>
    <row r="91" spans="1:18">
      <c r="A91" s="558"/>
      <c r="B91" s="559"/>
      <c r="C91" s="560"/>
      <c r="D91" s="560"/>
      <c r="E91" s="561"/>
      <c r="F91" s="559"/>
      <c r="G91" s="562"/>
      <c r="H91" s="563"/>
      <c r="I91" s="562"/>
      <c r="J91" s="502"/>
      <c r="K91" s="564"/>
      <c r="L91" s="503"/>
      <c r="M91" s="504"/>
      <c r="N91" s="503"/>
      <c r="O91" s="565"/>
      <c r="P91" s="564"/>
      <c r="Q91" s="564"/>
      <c r="R91" s="564"/>
    </row>
    <row r="92" spans="1:18">
      <c r="A92" s="526"/>
      <c r="B92" s="514"/>
      <c r="C92" s="527"/>
      <c r="D92" s="527"/>
      <c r="E92" s="527" t="s">
        <v>1470</v>
      </c>
      <c r="F92" s="514"/>
      <c r="G92" s="528"/>
      <c r="H92" s="529"/>
      <c r="I92" s="528"/>
      <c r="J92" s="494"/>
      <c r="K92" s="530">
        <f>SUBTOTAL(9,K93:K100)</f>
        <v>0</v>
      </c>
      <c r="L92" s="495"/>
      <c r="M92" s="496"/>
      <c r="N92" s="494"/>
      <c r="O92" s="532">
        <f>SUBTOTAL(9,O94:O101)</f>
        <v>0</v>
      </c>
      <c r="P92" s="533" t="s">
        <v>1469</v>
      </c>
      <c r="Q92" s="530">
        <f>SUBTOTAL(9,Q93:Q100)</f>
        <v>0</v>
      </c>
      <c r="R92" s="530">
        <f>SUBTOTAL(9,R93:R100)</f>
        <v>0</v>
      </c>
    </row>
    <row r="93" spans="1:18" ht="21.75" customHeight="1">
      <c r="A93" s="534">
        <v>1</v>
      </c>
      <c r="B93" s="535" t="s">
        <v>1455</v>
      </c>
      <c r="C93" s="545" t="s">
        <v>1468</v>
      </c>
      <c r="D93" s="545"/>
      <c r="E93" s="538" t="s">
        <v>1467</v>
      </c>
      <c r="F93" s="535" t="s">
        <v>1019</v>
      </c>
      <c r="G93" s="539">
        <v>1</v>
      </c>
      <c r="H93" s="540">
        <v>0</v>
      </c>
      <c r="I93" s="539">
        <f>G93*(1+H93/100)</f>
        <v>1</v>
      </c>
      <c r="J93" s="497"/>
      <c r="K93" s="541">
        <f t="shared" ref="K93:K99" si="22">I93*J93</f>
        <v>0</v>
      </c>
      <c r="L93" s="498"/>
      <c r="M93" s="499"/>
      <c r="N93" s="498"/>
      <c r="O93" s="542">
        <f t="shared" ref="O93:O99" si="23">I93*N93</f>
        <v>0</v>
      </c>
      <c r="P93" s="541">
        <v>21</v>
      </c>
      <c r="Q93" s="541">
        <f t="shared" ref="Q93:Q99" si="24">K93*(P93/100)</f>
        <v>0</v>
      </c>
      <c r="R93" s="541">
        <f t="shared" ref="R93:R99" si="25">K93+Q93</f>
        <v>0</v>
      </c>
    </row>
    <row r="94" spans="1:18" ht="24.75" customHeight="1">
      <c r="A94" s="534">
        <v>2</v>
      </c>
      <c r="B94" s="535" t="s">
        <v>1455</v>
      </c>
      <c r="C94" s="545" t="s">
        <v>1466</v>
      </c>
      <c r="D94" s="545"/>
      <c r="E94" s="538" t="s">
        <v>1465</v>
      </c>
      <c r="F94" s="535" t="s">
        <v>185</v>
      </c>
      <c r="G94" s="539">
        <v>1</v>
      </c>
      <c r="H94" s="540">
        <v>0</v>
      </c>
      <c r="I94" s="539">
        <f>G94*(1+H94/100)</f>
        <v>1</v>
      </c>
      <c r="J94" s="497"/>
      <c r="K94" s="541">
        <f t="shared" si="22"/>
        <v>0</v>
      </c>
      <c r="L94" s="498"/>
      <c r="M94" s="499"/>
      <c r="N94" s="498"/>
      <c r="O94" s="542">
        <f t="shared" si="23"/>
        <v>0</v>
      </c>
      <c r="P94" s="541">
        <v>21</v>
      </c>
      <c r="Q94" s="541">
        <f t="shared" si="24"/>
        <v>0</v>
      </c>
      <c r="R94" s="541">
        <f t="shared" si="25"/>
        <v>0</v>
      </c>
    </row>
    <row r="95" spans="1:18" ht="22.5" customHeight="1">
      <c r="A95" s="534">
        <v>3</v>
      </c>
      <c r="B95" s="535" t="s">
        <v>1455</v>
      </c>
      <c r="C95" s="545" t="s">
        <v>1464</v>
      </c>
      <c r="D95" s="545"/>
      <c r="E95" s="538" t="s">
        <v>1463</v>
      </c>
      <c r="F95" s="535" t="s">
        <v>1019</v>
      </c>
      <c r="G95" s="539">
        <v>1</v>
      </c>
      <c r="H95" s="540">
        <v>0</v>
      </c>
      <c r="I95" s="539">
        <f>G95*(1+H95/100)</f>
        <v>1</v>
      </c>
      <c r="J95" s="497"/>
      <c r="K95" s="541">
        <f t="shared" si="22"/>
        <v>0</v>
      </c>
      <c r="L95" s="498"/>
      <c r="M95" s="499"/>
      <c r="N95" s="498"/>
      <c r="O95" s="542">
        <f t="shared" si="23"/>
        <v>0</v>
      </c>
      <c r="P95" s="541">
        <v>21</v>
      </c>
      <c r="Q95" s="541">
        <f t="shared" si="24"/>
        <v>0</v>
      </c>
      <c r="R95" s="541">
        <f t="shared" si="25"/>
        <v>0</v>
      </c>
    </row>
    <row r="96" spans="1:18" ht="18.75" customHeight="1">
      <c r="A96" s="534">
        <v>4</v>
      </c>
      <c r="B96" s="535" t="s">
        <v>1455</v>
      </c>
      <c r="C96" s="545" t="s">
        <v>1462</v>
      </c>
      <c r="D96" s="545"/>
      <c r="E96" s="538" t="s">
        <v>1461</v>
      </c>
      <c r="F96" s="535" t="s">
        <v>1460</v>
      </c>
      <c r="G96" s="539">
        <v>40</v>
      </c>
      <c r="H96" s="540">
        <v>0</v>
      </c>
      <c r="I96" s="539">
        <v>60</v>
      </c>
      <c r="J96" s="497"/>
      <c r="K96" s="541">
        <f t="shared" si="22"/>
        <v>0</v>
      </c>
      <c r="L96" s="498"/>
      <c r="M96" s="499"/>
      <c r="N96" s="498"/>
      <c r="O96" s="542">
        <f t="shared" si="23"/>
        <v>0</v>
      </c>
      <c r="P96" s="541">
        <v>21</v>
      </c>
      <c r="Q96" s="541">
        <f t="shared" si="24"/>
        <v>0</v>
      </c>
      <c r="R96" s="541">
        <f t="shared" si="25"/>
        <v>0</v>
      </c>
    </row>
    <row r="97" spans="1:18" ht="20.25" customHeight="1">
      <c r="A97" s="534">
        <v>5</v>
      </c>
      <c r="B97" s="535" t="s">
        <v>1455</v>
      </c>
      <c r="C97" s="545" t="s">
        <v>1459</v>
      </c>
      <c r="D97" s="545"/>
      <c r="E97" s="538" t="s">
        <v>1458</v>
      </c>
      <c r="F97" s="535" t="s">
        <v>185</v>
      </c>
      <c r="G97" s="539">
        <v>1</v>
      </c>
      <c r="H97" s="540">
        <v>0</v>
      </c>
      <c r="I97" s="539">
        <f>G97*(1+H97/100)</f>
        <v>1</v>
      </c>
      <c r="J97" s="497"/>
      <c r="K97" s="541">
        <f t="shared" si="22"/>
        <v>0</v>
      </c>
      <c r="L97" s="498"/>
      <c r="M97" s="499"/>
      <c r="N97" s="498"/>
      <c r="O97" s="542">
        <f t="shared" si="23"/>
        <v>0</v>
      </c>
      <c r="P97" s="541">
        <v>21</v>
      </c>
      <c r="Q97" s="541">
        <f t="shared" si="24"/>
        <v>0</v>
      </c>
      <c r="R97" s="541">
        <f t="shared" si="25"/>
        <v>0</v>
      </c>
    </row>
    <row r="98" spans="1:18" ht="24.75" customHeight="1">
      <c r="A98" s="534">
        <v>6</v>
      </c>
      <c r="B98" s="535" t="s">
        <v>1455</v>
      </c>
      <c r="C98" s="545" t="s">
        <v>1457</v>
      </c>
      <c r="D98" s="545"/>
      <c r="E98" s="538" t="s">
        <v>1456</v>
      </c>
      <c r="F98" s="535" t="s">
        <v>185</v>
      </c>
      <c r="G98" s="539">
        <v>1</v>
      </c>
      <c r="H98" s="540">
        <v>0</v>
      </c>
      <c r="I98" s="539">
        <f>G98*(1+H98/100)</f>
        <v>1</v>
      </c>
      <c r="J98" s="497"/>
      <c r="K98" s="541">
        <f t="shared" si="22"/>
        <v>0</v>
      </c>
      <c r="L98" s="498"/>
      <c r="M98" s="499"/>
      <c r="N98" s="498"/>
      <c r="O98" s="542">
        <f t="shared" si="23"/>
        <v>0</v>
      </c>
      <c r="P98" s="541">
        <v>21</v>
      </c>
      <c r="Q98" s="541">
        <f t="shared" si="24"/>
        <v>0</v>
      </c>
      <c r="R98" s="541">
        <f t="shared" si="25"/>
        <v>0</v>
      </c>
    </row>
    <row r="99" spans="1:18" ht="16.5" customHeight="1">
      <c r="A99" s="534">
        <v>7</v>
      </c>
      <c r="B99" s="535" t="s">
        <v>1455</v>
      </c>
      <c r="C99" s="545" t="s">
        <v>1454</v>
      </c>
      <c r="D99" s="545"/>
      <c r="E99" s="538" t="s">
        <v>1453</v>
      </c>
      <c r="F99" s="535" t="s">
        <v>185</v>
      </c>
      <c r="G99" s="539">
        <v>1</v>
      </c>
      <c r="H99" s="540">
        <v>0</v>
      </c>
      <c r="I99" s="539">
        <f>G99*(1+H99/100)</f>
        <v>1</v>
      </c>
      <c r="J99" s="497"/>
      <c r="K99" s="541">
        <f t="shared" si="22"/>
        <v>0</v>
      </c>
      <c r="L99" s="498"/>
      <c r="M99" s="499"/>
      <c r="N99" s="498"/>
      <c r="O99" s="542">
        <f t="shared" si="23"/>
        <v>0</v>
      </c>
      <c r="P99" s="541">
        <v>21</v>
      </c>
      <c r="Q99" s="541">
        <f t="shared" si="24"/>
        <v>0</v>
      </c>
      <c r="R99" s="541">
        <f t="shared" si="25"/>
        <v>0</v>
      </c>
    </row>
  </sheetData>
  <sheetProtection password="CC09" sheet="1" objects="1" scenarios="1" selectLockedCells="1"/>
  <mergeCells count="1">
    <mergeCell ref="A1:R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R516"/>
  <sheetViews>
    <sheetView showGridLines="0" workbookViewId="0">
      <pane ySplit="1" topLeftCell="A2" activePane="bottomLeft" state="frozen"/>
      <selection pane="bottomLeft" activeCell="F9" sqref="F9"/>
    </sheetView>
  </sheetViews>
  <sheetFormatPr defaultRowHeight="13.5"/>
  <cols>
    <col min="1" max="1" width="8.33203125" style="566" customWidth="1"/>
    <col min="2" max="2" width="1.6640625" style="566" customWidth="1"/>
    <col min="3" max="3" width="4.1640625" style="566" customWidth="1"/>
    <col min="4" max="4" width="4.33203125" style="566" customWidth="1"/>
    <col min="5" max="5" width="17.1640625" style="566" customWidth="1"/>
    <col min="6" max="6" width="75" style="566" customWidth="1"/>
    <col min="7" max="7" width="8.6640625" style="566" customWidth="1"/>
    <col min="8" max="8" width="11.1640625" style="566" customWidth="1"/>
    <col min="9" max="9" width="12.6640625" style="566" customWidth="1"/>
    <col min="10" max="10" width="23.5" style="567" customWidth="1"/>
    <col min="11" max="11" width="15.5" style="566" customWidth="1"/>
    <col min="12" max="12" width="9.33203125" style="566"/>
    <col min="13" max="18" width="9.33203125" style="566" hidden="1"/>
    <col min="19" max="19" width="8.1640625" style="566" hidden="1" customWidth="1"/>
    <col min="20" max="20" width="29.6640625" style="566" hidden="1" customWidth="1"/>
    <col min="21" max="21" width="16.33203125" style="566" hidden="1" customWidth="1"/>
    <col min="22" max="22" width="12.33203125" style="566" customWidth="1"/>
    <col min="23" max="23" width="16.33203125" style="566" customWidth="1"/>
    <col min="24" max="24" width="12.33203125" style="566" customWidth="1"/>
    <col min="25" max="25" width="15" style="566" customWidth="1"/>
    <col min="26" max="26" width="11" style="566" customWidth="1"/>
    <col min="27" max="27" width="15" style="566" customWidth="1"/>
    <col min="28" max="28" width="16.33203125" style="566" customWidth="1"/>
    <col min="29" max="29" width="11" style="566" customWidth="1"/>
    <col min="30" max="30" width="15" style="566" customWidth="1"/>
    <col min="31" max="31" width="16.33203125" style="566" customWidth="1"/>
    <col min="32" max="43" width="9.33203125" style="566"/>
    <col min="44" max="65" width="9.33203125" style="566" hidden="1"/>
    <col min="66" max="16384" width="9.33203125" style="566"/>
  </cols>
  <sheetData>
    <row r="1" spans="1:70" ht="21.75" customHeight="1">
      <c r="A1" s="6"/>
      <c r="B1" s="4"/>
      <c r="C1" s="4"/>
      <c r="D1" s="5" t="s">
        <v>0</v>
      </c>
      <c r="E1" s="4"/>
      <c r="F1" s="265" t="s">
        <v>744</v>
      </c>
      <c r="G1" s="1103" t="s">
        <v>745</v>
      </c>
      <c r="H1" s="1103"/>
      <c r="I1" s="4"/>
      <c r="J1" s="263" t="s">
        <v>746</v>
      </c>
      <c r="K1" s="5" t="s">
        <v>44</v>
      </c>
      <c r="L1" s="265" t="s">
        <v>747</v>
      </c>
      <c r="M1" s="265"/>
      <c r="N1" s="265"/>
      <c r="O1" s="265"/>
      <c r="P1" s="265"/>
      <c r="Q1" s="265"/>
      <c r="R1" s="265"/>
      <c r="S1" s="265"/>
      <c r="T1" s="265"/>
      <c r="U1" s="3"/>
      <c r="V1" s="3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</row>
    <row r="2" spans="1:70" ht="36.950000000000003" customHeight="1">
      <c r="L2" s="1104" t="s">
        <v>4</v>
      </c>
      <c r="M2" s="1105"/>
      <c r="N2" s="1105"/>
      <c r="O2" s="1105"/>
      <c r="P2" s="1105"/>
      <c r="Q2" s="1105"/>
      <c r="R2" s="1105"/>
      <c r="S2" s="1105"/>
      <c r="T2" s="1105"/>
      <c r="U2" s="1105"/>
      <c r="V2" s="1105"/>
      <c r="AT2" s="568" t="s">
        <v>3</v>
      </c>
    </row>
    <row r="3" spans="1:70" ht="6.95" customHeight="1">
      <c r="B3" s="569"/>
      <c r="C3" s="570"/>
      <c r="D3" s="570"/>
      <c r="E3" s="570"/>
      <c r="F3" s="570"/>
      <c r="G3" s="570"/>
      <c r="H3" s="570"/>
      <c r="I3" s="570"/>
      <c r="J3" s="571"/>
      <c r="K3" s="572"/>
      <c r="AT3" s="568" t="s">
        <v>45</v>
      </c>
    </row>
    <row r="4" spans="1:70" ht="36.950000000000003" customHeight="1">
      <c r="B4" s="573"/>
      <c r="C4" s="574"/>
      <c r="D4" s="575" t="s">
        <v>46</v>
      </c>
      <c r="E4" s="574"/>
      <c r="F4" s="574"/>
      <c r="G4" s="574"/>
      <c r="H4" s="574"/>
      <c r="I4" s="574"/>
      <c r="J4" s="576"/>
      <c r="K4" s="577"/>
      <c r="M4" s="578" t="s">
        <v>7</v>
      </c>
      <c r="AT4" s="568" t="s">
        <v>2</v>
      </c>
    </row>
    <row r="5" spans="1:70" ht="6.95" customHeight="1">
      <c r="B5" s="573"/>
      <c r="C5" s="574"/>
      <c r="D5" s="574"/>
      <c r="E5" s="574"/>
      <c r="F5" s="574"/>
      <c r="G5" s="574"/>
      <c r="H5" s="574"/>
      <c r="I5" s="574"/>
      <c r="J5" s="576"/>
      <c r="K5" s="577"/>
    </row>
    <row r="6" spans="1:70" s="579" customFormat="1" ht="15">
      <c r="B6" s="580"/>
      <c r="C6" s="581"/>
      <c r="D6" s="582" t="s">
        <v>8</v>
      </c>
      <c r="E6" s="581"/>
      <c r="F6" s="581"/>
      <c r="G6" s="581"/>
      <c r="H6" s="581"/>
      <c r="I6" s="581"/>
      <c r="J6" s="583"/>
      <c r="K6" s="584"/>
    </row>
    <row r="7" spans="1:70" s="579" customFormat="1" ht="36.950000000000003" customHeight="1">
      <c r="B7" s="580"/>
      <c r="C7" s="581"/>
      <c r="D7" s="581"/>
      <c r="E7" s="1106" t="s">
        <v>9</v>
      </c>
      <c r="F7" s="1107"/>
      <c r="G7" s="1107"/>
      <c r="H7" s="1107"/>
      <c r="I7" s="581"/>
      <c r="J7" s="583"/>
      <c r="K7" s="584"/>
    </row>
    <row r="8" spans="1:70" s="579" customFormat="1">
      <c r="B8" s="580"/>
      <c r="C8" s="581"/>
      <c r="D8" s="581"/>
      <c r="E8" s="581"/>
      <c r="F8" s="581"/>
      <c r="G8" s="581"/>
      <c r="H8" s="581"/>
      <c r="I8" s="581"/>
      <c r="J8" s="583"/>
      <c r="K8" s="584"/>
    </row>
    <row r="9" spans="1:70" s="579" customFormat="1" ht="14.45" customHeight="1">
      <c r="B9" s="580"/>
      <c r="C9" s="581"/>
      <c r="D9" s="582" t="s">
        <v>10</v>
      </c>
      <c r="E9" s="581"/>
      <c r="F9" s="727" t="s">
        <v>1</v>
      </c>
      <c r="G9" s="581"/>
      <c r="H9" s="581"/>
      <c r="I9" s="582" t="s">
        <v>11</v>
      </c>
      <c r="J9" s="728" t="s">
        <v>1</v>
      </c>
      <c r="K9" s="584"/>
    </row>
    <row r="10" spans="1:70" s="579" customFormat="1" ht="14.45" customHeight="1">
      <c r="B10" s="580"/>
      <c r="C10" s="581"/>
      <c r="D10" s="582" t="s">
        <v>13</v>
      </c>
      <c r="E10" s="581"/>
      <c r="F10" s="727" t="s">
        <v>14</v>
      </c>
      <c r="G10" s="581"/>
      <c r="H10" s="581"/>
      <c r="I10" s="582" t="s">
        <v>15</v>
      </c>
      <c r="J10" s="587">
        <v>42648</v>
      </c>
      <c r="K10" s="584"/>
    </row>
    <row r="11" spans="1:70" s="579" customFormat="1" ht="10.9" customHeight="1">
      <c r="B11" s="580"/>
      <c r="C11" s="581"/>
      <c r="D11" s="581"/>
      <c r="E11" s="581"/>
      <c r="F11" s="581"/>
      <c r="G11" s="581"/>
      <c r="H11" s="581"/>
      <c r="I11" s="581"/>
      <c r="J11" s="583"/>
      <c r="K11" s="584"/>
    </row>
    <row r="12" spans="1:70" s="579" customFormat="1" ht="14.45" customHeight="1">
      <c r="B12" s="580"/>
      <c r="C12" s="581"/>
      <c r="D12" s="582" t="s">
        <v>16</v>
      </c>
      <c r="E12" s="581"/>
      <c r="F12" s="581"/>
      <c r="G12" s="581"/>
      <c r="H12" s="581"/>
      <c r="I12" s="582" t="s">
        <v>17</v>
      </c>
      <c r="J12" s="728" t="s">
        <v>1</v>
      </c>
      <c r="K12" s="584"/>
    </row>
    <row r="13" spans="1:70" s="579" customFormat="1" ht="18" customHeight="1">
      <c r="B13" s="580"/>
      <c r="C13" s="581"/>
      <c r="D13" s="581"/>
      <c r="E13" s="585" t="s">
        <v>18</v>
      </c>
      <c r="F13" s="581"/>
      <c r="G13" s="581"/>
      <c r="H13" s="581"/>
      <c r="I13" s="582" t="s">
        <v>19</v>
      </c>
      <c r="J13" s="728" t="s">
        <v>1</v>
      </c>
      <c r="K13" s="584"/>
    </row>
    <row r="14" spans="1:70" s="579" customFormat="1" ht="6.95" customHeight="1">
      <c r="B14" s="580"/>
      <c r="C14" s="581"/>
      <c r="D14" s="581"/>
      <c r="E14" s="581"/>
      <c r="F14" s="581"/>
      <c r="G14" s="581"/>
      <c r="H14" s="581"/>
      <c r="I14" s="581"/>
      <c r="J14" s="583"/>
      <c r="K14" s="584"/>
    </row>
    <row r="15" spans="1:70" s="579" customFormat="1" ht="14.45" customHeight="1">
      <c r="B15" s="580"/>
      <c r="C15" s="581"/>
      <c r="D15" s="582" t="s">
        <v>20</v>
      </c>
      <c r="E15" s="581"/>
      <c r="F15" s="581"/>
      <c r="G15" s="581"/>
      <c r="H15" s="581"/>
      <c r="I15" s="582" t="s">
        <v>17</v>
      </c>
      <c r="J15" s="728" t="s">
        <v>1</v>
      </c>
      <c r="K15" s="584"/>
    </row>
    <row r="16" spans="1:70" s="579" customFormat="1" ht="18" customHeight="1">
      <c r="B16" s="580"/>
      <c r="C16" s="581"/>
      <c r="D16" s="581"/>
      <c r="E16" s="727" t="s">
        <v>21</v>
      </c>
      <c r="F16" s="581"/>
      <c r="G16" s="581"/>
      <c r="H16" s="581"/>
      <c r="I16" s="582" t="s">
        <v>19</v>
      </c>
      <c r="J16" s="728" t="s">
        <v>1</v>
      </c>
      <c r="K16" s="584"/>
    </row>
    <row r="17" spans="2:11" s="579" customFormat="1" ht="6.95" customHeight="1">
      <c r="B17" s="580"/>
      <c r="C17" s="581"/>
      <c r="D17" s="581"/>
      <c r="E17" s="581"/>
      <c r="F17" s="581"/>
      <c r="G17" s="581"/>
      <c r="H17" s="581"/>
      <c r="I17" s="581"/>
      <c r="J17" s="583"/>
      <c r="K17" s="584"/>
    </row>
    <row r="18" spans="2:11" s="579" customFormat="1" ht="14.45" customHeight="1">
      <c r="B18" s="580"/>
      <c r="C18" s="581"/>
      <c r="D18" s="582" t="s">
        <v>22</v>
      </c>
      <c r="E18" s="581"/>
      <c r="F18" s="581"/>
      <c r="G18" s="581"/>
      <c r="H18" s="581"/>
      <c r="I18" s="582" t="s">
        <v>17</v>
      </c>
      <c r="J18" s="728" t="s">
        <v>1</v>
      </c>
      <c r="K18" s="584"/>
    </row>
    <row r="19" spans="2:11" s="579" customFormat="1" ht="18" customHeight="1">
      <c r="B19" s="580"/>
      <c r="C19" s="581"/>
      <c r="D19" s="581"/>
      <c r="E19" s="585" t="s">
        <v>23</v>
      </c>
      <c r="F19" s="581"/>
      <c r="G19" s="581"/>
      <c r="H19" s="581"/>
      <c r="I19" s="582" t="s">
        <v>19</v>
      </c>
      <c r="J19" s="728" t="s">
        <v>1</v>
      </c>
      <c r="K19" s="584"/>
    </row>
    <row r="20" spans="2:11" s="579" customFormat="1" ht="6.95" customHeight="1">
      <c r="B20" s="580"/>
      <c r="C20" s="581"/>
      <c r="D20" s="581"/>
      <c r="E20" s="581"/>
      <c r="F20" s="581"/>
      <c r="G20" s="581"/>
      <c r="H20" s="581"/>
      <c r="I20" s="581"/>
      <c r="J20" s="583"/>
      <c r="K20" s="584"/>
    </row>
    <row r="21" spans="2:11" s="579" customFormat="1" ht="14.45" customHeight="1">
      <c r="B21" s="580"/>
      <c r="C21" s="581"/>
      <c r="D21" s="582" t="s">
        <v>25</v>
      </c>
      <c r="E21" s="581"/>
      <c r="F21" s="581"/>
      <c r="G21" s="581"/>
      <c r="H21" s="581"/>
      <c r="I21" s="581"/>
      <c r="J21" s="583"/>
      <c r="K21" s="584"/>
    </row>
    <row r="22" spans="2:11" s="592" customFormat="1" ht="22.5" customHeight="1">
      <c r="B22" s="588"/>
      <c r="C22" s="589"/>
      <c r="D22" s="589"/>
      <c r="E22" s="1108" t="s">
        <v>1</v>
      </c>
      <c r="F22" s="1109"/>
      <c r="G22" s="1109"/>
      <c r="H22" s="1109"/>
      <c r="I22" s="589"/>
      <c r="J22" s="590"/>
      <c r="K22" s="591"/>
    </row>
    <row r="23" spans="2:11" s="579" customFormat="1" ht="6.95" customHeight="1">
      <c r="B23" s="580"/>
      <c r="C23" s="581"/>
      <c r="D23" s="581"/>
      <c r="E23" s="581"/>
      <c r="F23" s="581"/>
      <c r="G23" s="581"/>
      <c r="H23" s="581"/>
      <c r="I23" s="581"/>
      <c r="J23" s="583"/>
      <c r="K23" s="584"/>
    </row>
    <row r="24" spans="2:11" s="579" customFormat="1" ht="6.95" customHeight="1">
      <c r="B24" s="580"/>
      <c r="C24" s="581"/>
      <c r="D24" s="593"/>
      <c r="E24" s="593"/>
      <c r="F24" s="593"/>
      <c r="G24" s="593"/>
      <c r="H24" s="593"/>
      <c r="I24" s="593"/>
      <c r="J24" s="594"/>
      <c r="K24" s="595"/>
    </row>
    <row r="25" spans="2:11" s="579" customFormat="1" ht="25.35" customHeight="1">
      <c r="B25" s="580"/>
      <c r="C25" s="581"/>
      <c r="D25" s="596" t="s">
        <v>26</v>
      </c>
      <c r="E25" s="581"/>
      <c r="F25" s="581"/>
      <c r="G25" s="581"/>
      <c r="H25" s="581"/>
      <c r="I25" s="581"/>
      <c r="J25" s="597">
        <f>ROUND(J82,2)</f>
        <v>0</v>
      </c>
      <c r="K25" s="584"/>
    </row>
    <row r="26" spans="2:11" s="579" customFormat="1" ht="6.95" customHeight="1">
      <c r="B26" s="580"/>
      <c r="C26" s="581"/>
      <c r="D26" s="593"/>
      <c r="E26" s="593"/>
      <c r="F26" s="593"/>
      <c r="G26" s="593"/>
      <c r="H26" s="593"/>
      <c r="I26" s="593"/>
      <c r="J26" s="594"/>
      <c r="K26" s="595"/>
    </row>
    <row r="27" spans="2:11" s="579" customFormat="1" ht="14.45" customHeight="1">
      <c r="B27" s="580"/>
      <c r="C27" s="581"/>
      <c r="D27" s="581"/>
      <c r="E27" s="581"/>
      <c r="F27" s="598" t="s">
        <v>28</v>
      </c>
      <c r="G27" s="581"/>
      <c r="H27" s="581"/>
      <c r="I27" s="598" t="s">
        <v>27</v>
      </c>
      <c r="J27" s="599" t="s">
        <v>29</v>
      </c>
      <c r="K27" s="584"/>
    </row>
    <row r="28" spans="2:11" s="579" customFormat="1" ht="14.45" customHeight="1">
      <c r="B28" s="580"/>
      <c r="C28" s="581"/>
      <c r="D28" s="600" t="s">
        <v>30</v>
      </c>
      <c r="E28" s="600" t="s">
        <v>31</v>
      </c>
      <c r="F28" s="601">
        <f>ROUND(SUM(BE82:BE515), 2)</f>
        <v>0</v>
      </c>
      <c r="G28" s="581"/>
      <c r="H28" s="581"/>
      <c r="I28" s="602">
        <v>0.21</v>
      </c>
      <c r="J28" s="601">
        <f>ROUND(ROUND((SUM(BE82:BE515)), 2)*I28, 2)</f>
        <v>0</v>
      </c>
      <c r="K28" s="584"/>
    </row>
    <row r="29" spans="2:11" s="579" customFormat="1" ht="14.45" customHeight="1">
      <c r="B29" s="580"/>
      <c r="C29" s="581"/>
      <c r="D29" s="581"/>
      <c r="E29" s="600" t="s">
        <v>32</v>
      </c>
      <c r="F29" s="601">
        <f>ROUND(SUM(BF82:BF515), 2)</f>
        <v>0</v>
      </c>
      <c r="G29" s="581"/>
      <c r="H29" s="581"/>
      <c r="I29" s="602">
        <v>0.15</v>
      </c>
      <c r="J29" s="601">
        <f>ROUND(ROUND((SUM(BF82:BF515)), 2)*I29, 2)</f>
        <v>0</v>
      </c>
      <c r="K29" s="584"/>
    </row>
    <row r="30" spans="2:11" s="579" customFormat="1" ht="14.45" hidden="1" customHeight="1">
      <c r="B30" s="580"/>
      <c r="C30" s="581"/>
      <c r="D30" s="581"/>
      <c r="E30" s="600" t="s">
        <v>33</v>
      </c>
      <c r="F30" s="601">
        <f>ROUND(SUM(BG82:BG515), 2)</f>
        <v>0</v>
      </c>
      <c r="G30" s="581"/>
      <c r="H30" s="581"/>
      <c r="I30" s="602">
        <v>0.21</v>
      </c>
      <c r="J30" s="601">
        <v>0</v>
      </c>
      <c r="K30" s="584"/>
    </row>
    <row r="31" spans="2:11" s="579" customFormat="1" ht="14.45" hidden="1" customHeight="1">
      <c r="B31" s="580"/>
      <c r="C31" s="581"/>
      <c r="D31" s="581"/>
      <c r="E31" s="600" t="s">
        <v>34</v>
      </c>
      <c r="F31" s="601">
        <f>ROUND(SUM(BH82:BH515), 2)</f>
        <v>0</v>
      </c>
      <c r="G31" s="581"/>
      <c r="H31" s="581"/>
      <c r="I31" s="602">
        <v>0.15</v>
      </c>
      <c r="J31" s="601">
        <v>0</v>
      </c>
      <c r="K31" s="584"/>
    </row>
    <row r="32" spans="2:11" s="579" customFormat="1" ht="14.45" hidden="1" customHeight="1">
      <c r="B32" s="580"/>
      <c r="C32" s="581"/>
      <c r="D32" s="581"/>
      <c r="E32" s="600" t="s">
        <v>35</v>
      </c>
      <c r="F32" s="601">
        <f>ROUND(SUM(BI82:BI515), 2)</f>
        <v>0</v>
      </c>
      <c r="G32" s="581"/>
      <c r="H32" s="581"/>
      <c r="I32" s="602">
        <v>0</v>
      </c>
      <c r="J32" s="601">
        <v>0</v>
      </c>
      <c r="K32" s="584"/>
    </row>
    <row r="33" spans="2:11" s="579" customFormat="1" ht="6.95" customHeight="1">
      <c r="B33" s="580"/>
      <c r="C33" s="581"/>
      <c r="D33" s="581"/>
      <c r="E33" s="581"/>
      <c r="F33" s="581"/>
      <c r="G33" s="581"/>
      <c r="H33" s="581"/>
      <c r="I33" s="581"/>
      <c r="J33" s="583"/>
      <c r="K33" s="584"/>
    </row>
    <row r="34" spans="2:11" s="579" customFormat="1" ht="25.35" customHeight="1">
      <c r="B34" s="580"/>
      <c r="C34" s="603"/>
      <c r="D34" s="604" t="s">
        <v>36</v>
      </c>
      <c r="E34" s="605"/>
      <c r="F34" s="605"/>
      <c r="G34" s="606" t="s">
        <v>37</v>
      </c>
      <c r="H34" s="607" t="s">
        <v>38</v>
      </c>
      <c r="I34" s="605"/>
      <c r="J34" s="608">
        <f>SUM(J25:J32)</f>
        <v>0</v>
      </c>
      <c r="K34" s="609"/>
    </row>
    <row r="35" spans="2:11" s="579" customFormat="1" ht="14.45" customHeight="1">
      <c r="B35" s="610"/>
      <c r="C35" s="611"/>
      <c r="D35" s="611"/>
      <c r="E35" s="611"/>
      <c r="F35" s="611"/>
      <c r="G35" s="611"/>
      <c r="H35" s="611"/>
      <c r="I35" s="611"/>
      <c r="J35" s="612"/>
      <c r="K35" s="613"/>
    </row>
    <row r="39" spans="2:11" s="579" customFormat="1" ht="6.95" customHeight="1">
      <c r="B39" s="614"/>
      <c r="C39" s="615"/>
      <c r="D39" s="615"/>
      <c r="E39" s="615"/>
      <c r="F39" s="615"/>
      <c r="G39" s="615"/>
      <c r="H39" s="615"/>
      <c r="I39" s="615"/>
      <c r="J39" s="616"/>
      <c r="K39" s="617"/>
    </row>
    <row r="40" spans="2:11" s="579" customFormat="1" ht="36.950000000000003" customHeight="1">
      <c r="B40" s="580"/>
      <c r="C40" s="575" t="s">
        <v>47</v>
      </c>
      <c r="D40" s="581"/>
      <c r="E40" s="581"/>
      <c r="F40" s="581"/>
      <c r="G40" s="581"/>
      <c r="H40" s="581"/>
      <c r="I40" s="581"/>
      <c r="J40" s="583"/>
      <c r="K40" s="584"/>
    </row>
    <row r="41" spans="2:11" s="579" customFormat="1" ht="6.95" customHeight="1">
      <c r="B41" s="580"/>
      <c r="C41" s="581"/>
      <c r="D41" s="581"/>
      <c r="E41" s="581"/>
      <c r="F41" s="581"/>
      <c r="G41" s="581"/>
      <c r="H41" s="581"/>
      <c r="I41" s="581"/>
      <c r="J41" s="583"/>
      <c r="K41" s="584"/>
    </row>
    <row r="42" spans="2:11" s="579" customFormat="1" ht="14.45" customHeight="1">
      <c r="B42" s="580"/>
      <c r="C42" s="582" t="s">
        <v>8</v>
      </c>
      <c r="D42" s="581"/>
      <c r="E42" s="581"/>
      <c r="F42" s="581"/>
      <c r="G42" s="581"/>
      <c r="H42" s="581"/>
      <c r="I42" s="581"/>
      <c r="J42" s="583"/>
      <c r="K42" s="584"/>
    </row>
    <row r="43" spans="2:11" s="579" customFormat="1" ht="23.25" customHeight="1">
      <c r="B43" s="580"/>
      <c r="C43" s="581"/>
      <c r="D43" s="581"/>
      <c r="E43" s="1106" t="str">
        <f>E7</f>
        <v>Provozně stravovací objekt NH Kladruby n.L. - ZTI</v>
      </c>
      <c r="F43" s="1107"/>
      <c r="G43" s="1107"/>
      <c r="H43" s="1107"/>
      <c r="I43" s="581"/>
      <c r="J43" s="583"/>
      <c r="K43" s="584"/>
    </row>
    <row r="44" spans="2:11" s="579" customFormat="1" ht="6.95" customHeight="1">
      <c r="B44" s="580"/>
      <c r="C44" s="581"/>
      <c r="D44" s="581"/>
      <c r="E44" s="581"/>
      <c r="F44" s="581"/>
      <c r="G44" s="581"/>
      <c r="H44" s="581"/>
      <c r="I44" s="581"/>
      <c r="J44" s="583"/>
      <c r="K44" s="584"/>
    </row>
    <row r="45" spans="2:11" s="579" customFormat="1" ht="18" customHeight="1">
      <c r="B45" s="580"/>
      <c r="C45" s="582" t="s">
        <v>13</v>
      </c>
      <c r="D45" s="581"/>
      <c r="E45" s="581"/>
      <c r="F45" s="727" t="str">
        <f>F10</f>
        <v xml:space="preserve"> </v>
      </c>
      <c r="G45" s="581"/>
      <c r="H45" s="581"/>
      <c r="I45" s="582" t="s">
        <v>15</v>
      </c>
      <c r="J45" s="587">
        <f>IF(J10="","",J10)</f>
        <v>42648</v>
      </c>
      <c r="K45" s="584"/>
    </row>
    <row r="46" spans="2:11" s="579" customFormat="1" ht="6.95" customHeight="1">
      <c r="B46" s="580"/>
      <c r="C46" s="581"/>
      <c r="D46" s="581"/>
      <c r="E46" s="581"/>
      <c r="F46" s="581"/>
      <c r="G46" s="581"/>
      <c r="H46" s="581"/>
      <c r="I46" s="581"/>
      <c r="J46" s="583"/>
      <c r="K46" s="584"/>
    </row>
    <row r="47" spans="2:11" s="579" customFormat="1" ht="15">
      <c r="B47" s="580"/>
      <c r="C47" s="582" t="s">
        <v>16</v>
      </c>
      <c r="D47" s="581"/>
      <c r="E47" s="581"/>
      <c r="F47" s="585" t="str">
        <f>E13</f>
        <v>Národní hřebčín Kladruby n.L. s.p.o.</v>
      </c>
      <c r="G47" s="581"/>
      <c r="H47" s="581"/>
      <c r="I47" s="582" t="s">
        <v>22</v>
      </c>
      <c r="J47" s="586" t="str">
        <f>E19</f>
        <v>PROINSTAL - Zahradník</v>
      </c>
      <c r="K47" s="584"/>
    </row>
    <row r="48" spans="2:11" s="579" customFormat="1" ht="14.45" customHeight="1">
      <c r="B48" s="580"/>
      <c r="C48" s="582" t="s">
        <v>20</v>
      </c>
      <c r="D48" s="581"/>
      <c r="E48" s="581"/>
      <c r="F48" s="727" t="str">
        <f>IF(E16="","",E16)</f>
        <v>dle výběrového řízení</v>
      </c>
      <c r="G48" s="581"/>
      <c r="H48" s="581"/>
      <c r="I48" s="581"/>
      <c r="J48" s="583"/>
      <c r="K48" s="584"/>
    </row>
    <row r="49" spans="2:47" s="579" customFormat="1" ht="10.35" customHeight="1">
      <c r="B49" s="580"/>
      <c r="C49" s="581"/>
      <c r="D49" s="581"/>
      <c r="E49" s="581"/>
      <c r="F49" s="581"/>
      <c r="G49" s="581"/>
      <c r="H49" s="581"/>
      <c r="I49" s="581"/>
      <c r="J49" s="583"/>
      <c r="K49" s="584"/>
    </row>
    <row r="50" spans="2:47" s="579" customFormat="1" ht="29.25" customHeight="1">
      <c r="B50" s="580"/>
      <c r="C50" s="618" t="s">
        <v>48</v>
      </c>
      <c r="D50" s="603"/>
      <c r="E50" s="603"/>
      <c r="F50" s="603"/>
      <c r="G50" s="603"/>
      <c r="H50" s="603"/>
      <c r="I50" s="603"/>
      <c r="J50" s="619" t="s">
        <v>49</v>
      </c>
      <c r="K50" s="620"/>
    </row>
    <row r="51" spans="2:47" s="579" customFormat="1" ht="10.35" customHeight="1">
      <c r="B51" s="580"/>
      <c r="C51" s="581"/>
      <c r="D51" s="581"/>
      <c r="E51" s="581"/>
      <c r="F51" s="581"/>
      <c r="G51" s="581"/>
      <c r="H51" s="581"/>
      <c r="I51" s="581"/>
      <c r="J51" s="583"/>
      <c r="K51" s="584"/>
    </row>
    <row r="52" spans="2:47" s="579" customFormat="1" ht="29.25" customHeight="1">
      <c r="B52" s="580"/>
      <c r="C52" s="621" t="s">
        <v>50</v>
      </c>
      <c r="D52" s="581"/>
      <c r="E52" s="581"/>
      <c r="F52" s="581"/>
      <c r="G52" s="581"/>
      <c r="H52" s="581"/>
      <c r="I52" s="581"/>
      <c r="J52" s="597">
        <f>J82</f>
        <v>0</v>
      </c>
      <c r="K52" s="584"/>
      <c r="AU52" s="568" t="s">
        <v>51</v>
      </c>
    </row>
    <row r="53" spans="2:47" s="628" customFormat="1" ht="24.95" customHeight="1">
      <c r="B53" s="622"/>
      <c r="C53" s="623"/>
      <c r="D53" s="624" t="s">
        <v>52</v>
      </c>
      <c r="E53" s="625"/>
      <c r="F53" s="625"/>
      <c r="G53" s="625"/>
      <c r="H53" s="625"/>
      <c r="I53" s="625"/>
      <c r="J53" s="626">
        <f>J83</f>
        <v>0</v>
      </c>
      <c r="K53" s="627"/>
    </row>
    <row r="54" spans="2:47" s="635" customFormat="1" ht="19.899999999999999" customHeight="1">
      <c r="B54" s="629"/>
      <c r="C54" s="630"/>
      <c r="D54" s="631" t="s">
        <v>53</v>
      </c>
      <c r="E54" s="632"/>
      <c r="F54" s="632"/>
      <c r="G54" s="632"/>
      <c r="H54" s="632"/>
      <c r="I54" s="632"/>
      <c r="J54" s="633">
        <f>J84</f>
        <v>0</v>
      </c>
      <c r="K54" s="634"/>
    </row>
    <row r="55" spans="2:47" s="635" customFormat="1" ht="19.899999999999999" customHeight="1">
      <c r="B55" s="629"/>
      <c r="C55" s="630"/>
      <c r="D55" s="631" t="s">
        <v>54</v>
      </c>
      <c r="E55" s="632"/>
      <c r="F55" s="632"/>
      <c r="G55" s="632"/>
      <c r="H55" s="632"/>
      <c r="I55" s="632"/>
      <c r="J55" s="633">
        <f>J107</f>
        <v>0</v>
      </c>
      <c r="K55" s="634"/>
    </row>
    <row r="56" spans="2:47" s="635" customFormat="1" ht="19.899999999999999" customHeight="1">
      <c r="B56" s="629"/>
      <c r="C56" s="630"/>
      <c r="D56" s="631" t="s">
        <v>55</v>
      </c>
      <c r="E56" s="632"/>
      <c r="F56" s="632"/>
      <c r="G56" s="632"/>
      <c r="H56" s="632"/>
      <c r="I56" s="632"/>
      <c r="J56" s="633">
        <f>J188</f>
        <v>0</v>
      </c>
      <c r="K56" s="634"/>
    </row>
    <row r="57" spans="2:47" s="635" customFormat="1" ht="19.899999999999999" customHeight="1">
      <c r="B57" s="629"/>
      <c r="C57" s="630"/>
      <c r="D57" s="631" t="s">
        <v>56</v>
      </c>
      <c r="E57" s="632"/>
      <c r="F57" s="632"/>
      <c r="G57" s="632"/>
      <c r="H57" s="632"/>
      <c r="I57" s="632"/>
      <c r="J57" s="633">
        <f>J367</f>
        <v>0</v>
      </c>
      <c r="K57" s="634"/>
    </row>
    <row r="58" spans="2:47" s="635" customFormat="1" ht="19.899999999999999" customHeight="1">
      <c r="B58" s="629"/>
      <c r="C58" s="630"/>
      <c r="D58" s="631" t="s">
        <v>57</v>
      </c>
      <c r="E58" s="632"/>
      <c r="F58" s="632"/>
      <c r="G58" s="632"/>
      <c r="H58" s="632"/>
      <c r="I58" s="632"/>
      <c r="J58" s="633">
        <f>J375</f>
        <v>0</v>
      </c>
      <c r="K58" s="634"/>
    </row>
    <row r="59" spans="2:47" s="635" customFormat="1" ht="19.899999999999999" customHeight="1">
      <c r="B59" s="629"/>
      <c r="C59" s="630"/>
      <c r="D59" s="631" t="s">
        <v>58</v>
      </c>
      <c r="E59" s="632"/>
      <c r="F59" s="632"/>
      <c r="G59" s="632"/>
      <c r="H59" s="632"/>
      <c r="I59" s="632"/>
      <c r="J59" s="633">
        <f>J455</f>
        <v>0</v>
      </c>
      <c r="K59" s="634"/>
    </row>
    <row r="60" spans="2:47" s="635" customFormat="1" ht="19.899999999999999" customHeight="1">
      <c r="B60" s="629"/>
      <c r="C60" s="630"/>
      <c r="D60" s="631" t="s">
        <v>59</v>
      </c>
      <c r="E60" s="632"/>
      <c r="F60" s="632"/>
      <c r="G60" s="632"/>
      <c r="H60" s="632"/>
      <c r="I60" s="632"/>
      <c r="J60" s="633">
        <f>J478</f>
        <v>0</v>
      </c>
      <c r="K60" s="634"/>
    </row>
    <row r="61" spans="2:47" s="635" customFormat="1" ht="19.899999999999999" customHeight="1">
      <c r="B61" s="629"/>
      <c r="C61" s="630"/>
      <c r="D61" s="631" t="s">
        <v>60</v>
      </c>
      <c r="E61" s="632"/>
      <c r="F61" s="632"/>
      <c r="G61" s="632"/>
      <c r="H61" s="632"/>
      <c r="I61" s="632"/>
      <c r="J61" s="633">
        <f>J488</f>
        <v>0</v>
      </c>
      <c r="K61" s="634"/>
    </row>
    <row r="62" spans="2:47" s="635" customFormat="1" ht="19.899999999999999" customHeight="1">
      <c r="B62" s="629"/>
      <c r="C62" s="630"/>
      <c r="D62" s="631" t="s">
        <v>61</v>
      </c>
      <c r="E62" s="632"/>
      <c r="F62" s="632"/>
      <c r="G62" s="632"/>
      <c r="H62" s="632"/>
      <c r="I62" s="632"/>
      <c r="J62" s="633">
        <f>J493</f>
        <v>0</v>
      </c>
      <c r="K62" s="634"/>
    </row>
    <row r="63" spans="2:47" s="628" customFormat="1" ht="24.95" customHeight="1">
      <c r="B63" s="622"/>
      <c r="C63" s="623"/>
      <c r="D63" s="624" t="s">
        <v>62</v>
      </c>
      <c r="E63" s="625"/>
      <c r="F63" s="625"/>
      <c r="G63" s="625"/>
      <c r="H63" s="625"/>
      <c r="I63" s="625"/>
      <c r="J63" s="626">
        <f>J498</f>
        <v>0</v>
      </c>
      <c r="K63" s="627"/>
    </row>
    <row r="64" spans="2:47" s="635" customFormat="1" ht="19.899999999999999" customHeight="1">
      <c r="B64" s="629"/>
      <c r="C64" s="630"/>
      <c r="D64" s="631" t="s">
        <v>63</v>
      </c>
      <c r="E64" s="632"/>
      <c r="F64" s="632"/>
      <c r="G64" s="632"/>
      <c r="H64" s="632"/>
      <c r="I64" s="632"/>
      <c r="J64" s="633">
        <f>J499</f>
        <v>0</v>
      </c>
      <c r="K64" s="634"/>
    </row>
    <row r="65" spans="2:12" s="579" customFormat="1" ht="21.75" customHeight="1">
      <c r="B65" s="580"/>
      <c r="C65" s="581"/>
      <c r="D65" s="581"/>
      <c r="E65" s="581"/>
      <c r="F65" s="581"/>
      <c r="G65" s="581"/>
      <c r="H65" s="581"/>
      <c r="I65" s="581"/>
      <c r="J65" s="583"/>
      <c r="K65" s="584"/>
    </row>
    <row r="66" spans="2:12" s="579" customFormat="1" ht="6.95" customHeight="1">
      <c r="B66" s="610"/>
      <c r="C66" s="611"/>
      <c r="D66" s="611"/>
      <c r="E66" s="611"/>
      <c r="F66" s="611"/>
      <c r="G66" s="611"/>
      <c r="H66" s="611"/>
      <c r="I66" s="611"/>
      <c r="J66" s="612"/>
      <c r="K66" s="613"/>
    </row>
    <row r="70" spans="2:12" s="579" customFormat="1" ht="6.95" customHeight="1">
      <c r="B70" s="614"/>
      <c r="C70" s="615"/>
      <c r="D70" s="615"/>
      <c r="E70" s="615"/>
      <c r="F70" s="615"/>
      <c r="G70" s="615"/>
      <c r="H70" s="615"/>
      <c r="I70" s="615"/>
      <c r="J70" s="616"/>
      <c r="K70" s="615"/>
      <c r="L70" s="580"/>
    </row>
    <row r="71" spans="2:12" s="579" customFormat="1" ht="36.950000000000003" customHeight="1">
      <c r="B71" s="580"/>
      <c r="C71" s="636" t="s">
        <v>64</v>
      </c>
      <c r="J71" s="637"/>
      <c r="L71" s="580"/>
    </row>
    <row r="72" spans="2:12" s="579" customFormat="1" ht="6.95" customHeight="1">
      <c r="B72" s="580"/>
      <c r="J72" s="637"/>
      <c r="L72" s="580"/>
    </row>
    <row r="73" spans="2:12" s="579" customFormat="1" ht="14.45" customHeight="1">
      <c r="B73" s="580"/>
      <c r="C73" s="638" t="s">
        <v>8</v>
      </c>
      <c r="J73" s="637"/>
      <c r="L73" s="580"/>
    </row>
    <row r="74" spans="2:12" s="579" customFormat="1" ht="23.25" customHeight="1">
      <c r="B74" s="580"/>
      <c r="E74" s="1101" t="str">
        <f>E7</f>
        <v>Provozně stravovací objekt NH Kladruby n.L. - ZTI</v>
      </c>
      <c r="F74" s="1102"/>
      <c r="G74" s="1102"/>
      <c r="H74" s="1102"/>
      <c r="J74" s="637"/>
      <c r="L74" s="580"/>
    </row>
    <row r="75" spans="2:12" s="579" customFormat="1" ht="6.95" customHeight="1">
      <c r="B75" s="580"/>
      <c r="J75" s="637"/>
      <c r="L75" s="580"/>
    </row>
    <row r="76" spans="2:12" s="579" customFormat="1" ht="18" customHeight="1">
      <c r="B76" s="580"/>
      <c r="C76" s="638" t="s">
        <v>13</v>
      </c>
      <c r="F76" s="729" t="str">
        <f>F10</f>
        <v xml:space="preserve"> </v>
      </c>
      <c r="I76" s="638" t="s">
        <v>15</v>
      </c>
      <c r="J76" s="640">
        <f>IF(J10="","",J10)</f>
        <v>42648</v>
      </c>
      <c r="L76" s="580"/>
    </row>
    <row r="77" spans="2:12" s="579" customFormat="1" ht="6.95" customHeight="1">
      <c r="B77" s="580"/>
      <c r="J77" s="637"/>
      <c r="L77" s="580"/>
    </row>
    <row r="78" spans="2:12" s="579" customFormat="1" ht="15">
      <c r="B78" s="580"/>
      <c r="C78" s="638" t="s">
        <v>16</v>
      </c>
      <c r="F78" s="639" t="str">
        <f>E13</f>
        <v>Národní hřebčín Kladruby n.L. s.p.o.</v>
      </c>
      <c r="I78" s="638" t="s">
        <v>22</v>
      </c>
      <c r="J78" s="640" t="str">
        <f>E19</f>
        <v>PROINSTAL - Zahradník</v>
      </c>
      <c r="L78" s="580"/>
    </row>
    <row r="79" spans="2:12" s="579" customFormat="1" ht="14.45" customHeight="1">
      <c r="B79" s="580"/>
      <c r="C79" s="638" t="s">
        <v>20</v>
      </c>
      <c r="F79" s="729" t="str">
        <f>IF(E16="","",E16)</f>
        <v>dle výběrového řízení</v>
      </c>
      <c r="J79" s="637"/>
      <c r="L79" s="580"/>
    </row>
    <row r="80" spans="2:12" s="579" customFormat="1" ht="10.35" customHeight="1">
      <c r="B80" s="580"/>
      <c r="J80" s="637"/>
      <c r="L80" s="580"/>
    </row>
    <row r="81" spans="2:65" s="650" customFormat="1" ht="29.25" customHeight="1">
      <c r="B81" s="641"/>
      <c r="C81" s="642" t="s">
        <v>65</v>
      </c>
      <c r="D81" s="643" t="s">
        <v>40</v>
      </c>
      <c r="E81" s="643" t="s">
        <v>39</v>
      </c>
      <c r="F81" s="643" t="s">
        <v>66</v>
      </c>
      <c r="G81" s="643" t="s">
        <v>67</v>
      </c>
      <c r="H81" s="643" t="s">
        <v>68</v>
      </c>
      <c r="I81" s="644" t="s">
        <v>69</v>
      </c>
      <c r="J81" s="645" t="s">
        <v>49</v>
      </c>
      <c r="K81" s="646" t="s">
        <v>70</v>
      </c>
      <c r="L81" s="641"/>
      <c r="M81" s="647" t="s">
        <v>71</v>
      </c>
      <c r="N81" s="648" t="s">
        <v>30</v>
      </c>
      <c r="O81" s="648" t="s">
        <v>72</v>
      </c>
      <c r="P81" s="648" t="s">
        <v>73</v>
      </c>
      <c r="Q81" s="648" t="s">
        <v>74</v>
      </c>
      <c r="R81" s="648" t="s">
        <v>75</v>
      </c>
      <c r="S81" s="648" t="s">
        <v>76</v>
      </c>
      <c r="T81" s="649" t="s">
        <v>77</v>
      </c>
    </row>
    <row r="82" spans="2:65" s="579" customFormat="1" ht="29.25" customHeight="1">
      <c r="B82" s="580"/>
      <c r="C82" s="651" t="s">
        <v>50</v>
      </c>
      <c r="J82" s="652">
        <f>BK82</f>
        <v>0</v>
      </c>
      <c r="L82" s="580"/>
      <c r="M82" s="653"/>
      <c r="N82" s="593"/>
      <c r="O82" s="593"/>
      <c r="P82" s="654">
        <f>P83+P498</f>
        <v>1226.9519999999995</v>
      </c>
      <c r="Q82" s="593"/>
      <c r="R82" s="654">
        <f>R83+R498</f>
        <v>4.7190000000000003</v>
      </c>
      <c r="S82" s="593"/>
      <c r="T82" s="655">
        <f>T83+T498</f>
        <v>0</v>
      </c>
      <c r="AT82" s="568" t="s">
        <v>41</v>
      </c>
      <c r="AU82" s="568" t="s">
        <v>51</v>
      </c>
      <c r="BK82" s="656">
        <f>BK83+BK498</f>
        <v>0</v>
      </c>
    </row>
    <row r="83" spans="2:65" s="658" customFormat="1" ht="37.35" customHeight="1">
      <c r="B83" s="657"/>
      <c r="D83" s="659" t="s">
        <v>41</v>
      </c>
      <c r="E83" s="660" t="s">
        <v>78</v>
      </c>
      <c r="F83" s="660" t="s">
        <v>78</v>
      </c>
      <c r="J83" s="661">
        <f>BK83</f>
        <v>0</v>
      </c>
      <c r="L83" s="657"/>
      <c r="M83" s="662"/>
      <c r="N83" s="663"/>
      <c r="O83" s="663"/>
      <c r="P83" s="664">
        <f>P84+P107+P188+P367+P375+P455+P478+P488+P493</f>
        <v>1226.9519999999995</v>
      </c>
      <c r="Q83" s="663"/>
      <c r="R83" s="664">
        <f>R84+R107+R188+R367+R375+R455+R478+R488+R493</f>
        <v>4.7190000000000003</v>
      </c>
      <c r="S83" s="663"/>
      <c r="T83" s="665">
        <f>T84+T107+T188+T367+T375+T455+T478+T488+T493</f>
        <v>0</v>
      </c>
      <c r="AR83" s="659" t="s">
        <v>45</v>
      </c>
      <c r="AT83" s="666" t="s">
        <v>41</v>
      </c>
      <c r="AU83" s="666" t="s">
        <v>42</v>
      </c>
      <c r="AY83" s="659" t="s">
        <v>79</v>
      </c>
      <c r="BK83" s="667">
        <f>BK84+BK107+BK188+BK367+BK375+BK455+BK478+BK488+BK493</f>
        <v>0</v>
      </c>
    </row>
    <row r="84" spans="2:65" s="658" customFormat="1" ht="19.899999999999999" customHeight="1">
      <c r="B84" s="657"/>
      <c r="D84" s="668" t="s">
        <v>41</v>
      </c>
      <c r="E84" s="669" t="s">
        <v>80</v>
      </c>
      <c r="F84" s="669" t="s">
        <v>81</v>
      </c>
      <c r="J84" s="670">
        <f>BK84</f>
        <v>0</v>
      </c>
      <c r="L84" s="657"/>
      <c r="M84" s="662"/>
      <c r="N84" s="663"/>
      <c r="O84" s="663"/>
      <c r="P84" s="664">
        <f>SUM(P85:P106)</f>
        <v>24.310000000000002</v>
      </c>
      <c r="Q84" s="663"/>
      <c r="R84" s="664">
        <f>SUM(R85:R106)</f>
        <v>0.16644</v>
      </c>
      <c r="S84" s="663"/>
      <c r="T84" s="665">
        <f>SUM(T85:T106)</f>
        <v>0</v>
      </c>
      <c r="AR84" s="659" t="s">
        <v>45</v>
      </c>
      <c r="AT84" s="666" t="s">
        <v>41</v>
      </c>
      <c r="AU84" s="666" t="s">
        <v>12</v>
      </c>
      <c r="AY84" s="659" t="s">
        <v>79</v>
      </c>
      <c r="BK84" s="667">
        <f>SUM(BK85:BK106)</f>
        <v>0</v>
      </c>
    </row>
    <row r="85" spans="2:65" s="579" customFormat="1" ht="31.5" customHeight="1">
      <c r="B85" s="580"/>
      <c r="C85" s="671" t="s">
        <v>12</v>
      </c>
      <c r="D85" s="671" t="s">
        <v>82</v>
      </c>
      <c r="E85" s="672" t="s">
        <v>83</v>
      </c>
      <c r="F85" s="673" t="s">
        <v>84</v>
      </c>
      <c r="G85" s="674" t="s">
        <v>85</v>
      </c>
      <c r="H85" s="675">
        <v>187</v>
      </c>
      <c r="I85" s="1"/>
      <c r="J85" s="676">
        <f>ROUND(I85*H85,3)</f>
        <v>0</v>
      </c>
      <c r="K85" s="673"/>
      <c r="L85" s="580"/>
      <c r="M85" s="677" t="s">
        <v>1</v>
      </c>
      <c r="N85" s="678" t="s">
        <v>31</v>
      </c>
      <c r="O85" s="679">
        <v>0.13</v>
      </c>
      <c r="P85" s="679">
        <f>O85*H85</f>
        <v>24.310000000000002</v>
      </c>
      <c r="Q85" s="679">
        <v>2.0000000000000001E-4</v>
      </c>
      <c r="R85" s="679">
        <f>Q85*H85</f>
        <v>3.7400000000000003E-2</v>
      </c>
      <c r="S85" s="679">
        <v>0</v>
      </c>
      <c r="T85" s="680">
        <f>S85*H85</f>
        <v>0</v>
      </c>
      <c r="AR85" s="568" t="s">
        <v>86</v>
      </c>
      <c r="AT85" s="568" t="s">
        <v>82</v>
      </c>
      <c r="AU85" s="568" t="s">
        <v>45</v>
      </c>
      <c r="AY85" s="568" t="s">
        <v>79</v>
      </c>
      <c r="BE85" s="637">
        <f>IF(N85="základní",J85,0)</f>
        <v>0</v>
      </c>
      <c r="BF85" s="637">
        <f>IF(N85="snížená",J85,0)</f>
        <v>0</v>
      </c>
      <c r="BG85" s="637">
        <f>IF(N85="zákl. přenesená",J85,0)</f>
        <v>0</v>
      </c>
      <c r="BH85" s="637">
        <f>IF(N85="sníž. přenesená",J85,0)</f>
        <v>0</v>
      </c>
      <c r="BI85" s="637">
        <f>IF(N85="nulová",J85,0)</f>
        <v>0</v>
      </c>
      <c r="BJ85" s="568" t="s">
        <v>12</v>
      </c>
      <c r="BK85" s="681">
        <f>ROUND(I85*H85,3)</f>
        <v>0</v>
      </c>
      <c r="BL85" s="568" t="s">
        <v>86</v>
      </c>
      <c r="BM85" s="568" t="s">
        <v>87</v>
      </c>
    </row>
    <row r="86" spans="2:65" s="683" customFormat="1">
      <c r="B86" s="682"/>
      <c r="D86" s="684" t="s">
        <v>88</v>
      </c>
      <c r="E86" s="685" t="s">
        <v>1</v>
      </c>
      <c r="F86" s="686" t="s">
        <v>89</v>
      </c>
      <c r="H86" s="687">
        <v>187</v>
      </c>
      <c r="I86" s="730"/>
      <c r="J86" s="688"/>
      <c r="L86" s="682"/>
      <c r="M86" s="689"/>
      <c r="N86" s="690"/>
      <c r="O86" s="690"/>
      <c r="P86" s="690"/>
      <c r="Q86" s="690"/>
      <c r="R86" s="690"/>
      <c r="S86" s="690"/>
      <c r="T86" s="691"/>
      <c r="AT86" s="685" t="s">
        <v>88</v>
      </c>
      <c r="AU86" s="685" t="s">
        <v>45</v>
      </c>
      <c r="AV86" s="683" t="s">
        <v>45</v>
      </c>
      <c r="AW86" s="683" t="s">
        <v>24</v>
      </c>
      <c r="AX86" s="683" t="s">
        <v>42</v>
      </c>
      <c r="AY86" s="685" t="s">
        <v>79</v>
      </c>
    </row>
    <row r="87" spans="2:65" s="693" customFormat="1">
      <c r="B87" s="692"/>
      <c r="D87" s="694" t="s">
        <v>88</v>
      </c>
      <c r="E87" s="695" t="s">
        <v>1</v>
      </c>
      <c r="F87" s="696" t="s">
        <v>90</v>
      </c>
      <c r="H87" s="697">
        <v>187</v>
      </c>
      <c r="I87" s="731"/>
      <c r="J87" s="698"/>
      <c r="L87" s="692"/>
      <c r="M87" s="699"/>
      <c r="N87" s="700"/>
      <c r="O87" s="700"/>
      <c r="P87" s="700"/>
      <c r="Q87" s="700"/>
      <c r="R87" s="700"/>
      <c r="S87" s="700"/>
      <c r="T87" s="701"/>
      <c r="AT87" s="702" t="s">
        <v>88</v>
      </c>
      <c r="AU87" s="702" t="s">
        <v>45</v>
      </c>
      <c r="AV87" s="693" t="s">
        <v>91</v>
      </c>
      <c r="AW87" s="693" t="s">
        <v>24</v>
      </c>
      <c r="AX87" s="693" t="s">
        <v>12</v>
      </c>
      <c r="AY87" s="702" t="s">
        <v>79</v>
      </c>
    </row>
    <row r="88" spans="2:65" s="579" customFormat="1" ht="22.5" customHeight="1">
      <c r="B88" s="580"/>
      <c r="C88" s="703" t="s">
        <v>45</v>
      </c>
      <c r="D88" s="703" t="s">
        <v>92</v>
      </c>
      <c r="E88" s="704" t="s">
        <v>93</v>
      </c>
      <c r="F88" s="705" t="s">
        <v>94</v>
      </c>
      <c r="G88" s="706" t="s">
        <v>85</v>
      </c>
      <c r="H88" s="707">
        <v>22</v>
      </c>
      <c r="I88" s="2"/>
      <c r="J88" s="708">
        <f>ROUND(I88*H88,3)</f>
        <v>0</v>
      </c>
      <c r="K88" s="705"/>
      <c r="L88" s="709"/>
      <c r="M88" s="710" t="s">
        <v>1</v>
      </c>
      <c r="N88" s="711" t="s">
        <v>31</v>
      </c>
      <c r="O88" s="679">
        <v>0</v>
      </c>
      <c r="P88" s="679">
        <f>O88*H88</f>
        <v>0</v>
      </c>
      <c r="Q88" s="679">
        <v>5.9000000000000003E-4</v>
      </c>
      <c r="R88" s="679">
        <f>Q88*H88</f>
        <v>1.298E-2</v>
      </c>
      <c r="S88" s="679">
        <v>0</v>
      </c>
      <c r="T88" s="680">
        <f>S88*H88</f>
        <v>0</v>
      </c>
      <c r="AR88" s="568" t="s">
        <v>95</v>
      </c>
      <c r="AT88" s="568" t="s">
        <v>92</v>
      </c>
      <c r="AU88" s="568" t="s">
        <v>45</v>
      </c>
      <c r="AY88" s="568" t="s">
        <v>79</v>
      </c>
      <c r="BE88" s="637">
        <f>IF(N88="základní",J88,0)</f>
        <v>0</v>
      </c>
      <c r="BF88" s="637">
        <f>IF(N88="snížená",J88,0)</f>
        <v>0</v>
      </c>
      <c r="BG88" s="637">
        <f>IF(N88="zákl. přenesená",J88,0)</f>
        <v>0</v>
      </c>
      <c r="BH88" s="637">
        <f>IF(N88="sníž. přenesená",J88,0)</f>
        <v>0</v>
      </c>
      <c r="BI88" s="637">
        <f>IF(N88="nulová",J88,0)</f>
        <v>0</v>
      </c>
      <c r="BJ88" s="568" t="s">
        <v>12</v>
      </c>
      <c r="BK88" s="681">
        <f>ROUND(I88*H88,3)</f>
        <v>0</v>
      </c>
      <c r="BL88" s="568" t="s">
        <v>86</v>
      </c>
      <c r="BM88" s="568" t="s">
        <v>96</v>
      </c>
    </row>
    <row r="89" spans="2:65" s="683" customFormat="1">
      <c r="B89" s="682"/>
      <c r="D89" s="684" t="s">
        <v>88</v>
      </c>
      <c r="E89" s="685" t="s">
        <v>1</v>
      </c>
      <c r="F89" s="686" t="s">
        <v>97</v>
      </c>
      <c r="H89" s="687">
        <v>22</v>
      </c>
      <c r="I89" s="730"/>
      <c r="J89" s="688"/>
      <c r="L89" s="682"/>
      <c r="M89" s="689"/>
      <c r="N89" s="690"/>
      <c r="O89" s="690"/>
      <c r="P89" s="690"/>
      <c r="Q89" s="690"/>
      <c r="R89" s="690"/>
      <c r="S89" s="690"/>
      <c r="T89" s="691"/>
      <c r="AT89" s="685" t="s">
        <v>88</v>
      </c>
      <c r="AU89" s="685" t="s">
        <v>45</v>
      </c>
      <c r="AV89" s="683" t="s">
        <v>45</v>
      </c>
      <c r="AW89" s="683" t="s">
        <v>24</v>
      </c>
      <c r="AX89" s="683" t="s">
        <v>42</v>
      </c>
      <c r="AY89" s="685" t="s">
        <v>79</v>
      </c>
    </row>
    <row r="90" spans="2:65" s="693" customFormat="1">
      <c r="B90" s="692"/>
      <c r="D90" s="694" t="s">
        <v>88</v>
      </c>
      <c r="E90" s="695" t="s">
        <v>1</v>
      </c>
      <c r="F90" s="696" t="s">
        <v>90</v>
      </c>
      <c r="H90" s="697">
        <v>22</v>
      </c>
      <c r="I90" s="731"/>
      <c r="J90" s="698"/>
      <c r="L90" s="692"/>
      <c r="M90" s="699"/>
      <c r="N90" s="700"/>
      <c r="O90" s="700"/>
      <c r="P90" s="700"/>
      <c r="Q90" s="700"/>
      <c r="R90" s="700"/>
      <c r="S90" s="700"/>
      <c r="T90" s="701"/>
      <c r="AT90" s="702" t="s">
        <v>88</v>
      </c>
      <c r="AU90" s="702" t="s">
        <v>45</v>
      </c>
      <c r="AV90" s="693" t="s">
        <v>91</v>
      </c>
      <c r="AW90" s="693" t="s">
        <v>24</v>
      </c>
      <c r="AX90" s="693" t="s">
        <v>12</v>
      </c>
      <c r="AY90" s="702" t="s">
        <v>79</v>
      </c>
    </row>
    <row r="91" spans="2:65" s="579" customFormat="1" ht="22.5" customHeight="1">
      <c r="B91" s="580"/>
      <c r="C91" s="703" t="s">
        <v>98</v>
      </c>
      <c r="D91" s="703" t="s">
        <v>92</v>
      </c>
      <c r="E91" s="704" t="s">
        <v>99</v>
      </c>
      <c r="F91" s="705" t="s">
        <v>100</v>
      </c>
      <c r="G91" s="706" t="s">
        <v>85</v>
      </c>
      <c r="H91" s="707">
        <v>103</v>
      </c>
      <c r="I91" s="2"/>
      <c r="J91" s="708">
        <f>ROUND(I91*H91,3)</f>
        <v>0</v>
      </c>
      <c r="K91" s="705"/>
      <c r="L91" s="709"/>
      <c r="M91" s="710" t="s">
        <v>1</v>
      </c>
      <c r="N91" s="711" t="s">
        <v>31</v>
      </c>
      <c r="O91" s="679">
        <v>0</v>
      </c>
      <c r="P91" s="679">
        <f>O91*H91</f>
        <v>0</v>
      </c>
      <c r="Q91" s="679">
        <v>6.4999999999999997E-4</v>
      </c>
      <c r="R91" s="679">
        <f>Q91*H91</f>
        <v>6.6949999999999996E-2</v>
      </c>
      <c r="S91" s="679">
        <v>0</v>
      </c>
      <c r="T91" s="680">
        <f>S91*H91</f>
        <v>0</v>
      </c>
      <c r="AR91" s="568" t="s">
        <v>95</v>
      </c>
      <c r="AT91" s="568" t="s">
        <v>92</v>
      </c>
      <c r="AU91" s="568" t="s">
        <v>45</v>
      </c>
      <c r="AY91" s="568" t="s">
        <v>79</v>
      </c>
      <c r="BE91" s="637">
        <f>IF(N91="základní",J91,0)</f>
        <v>0</v>
      </c>
      <c r="BF91" s="637">
        <f>IF(N91="snížená",J91,0)</f>
        <v>0</v>
      </c>
      <c r="BG91" s="637">
        <f>IF(N91="zákl. přenesená",J91,0)</f>
        <v>0</v>
      </c>
      <c r="BH91" s="637">
        <f>IF(N91="sníž. přenesená",J91,0)</f>
        <v>0</v>
      </c>
      <c r="BI91" s="637">
        <f>IF(N91="nulová",J91,0)</f>
        <v>0</v>
      </c>
      <c r="BJ91" s="568" t="s">
        <v>12</v>
      </c>
      <c r="BK91" s="681">
        <f>ROUND(I91*H91,3)</f>
        <v>0</v>
      </c>
      <c r="BL91" s="568" t="s">
        <v>86</v>
      </c>
      <c r="BM91" s="568" t="s">
        <v>101</v>
      </c>
    </row>
    <row r="92" spans="2:65" s="683" customFormat="1">
      <c r="B92" s="682"/>
      <c r="D92" s="684" t="s">
        <v>88</v>
      </c>
      <c r="E92" s="685" t="s">
        <v>1</v>
      </c>
      <c r="F92" s="686" t="s">
        <v>102</v>
      </c>
      <c r="H92" s="687">
        <v>103</v>
      </c>
      <c r="I92" s="730"/>
      <c r="J92" s="688"/>
      <c r="L92" s="682"/>
      <c r="M92" s="689"/>
      <c r="N92" s="690"/>
      <c r="O92" s="690"/>
      <c r="P92" s="690"/>
      <c r="Q92" s="690"/>
      <c r="R92" s="690"/>
      <c r="S92" s="690"/>
      <c r="T92" s="691"/>
      <c r="AT92" s="685" t="s">
        <v>88</v>
      </c>
      <c r="AU92" s="685" t="s">
        <v>45</v>
      </c>
      <c r="AV92" s="683" t="s">
        <v>45</v>
      </c>
      <c r="AW92" s="683" t="s">
        <v>24</v>
      </c>
      <c r="AX92" s="683" t="s">
        <v>42</v>
      </c>
      <c r="AY92" s="685" t="s">
        <v>79</v>
      </c>
    </row>
    <row r="93" spans="2:65" s="693" customFormat="1">
      <c r="B93" s="692"/>
      <c r="D93" s="694" t="s">
        <v>88</v>
      </c>
      <c r="E93" s="695" t="s">
        <v>1</v>
      </c>
      <c r="F93" s="696" t="s">
        <v>90</v>
      </c>
      <c r="H93" s="697">
        <v>103</v>
      </c>
      <c r="I93" s="731"/>
      <c r="J93" s="698"/>
      <c r="L93" s="692"/>
      <c r="M93" s="699"/>
      <c r="N93" s="700"/>
      <c r="O93" s="700"/>
      <c r="P93" s="700"/>
      <c r="Q93" s="700"/>
      <c r="R93" s="700"/>
      <c r="S93" s="700"/>
      <c r="T93" s="701"/>
      <c r="AT93" s="702" t="s">
        <v>88</v>
      </c>
      <c r="AU93" s="702" t="s">
        <v>45</v>
      </c>
      <c r="AV93" s="693" t="s">
        <v>91</v>
      </c>
      <c r="AW93" s="693" t="s">
        <v>24</v>
      </c>
      <c r="AX93" s="693" t="s">
        <v>12</v>
      </c>
      <c r="AY93" s="702" t="s">
        <v>79</v>
      </c>
    </row>
    <row r="94" spans="2:65" s="579" customFormat="1" ht="22.5" customHeight="1">
      <c r="B94" s="580"/>
      <c r="C94" s="703" t="s">
        <v>91</v>
      </c>
      <c r="D94" s="703" t="s">
        <v>92</v>
      </c>
      <c r="E94" s="704" t="s">
        <v>103</v>
      </c>
      <c r="F94" s="705" t="s">
        <v>104</v>
      </c>
      <c r="G94" s="706" t="s">
        <v>85</v>
      </c>
      <c r="H94" s="707">
        <v>33</v>
      </c>
      <c r="I94" s="2"/>
      <c r="J94" s="708">
        <f>ROUND(I94*H94,3)</f>
        <v>0</v>
      </c>
      <c r="K94" s="705"/>
      <c r="L94" s="709"/>
      <c r="M94" s="710" t="s">
        <v>1</v>
      </c>
      <c r="N94" s="711" t="s">
        <v>31</v>
      </c>
      <c r="O94" s="679">
        <v>0</v>
      </c>
      <c r="P94" s="679">
        <f>O94*H94</f>
        <v>0</v>
      </c>
      <c r="Q94" s="679">
        <v>7.2000000000000005E-4</v>
      </c>
      <c r="R94" s="679">
        <f>Q94*H94</f>
        <v>2.376E-2</v>
      </c>
      <c r="S94" s="679">
        <v>0</v>
      </c>
      <c r="T94" s="680">
        <f>S94*H94</f>
        <v>0</v>
      </c>
      <c r="AR94" s="568" t="s">
        <v>95</v>
      </c>
      <c r="AT94" s="568" t="s">
        <v>92</v>
      </c>
      <c r="AU94" s="568" t="s">
        <v>45</v>
      </c>
      <c r="AY94" s="568" t="s">
        <v>79</v>
      </c>
      <c r="BE94" s="637">
        <f>IF(N94="základní",J94,0)</f>
        <v>0</v>
      </c>
      <c r="BF94" s="637">
        <f>IF(N94="snížená",J94,0)</f>
        <v>0</v>
      </c>
      <c r="BG94" s="637">
        <f>IF(N94="zákl. přenesená",J94,0)</f>
        <v>0</v>
      </c>
      <c r="BH94" s="637">
        <f>IF(N94="sníž. přenesená",J94,0)</f>
        <v>0</v>
      </c>
      <c r="BI94" s="637">
        <f>IF(N94="nulová",J94,0)</f>
        <v>0</v>
      </c>
      <c r="BJ94" s="568" t="s">
        <v>12</v>
      </c>
      <c r="BK94" s="681">
        <f>ROUND(I94*H94,3)</f>
        <v>0</v>
      </c>
      <c r="BL94" s="568" t="s">
        <v>86</v>
      </c>
      <c r="BM94" s="568" t="s">
        <v>105</v>
      </c>
    </row>
    <row r="95" spans="2:65" s="683" customFormat="1">
      <c r="B95" s="682"/>
      <c r="D95" s="684" t="s">
        <v>88</v>
      </c>
      <c r="E95" s="685" t="s">
        <v>1</v>
      </c>
      <c r="F95" s="686" t="s">
        <v>106</v>
      </c>
      <c r="H95" s="687">
        <v>33</v>
      </c>
      <c r="I95" s="730"/>
      <c r="J95" s="688"/>
      <c r="L95" s="682"/>
      <c r="M95" s="689"/>
      <c r="N95" s="690"/>
      <c r="O95" s="690"/>
      <c r="P95" s="690"/>
      <c r="Q95" s="690"/>
      <c r="R95" s="690"/>
      <c r="S95" s="690"/>
      <c r="T95" s="691"/>
      <c r="AT95" s="685" t="s">
        <v>88</v>
      </c>
      <c r="AU95" s="685" t="s">
        <v>45</v>
      </c>
      <c r="AV95" s="683" t="s">
        <v>45</v>
      </c>
      <c r="AW95" s="683" t="s">
        <v>24</v>
      </c>
      <c r="AX95" s="683" t="s">
        <v>42</v>
      </c>
      <c r="AY95" s="685" t="s">
        <v>79</v>
      </c>
    </row>
    <row r="96" spans="2:65" s="693" customFormat="1">
      <c r="B96" s="692"/>
      <c r="D96" s="694" t="s">
        <v>88</v>
      </c>
      <c r="E96" s="695" t="s">
        <v>1</v>
      </c>
      <c r="F96" s="696" t="s">
        <v>90</v>
      </c>
      <c r="H96" s="697">
        <v>33</v>
      </c>
      <c r="I96" s="731"/>
      <c r="J96" s="698"/>
      <c r="L96" s="692"/>
      <c r="M96" s="699"/>
      <c r="N96" s="700"/>
      <c r="O96" s="700"/>
      <c r="P96" s="700"/>
      <c r="Q96" s="700"/>
      <c r="R96" s="700"/>
      <c r="S96" s="700"/>
      <c r="T96" s="701"/>
      <c r="AT96" s="702" t="s">
        <v>88</v>
      </c>
      <c r="AU96" s="702" t="s">
        <v>45</v>
      </c>
      <c r="AV96" s="693" t="s">
        <v>91</v>
      </c>
      <c r="AW96" s="693" t="s">
        <v>24</v>
      </c>
      <c r="AX96" s="693" t="s">
        <v>12</v>
      </c>
      <c r="AY96" s="702" t="s">
        <v>79</v>
      </c>
    </row>
    <row r="97" spans="2:65" s="579" customFormat="1" ht="22.5" customHeight="1">
      <c r="B97" s="580"/>
      <c r="C97" s="703" t="s">
        <v>107</v>
      </c>
      <c r="D97" s="703" t="s">
        <v>92</v>
      </c>
      <c r="E97" s="704" t="s">
        <v>108</v>
      </c>
      <c r="F97" s="705" t="s">
        <v>109</v>
      </c>
      <c r="G97" s="706" t="s">
        <v>85</v>
      </c>
      <c r="H97" s="707">
        <v>17</v>
      </c>
      <c r="I97" s="2"/>
      <c r="J97" s="708">
        <f>ROUND(I97*H97,3)</f>
        <v>0</v>
      </c>
      <c r="K97" s="705"/>
      <c r="L97" s="709"/>
      <c r="M97" s="710" t="s">
        <v>1</v>
      </c>
      <c r="N97" s="711" t="s">
        <v>31</v>
      </c>
      <c r="O97" s="679">
        <v>0</v>
      </c>
      <c r="P97" s="679">
        <f>O97*H97</f>
        <v>0</v>
      </c>
      <c r="Q97" s="679">
        <v>7.7999999999999999E-4</v>
      </c>
      <c r="R97" s="679">
        <f>Q97*H97</f>
        <v>1.3259999999999999E-2</v>
      </c>
      <c r="S97" s="679">
        <v>0</v>
      </c>
      <c r="T97" s="680">
        <f>S97*H97</f>
        <v>0</v>
      </c>
      <c r="AR97" s="568" t="s">
        <v>95</v>
      </c>
      <c r="AT97" s="568" t="s">
        <v>92</v>
      </c>
      <c r="AU97" s="568" t="s">
        <v>45</v>
      </c>
      <c r="AY97" s="568" t="s">
        <v>79</v>
      </c>
      <c r="BE97" s="637">
        <f>IF(N97="základní",J97,0)</f>
        <v>0</v>
      </c>
      <c r="BF97" s="637">
        <f>IF(N97="snížená",J97,0)</f>
        <v>0</v>
      </c>
      <c r="BG97" s="637">
        <f>IF(N97="zákl. přenesená",J97,0)</f>
        <v>0</v>
      </c>
      <c r="BH97" s="637">
        <f>IF(N97="sníž. přenesená",J97,0)</f>
        <v>0</v>
      </c>
      <c r="BI97" s="637">
        <f>IF(N97="nulová",J97,0)</f>
        <v>0</v>
      </c>
      <c r="BJ97" s="568" t="s">
        <v>12</v>
      </c>
      <c r="BK97" s="681">
        <f>ROUND(I97*H97,3)</f>
        <v>0</v>
      </c>
      <c r="BL97" s="568" t="s">
        <v>86</v>
      </c>
      <c r="BM97" s="568" t="s">
        <v>110</v>
      </c>
    </row>
    <row r="98" spans="2:65" s="683" customFormat="1">
      <c r="B98" s="682"/>
      <c r="D98" s="684" t="s">
        <v>88</v>
      </c>
      <c r="E98" s="685" t="s">
        <v>1</v>
      </c>
      <c r="F98" s="686" t="s">
        <v>111</v>
      </c>
      <c r="H98" s="687">
        <v>17</v>
      </c>
      <c r="I98" s="730"/>
      <c r="J98" s="688"/>
      <c r="L98" s="682"/>
      <c r="M98" s="689"/>
      <c r="N98" s="690"/>
      <c r="O98" s="690"/>
      <c r="P98" s="690"/>
      <c r="Q98" s="690"/>
      <c r="R98" s="690"/>
      <c r="S98" s="690"/>
      <c r="T98" s="691"/>
      <c r="AT98" s="685" t="s">
        <v>88</v>
      </c>
      <c r="AU98" s="685" t="s">
        <v>45</v>
      </c>
      <c r="AV98" s="683" t="s">
        <v>45</v>
      </c>
      <c r="AW98" s="683" t="s">
        <v>24</v>
      </c>
      <c r="AX98" s="683" t="s">
        <v>42</v>
      </c>
      <c r="AY98" s="685" t="s">
        <v>79</v>
      </c>
    </row>
    <row r="99" spans="2:65" s="693" customFormat="1">
      <c r="B99" s="692"/>
      <c r="D99" s="694" t="s">
        <v>88</v>
      </c>
      <c r="E99" s="695" t="s">
        <v>1</v>
      </c>
      <c r="F99" s="696" t="s">
        <v>90</v>
      </c>
      <c r="H99" s="697">
        <v>17</v>
      </c>
      <c r="I99" s="731"/>
      <c r="J99" s="698"/>
      <c r="L99" s="692"/>
      <c r="M99" s="699"/>
      <c r="N99" s="700"/>
      <c r="O99" s="700"/>
      <c r="P99" s="700"/>
      <c r="Q99" s="700"/>
      <c r="R99" s="700"/>
      <c r="S99" s="700"/>
      <c r="T99" s="701"/>
      <c r="AT99" s="702" t="s">
        <v>88</v>
      </c>
      <c r="AU99" s="702" t="s">
        <v>45</v>
      </c>
      <c r="AV99" s="693" t="s">
        <v>91</v>
      </c>
      <c r="AW99" s="693" t="s">
        <v>24</v>
      </c>
      <c r="AX99" s="693" t="s">
        <v>12</v>
      </c>
      <c r="AY99" s="702" t="s">
        <v>79</v>
      </c>
    </row>
    <row r="100" spans="2:65" s="579" customFormat="1" ht="22.5" customHeight="1">
      <c r="B100" s="580"/>
      <c r="C100" s="703" t="s">
        <v>112</v>
      </c>
      <c r="D100" s="703" t="s">
        <v>92</v>
      </c>
      <c r="E100" s="704" t="s">
        <v>113</v>
      </c>
      <c r="F100" s="705" t="s">
        <v>114</v>
      </c>
      <c r="G100" s="706" t="s">
        <v>85</v>
      </c>
      <c r="H100" s="707">
        <v>9</v>
      </c>
      <c r="I100" s="2"/>
      <c r="J100" s="708">
        <f>ROUND(I100*H100,3)</f>
        <v>0</v>
      </c>
      <c r="K100" s="705"/>
      <c r="L100" s="709"/>
      <c r="M100" s="710" t="s">
        <v>1</v>
      </c>
      <c r="N100" s="711" t="s">
        <v>31</v>
      </c>
      <c r="O100" s="679">
        <v>0</v>
      </c>
      <c r="P100" s="679">
        <f>O100*H100</f>
        <v>0</v>
      </c>
      <c r="Q100" s="679">
        <v>8.8000000000000003E-4</v>
      </c>
      <c r="R100" s="679">
        <f>Q100*H100</f>
        <v>7.92E-3</v>
      </c>
      <c r="S100" s="679">
        <v>0</v>
      </c>
      <c r="T100" s="680">
        <f>S100*H100</f>
        <v>0</v>
      </c>
      <c r="AR100" s="568" t="s">
        <v>95</v>
      </c>
      <c r="AT100" s="568" t="s">
        <v>92</v>
      </c>
      <c r="AU100" s="568" t="s">
        <v>45</v>
      </c>
      <c r="AY100" s="568" t="s">
        <v>79</v>
      </c>
      <c r="BE100" s="637">
        <f>IF(N100="základní",J100,0)</f>
        <v>0</v>
      </c>
      <c r="BF100" s="637">
        <f>IF(N100="snížená",J100,0)</f>
        <v>0</v>
      </c>
      <c r="BG100" s="637">
        <f>IF(N100="zákl. přenesená",J100,0)</f>
        <v>0</v>
      </c>
      <c r="BH100" s="637">
        <f>IF(N100="sníž. přenesená",J100,0)</f>
        <v>0</v>
      </c>
      <c r="BI100" s="637">
        <f>IF(N100="nulová",J100,0)</f>
        <v>0</v>
      </c>
      <c r="BJ100" s="568" t="s">
        <v>12</v>
      </c>
      <c r="BK100" s="681">
        <f>ROUND(I100*H100,3)</f>
        <v>0</v>
      </c>
      <c r="BL100" s="568" t="s">
        <v>86</v>
      </c>
      <c r="BM100" s="568" t="s">
        <v>115</v>
      </c>
    </row>
    <row r="101" spans="2:65" s="683" customFormat="1">
      <c r="B101" s="682"/>
      <c r="D101" s="684" t="s">
        <v>88</v>
      </c>
      <c r="E101" s="685" t="s">
        <v>1</v>
      </c>
      <c r="F101" s="686" t="s">
        <v>116</v>
      </c>
      <c r="H101" s="687">
        <v>9</v>
      </c>
      <c r="I101" s="730"/>
      <c r="J101" s="688"/>
      <c r="L101" s="682"/>
      <c r="M101" s="689"/>
      <c r="N101" s="690"/>
      <c r="O101" s="690"/>
      <c r="P101" s="690"/>
      <c r="Q101" s="690"/>
      <c r="R101" s="690"/>
      <c r="S101" s="690"/>
      <c r="T101" s="691"/>
      <c r="AT101" s="685" t="s">
        <v>88</v>
      </c>
      <c r="AU101" s="685" t="s">
        <v>45</v>
      </c>
      <c r="AV101" s="683" t="s">
        <v>45</v>
      </c>
      <c r="AW101" s="683" t="s">
        <v>24</v>
      </c>
      <c r="AX101" s="683" t="s">
        <v>42</v>
      </c>
      <c r="AY101" s="685" t="s">
        <v>79</v>
      </c>
    </row>
    <row r="102" spans="2:65" s="693" customFormat="1">
      <c r="B102" s="692"/>
      <c r="D102" s="694" t="s">
        <v>88</v>
      </c>
      <c r="E102" s="695" t="s">
        <v>1</v>
      </c>
      <c r="F102" s="696" t="s">
        <v>90</v>
      </c>
      <c r="H102" s="697">
        <v>9</v>
      </c>
      <c r="I102" s="731"/>
      <c r="J102" s="698"/>
      <c r="L102" s="692"/>
      <c r="M102" s="699"/>
      <c r="N102" s="700"/>
      <c r="O102" s="700"/>
      <c r="P102" s="700"/>
      <c r="Q102" s="700"/>
      <c r="R102" s="700"/>
      <c r="S102" s="700"/>
      <c r="T102" s="701"/>
      <c r="AT102" s="702" t="s">
        <v>88</v>
      </c>
      <c r="AU102" s="702" t="s">
        <v>45</v>
      </c>
      <c r="AV102" s="693" t="s">
        <v>91</v>
      </c>
      <c r="AW102" s="693" t="s">
        <v>24</v>
      </c>
      <c r="AX102" s="693" t="s">
        <v>12</v>
      </c>
      <c r="AY102" s="702" t="s">
        <v>79</v>
      </c>
    </row>
    <row r="103" spans="2:65" s="579" customFormat="1" ht="22.5" customHeight="1">
      <c r="B103" s="580"/>
      <c r="C103" s="703" t="s">
        <v>117</v>
      </c>
      <c r="D103" s="703" t="s">
        <v>92</v>
      </c>
      <c r="E103" s="704" t="s">
        <v>118</v>
      </c>
      <c r="F103" s="705" t="s">
        <v>119</v>
      </c>
      <c r="G103" s="706" t="s">
        <v>85</v>
      </c>
      <c r="H103" s="707">
        <v>3</v>
      </c>
      <c r="I103" s="2"/>
      <c r="J103" s="708">
        <f>ROUND(I103*H103,3)</f>
        <v>0</v>
      </c>
      <c r="K103" s="705"/>
      <c r="L103" s="709"/>
      <c r="M103" s="710" t="s">
        <v>1</v>
      </c>
      <c r="N103" s="711" t="s">
        <v>31</v>
      </c>
      <c r="O103" s="679">
        <v>0</v>
      </c>
      <c r="P103" s="679">
        <f>O103*H103</f>
        <v>0</v>
      </c>
      <c r="Q103" s="679">
        <v>1.39E-3</v>
      </c>
      <c r="R103" s="679">
        <f>Q103*H103</f>
        <v>4.1700000000000001E-3</v>
      </c>
      <c r="S103" s="679">
        <v>0</v>
      </c>
      <c r="T103" s="680">
        <f>S103*H103</f>
        <v>0</v>
      </c>
      <c r="AR103" s="568" t="s">
        <v>95</v>
      </c>
      <c r="AT103" s="568" t="s">
        <v>92</v>
      </c>
      <c r="AU103" s="568" t="s">
        <v>45</v>
      </c>
      <c r="AY103" s="568" t="s">
        <v>79</v>
      </c>
      <c r="BE103" s="637">
        <f>IF(N103="základní",J103,0)</f>
        <v>0</v>
      </c>
      <c r="BF103" s="637">
        <f>IF(N103="snížená",J103,0)</f>
        <v>0</v>
      </c>
      <c r="BG103" s="637">
        <f>IF(N103="zákl. přenesená",J103,0)</f>
        <v>0</v>
      </c>
      <c r="BH103" s="637">
        <f>IF(N103="sníž. přenesená",J103,0)</f>
        <v>0</v>
      </c>
      <c r="BI103" s="637">
        <f>IF(N103="nulová",J103,0)</f>
        <v>0</v>
      </c>
      <c r="BJ103" s="568" t="s">
        <v>12</v>
      </c>
      <c r="BK103" s="681">
        <f>ROUND(I103*H103,3)</f>
        <v>0</v>
      </c>
      <c r="BL103" s="568" t="s">
        <v>86</v>
      </c>
      <c r="BM103" s="568" t="s">
        <v>120</v>
      </c>
    </row>
    <row r="104" spans="2:65" s="683" customFormat="1">
      <c r="B104" s="682"/>
      <c r="D104" s="684" t="s">
        <v>88</v>
      </c>
      <c r="E104" s="685" t="s">
        <v>1</v>
      </c>
      <c r="F104" s="686" t="s">
        <v>121</v>
      </c>
      <c r="H104" s="687">
        <v>3</v>
      </c>
      <c r="I104" s="730"/>
      <c r="J104" s="688"/>
      <c r="L104" s="682"/>
      <c r="M104" s="689"/>
      <c r="N104" s="690"/>
      <c r="O104" s="690"/>
      <c r="P104" s="690"/>
      <c r="Q104" s="690"/>
      <c r="R104" s="690"/>
      <c r="S104" s="690"/>
      <c r="T104" s="691"/>
      <c r="AT104" s="685" t="s">
        <v>88</v>
      </c>
      <c r="AU104" s="685" t="s">
        <v>45</v>
      </c>
      <c r="AV104" s="683" t="s">
        <v>45</v>
      </c>
      <c r="AW104" s="683" t="s">
        <v>24</v>
      </c>
      <c r="AX104" s="683" t="s">
        <v>42</v>
      </c>
      <c r="AY104" s="685" t="s">
        <v>79</v>
      </c>
    </row>
    <row r="105" spans="2:65" s="693" customFormat="1">
      <c r="B105" s="692"/>
      <c r="D105" s="694" t="s">
        <v>88</v>
      </c>
      <c r="E105" s="695" t="s">
        <v>1</v>
      </c>
      <c r="F105" s="696" t="s">
        <v>90</v>
      </c>
      <c r="H105" s="697">
        <v>3</v>
      </c>
      <c r="I105" s="731"/>
      <c r="J105" s="698"/>
      <c r="L105" s="692"/>
      <c r="M105" s="699"/>
      <c r="N105" s="700"/>
      <c r="O105" s="700"/>
      <c r="P105" s="700"/>
      <c r="Q105" s="700"/>
      <c r="R105" s="700"/>
      <c r="S105" s="700"/>
      <c r="T105" s="701"/>
      <c r="AT105" s="702" t="s">
        <v>88</v>
      </c>
      <c r="AU105" s="702" t="s">
        <v>45</v>
      </c>
      <c r="AV105" s="693" t="s">
        <v>91</v>
      </c>
      <c r="AW105" s="693" t="s">
        <v>24</v>
      </c>
      <c r="AX105" s="693" t="s">
        <v>12</v>
      </c>
      <c r="AY105" s="702" t="s">
        <v>79</v>
      </c>
    </row>
    <row r="106" spans="2:65" s="579" customFormat="1" ht="22.5" customHeight="1">
      <c r="B106" s="580"/>
      <c r="C106" s="671" t="s">
        <v>122</v>
      </c>
      <c r="D106" s="671" t="s">
        <v>82</v>
      </c>
      <c r="E106" s="672" t="s">
        <v>123</v>
      </c>
      <c r="F106" s="673" t="s">
        <v>124</v>
      </c>
      <c r="G106" s="674" t="s">
        <v>125</v>
      </c>
      <c r="H106" s="675">
        <v>296.99799999999999</v>
      </c>
      <c r="I106" s="1"/>
      <c r="J106" s="676">
        <f>ROUND(I106*H106,3)</f>
        <v>0</v>
      </c>
      <c r="K106" s="673"/>
      <c r="L106" s="580"/>
      <c r="M106" s="677" t="s">
        <v>1</v>
      </c>
      <c r="N106" s="678" t="s">
        <v>31</v>
      </c>
      <c r="O106" s="679">
        <v>0</v>
      </c>
      <c r="P106" s="679">
        <f>O106*H106</f>
        <v>0</v>
      </c>
      <c r="Q106" s="679">
        <v>0</v>
      </c>
      <c r="R106" s="679">
        <f>Q106*H106</f>
        <v>0</v>
      </c>
      <c r="S106" s="679">
        <v>0</v>
      </c>
      <c r="T106" s="680">
        <f>S106*H106</f>
        <v>0</v>
      </c>
      <c r="AR106" s="568" t="s">
        <v>86</v>
      </c>
      <c r="AT106" s="568" t="s">
        <v>82</v>
      </c>
      <c r="AU106" s="568" t="s">
        <v>45</v>
      </c>
      <c r="AY106" s="568" t="s">
        <v>79</v>
      </c>
      <c r="BE106" s="637">
        <f>IF(N106="základní",J106,0)</f>
        <v>0</v>
      </c>
      <c r="BF106" s="637">
        <f>IF(N106="snížená",J106,0)</f>
        <v>0</v>
      </c>
      <c r="BG106" s="637">
        <f>IF(N106="zákl. přenesená",J106,0)</f>
        <v>0</v>
      </c>
      <c r="BH106" s="637">
        <f>IF(N106="sníž. přenesená",J106,0)</f>
        <v>0</v>
      </c>
      <c r="BI106" s="637">
        <f>IF(N106="nulová",J106,0)</f>
        <v>0</v>
      </c>
      <c r="BJ106" s="568" t="s">
        <v>12</v>
      </c>
      <c r="BK106" s="681">
        <f>ROUND(I106*H106,3)</f>
        <v>0</v>
      </c>
      <c r="BL106" s="568" t="s">
        <v>86</v>
      </c>
      <c r="BM106" s="568" t="s">
        <v>126</v>
      </c>
    </row>
    <row r="107" spans="2:65" s="658" customFormat="1" ht="29.85" customHeight="1">
      <c r="B107" s="657"/>
      <c r="D107" s="668" t="s">
        <v>41</v>
      </c>
      <c r="E107" s="669" t="s">
        <v>127</v>
      </c>
      <c r="F107" s="669" t="s">
        <v>128</v>
      </c>
      <c r="I107" s="732"/>
      <c r="J107" s="670">
        <f>BK107</f>
        <v>0</v>
      </c>
      <c r="L107" s="657"/>
      <c r="M107" s="662"/>
      <c r="N107" s="663"/>
      <c r="O107" s="663"/>
      <c r="P107" s="664">
        <f>SUM(P108:P187)</f>
        <v>273.12299999999999</v>
      </c>
      <c r="Q107" s="663"/>
      <c r="R107" s="664">
        <f>SUM(R108:R187)</f>
        <v>0.72143999999999997</v>
      </c>
      <c r="S107" s="663"/>
      <c r="T107" s="665">
        <f>SUM(T108:T187)</f>
        <v>0</v>
      </c>
      <c r="AR107" s="659" t="s">
        <v>45</v>
      </c>
      <c r="AT107" s="666" t="s">
        <v>41</v>
      </c>
      <c r="AU107" s="666" t="s">
        <v>12</v>
      </c>
      <c r="AY107" s="659" t="s">
        <v>79</v>
      </c>
      <c r="BK107" s="667">
        <f>SUM(BK108:BK187)</f>
        <v>0</v>
      </c>
    </row>
    <row r="108" spans="2:65" s="579" customFormat="1" ht="22.5" customHeight="1">
      <c r="B108" s="580"/>
      <c r="C108" s="671" t="s">
        <v>129</v>
      </c>
      <c r="D108" s="671" t="s">
        <v>82</v>
      </c>
      <c r="E108" s="672" t="s">
        <v>130</v>
      </c>
      <c r="F108" s="673" t="s">
        <v>131</v>
      </c>
      <c r="G108" s="674" t="s">
        <v>85</v>
      </c>
      <c r="H108" s="675">
        <v>24</v>
      </c>
      <c r="I108" s="1"/>
      <c r="J108" s="676">
        <f>ROUND(I108*H108,3)</f>
        <v>0</v>
      </c>
      <c r="K108" s="673"/>
      <c r="L108" s="580"/>
      <c r="M108" s="677" t="s">
        <v>1</v>
      </c>
      <c r="N108" s="678" t="s">
        <v>31</v>
      </c>
      <c r="O108" s="679">
        <v>0.36299999999999999</v>
      </c>
      <c r="P108" s="679">
        <f>O108*H108</f>
        <v>8.7119999999999997</v>
      </c>
      <c r="Q108" s="679">
        <v>1.2600000000000001E-3</v>
      </c>
      <c r="R108" s="679">
        <f>Q108*H108</f>
        <v>3.0240000000000003E-2</v>
      </c>
      <c r="S108" s="679">
        <v>0</v>
      </c>
      <c r="T108" s="680">
        <f>S108*H108</f>
        <v>0</v>
      </c>
      <c r="AR108" s="568" t="s">
        <v>86</v>
      </c>
      <c r="AT108" s="568" t="s">
        <v>82</v>
      </c>
      <c r="AU108" s="568" t="s">
        <v>45</v>
      </c>
      <c r="AY108" s="568" t="s">
        <v>79</v>
      </c>
      <c r="BE108" s="637">
        <f>IF(N108="základní",J108,0)</f>
        <v>0</v>
      </c>
      <c r="BF108" s="637">
        <f>IF(N108="snížená",J108,0)</f>
        <v>0</v>
      </c>
      <c r="BG108" s="637">
        <f>IF(N108="zákl. přenesená",J108,0)</f>
        <v>0</v>
      </c>
      <c r="BH108" s="637">
        <f>IF(N108="sníž. přenesená",J108,0)</f>
        <v>0</v>
      </c>
      <c r="BI108" s="637">
        <f>IF(N108="nulová",J108,0)</f>
        <v>0</v>
      </c>
      <c r="BJ108" s="568" t="s">
        <v>12</v>
      </c>
      <c r="BK108" s="681">
        <f>ROUND(I108*H108,3)</f>
        <v>0</v>
      </c>
      <c r="BL108" s="568" t="s">
        <v>86</v>
      </c>
      <c r="BM108" s="568" t="s">
        <v>132</v>
      </c>
    </row>
    <row r="109" spans="2:65" s="713" customFormat="1">
      <c r="B109" s="712"/>
      <c r="D109" s="684" t="s">
        <v>88</v>
      </c>
      <c r="E109" s="714" t="s">
        <v>1</v>
      </c>
      <c r="F109" s="715" t="s">
        <v>133</v>
      </c>
      <c r="H109" s="716" t="s">
        <v>1</v>
      </c>
      <c r="I109" s="733"/>
      <c r="J109" s="717"/>
      <c r="L109" s="712"/>
      <c r="M109" s="718"/>
      <c r="N109" s="719"/>
      <c r="O109" s="719"/>
      <c r="P109" s="719"/>
      <c r="Q109" s="719"/>
      <c r="R109" s="719"/>
      <c r="S109" s="719"/>
      <c r="T109" s="720"/>
      <c r="AT109" s="716" t="s">
        <v>88</v>
      </c>
      <c r="AU109" s="716" t="s">
        <v>45</v>
      </c>
      <c r="AV109" s="713" t="s">
        <v>12</v>
      </c>
      <c r="AW109" s="713" t="s">
        <v>24</v>
      </c>
      <c r="AX109" s="713" t="s">
        <v>42</v>
      </c>
      <c r="AY109" s="716" t="s">
        <v>79</v>
      </c>
    </row>
    <row r="110" spans="2:65" s="683" customFormat="1" ht="27">
      <c r="B110" s="682"/>
      <c r="D110" s="684" t="s">
        <v>88</v>
      </c>
      <c r="E110" s="685" t="s">
        <v>1</v>
      </c>
      <c r="F110" s="686" t="s">
        <v>134</v>
      </c>
      <c r="H110" s="687">
        <v>22.91</v>
      </c>
      <c r="I110" s="730"/>
      <c r="J110" s="688"/>
      <c r="L110" s="682"/>
      <c r="M110" s="689"/>
      <c r="N110" s="690"/>
      <c r="O110" s="690"/>
      <c r="P110" s="690"/>
      <c r="Q110" s="690"/>
      <c r="R110" s="690"/>
      <c r="S110" s="690"/>
      <c r="T110" s="691"/>
      <c r="AT110" s="685" t="s">
        <v>88</v>
      </c>
      <c r="AU110" s="685" t="s">
        <v>45</v>
      </c>
      <c r="AV110" s="683" t="s">
        <v>45</v>
      </c>
      <c r="AW110" s="683" t="s">
        <v>24</v>
      </c>
      <c r="AX110" s="683" t="s">
        <v>42</v>
      </c>
      <c r="AY110" s="685" t="s">
        <v>79</v>
      </c>
    </row>
    <row r="111" spans="2:65" s="683" customFormat="1">
      <c r="B111" s="682"/>
      <c r="D111" s="684" t="s">
        <v>88</v>
      </c>
      <c r="E111" s="685" t="s">
        <v>1</v>
      </c>
      <c r="F111" s="686" t="s">
        <v>135</v>
      </c>
      <c r="H111" s="687">
        <v>1.0900000000000001</v>
      </c>
      <c r="I111" s="730"/>
      <c r="J111" s="688"/>
      <c r="L111" s="682"/>
      <c r="M111" s="689"/>
      <c r="N111" s="690"/>
      <c r="O111" s="690"/>
      <c r="P111" s="690"/>
      <c r="Q111" s="690"/>
      <c r="R111" s="690"/>
      <c r="S111" s="690"/>
      <c r="T111" s="691"/>
      <c r="AT111" s="685" t="s">
        <v>88</v>
      </c>
      <c r="AU111" s="685" t="s">
        <v>45</v>
      </c>
      <c r="AV111" s="683" t="s">
        <v>45</v>
      </c>
      <c r="AW111" s="683" t="s">
        <v>24</v>
      </c>
      <c r="AX111" s="683" t="s">
        <v>42</v>
      </c>
      <c r="AY111" s="685" t="s">
        <v>79</v>
      </c>
    </row>
    <row r="112" spans="2:65" s="693" customFormat="1">
      <c r="B112" s="692"/>
      <c r="D112" s="694" t="s">
        <v>88</v>
      </c>
      <c r="E112" s="695" t="s">
        <v>1</v>
      </c>
      <c r="F112" s="696" t="s">
        <v>90</v>
      </c>
      <c r="H112" s="697">
        <v>24</v>
      </c>
      <c r="I112" s="731"/>
      <c r="J112" s="698"/>
      <c r="L112" s="692"/>
      <c r="M112" s="699"/>
      <c r="N112" s="700"/>
      <c r="O112" s="700"/>
      <c r="P112" s="700"/>
      <c r="Q112" s="700"/>
      <c r="R112" s="700"/>
      <c r="S112" s="700"/>
      <c r="T112" s="701"/>
      <c r="AT112" s="702" t="s">
        <v>88</v>
      </c>
      <c r="AU112" s="702" t="s">
        <v>45</v>
      </c>
      <c r="AV112" s="693" t="s">
        <v>91</v>
      </c>
      <c r="AW112" s="693" t="s">
        <v>24</v>
      </c>
      <c r="AX112" s="693" t="s">
        <v>12</v>
      </c>
      <c r="AY112" s="702" t="s">
        <v>79</v>
      </c>
    </row>
    <row r="113" spans="2:65" s="579" customFormat="1" ht="22.5" customHeight="1">
      <c r="B113" s="580"/>
      <c r="C113" s="671" t="s">
        <v>136</v>
      </c>
      <c r="D113" s="671" t="s">
        <v>82</v>
      </c>
      <c r="E113" s="672" t="s">
        <v>137</v>
      </c>
      <c r="F113" s="673" t="s">
        <v>138</v>
      </c>
      <c r="G113" s="674" t="s">
        <v>85</v>
      </c>
      <c r="H113" s="675">
        <v>79</v>
      </c>
      <c r="I113" s="1"/>
      <c r="J113" s="676">
        <f>ROUND(I113*H113,3)</f>
        <v>0</v>
      </c>
      <c r="K113" s="673"/>
      <c r="L113" s="580"/>
      <c r="M113" s="677" t="s">
        <v>1</v>
      </c>
      <c r="N113" s="678" t="s">
        <v>31</v>
      </c>
      <c r="O113" s="679">
        <v>0.38300000000000001</v>
      </c>
      <c r="P113" s="679">
        <f>O113*H113</f>
        <v>30.257000000000001</v>
      </c>
      <c r="Q113" s="679">
        <v>1.7700000000000001E-3</v>
      </c>
      <c r="R113" s="679">
        <f>Q113*H113</f>
        <v>0.13983000000000001</v>
      </c>
      <c r="S113" s="679">
        <v>0</v>
      </c>
      <c r="T113" s="680">
        <f>S113*H113</f>
        <v>0</v>
      </c>
      <c r="AR113" s="568" t="s">
        <v>86</v>
      </c>
      <c r="AT113" s="568" t="s">
        <v>82</v>
      </c>
      <c r="AU113" s="568" t="s">
        <v>45</v>
      </c>
      <c r="AY113" s="568" t="s">
        <v>79</v>
      </c>
      <c r="BE113" s="637">
        <f>IF(N113="základní",J113,0)</f>
        <v>0</v>
      </c>
      <c r="BF113" s="637">
        <f>IF(N113="snížená",J113,0)</f>
        <v>0</v>
      </c>
      <c r="BG113" s="637">
        <f>IF(N113="zákl. přenesená",J113,0)</f>
        <v>0</v>
      </c>
      <c r="BH113" s="637">
        <f>IF(N113="sníž. přenesená",J113,0)</f>
        <v>0</v>
      </c>
      <c r="BI113" s="637">
        <f>IF(N113="nulová",J113,0)</f>
        <v>0</v>
      </c>
      <c r="BJ113" s="568" t="s">
        <v>12</v>
      </c>
      <c r="BK113" s="681">
        <f>ROUND(I113*H113,3)</f>
        <v>0</v>
      </c>
      <c r="BL113" s="568" t="s">
        <v>86</v>
      </c>
      <c r="BM113" s="568" t="s">
        <v>139</v>
      </c>
    </row>
    <row r="114" spans="2:65" s="713" customFormat="1">
      <c r="B114" s="712"/>
      <c r="D114" s="684" t="s">
        <v>88</v>
      </c>
      <c r="E114" s="714" t="s">
        <v>1</v>
      </c>
      <c r="F114" s="715" t="s">
        <v>133</v>
      </c>
      <c r="H114" s="716" t="s">
        <v>1</v>
      </c>
      <c r="I114" s="733"/>
      <c r="J114" s="717"/>
      <c r="L114" s="712"/>
      <c r="M114" s="718"/>
      <c r="N114" s="719"/>
      <c r="O114" s="719"/>
      <c r="P114" s="719"/>
      <c r="Q114" s="719"/>
      <c r="R114" s="719"/>
      <c r="S114" s="719"/>
      <c r="T114" s="720"/>
      <c r="AT114" s="716" t="s">
        <v>88</v>
      </c>
      <c r="AU114" s="716" t="s">
        <v>45</v>
      </c>
      <c r="AV114" s="713" t="s">
        <v>12</v>
      </c>
      <c r="AW114" s="713" t="s">
        <v>24</v>
      </c>
      <c r="AX114" s="713" t="s">
        <v>42</v>
      </c>
      <c r="AY114" s="716" t="s">
        <v>79</v>
      </c>
    </row>
    <row r="115" spans="2:65" s="683" customFormat="1" ht="27">
      <c r="B115" s="682"/>
      <c r="D115" s="684" t="s">
        <v>88</v>
      </c>
      <c r="E115" s="685" t="s">
        <v>1</v>
      </c>
      <c r="F115" s="686" t="s">
        <v>140</v>
      </c>
      <c r="H115" s="687">
        <v>63.12</v>
      </c>
      <c r="I115" s="730"/>
      <c r="J115" s="688"/>
      <c r="L115" s="682"/>
      <c r="M115" s="689"/>
      <c r="N115" s="690"/>
      <c r="O115" s="690"/>
      <c r="P115" s="690"/>
      <c r="Q115" s="690"/>
      <c r="R115" s="690"/>
      <c r="S115" s="690"/>
      <c r="T115" s="691"/>
      <c r="AT115" s="685" t="s">
        <v>88</v>
      </c>
      <c r="AU115" s="685" t="s">
        <v>45</v>
      </c>
      <c r="AV115" s="683" t="s">
        <v>45</v>
      </c>
      <c r="AW115" s="683" t="s">
        <v>24</v>
      </c>
      <c r="AX115" s="683" t="s">
        <v>42</v>
      </c>
      <c r="AY115" s="685" t="s">
        <v>79</v>
      </c>
    </row>
    <row r="116" spans="2:65" s="683" customFormat="1">
      <c r="B116" s="682"/>
      <c r="D116" s="684" t="s">
        <v>88</v>
      </c>
      <c r="E116" s="685" t="s">
        <v>1</v>
      </c>
      <c r="F116" s="686" t="s">
        <v>141</v>
      </c>
      <c r="H116" s="687">
        <v>12.37</v>
      </c>
      <c r="I116" s="730"/>
      <c r="J116" s="688"/>
      <c r="L116" s="682"/>
      <c r="M116" s="689"/>
      <c r="N116" s="690"/>
      <c r="O116" s="690"/>
      <c r="P116" s="690"/>
      <c r="Q116" s="690"/>
      <c r="R116" s="690"/>
      <c r="S116" s="690"/>
      <c r="T116" s="691"/>
      <c r="AT116" s="685" t="s">
        <v>88</v>
      </c>
      <c r="AU116" s="685" t="s">
        <v>45</v>
      </c>
      <c r="AV116" s="683" t="s">
        <v>45</v>
      </c>
      <c r="AW116" s="683" t="s">
        <v>24</v>
      </c>
      <c r="AX116" s="683" t="s">
        <v>42</v>
      </c>
      <c r="AY116" s="685" t="s">
        <v>79</v>
      </c>
    </row>
    <row r="117" spans="2:65" s="683" customFormat="1">
      <c r="B117" s="682"/>
      <c r="D117" s="684" t="s">
        <v>88</v>
      </c>
      <c r="E117" s="685" t="s">
        <v>1</v>
      </c>
      <c r="F117" s="686" t="s">
        <v>142</v>
      </c>
      <c r="H117" s="687">
        <v>3.51</v>
      </c>
      <c r="I117" s="730"/>
      <c r="J117" s="688"/>
      <c r="L117" s="682"/>
      <c r="M117" s="689"/>
      <c r="N117" s="690"/>
      <c r="O117" s="690"/>
      <c r="P117" s="690"/>
      <c r="Q117" s="690"/>
      <c r="R117" s="690"/>
      <c r="S117" s="690"/>
      <c r="T117" s="691"/>
      <c r="AT117" s="685" t="s">
        <v>88</v>
      </c>
      <c r="AU117" s="685" t="s">
        <v>45</v>
      </c>
      <c r="AV117" s="683" t="s">
        <v>45</v>
      </c>
      <c r="AW117" s="683" t="s">
        <v>24</v>
      </c>
      <c r="AX117" s="683" t="s">
        <v>42</v>
      </c>
      <c r="AY117" s="685" t="s">
        <v>79</v>
      </c>
    </row>
    <row r="118" spans="2:65" s="693" customFormat="1">
      <c r="B118" s="692"/>
      <c r="D118" s="694" t="s">
        <v>88</v>
      </c>
      <c r="E118" s="695" t="s">
        <v>1</v>
      </c>
      <c r="F118" s="696" t="s">
        <v>90</v>
      </c>
      <c r="H118" s="697">
        <v>79</v>
      </c>
      <c r="I118" s="731"/>
      <c r="J118" s="698"/>
      <c r="L118" s="692"/>
      <c r="M118" s="699"/>
      <c r="N118" s="700"/>
      <c r="O118" s="700"/>
      <c r="P118" s="700"/>
      <c r="Q118" s="700"/>
      <c r="R118" s="700"/>
      <c r="S118" s="700"/>
      <c r="T118" s="701"/>
      <c r="AT118" s="702" t="s">
        <v>88</v>
      </c>
      <c r="AU118" s="702" t="s">
        <v>45</v>
      </c>
      <c r="AV118" s="693" t="s">
        <v>91</v>
      </c>
      <c r="AW118" s="693" t="s">
        <v>24</v>
      </c>
      <c r="AX118" s="693" t="s">
        <v>12</v>
      </c>
      <c r="AY118" s="702" t="s">
        <v>79</v>
      </c>
    </row>
    <row r="119" spans="2:65" s="579" customFormat="1" ht="22.5" customHeight="1">
      <c r="B119" s="580"/>
      <c r="C119" s="671" t="s">
        <v>143</v>
      </c>
      <c r="D119" s="671" t="s">
        <v>82</v>
      </c>
      <c r="E119" s="672" t="s">
        <v>144</v>
      </c>
      <c r="F119" s="673" t="s">
        <v>145</v>
      </c>
      <c r="G119" s="674" t="s">
        <v>85</v>
      </c>
      <c r="H119" s="675">
        <v>40</v>
      </c>
      <c r="I119" s="1"/>
      <c r="J119" s="676">
        <f>ROUND(I119*H119,3)</f>
        <v>0</v>
      </c>
      <c r="K119" s="673"/>
      <c r="L119" s="580"/>
      <c r="M119" s="677" t="s">
        <v>1</v>
      </c>
      <c r="N119" s="678" t="s">
        <v>31</v>
      </c>
      <c r="O119" s="679">
        <v>0.40400000000000003</v>
      </c>
      <c r="P119" s="679">
        <f>O119*H119</f>
        <v>16.16</v>
      </c>
      <c r="Q119" s="679">
        <v>2.7699999999999999E-3</v>
      </c>
      <c r="R119" s="679">
        <f>Q119*H119</f>
        <v>0.1108</v>
      </c>
      <c r="S119" s="679">
        <v>0</v>
      </c>
      <c r="T119" s="680">
        <f>S119*H119</f>
        <v>0</v>
      </c>
      <c r="AR119" s="568" t="s">
        <v>86</v>
      </c>
      <c r="AT119" s="568" t="s">
        <v>82</v>
      </c>
      <c r="AU119" s="568" t="s">
        <v>45</v>
      </c>
      <c r="AY119" s="568" t="s">
        <v>79</v>
      </c>
      <c r="BE119" s="637">
        <f>IF(N119="základní",J119,0)</f>
        <v>0</v>
      </c>
      <c r="BF119" s="637">
        <f>IF(N119="snížená",J119,0)</f>
        <v>0</v>
      </c>
      <c r="BG119" s="637">
        <f>IF(N119="zákl. přenesená",J119,0)</f>
        <v>0</v>
      </c>
      <c r="BH119" s="637">
        <f>IF(N119="sníž. přenesená",J119,0)</f>
        <v>0</v>
      </c>
      <c r="BI119" s="637">
        <f>IF(N119="nulová",J119,0)</f>
        <v>0</v>
      </c>
      <c r="BJ119" s="568" t="s">
        <v>12</v>
      </c>
      <c r="BK119" s="681">
        <f>ROUND(I119*H119,3)</f>
        <v>0</v>
      </c>
      <c r="BL119" s="568" t="s">
        <v>86</v>
      </c>
      <c r="BM119" s="568" t="s">
        <v>146</v>
      </c>
    </row>
    <row r="120" spans="2:65" s="713" customFormat="1">
      <c r="B120" s="712"/>
      <c r="D120" s="684" t="s">
        <v>88</v>
      </c>
      <c r="E120" s="714" t="s">
        <v>1</v>
      </c>
      <c r="F120" s="715" t="s">
        <v>133</v>
      </c>
      <c r="H120" s="716" t="s">
        <v>1</v>
      </c>
      <c r="I120" s="733"/>
      <c r="J120" s="717"/>
      <c r="L120" s="712"/>
      <c r="M120" s="718"/>
      <c r="N120" s="719"/>
      <c r="O120" s="719"/>
      <c r="P120" s="719"/>
      <c r="Q120" s="719"/>
      <c r="R120" s="719"/>
      <c r="S120" s="719"/>
      <c r="T120" s="720"/>
      <c r="AT120" s="716" t="s">
        <v>88</v>
      </c>
      <c r="AU120" s="716" t="s">
        <v>45</v>
      </c>
      <c r="AV120" s="713" t="s">
        <v>12</v>
      </c>
      <c r="AW120" s="713" t="s">
        <v>24</v>
      </c>
      <c r="AX120" s="713" t="s">
        <v>42</v>
      </c>
      <c r="AY120" s="716" t="s">
        <v>79</v>
      </c>
    </row>
    <row r="121" spans="2:65" s="683" customFormat="1">
      <c r="B121" s="682"/>
      <c r="D121" s="684" t="s">
        <v>88</v>
      </c>
      <c r="E121" s="685" t="s">
        <v>1</v>
      </c>
      <c r="F121" s="686" t="s">
        <v>147</v>
      </c>
      <c r="H121" s="687">
        <v>37.69</v>
      </c>
      <c r="I121" s="730"/>
      <c r="J121" s="688"/>
      <c r="L121" s="682"/>
      <c r="M121" s="689"/>
      <c r="N121" s="690"/>
      <c r="O121" s="690"/>
      <c r="P121" s="690"/>
      <c r="Q121" s="690"/>
      <c r="R121" s="690"/>
      <c r="S121" s="690"/>
      <c r="T121" s="691"/>
      <c r="AT121" s="685" t="s">
        <v>88</v>
      </c>
      <c r="AU121" s="685" t="s">
        <v>45</v>
      </c>
      <c r="AV121" s="683" t="s">
        <v>45</v>
      </c>
      <c r="AW121" s="683" t="s">
        <v>24</v>
      </c>
      <c r="AX121" s="683" t="s">
        <v>42</v>
      </c>
      <c r="AY121" s="685" t="s">
        <v>79</v>
      </c>
    </row>
    <row r="122" spans="2:65" s="683" customFormat="1">
      <c r="B122" s="682"/>
      <c r="D122" s="684" t="s">
        <v>88</v>
      </c>
      <c r="E122" s="685" t="s">
        <v>1</v>
      </c>
      <c r="F122" s="686" t="s">
        <v>148</v>
      </c>
      <c r="H122" s="687">
        <v>2.31</v>
      </c>
      <c r="I122" s="730"/>
      <c r="J122" s="688"/>
      <c r="L122" s="682"/>
      <c r="M122" s="689"/>
      <c r="N122" s="690"/>
      <c r="O122" s="690"/>
      <c r="P122" s="690"/>
      <c r="Q122" s="690"/>
      <c r="R122" s="690"/>
      <c r="S122" s="690"/>
      <c r="T122" s="691"/>
      <c r="AT122" s="685" t="s">
        <v>88</v>
      </c>
      <c r="AU122" s="685" t="s">
        <v>45</v>
      </c>
      <c r="AV122" s="683" t="s">
        <v>45</v>
      </c>
      <c r="AW122" s="683" t="s">
        <v>24</v>
      </c>
      <c r="AX122" s="683" t="s">
        <v>42</v>
      </c>
      <c r="AY122" s="685" t="s">
        <v>79</v>
      </c>
    </row>
    <row r="123" spans="2:65" s="693" customFormat="1">
      <c r="B123" s="692"/>
      <c r="D123" s="694" t="s">
        <v>88</v>
      </c>
      <c r="E123" s="695" t="s">
        <v>1</v>
      </c>
      <c r="F123" s="696" t="s">
        <v>90</v>
      </c>
      <c r="H123" s="697">
        <v>40</v>
      </c>
      <c r="I123" s="731"/>
      <c r="J123" s="698"/>
      <c r="L123" s="692"/>
      <c r="M123" s="699"/>
      <c r="N123" s="700"/>
      <c r="O123" s="700"/>
      <c r="P123" s="700"/>
      <c r="Q123" s="700"/>
      <c r="R123" s="700"/>
      <c r="S123" s="700"/>
      <c r="T123" s="701"/>
      <c r="AT123" s="702" t="s">
        <v>88</v>
      </c>
      <c r="AU123" s="702" t="s">
        <v>45</v>
      </c>
      <c r="AV123" s="693" t="s">
        <v>91</v>
      </c>
      <c r="AW123" s="693" t="s">
        <v>24</v>
      </c>
      <c r="AX123" s="693" t="s">
        <v>12</v>
      </c>
      <c r="AY123" s="702" t="s">
        <v>79</v>
      </c>
    </row>
    <row r="124" spans="2:65" s="579" customFormat="1" ht="22.5" customHeight="1">
      <c r="B124" s="580"/>
      <c r="C124" s="671" t="s">
        <v>149</v>
      </c>
      <c r="D124" s="671" t="s">
        <v>82</v>
      </c>
      <c r="E124" s="672" t="s">
        <v>150</v>
      </c>
      <c r="F124" s="673" t="s">
        <v>151</v>
      </c>
      <c r="G124" s="674" t="s">
        <v>85</v>
      </c>
      <c r="H124" s="675">
        <v>5</v>
      </c>
      <c r="I124" s="1"/>
      <c r="J124" s="676">
        <f>ROUND(I124*H124,3)</f>
        <v>0</v>
      </c>
      <c r="K124" s="673"/>
      <c r="L124" s="580"/>
      <c r="M124" s="677" t="s">
        <v>1</v>
      </c>
      <c r="N124" s="678" t="s">
        <v>31</v>
      </c>
      <c r="O124" s="679">
        <v>0.42499999999999999</v>
      </c>
      <c r="P124" s="679">
        <f>O124*H124</f>
        <v>2.125</v>
      </c>
      <c r="Q124" s="679">
        <v>4.4000000000000003E-3</v>
      </c>
      <c r="R124" s="679">
        <f>Q124*H124</f>
        <v>2.2000000000000002E-2</v>
      </c>
      <c r="S124" s="679">
        <v>0</v>
      </c>
      <c r="T124" s="680">
        <f>S124*H124</f>
        <v>0</v>
      </c>
      <c r="AR124" s="568" t="s">
        <v>86</v>
      </c>
      <c r="AT124" s="568" t="s">
        <v>82</v>
      </c>
      <c r="AU124" s="568" t="s">
        <v>45</v>
      </c>
      <c r="AY124" s="568" t="s">
        <v>79</v>
      </c>
      <c r="BE124" s="637">
        <f>IF(N124="základní",J124,0)</f>
        <v>0</v>
      </c>
      <c r="BF124" s="637">
        <f>IF(N124="snížená",J124,0)</f>
        <v>0</v>
      </c>
      <c r="BG124" s="637">
        <f>IF(N124="zákl. přenesená",J124,0)</f>
        <v>0</v>
      </c>
      <c r="BH124" s="637">
        <f>IF(N124="sníž. přenesená",J124,0)</f>
        <v>0</v>
      </c>
      <c r="BI124" s="637">
        <f>IF(N124="nulová",J124,0)</f>
        <v>0</v>
      </c>
      <c r="BJ124" s="568" t="s">
        <v>12</v>
      </c>
      <c r="BK124" s="681">
        <f>ROUND(I124*H124,3)</f>
        <v>0</v>
      </c>
      <c r="BL124" s="568" t="s">
        <v>86</v>
      </c>
      <c r="BM124" s="568" t="s">
        <v>152</v>
      </c>
    </row>
    <row r="125" spans="2:65" s="713" customFormat="1">
      <c r="B125" s="712"/>
      <c r="D125" s="684" t="s">
        <v>88</v>
      </c>
      <c r="E125" s="714" t="s">
        <v>1</v>
      </c>
      <c r="F125" s="715" t="s">
        <v>133</v>
      </c>
      <c r="H125" s="716" t="s">
        <v>1</v>
      </c>
      <c r="I125" s="733"/>
      <c r="J125" s="717"/>
      <c r="L125" s="712"/>
      <c r="M125" s="718"/>
      <c r="N125" s="719"/>
      <c r="O125" s="719"/>
      <c r="P125" s="719"/>
      <c r="Q125" s="719"/>
      <c r="R125" s="719"/>
      <c r="S125" s="719"/>
      <c r="T125" s="720"/>
      <c r="AT125" s="716" t="s">
        <v>88</v>
      </c>
      <c r="AU125" s="716" t="s">
        <v>45</v>
      </c>
      <c r="AV125" s="713" t="s">
        <v>12</v>
      </c>
      <c r="AW125" s="713" t="s">
        <v>24</v>
      </c>
      <c r="AX125" s="713" t="s">
        <v>42</v>
      </c>
      <c r="AY125" s="716" t="s">
        <v>79</v>
      </c>
    </row>
    <row r="126" spans="2:65" s="683" customFormat="1">
      <c r="B126" s="682"/>
      <c r="D126" s="684" t="s">
        <v>88</v>
      </c>
      <c r="E126" s="685" t="s">
        <v>1</v>
      </c>
      <c r="F126" s="686" t="s">
        <v>153</v>
      </c>
      <c r="H126" s="687">
        <v>4.13</v>
      </c>
      <c r="I126" s="730"/>
      <c r="J126" s="688"/>
      <c r="L126" s="682"/>
      <c r="M126" s="689"/>
      <c r="N126" s="690"/>
      <c r="O126" s="690"/>
      <c r="P126" s="690"/>
      <c r="Q126" s="690"/>
      <c r="R126" s="690"/>
      <c r="S126" s="690"/>
      <c r="T126" s="691"/>
      <c r="AT126" s="685" t="s">
        <v>88</v>
      </c>
      <c r="AU126" s="685" t="s">
        <v>45</v>
      </c>
      <c r="AV126" s="683" t="s">
        <v>45</v>
      </c>
      <c r="AW126" s="683" t="s">
        <v>24</v>
      </c>
      <c r="AX126" s="683" t="s">
        <v>42</v>
      </c>
      <c r="AY126" s="685" t="s">
        <v>79</v>
      </c>
    </row>
    <row r="127" spans="2:65" s="683" customFormat="1">
      <c r="B127" s="682"/>
      <c r="D127" s="684" t="s">
        <v>88</v>
      </c>
      <c r="E127" s="685" t="s">
        <v>1</v>
      </c>
      <c r="F127" s="686" t="s">
        <v>154</v>
      </c>
      <c r="H127" s="687">
        <v>0.87</v>
      </c>
      <c r="I127" s="730"/>
      <c r="J127" s="688"/>
      <c r="L127" s="682"/>
      <c r="M127" s="689"/>
      <c r="N127" s="690"/>
      <c r="O127" s="690"/>
      <c r="P127" s="690"/>
      <c r="Q127" s="690"/>
      <c r="R127" s="690"/>
      <c r="S127" s="690"/>
      <c r="T127" s="691"/>
      <c r="AT127" s="685" t="s">
        <v>88</v>
      </c>
      <c r="AU127" s="685" t="s">
        <v>45</v>
      </c>
      <c r="AV127" s="683" t="s">
        <v>45</v>
      </c>
      <c r="AW127" s="683" t="s">
        <v>24</v>
      </c>
      <c r="AX127" s="683" t="s">
        <v>42</v>
      </c>
      <c r="AY127" s="685" t="s">
        <v>79</v>
      </c>
    </row>
    <row r="128" spans="2:65" s="693" customFormat="1">
      <c r="B128" s="692"/>
      <c r="D128" s="694" t="s">
        <v>88</v>
      </c>
      <c r="E128" s="695" t="s">
        <v>1</v>
      </c>
      <c r="F128" s="696" t="s">
        <v>90</v>
      </c>
      <c r="H128" s="697">
        <v>5</v>
      </c>
      <c r="I128" s="731"/>
      <c r="J128" s="698"/>
      <c r="L128" s="692"/>
      <c r="M128" s="699"/>
      <c r="N128" s="700"/>
      <c r="O128" s="700"/>
      <c r="P128" s="700"/>
      <c r="Q128" s="700"/>
      <c r="R128" s="700"/>
      <c r="S128" s="700"/>
      <c r="T128" s="701"/>
      <c r="AT128" s="702" t="s">
        <v>88</v>
      </c>
      <c r="AU128" s="702" t="s">
        <v>45</v>
      </c>
      <c r="AV128" s="693" t="s">
        <v>91</v>
      </c>
      <c r="AW128" s="693" t="s">
        <v>24</v>
      </c>
      <c r="AX128" s="693" t="s">
        <v>12</v>
      </c>
      <c r="AY128" s="702" t="s">
        <v>79</v>
      </c>
    </row>
    <row r="129" spans="2:65" s="579" customFormat="1" ht="22.5" customHeight="1">
      <c r="B129" s="580"/>
      <c r="C129" s="671" t="s">
        <v>155</v>
      </c>
      <c r="D129" s="671" t="s">
        <v>82</v>
      </c>
      <c r="E129" s="672" t="s">
        <v>156</v>
      </c>
      <c r="F129" s="673" t="s">
        <v>157</v>
      </c>
      <c r="G129" s="674" t="s">
        <v>85</v>
      </c>
      <c r="H129" s="675">
        <v>15</v>
      </c>
      <c r="I129" s="1"/>
      <c r="J129" s="676">
        <f>ROUND(I129*H129,3)</f>
        <v>0</v>
      </c>
      <c r="K129" s="673"/>
      <c r="L129" s="580"/>
      <c r="M129" s="677" t="s">
        <v>1</v>
      </c>
      <c r="N129" s="678" t="s">
        <v>31</v>
      </c>
      <c r="O129" s="679">
        <v>0.65900000000000003</v>
      </c>
      <c r="P129" s="679">
        <f>O129*H129</f>
        <v>9.8849999999999998</v>
      </c>
      <c r="Q129" s="679">
        <v>2.9E-4</v>
      </c>
      <c r="R129" s="679">
        <f>Q129*H129</f>
        <v>4.3499999999999997E-3</v>
      </c>
      <c r="S129" s="679">
        <v>0</v>
      </c>
      <c r="T129" s="680">
        <f>S129*H129</f>
        <v>0</v>
      </c>
      <c r="AR129" s="568" t="s">
        <v>86</v>
      </c>
      <c r="AT129" s="568" t="s">
        <v>82</v>
      </c>
      <c r="AU129" s="568" t="s">
        <v>45</v>
      </c>
      <c r="AY129" s="568" t="s">
        <v>79</v>
      </c>
      <c r="BE129" s="637">
        <f>IF(N129="základní",J129,0)</f>
        <v>0</v>
      </c>
      <c r="BF129" s="637">
        <f>IF(N129="snížená",J129,0)</f>
        <v>0</v>
      </c>
      <c r="BG129" s="637">
        <f>IF(N129="zákl. přenesená",J129,0)</f>
        <v>0</v>
      </c>
      <c r="BH129" s="637">
        <f>IF(N129="sníž. přenesená",J129,0)</f>
        <v>0</v>
      </c>
      <c r="BI129" s="637">
        <f>IF(N129="nulová",J129,0)</f>
        <v>0</v>
      </c>
      <c r="BJ129" s="568" t="s">
        <v>12</v>
      </c>
      <c r="BK129" s="681">
        <f>ROUND(I129*H129,3)</f>
        <v>0</v>
      </c>
      <c r="BL129" s="568" t="s">
        <v>86</v>
      </c>
      <c r="BM129" s="568" t="s">
        <v>158</v>
      </c>
    </row>
    <row r="130" spans="2:65" s="713" customFormat="1">
      <c r="B130" s="712"/>
      <c r="D130" s="684" t="s">
        <v>88</v>
      </c>
      <c r="E130" s="714" t="s">
        <v>1</v>
      </c>
      <c r="F130" s="715" t="s">
        <v>133</v>
      </c>
      <c r="H130" s="716" t="s">
        <v>1</v>
      </c>
      <c r="I130" s="733"/>
      <c r="J130" s="717"/>
      <c r="L130" s="712"/>
      <c r="M130" s="718"/>
      <c r="N130" s="719"/>
      <c r="O130" s="719"/>
      <c r="P130" s="719"/>
      <c r="Q130" s="719"/>
      <c r="R130" s="719"/>
      <c r="S130" s="719"/>
      <c r="T130" s="720"/>
      <c r="AT130" s="716" t="s">
        <v>88</v>
      </c>
      <c r="AU130" s="716" t="s">
        <v>45</v>
      </c>
      <c r="AV130" s="713" t="s">
        <v>12</v>
      </c>
      <c r="AW130" s="713" t="s">
        <v>24</v>
      </c>
      <c r="AX130" s="713" t="s">
        <v>42</v>
      </c>
      <c r="AY130" s="716" t="s">
        <v>79</v>
      </c>
    </row>
    <row r="131" spans="2:65" s="683" customFormat="1">
      <c r="B131" s="682"/>
      <c r="D131" s="684" t="s">
        <v>88</v>
      </c>
      <c r="E131" s="685" t="s">
        <v>1</v>
      </c>
      <c r="F131" s="686" t="s">
        <v>159</v>
      </c>
      <c r="H131" s="687">
        <v>14.5</v>
      </c>
      <c r="I131" s="730"/>
      <c r="J131" s="688"/>
      <c r="L131" s="682"/>
      <c r="M131" s="689"/>
      <c r="N131" s="690"/>
      <c r="O131" s="690"/>
      <c r="P131" s="690"/>
      <c r="Q131" s="690"/>
      <c r="R131" s="690"/>
      <c r="S131" s="690"/>
      <c r="T131" s="691"/>
      <c r="AT131" s="685" t="s">
        <v>88</v>
      </c>
      <c r="AU131" s="685" t="s">
        <v>45</v>
      </c>
      <c r="AV131" s="683" t="s">
        <v>45</v>
      </c>
      <c r="AW131" s="683" t="s">
        <v>24</v>
      </c>
      <c r="AX131" s="683" t="s">
        <v>42</v>
      </c>
      <c r="AY131" s="685" t="s">
        <v>79</v>
      </c>
    </row>
    <row r="132" spans="2:65" s="683" customFormat="1">
      <c r="B132" s="682"/>
      <c r="D132" s="684" t="s">
        <v>88</v>
      </c>
      <c r="E132" s="685" t="s">
        <v>1</v>
      </c>
      <c r="F132" s="686" t="s">
        <v>160</v>
      </c>
      <c r="H132" s="687">
        <v>0.5</v>
      </c>
      <c r="I132" s="730"/>
      <c r="J132" s="688"/>
      <c r="L132" s="682"/>
      <c r="M132" s="689"/>
      <c r="N132" s="690"/>
      <c r="O132" s="690"/>
      <c r="P132" s="690"/>
      <c r="Q132" s="690"/>
      <c r="R132" s="690"/>
      <c r="S132" s="690"/>
      <c r="T132" s="691"/>
      <c r="AT132" s="685" t="s">
        <v>88</v>
      </c>
      <c r="AU132" s="685" t="s">
        <v>45</v>
      </c>
      <c r="AV132" s="683" t="s">
        <v>45</v>
      </c>
      <c r="AW132" s="683" t="s">
        <v>24</v>
      </c>
      <c r="AX132" s="683" t="s">
        <v>42</v>
      </c>
      <c r="AY132" s="685" t="s">
        <v>79</v>
      </c>
    </row>
    <row r="133" spans="2:65" s="693" customFormat="1">
      <c r="B133" s="692"/>
      <c r="D133" s="694" t="s">
        <v>88</v>
      </c>
      <c r="E133" s="695" t="s">
        <v>1</v>
      </c>
      <c r="F133" s="696" t="s">
        <v>90</v>
      </c>
      <c r="H133" s="697">
        <v>15</v>
      </c>
      <c r="I133" s="731"/>
      <c r="J133" s="698"/>
      <c r="L133" s="692"/>
      <c r="M133" s="699"/>
      <c r="N133" s="700"/>
      <c r="O133" s="700"/>
      <c r="P133" s="700"/>
      <c r="Q133" s="700"/>
      <c r="R133" s="700"/>
      <c r="S133" s="700"/>
      <c r="T133" s="701"/>
      <c r="AT133" s="702" t="s">
        <v>88</v>
      </c>
      <c r="AU133" s="702" t="s">
        <v>45</v>
      </c>
      <c r="AV133" s="693" t="s">
        <v>91</v>
      </c>
      <c r="AW133" s="693" t="s">
        <v>24</v>
      </c>
      <c r="AX133" s="693" t="s">
        <v>12</v>
      </c>
      <c r="AY133" s="702" t="s">
        <v>79</v>
      </c>
    </row>
    <row r="134" spans="2:65" s="579" customFormat="1" ht="22.5" customHeight="1">
      <c r="B134" s="580"/>
      <c r="C134" s="671" t="s">
        <v>161</v>
      </c>
      <c r="D134" s="671" t="s">
        <v>82</v>
      </c>
      <c r="E134" s="672" t="s">
        <v>162</v>
      </c>
      <c r="F134" s="673" t="s">
        <v>163</v>
      </c>
      <c r="G134" s="674" t="s">
        <v>85</v>
      </c>
      <c r="H134" s="675">
        <v>55</v>
      </c>
      <c r="I134" s="1"/>
      <c r="J134" s="676">
        <f>ROUND(I134*H134,3)</f>
        <v>0</v>
      </c>
      <c r="K134" s="673"/>
      <c r="L134" s="580"/>
      <c r="M134" s="677" t="s">
        <v>1</v>
      </c>
      <c r="N134" s="678" t="s">
        <v>31</v>
      </c>
      <c r="O134" s="679">
        <v>0.72799999999999998</v>
      </c>
      <c r="P134" s="679">
        <f>O134*H134</f>
        <v>40.04</v>
      </c>
      <c r="Q134" s="679">
        <v>3.5E-4</v>
      </c>
      <c r="R134" s="679">
        <f>Q134*H134</f>
        <v>1.925E-2</v>
      </c>
      <c r="S134" s="679">
        <v>0</v>
      </c>
      <c r="T134" s="680">
        <f>S134*H134</f>
        <v>0</v>
      </c>
      <c r="AR134" s="568" t="s">
        <v>86</v>
      </c>
      <c r="AT134" s="568" t="s">
        <v>82</v>
      </c>
      <c r="AU134" s="568" t="s">
        <v>45</v>
      </c>
      <c r="AY134" s="568" t="s">
        <v>79</v>
      </c>
      <c r="BE134" s="637">
        <f>IF(N134="základní",J134,0)</f>
        <v>0</v>
      </c>
      <c r="BF134" s="637">
        <f>IF(N134="snížená",J134,0)</f>
        <v>0</v>
      </c>
      <c r="BG134" s="637">
        <f>IF(N134="zákl. přenesená",J134,0)</f>
        <v>0</v>
      </c>
      <c r="BH134" s="637">
        <f>IF(N134="sníž. přenesená",J134,0)</f>
        <v>0</v>
      </c>
      <c r="BI134" s="637">
        <f>IF(N134="nulová",J134,0)</f>
        <v>0</v>
      </c>
      <c r="BJ134" s="568" t="s">
        <v>12</v>
      </c>
      <c r="BK134" s="681">
        <f>ROUND(I134*H134,3)</f>
        <v>0</v>
      </c>
      <c r="BL134" s="568" t="s">
        <v>86</v>
      </c>
      <c r="BM134" s="568" t="s">
        <v>164</v>
      </c>
    </row>
    <row r="135" spans="2:65" s="713" customFormat="1">
      <c r="B135" s="712"/>
      <c r="D135" s="684" t="s">
        <v>88</v>
      </c>
      <c r="E135" s="714" t="s">
        <v>1</v>
      </c>
      <c r="F135" s="715" t="s">
        <v>133</v>
      </c>
      <c r="H135" s="716" t="s">
        <v>1</v>
      </c>
      <c r="I135" s="733"/>
      <c r="J135" s="717"/>
      <c r="L135" s="712"/>
      <c r="M135" s="718"/>
      <c r="N135" s="719"/>
      <c r="O135" s="719"/>
      <c r="P135" s="719"/>
      <c r="Q135" s="719"/>
      <c r="R135" s="719"/>
      <c r="S135" s="719"/>
      <c r="T135" s="720"/>
      <c r="AT135" s="716" t="s">
        <v>88</v>
      </c>
      <c r="AU135" s="716" t="s">
        <v>45</v>
      </c>
      <c r="AV135" s="713" t="s">
        <v>12</v>
      </c>
      <c r="AW135" s="713" t="s">
        <v>24</v>
      </c>
      <c r="AX135" s="713" t="s">
        <v>42</v>
      </c>
      <c r="AY135" s="716" t="s">
        <v>79</v>
      </c>
    </row>
    <row r="136" spans="2:65" s="683" customFormat="1">
      <c r="B136" s="682"/>
      <c r="D136" s="684" t="s">
        <v>88</v>
      </c>
      <c r="E136" s="685" t="s">
        <v>1</v>
      </c>
      <c r="F136" s="686" t="s">
        <v>165</v>
      </c>
      <c r="H136" s="687">
        <v>52</v>
      </c>
      <c r="I136" s="730"/>
      <c r="J136" s="688"/>
      <c r="L136" s="682"/>
      <c r="M136" s="689"/>
      <c r="N136" s="690"/>
      <c r="O136" s="690"/>
      <c r="P136" s="690"/>
      <c r="Q136" s="690"/>
      <c r="R136" s="690"/>
      <c r="S136" s="690"/>
      <c r="T136" s="691"/>
      <c r="AT136" s="685" t="s">
        <v>88</v>
      </c>
      <c r="AU136" s="685" t="s">
        <v>45</v>
      </c>
      <c r="AV136" s="683" t="s">
        <v>45</v>
      </c>
      <c r="AW136" s="683" t="s">
        <v>24</v>
      </c>
      <c r="AX136" s="683" t="s">
        <v>42</v>
      </c>
      <c r="AY136" s="685" t="s">
        <v>79</v>
      </c>
    </row>
    <row r="137" spans="2:65" s="683" customFormat="1">
      <c r="B137" s="682"/>
      <c r="D137" s="684" t="s">
        <v>88</v>
      </c>
      <c r="E137" s="685" t="s">
        <v>1</v>
      </c>
      <c r="F137" s="686" t="s">
        <v>166</v>
      </c>
      <c r="H137" s="687">
        <v>3</v>
      </c>
      <c r="I137" s="730"/>
      <c r="J137" s="688"/>
      <c r="L137" s="682"/>
      <c r="M137" s="689"/>
      <c r="N137" s="690"/>
      <c r="O137" s="690"/>
      <c r="P137" s="690"/>
      <c r="Q137" s="690"/>
      <c r="R137" s="690"/>
      <c r="S137" s="690"/>
      <c r="T137" s="691"/>
      <c r="AT137" s="685" t="s">
        <v>88</v>
      </c>
      <c r="AU137" s="685" t="s">
        <v>45</v>
      </c>
      <c r="AV137" s="683" t="s">
        <v>45</v>
      </c>
      <c r="AW137" s="683" t="s">
        <v>24</v>
      </c>
      <c r="AX137" s="683" t="s">
        <v>42</v>
      </c>
      <c r="AY137" s="685" t="s">
        <v>79</v>
      </c>
    </row>
    <row r="138" spans="2:65" s="693" customFormat="1">
      <c r="B138" s="692"/>
      <c r="D138" s="694" t="s">
        <v>88</v>
      </c>
      <c r="E138" s="695" t="s">
        <v>1</v>
      </c>
      <c r="F138" s="696" t="s">
        <v>90</v>
      </c>
      <c r="H138" s="697">
        <v>55</v>
      </c>
      <c r="I138" s="731"/>
      <c r="J138" s="698"/>
      <c r="L138" s="692"/>
      <c r="M138" s="699"/>
      <c r="N138" s="700"/>
      <c r="O138" s="700"/>
      <c r="P138" s="700"/>
      <c r="Q138" s="700"/>
      <c r="R138" s="700"/>
      <c r="S138" s="700"/>
      <c r="T138" s="701"/>
      <c r="AT138" s="702" t="s">
        <v>88</v>
      </c>
      <c r="AU138" s="702" t="s">
        <v>45</v>
      </c>
      <c r="AV138" s="693" t="s">
        <v>91</v>
      </c>
      <c r="AW138" s="693" t="s">
        <v>24</v>
      </c>
      <c r="AX138" s="693" t="s">
        <v>12</v>
      </c>
      <c r="AY138" s="702" t="s">
        <v>79</v>
      </c>
    </row>
    <row r="139" spans="2:65" s="579" customFormat="1" ht="22.5" customHeight="1">
      <c r="B139" s="580"/>
      <c r="C139" s="671" t="s">
        <v>6</v>
      </c>
      <c r="D139" s="671" t="s">
        <v>82</v>
      </c>
      <c r="E139" s="672" t="s">
        <v>167</v>
      </c>
      <c r="F139" s="673" t="s">
        <v>168</v>
      </c>
      <c r="G139" s="674" t="s">
        <v>85</v>
      </c>
      <c r="H139" s="675">
        <v>14</v>
      </c>
      <c r="I139" s="1"/>
      <c r="J139" s="676">
        <f>ROUND(I139*H139,3)</f>
        <v>0</v>
      </c>
      <c r="K139" s="673"/>
      <c r="L139" s="580"/>
      <c r="M139" s="677" t="s">
        <v>1</v>
      </c>
      <c r="N139" s="678" t="s">
        <v>31</v>
      </c>
      <c r="O139" s="679">
        <v>0.83199999999999996</v>
      </c>
      <c r="P139" s="679">
        <f>O139*H139</f>
        <v>11.648</v>
      </c>
      <c r="Q139" s="679">
        <v>1.14E-3</v>
      </c>
      <c r="R139" s="679">
        <f>Q139*H139</f>
        <v>1.5959999999999998E-2</v>
      </c>
      <c r="S139" s="679">
        <v>0</v>
      </c>
      <c r="T139" s="680">
        <f>S139*H139</f>
        <v>0</v>
      </c>
      <c r="AR139" s="568" t="s">
        <v>86</v>
      </c>
      <c r="AT139" s="568" t="s">
        <v>82</v>
      </c>
      <c r="AU139" s="568" t="s">
        <v>45</v>
      </c>
      <c r="AY139" s="568" t="s">
        <v>79</v>
      </c>
      <c r="BE139" s="637">
        <f>IF(N139="základní",J139,0)</f>
        <v>0</v>
      </c>
      <c r="BF139" s="637">
        <f>IF(N139="snížená",J139,0)</f>
        <v>0</v>
      </c>
      <c r="BG139" s="637">
        <f>IF(N139="zákl. přenesená",J139,0)</f>
        <v>0</v>
      </c>
      <c r="BH139" s="637">
        <f>IF(N139="sníž. přenesená",J139,0)</f>
        <v>0</v>
      </c>
      <c r="BI139" s="637">
        <f>IF(N139="nulová",J139,0)</f>
        <v>0</v>
      </c>
      <c r="BJ139" s="568" t="s">
        <v>12</v>
      </c>
      <c r="BK139" s="681">
        <f>ROUND(I139*H139,3)</f>
        <v>0</v>
      </c>
      <c r="BL139" s="568" t="s">
        <v>86</v>
      </c>
      <c r="BM139" s="568" t="s">
        <v>169</v>
      </c>
    </row>
    <row r="140" spans="2:65" s="713" customFormat="1">
      <c r="B140" s="712"/>
      <c r="D140" s="684" t="s">
        <v>88</v>
      </c>
      <c r="E140" s="714" t="s">
        <v>1</v>
      </c>
      <c r="F140" s="715" t="s">
        <v>133</v>
      </c>
      <c r="H140" s="716" t="s">
        <v>1</v>
      </c>
      <c r="I140" s="733"/>
      <c r="J140" s="717"/>
      <c r="L140" s="712"/>
      <c r="M140" s="718"/>
      <c r="N140" s="719"/>
      <c r="O140" s="719"/>
      <c r="P140" s="719"/>
      <c r="Q140" s="719"/>
      <c r="R140" s="719"/>
      <c r="S140" s="719"/>
      <c r="T140" s="720"/>
      <c r="AT140" s="716" t="s">
        <v>88</v>
      </c>
      <c r="AU140" s="716" t="s">
        <v>45</v>
      </c>
      <c r="AV140" s="713" t="s">
        <v>12</v>
      </c>
      <c r="AW140" s="713" t="s">
        <v>24</v>
      </c>
      <c r="AX140" s="713" t="s">
        <v>42</v>
      </c>
      <c r="AY140" s="716" t="s">
        <v>79</v>
      </c>
    </row>
    <row r="141" spans="2:65" s="683" customFormat="1">
      <c r="B141" s="682"/>
      <c r="D141" s="684" t="s">
        <v>88</v>
      </c>
      <c r="E141" s="685" t="s">
        <v>1</v>
      </c>
      <c r="F141" s="686" t="s">
        <v>155</v>
      </c>
      <c r="H141" s="687">
        <v>13</v>
      </c>
      <c r="I141" s="730"/>
      <c r="J141" s="688"/>
      <c r="L141" s="682"/>
      <c r="M141" s="689"/>
      <c r="N141" s="690"/>
      <c r="O141" s="690"/>
      <c r="P141" s="690"/>
      <c r="Q141" s="690"/>
      <c r="R141" s="690"/>
      <c r="S141" s="690"/>
      <c r="T141" s="691"/>
      <c r="AT141" s="685" t="s">
        <v>88</v>
      </c>
      <c r="AU141" s="685" t="s">
        <v>45</v>
      </c>
      <c r="AV141" s="683" t="s">
        <v>45</v>
      </c>
      <c r="AW141" s="683" t="s">
        <v>24</v>
      </c>
      <c r="AX141" s="683" t="s">
        <v>42</v>
      </c>
      <c r="AY141" s="685" t="s">
        <v>79</v>
      </c>
    </row>
    <row r="142" spans="2:65" s="683" customFormat="1">
      <c r="B142" s="682"/>
      <c r="D142" s="684" t="s">
        <v>88</v>
      </c>
      <c r="E142" s="685" t="s">
        <v>1</v>
      </c>
      <c r="F142" s="686" t="s">
        <v>170</v>
      </c>
      <c r="H142" s="687">
        <v>1</v>
      </c>
      <c r="I142" s="730"/>
      <c r="J142" s="688"/>
      <c r="L142" s="682"/>
      <c r="M142" s="689"/>
      <c r="N142" s="690"/>
      <c r="O142" s="690"/>
      <c r="P142" s="690"/>
      <c r="Q142" s="690"/>
      <c r="R142" s="690"/>
      <c r="S142" s="690"/>
      <c r="T142" s="691"/>
      <c r="AT142" s="685" t="s">
        <v>88</v>
      </c>
      <c r="AU142" s="685" t="s">
        <v>45</v>
      </c>
      <c r="AV142" s="683" t="s">
        <v>45</v>
      </c>
      <c r="AW142" s="683" t="s">
        <v>24</v>
      </c>
      <c r="AX142" s="683" t="s">
        <v>42</v>
      </c>
      <c r="AY142" s="685" t="s">
        <v>79</v>
      </c>
    </row>
    <row r="143" spans="2:65" s="693" customFormat="1">
      <c r="B143" s="692"/>
      <c r="D143" s="694" t="s">
        <v>88</v>
      </c>
      <c r="E143" s="695" t="s">
        <v>1</v>
      </c>
      <c r="F143" s="696" t="s">
        <v>90</v>
      </c>
      <c r="H143" s="697">
        <v>14</v>
      </c>
      <c r="I143" s="731"/>
      <c r="J143" s="698"/>
      <c r="L143" s="692"/>
      <c r="M143" s="699"/>
      <c r="N143" s="700"/>
      <c r="O143" s="700"/>
      <c r="P143" s="700"/>
      <c r="Q143" s="700"/>
      <c r="R143" s="700"/>
      <c r="S143" s="700"/>
      <c r="T143" s="701"/>
      <c r="AT143" s="702" t="s">
        <v>88</v>
      </c>
      <c r="AU143" s="702" t="s">
        <v>45</v>
      </c>
      <c r="AV143" s="693" t="s">
        <v>91</v>
      </c>
      <c r="AW143" s="693" t="s">
        <v>24</v>
      </c>
      <c r="AX143" s="693" t="s">
        <v>12</v>
      </c>
      <c r="AY143" s="702" t="s">
        <v>79</v>
      </c>
    </row>
    <row r="144" spans="2:65" s="579" customFormat="1" ht="22.5" customHeight="1">
      <c r="B144" s="580"/>
      <c r="C144" s="671" t="s">
        <v>86</v>
      </c>
      <c r="D144" s="671" t="s">
        <v>82</v>
      </c>
      <c r="E144" s="672" t="s">
        <v>171</v>
      </c>
      <c r="F144" s="673" t="s">
        <v>172</v>
      </c>
      <c r="G144" s="674" t="s">
        <v>85</v>
      </c>
      <c r="H144" s="675">
        <v>46</v>
      </c>
      <c r="I144" s="1"/>
      <c r="J144" s="676">
        <f>ROUND(I144*H144,3)</f>
        <v>0</v>
      </c>
      <c r="K144" s="673"/>
      <c r="L144" s="580"/>
      <c r="M144" s="677" t="s">
        <v>1</v>
      </c>
      <c r="N144" s="678" t="s">
        <v>31</v>
      </c>
      <c r="O144" s="679">
        <v>0.71</v>
      </c>
      <c r="P144" s="679">
        <f>O144*H144</f>
        <v>32.659999999999997</v>
      </c>
      <c r="Q144" s="679">
        <v>1.5299999999999999E-3</v>
      </c>
      <c r="R144" s="679">
        <f>Q144*H144</f>
        <v>7.0379999999999998E-2</v>
      </c>
      <c r="S144" s="679">
        <v>0</v>
      </c>
      <c r="T144" s="680">
        <f>S144*H144</f>
        <v>0</v>
      </c>
      <c r="AR144" s="568" t="s">
        <v>86</v>
      </c>
      <c r="AT144" s="568" t="s">
        <v>82</v>
      </c>
      <c r="AU144" s="568" t="s">
        <v>45</v>
      </c>
      <c r="AY144" s="568" t="s">
        <v>79</v>
      </c>
      <c r="BE144" s="637">
        <f>IF(N144="základní",J144,0)</f>
        <v>0</v>
      </c>
      <c r="BF144" s="637">
        <f>IF(N144="snížená",J144,0)</f>
        <v>0</v>
      </c>
      <c r="BG144" s="637">
        <f>IF(N144="zákl. přenesená",J144,0)</f>
        <v>0</v>
      </c>
      <c r="BH144" s="637">
        <f>IF(N144="sníž. přenesená",J144,0)</f>
        <v>0</v>
      </c>
      <c r="BI144" s="637">
        <f>IF(N144="nulová",J144,0)</f>
        <v>0</v>
      </c>
      <c r="BJ144" s="568" t="s">
        <v>12</v>
      </c>
      <c r="BK144" s="681">
        <f>ROUND(I144*H144,3)</f>
        <v>0</v>
      </c>
      <c r="BL144" s="568" t="s">
        <v>86</v>
      </c>
      <c r="BM144" s="568" t="s">
        <v>173</v>
      </c>
    </row>
    <row r="145" spans="2:65" s="713" customFormat="1">
      <c r="B145" s="712"/>
      <c r="D145" s="684" t="s">
        <v>88</v>
      </c>
      <c r="E145" s="714" t="s">
        <v>1</v>
      </c>
      <c r="F145" s="715" t="s">
        <v>133</v>
      </c>
      <c r="H145" s="716" t="s">
        <v>1</v>
      </c>
      <c r="I145" s="733"/>
      <c r="J145" s="717"/>
      <c r="L145" s="712"/>
      <c r="M145" s="718"/>
      <c r="N145" s="719"/>
      <c r="O145" s="719"/>
      <c r="P145" s="719"/>
      <c r="Q145" s="719"/>
      <c r="R145" s="719"/>
      <c r="S145" s="719"/>
      <c r="T145" s="720"/>
      <c r="AT145" s="716" t="s">
        <v>88</v>
      </c>
      <c r="AU145" s="716" t="s">
        <v>45</v>
      </c>
      <c r="AV145" s="713" t="s">
        <v>12</v>
      </c>
      <c r="AW145" s="713" t="s">
        <v>24</v>
      </c>
      <c r="AX145" s="713" t="s">
        <v>42</v>
      </c>
      <c r="AY145" s="716" t="s">
        <v>79</v>
      </c>
    </row>
    <row r="146" spans="2:65" s="683" customFormat="1">
      <c r="B146" s="682"/>
      <c r="D146" s="684" t="s">
        <v>88</v>
      </c>
      <c r="E146" s="685" t="s">
        <v>1</v>
      </c>
      <c r="F146" s="686" t="s">
        <v>174</v>
      </c>
      <c r="H146" s="687">
        <v>43.5</v>
      </c>
      <c r="I146" s="730"/>
      <c r="J146" s="688"/>
      <c r="L146" s="682"/>
      <c r="M146" s="689"/>
      <c r="N146" s="690"/>
      <c r="O146" s="690"/>
      <c r="P146" s="690"/>
      <c r="Q146" s="690"/>
      <c r="R146" s="690"/>
      <c r="S146" s="690"/>
      <c r="T146" s="691"/>
      <c r="AT146" s="685" t="s">
        <v>88</v>
      </c>
      <c r="AU146" s="685" t="s">
        <v>45</v>
      </c>
      <c r="AV146" s="683" t="s">
        <v>45</v>
      </c>
      <c r="AW146" s="683" t="s">
        <v>24</v>
      </c>
      <c r="AX146" s="683" t="s">
        <v>42</v>
      </c>
      <c r="AY146" s="685" t="s">
        <v>79</v>
      </c>
    </row>
    <row r="147" spans="2:65" s="683" customFormat="1">
      <c r="B147" s="682"/>
      <c r="D147" s="684" t="s">
        <v>88</v>
      </c>
      <c r="E147" s="685" t="s">
        <v>1</v>
      </c>
      <c r="F147" s="686" t="s">
        <v>175</v>
      </c>
      <c r="H147" s="687">
        <v>2.5</v>
      </c>
      <c r="I147" s="730"/>
      <c r="J147" s="688"/>
      <c r="L147" s="682"/>
      <c r="M147" s="689"/>
      <c r="N147" s="690"/>
      <c r="O147" s="690"/>
      <c r="P147" s="690"/>
      <c r="Q147" s="690"/>
      <c r="R147" s="690"/>
      <c r="S147" s="690"/>
      <c r="T147" s="691"/>
      <c r="AT147" s="685" t="s">
        <v>88</v>
      </c>
      <c r="AU147" s="685" t="s">
        <v>45</v>
      </c>
      <c r="AV147" s="683" t="s">
        <v>45</v>
      </c>
      <c r="AW147" s="683" t="s">
        <v>24</v>
      </c>
      <c r="AX147" s="683" t="s">
        <v>42</v>
      </c>
      <c r="AY147" s="685" t="s">
        <v>79</v>
      </c>
    </row>
    <row r="148" spans="2:65" s="693" customFormat="1">
      <c r="B148" s="692"/>
      <c r="D148" s="694" t="s">
        <v>88</v>
      </c>
      <c r="E148" s="695" t="s">
        <v>1</v>
      </c>
      <c r="F148" s="696" t="s">
        <v>90</v>
      </c>
      <c r="H148" s="697">
        <v>46</v>
      </c>
      <c r="I148" s="731"/>
      <c r="J148" s="698"/>
      <c r="L148" s="692"/>
      <c r="M148" s="699"/>
      <c r="N148" s="700"/>
      <c r="O148" s="700"/>
      <c r="P148" s="700"/>
      <c r="Q148" s="700"/>
      <c r="R148" s="700"/>
      <c r="S148" s="700"/>
      <c r="T148" s="701"/>
      <c r="AT148" s="702" t="s">
        <v>88</v>
      </c>
      <c r="AU148" s="702" t="s">
        <v>45</v>
      </c>
      <c r="AV148" s="693" t="s">
        <v>91</v>
      </c>
      <c r="AW148" s="693" t="s">
        <v>24</v>
      </c>
      <c r="AX148" s="693" t="s">
        <v>12</v>
      </c>
      <c r="AY148" s="702" t="s">
        <v>79</v>
      </c>
    </row>
    <row r="149" spans="2:65" s="579" customFormat="1" ht="22.5" customHeight="1">
      <c r="B149" s="580"/>
      <c r="C149" s="671" t="s">
        <v>176</v>
      </c>
      <c r="D149" s="671" t="s">
        <v>82</v>
      </c>
      <c r="E149" s="672" t="s">
        <v>177</v>
      </c>
      <c r="F149" s="673" t="s">
        <v>178</v>
      </c>
      <c r="G149" s="674" t="s">
        <v>85</v>
      </c>
      <c r="H149" s="675">
        <v>105</v>
      </c>
      <c r="I149" s="1"/>
      <c r="J149" s="676">
        <f>ROUND(I149*H149,3)</f>
        <v>0</v>
      </c>
      <c r="K149" s="673"/>
      <c r="L149" s="580"/>
      <c r="M149" s="677" t="s">
        <v>1</v>
      </c>
      <c r="N149" s="678" t="s">
        <v>31</v>
      </c>
      <c r="O149" s="679">
        <v>0.79</v>
      </c>
      <c r="P149" s="679">
        <f>O149*H149</f>
        <v>82.95</v>
      </c>
      <c r="Q149" s="679">
        <v>2.8700000000000002E-3</v>
      </c>
      <c r="R149" s="679">
        <f>Q149*H149</f>
        <v>0.30135000000000001</v>
      </c>
      <c r="S149" s="679">
        <v>0</v>
      </c>
      <c r="T149" s="680">
        <f>S149*H149</f>
        <v>0</v>
      </c>
      <c r="AR149" s="568" t="s">
        <v>86</v>
      </c>
      <c r="AT149" s="568" t="s">
        <v>82</v>
      </c>
      <c r="AU149" s="568" t="s">
        <v>45</v>
      </c>
      <c r="AY149" s="568" t="s">
        <v>79</v>
      </c>
      <c r="BE149" s="637">
        <f>IF(N149="základní",J149,0)</f>
        <v>0</v>
      </c>
      <c r="BF149" s="637">
        <f>IF(N149="snížená",J149,0)</f>
        <v>0</v>
      </c>
      <c r="BG149" s="637">
        <f>IF(N149="zákl. přenesená",J149,0)</f>
        <v>0</v>
      </c>
      <c r="BH149" s="637">
        <f>IF(N149="sníž. přenesená",J149,0)</f>
        <v>0</v>
      </c>
      <c r="BI149" s="637">
        <f>IF(N149="nulová",J149,0)</f>
        <v>0</v>
      </c>
      <c r="BJ149" s="568" t="s">
        <v>12</v>
      </c>
      <c r="BK149" s="681">
        <f>ROUND(I149*H149,3)</f>
        <v>0</v>
      </c>
      <c r="BL149" s="568" t="s">
        <v>86</v>
      </c>
      <c r="BM149" s="568" t="s">
        <v>179</v>
      </c>
    </row>
    <row r="150" spans="2:65" s="713" customFormat="1">
      <c r="B150" s="712"/>
      <c r="D150" s="684" t="s">
        <v>88</v>
      </c>
      <c r="E150" s="714" t="s">
        <v>1</v>
      </c>
      <c r="F150" s="715" t="s">
        <v>133</v>
      </c>
      <c r="H150" s="716" t="s">
        <v>1</v>
      </c>
      <c r="I150" s="733"/>
      <c r="J150" s="717"/>
      <c r="L150" s="712"/>
      <c r="M150" s="718"/>
      <c r="N150" s="719"/>
      <c r="O150" s="719"/>
      <c r="P150" s="719"/>
      <c r="Q150" s="719"/>
      <c r="R150" s="719"/>
      <c r="S150" s="719"/>
      <c r="T150" s="720"/>
      <c r="AT150" s="716" t="s">
        <v>88</v>
      </c>
      <c r="AU150" s="716" t="s">
        <v>45</v>
      </c>
      <c r="AV150" s="713" t="s">
        <v>12</v>
      </c>
      <c r="AW150" s="713" t="s">
        <v>24</v>
      </c>
      <c r="AX150" s="713" t="s">
        <v>42</v>
      </c>
      <c r="AY150" s="716" t="s">
        <v>79</v>
      </c>
    </row>
    <row r="151" spans="2:65" s="683" customFormat="1">
      <c r="B151" s="682"/>
      <c r="D151" s="684" t="s">
        <v>88</v>
      </c>
      <c r="E151" s="685" t="s">
        <v>1</v>
      </c>
      <c r="F151" s="686" t="s">
        <v>180</v>
      </c>
      <c r="H151" s="687">
        <v>99.5</v>
      </c>
      <c r="I151" s="730"/>
      <c r="J151" s="688"/>
      <c r="L151" s="682"/>
      <c r="M151" s="689"/>
      <c r="N151" s="690"/>
      <c r="O151" s="690"/>
      <c r="P151" s="690"/>
      <c r="Q151" s="690"/>
      <c r="R151" s="690"/>
      <c r="S151" s="690"/>
      <c r="T151" s="691"/>
      <c r="AT151" s="685" t="s">
        <v>88</v>
      </c>
      <c r="AU151" s="685" t="s">
        <v>45</v>
      </c>
      <c r="AV151" s="683" t="s">
        <v>45</v>
      </c>
      <c r="AW151" s="683" t="s">
        <v>24</v>
      </c>
      <c r="AX151" s="683" t="s">
        <v>42</v>
      </c>
      <c r="AY151" s="685" t="s">
        <v>79</v>
      </c>
    </row>
    <row r="152" spans="2:65" s="683" customFormat="1">
      <c r="B152" s="682"/>
      <c r="D152" s="684" t="s">
        <v>88</v>
      </c>
      <c r="E152" s="685" t="s">
        <v>1</v>
      </c>
      <c r="F152" s="686" t="s">
        <v>181</v>
      </c>
      <c r="H152" s="687">
        <v>5.5</v>
      </c>
      <c r="I152" s="730"/>
      <c r="J152" s="688"/>
      <c r="L152" s="682"/>
      <c r="M152" s="689"/>
      <c r="N152" s="690"/>
      <c r="O152" s="690"/>
      <c r="P152" s="690"/>
      <c r="Q152" s="690"/>
      <c r="R152" s="690"/>
      <c r="S152" s="690"/>
      <c r="T152" s="691"/>
      <c r="AT152" s="685" t="s">
        <v>88</v>
      </c>
      <c r="AU152" s="685" t="s">
        <v>45</v>
      </c>
      <c r="AV152" s="683" t="s">
        <v>45</v>
      </c>
      <c r="AW152" s="683" t="s">
        <v>24</v>
      </c>
      <c r="AX152" s="683" t="s">
        <v>42</v>
      </c>
      <c r="AY152" s="685" t="s">
        <v>79</v>
      </c>
    </row>
    <row r="153" spans="2:65" s="693" customFormat="1">
      <c r="B153" s="692"/>
      <c r="D153" s="694" t="s">
        <v>88</v>
      </c>
      <c r="E153" s="695" t="s">
        <v>1</v>
      </c>
      <c r="F153" s="696" t="s">
        <v>90</v>
      </c>
      <c r="H153" s="697">
        <v>105</v>
      </c>
      <c r="I153" s="731"/>
      <c r="J153" s="698"/>
      <c r="L153" s="692"/>
      <c r="M153" s="699"/>
      <c r="N153" s="700"/>
      <c r="O153" s="700"/>
      <c r="P153" s="700"/>
      <c r="Q153" s="700"/>
      <c r="R153" s="700"/>
      <c r="S153" s="700"/>
      <c r="T153" s="701"/>
      <c r="AT153" s="702" t="s">
        <v>88</v>
      </c>
      <c r="AU153" s="702" t="s">
        <v>45</v>
      </c>
      <c r="AV153" s="693" t="s">
        <v>91</v>
      </c>
      <c r="AW153" s="693" t="s">
        <v>24</v>
      </c>
      <c r="AX153" s="693" t="s">
        <v>12</v>
      </c>
      <c r="AY153" s="702" t="s">
        <v>79</v>
      </c>
    </row>
    <row r="154" spans="2:65" s="579" customFormat="1" ht="22.5" customHeight="1">
      <c r="B154" s="580"/>
      <c r="C154" s="671" t="s">
        <v>182</v>
      </c>
      <c r="D154" s="671" t="s">
        <v>82</v>
      </c>
      <c r="E154" s="672" t="s">
        <v>183</v>
      </c>
      <c r="F154" s="673" t="s">
        <v>184</v>
      </c>
      <c r="G154" s="674" t="s">
        <v>185</v>
      </c>
      <c r="H154" s="675">
        <v>24</v>
      </c>
      <c r="I154" s="1"/>
      <c r="J154" s="676">
        <f>ROUND(I154*H154,3)</f>
        <v>0</v>
      </c>
      <c r="K154" s="673"/>
      <c r="L154" s="580"/>
      <c r="M154" s="677" t="s">
        <v>1</v>
      </c>
      <c r="N154" s="678" t="s">
        <v>31</v>
      </c>
      <c r="O154" s="679">
        <v>0.157</v>
      </c>
      <c r="P154" s="679">
        <f>O154*H154</f>
        <v>3.7679999999999998</v>
      </c>
      <c r="Q154" s="679">
        <v>0</v>
      </c>
      <c r="R154" s="679">
        <f>Q154*H154</f>
        <v>0</v>
      </c>
      <c r="S154" s="679">
        <v>0</v>
      </c>
      <c r="T154" s="680">
        <f>S154*H154</f>
        <v>0</v>
      </c>
      <c r="AR154" s="568" t="s">
        <v>86</v>
      </c>
      <c r="AT154" s="568" t="s">
        <v>82</v>
      </c>
      <c r="AU154" s="568" t="s">
        <v>45</v>
      </c>
      <c r="AY154" s="568" t="s">
        <v>79</v>
      </c>
      <c r="BE154" s="637">
        <f>IF(N154="základní",J154,0)</f>
        <v>0</v>
      </c>
      <c r="BF154" s="637">
        <f>IF(N154="snížená",J154,0)</f>
        <v>0</v>
      </c>
      <c r="BG154" s="637">
        <f>IF(N154="zákl. přenesená",J154,0)</f>
        <v>0</v>
      </c>
      <c r="BH154" s="637">
        <f>IF(N154="sníž. přenesená",J154,0)</f>
        <v>0</v>
      </c>
      <c r="BI154" s="637">
        <f>IF(N154="nulová",J154,0)</f>
        <v>0</v>
      </c>
      <c r="BJ154" s="568" t="s">
        <v>12</v>
      </c>
      <c r="BK154" s="681">
        <f>ROUND(I154*H154,3)</f>
        <v>0</v>
      </c>
      <c r="BL154" s="568" t="s">
        <v>86</v>
      </c>
      <c r="BM154" s="568" t="s">
        <v>186</v>
      </c>
    </row>
    <row r="155" spans="2:65" s="683" customFormat="1">
      <c r="B155" s="682"/>
      <c r="D155" s="684" t="s">
        <v>88</v>
      </c>
      <c r="E155" s="685" t="s">
        <v>1</v>
      </c>
      <c r="F155" s="686" t="s">
        <v>187</v>
      </c>
      <c r="H155" s="687">
        <v>24</v>
      </c>
      <c r="I155" s="730"/>
      <c r="J155" s="688"/>
      <c r="L155" s="682"/>
      <c r="M155" s="689"/>
      <c r="N155" s="690"/>
      <c r="O155" s="690"/>
      <c r="P155" s="690"/>
      <c r="Q155" s="690"/>
      <c r="R155" s="690"/>
      <c r="S155" s="690"/>
      <c r="T155" s="691"/>
      <c r="AT155" s="685" t="s">
        <v>88</v>
      </c>
      <c r="AU155" s="685" t="s">
        <v>45</v>
      </c>
      <c r="AV155" s="683" t="s">
        <v>45</v>
      </c>
      <c r="AW155" s="683" t="s">
        <v>24</v>
      </c>
      <c r="AX155" s="683" t="s">
        <v>42</v>
      </c>
      <c r="AY155" s="685" t="s">
        <v>79</v>
      </c>
    </row>
    <row r="156" spans="2:65" s="693" customFormat="1">
      <c r="B156" s="692"/>
      <c r="D156" s="694" t="s">
        <v>88</v>
      </c>
      <c r="E156" s="695" t="s">
        <v>1</v>
      </c>
      <c r="F156" s="696" t="s">
        <v>90</v>
      </c>
      <c r="H156" s="697">
        <v>24</v>
      </c>
      <c r="I156" s="731"/>
      <c r="J156" s="698"/>
      <c r="L156" s="692"/>
      <c r="M156" s="699"/>
      <c r="N156" s="700"/>
      <c r="O156" s="700"/>
      <c r="P156" s="700"/>
      <c r="Q156" s="700"/>
      <c r="R156" s="700"/>
      <c r="S156" s="700"/>
      <c r="T156" s="701"/>
      <c r="AT156" s="702" t="s">
        <v>88</v>
      </c>
      <c r="AU156" s="702" t="s">
        <v>45</v>
      </c>
      <c r="AV156" s="693" t="s">
        <v>91</v>
      </c>
      <c r="AW156" s="693" t="s">
        <v>24</v>
      </c>
      <c r="AX156" s="693" t="s">
        <v>12</v>
      </c>
      <c r="AY156" s="702" t="s">
        <v>79</v>
      </c>
    </row>
    <row r="157" spans="2:65" s="579" customFormat="1" ht="22.5" customHeight="1">
      <c r="B157" s="580"/>
      <c r="C157" s="671" t="s">
        <v>188</v>
      </c>
      <c r="D157" s="671" t="s">
        <v>82</v>
      </c>
      <c r="E157" s="672" t="s">
        <v>189</v>
      </c>
      <c r="F157" s="673" t="s">
        <v>190</v>
      </c>
      <c r="G157" s="674" t="s">
        <v>185</v>
      </c>
      <c r="H157" s="675">
        <v>25</v>
      </c>
      <c r="I157" s="1"/>
      <c r="J157" s="676">
        <f>ROUND(I157*H157,3)</f>
        <v>0</v>
      </c>
      <c r="K157" s="673"/>
      <c r="L157" s="580"/>
      <c r="M157" s="677" t="s">
        <v>1</v>
      </c>
      <c r="N157" s="678" t="s">
        <v>31</v>
      </c>
      <c r="O157" s="679">
        <v>0.17399999999999999</v>
      </c>
      <c r="P157" s="679">
        <f>O157*H157</f>
        <v>4.3499999999999996</v>
      </c>
      <c r="Q157" s="679">
        <v>0</v>
      </c>
      <c r="R157" s="679">
        <f>Q157*H157</f>
        <v>0</v>
      </c>
      <c r="S157" s="679">
        <v>0</v>
      </c>
      <c r="T157" s="680">
        <f>S157*H157</f>
        <v>0</v>
      </c>
      <c r="AR157" s="568" t="s">
        <v>86</v>
      </c>
      <c r="AT157" s="568" t="s">
        <v>82</v>
      </c>
      <c r="AU157" s="568" t="s">
        <v>45</v>
      </c>
      <c r="AY157" s="568" t="s">
        <v>79</v>
      </c>
      <c r="BE157" s="637">
        <f>IF(N157="základní",J157,0)</f>
        <v>0</v>
      </c>
      <c r="BF157" s="637">
        <f>IF(N157="snížená",J157,0)</f>
        <v>0</v>
      </c>
      <c r="BG157" s="637">
        <f>IF(N157="zákl. přenesená",J157,0)</f>
        <v>0</v>
      </c>
      <c r="BH157" s="637">
        <f>IF(N157="sníž. přenesená",J157,0)</f>
        <v>0</v>
      </c>
      <c r="BI157" s="637">
        <f>IF(N157="nulová",J157,0)</f>
        <v>0</v>
      </c>
      <c r="BJ157" s="568" t="s">
        <v>12</v>
      </c>
      <c r="BK157" s="681">
        <f>ROUND(I157*H157,3)</f>
        <v>0</v>
      </c>
      <c r="BL157" s="568" t="s">
        <v>86</v>
      </c>
      <c r="BM157" s="568" t="s">
        <v>191</v>
      </c>
    </row>
    <row r="158" spans="2:65" s="683" customFormat="1">
      <c r="B158" s="682"/>
      <c r="D158" s="684" t="s">
        <v>88</v>
      </c>
      <c r="E158" s="685" t="s">
        <v>1</v>
      </c>
      <c r="F158" s="686" t="s">
        <v>192</v>
      </c>
      <c r="H158" s="687">
        <v>25</v>
      </c>
      <c r="I158" s="730"/>
      <c r="J158" s="688"/>
      <c r="L158" s="682"/>
      <c r="M158" s="689"/>
      <c r="N158" s="690"/>
      <c r="O158" s="690"/>
      <c r="P158" s="690"/>
      <c r="Q158" s="690"/>
      <c r="R158" s="690"/>
      <c r="S158" s="690"/>
      <c r="T158" s="691"/>
      <c r="AT158" s="685" t="s">
        <v>88</v>
      </c>
      <c r="AU158" s="685" t="s">
        <v>45</v>
      </c>
      <c r="AV158" s="683" t="s">
        <v>45</v>
      </c>
      <c r="AW158" s="683" t="s">
        <v>24</v>
      </c>
      <c r="AX158" s="683" t="s">
        <v>42</v>
      </c>
      <c r="AY158" s="685" t="s">
        <v>79</v>
      </c>
    </row>
    <row r="159" spans="2:65" s="693" customFormat="1">
      <c r="B159" s="692"/>
      <c r="D159" s="694" t="s">
        <v>88</v>
      </c>
      <c r="E159" s="695" t="s">
        <v>1</v>
      </c>
      <c r="F159" s="696" t="s">
        <v>90</v>
      </c>
      <c r="H159" s="697">
        <v>25</v>
      </c>
      <c r="I159" s="731"/>
      <c r="J159" s="698"/>
      <c r="L159" s="692"/>
      <c r="M159" s="699"/>
      <c r="N159" s="700"/>
      <c r="O159" s="700"/>
      <c r="P159" s="700"/>
      <c r="Q159" s="700"/>
      <c r="R159" s="700"/>
      <c r="S159" s="700"/>
      <c r="T159" s="701"/>
      <c r="AT159" s="702" t="s">
        <v>88</v>
      </c>
      <c r="AU159" s="702" t="s">
        <v>45</v>
      </c>
      <c r="AV159" s="693" t="s">
        <v>91</v>
      </c>
      <c r="AW159" s="693" t="s">
        <v>24</v>
      </c>
      <c r="AX159" s="693" t="s">
        <v>12</v>
      </c>
      <c r="AY159" s="702" t="s">
        <v>79</v>
      </c>
    </row>
    <row r="160" spans="2:65" s="579" customFormat="1" ht="22.5" customHeight="1">
      <c r="B160" s="580"/>
      <c r="C160" s="671" t="s">
        <v>193</v>
      </c>
      <c r="D160" s="671" t="s">
        <v>82</v>
      </c>
      <c r="E160" s="672" t="s">
        <v>194</v>
      </c>
      <c r="F160" s="673" t="s">
        <v>195</v>
      </c>
      <c r="G160" s="674" t="s">
        <v>185</v>
      </c>
      <c r="H160" s="675">
        <v>29</v>
      </c>
      <c r="I160" s="1"/>
      <c r="J160" s="676">
        <f>ROUND(I160*H160,3)</f>
        <v>0</v>
      </c>
      <c r="K160" s="673"/>
      <c r="L160" s="580"/>
      <c r="M160" s="677" t="s">
        <v>1</v>
      </c>
      <c r="N160" s="678" t="s">
        <v>31</v>
      </c>
      <c r="O160" s="679">
        <v>0.25900000000000001</v>
      </c>
      <c r="P160" s="679">
        <f>O160*H160</f>
        <v>7.5110000000000001</v>
      </c>
      <c r="Q160" s="679">
        <v>0</v>
      </c>
      <c r="R160" s="679">
        <f>Q160*H160</f>
        <v>0</v>
      </c>
      <c r="S160" s="679">
        <v>0</v>
      </c>
      <c r="T160" s="680">
        <f>S160*H160</f>
        <v>0</v>
      </c>
      <c r="AR160" s="568" t="s">
        <v>86</v>
      </c>
      <c r="AT160" s="568" t="s">
        <v>82</v>
      </c>
      <c r="AU160" s="568" t="s">
        <v>45</v>
      </c>
      <c r="AY160" s="568" t="s">
        <v>79</v>
      </c>
      <c r="BE160" s="637">
        <f>IF(N160="základní",J160,0)</f>
        <v>0</v>
      </c>
      <c r="BF160" s="637">
        <f>IF(N160="snížená",J160,0)</f>
        <v>0</v>
      </c>
      <c r="BG160" s="637">
        <f>IF(N160="zákl. přenesená",J160,0)</f>
        <v>0</v>
      </c>
      <c r="BH160" s="637">
        <f>IF(N160="sníž. přenesená",J160,0)</f>
        <v>0</v>
      </c>
      <c r="BI160" s="637">
        <f>IF(N160="nulová",J160,0)</f>
        <v>0</v>
      </c>
      <c r="BJ160" s="568" t="s">
        <v>12</v>
      </c>
      <c r="BK160" s="681">
        <f>ROUND(I160*H160,3)</f>
        <v>0</v>
      </c>
      <c r="BL160" s="568" t="s">
        <v>86</v>
      </c>
      <c r="BM160" s="568" t="s">
        <v>196</v>
      </c>
    </row>
    <row r="161" spans="2:65" s="683" customFormat="1">
      <c r="B161" s="682"/>
      <c r="D161" s="684" t="s">
        <v>88</v>
      </c>
      <c r="E161" s="685" t="s">
        <v>1</v>
      </c>
      <c r="F161" s="686" t="s">
        <v>197</v>
      </c>
      <c r="H161" s="687">
        <v>29</v>
      </c>
      <c r="I161" s="730"/>
      <c r="J161" s="688"/>
      <c r="L161" s="682"/>
      <c r="M161" s="689"/>
      <c r="N161" s="690"/>
      <c r="O161" s="690"/>
      <c r="P161" s="690"/>
      <c r="Q161" s="690"/>
      <c r="R161" s="690"/>
      <c r="S161" s="690"/>
      <c r="T161" s="691"/>
      <c r="AT161" s="685" t="s">
        <v>88</v>
      </c>
      <c r="AU161" s="685" t="s">
        <v>45</v>
      </c>
      <c r="AV161" s="683" t="s">
        <v>45</v>
      </c>
      <c r="AW161" s="683" t="s">
        <v>24</v>
      </c>
      <c r="AX161" s="683" t="s">
        <v>42</v>
      </c>
      <c r="AY161" s="685" t="s">
        <v>79</v>
      </c>
    </row>
    <row r="162" spans="2:65" s="693" customFormat="1">
      <c r="B162" s="692"/>
      <c r="D162" s="694" t="s">
        <v>88</v>
      </c>
      <c r="E162" s="695" t="s">
        <v>1</v>
      </c>
      <c r="F162" s="696" t="s">
        <v>90</v>
      </c>
      <c r="H162" s="697">
        <v>29</v>
      </c>
      <c r="I162" s="731"/>
      <c r="J162" s="698"/>
      <c r="L162" s="692"/>
      <c r="M162" s="699"/>
      <c r="N162" s="700"/>
      <c r="O162" s="700"/>
      <c r="P162" s="700"/>
      <c r="Q162" s="700"/>
      <c r="R162" s="700"/>
      <c r="S162" s="700"/>
      <c r="T162" s="701"/>
      <c r="AT162" s="702" t="s">
        <v>88</v>
      </c>
      <c r="AU162" s="702" t="s">
        <v>45</v>
      </c>
      <c r="AV162" s="693" t="s">
        <v>91</v>
      </c>
      <c r="AW162" s="693" t="s">
        <v>24</v>
      </c>
      <c r="AX162" s="693" t="s">
        <v>12</v>
      </c>
      <c r="AY162" s="702" t="s">
        <v>79</v>
      </c>
    </row>
    <row r="163" spans="2:65" s="579" customFormat="1" ht="22.5" customHeight="1">
      <c r="B163" s="580"/>
      <c r="C163" s="703" t="s">
        <v>5</v>
      </c>
      <c r="D163" s="703" t="s">
        <v>92</v>
      </c>
      <c r="E163" s="704" t="s">
        <v>198</v>
      </c>
      <c r="F163" s="705" t="s">
        <v>199</v>
      </c>
      <c r="G163" s="706" t="s">
        <v>185</v>
      </c>
      <c r="H163" s="707">
        <v>2</v>
      </c>
      <c r="I163" s="2"/>
      <c r="J163" s="708">
        <f>ROUND(I163*H163,3)</f>
        <v>0</v>
      </c>
      <c r="K163" s="705"/>
      <c r="L163" s="709"/>
      <c r="M163" s="710" t="s">
        <v>1</v>
      </c>
      <c r="N163" s="711" t="s">
        <v>31</v>
      </c>
      <c r="O163" s="679">
        <v>0</v>
      </c>
      <c r="P163" s="679">
        <f>O163*H163</f>
        <v>0</v>
      </c>
      <c r="Q163" s="679">
        <v>3.8000000000000002E-4</v>
      </c>
      <c r="R163" s="679">
        <f>Q163*H163</f>
        <v>7.6000000000000004E-4</v>
      </c>
      <c r="S163" s="679">
        <v>0</v>
      </c>
      <c r="T163" s="680">
        <f>S163*H163</f>
        <v>0</v>
      </c>
      <c r="AR163" s="568" t="s">
        <v>95</v>
      </c>
      <c r="AT163" s="568" t="s">
        <v>92</v>
      </c>
      <c r="AU163" s="568" t="s">
        <v>45</v>
      </c>
      <c r="AY163" s="568" t="s">
        <v>79</v>
      </c>
      <c r="BE163" s="637">
        <f>IF(N163="základní",J163,0)</f>
        <v>0</v>
      </c>
      <c r="BF163" s="637">
        <f>IF(N163="snížená",J163,0)</f>
        <v>0</v>
      </c>
      <c r="BG163" s="637">
        <f>IF(N163="zákl. přenesená",J163,0)</f>
        <v>0</v>
      </c>
      <c r="BH163" s="637">
        <f>IF(N163="sníž. přenesená",J163,0)</f>
        <v>0</v>
      </c>
      <c r="BI163" s="637">
        <f>IF(N163="nulová",J163,0)</f>
        <v>0</v>
      </c>
      <c r="BJ163" s="568" t="s">
        <v>12</v>
      </c>
      <c r="BK163" s="681">
        <f>ROUND(I163*H163,3)</f>
        <v>0</v>
      </c>
      <c r="BL163" s="568" t="s">
        <v>86</v>
      </c>
      <c r="BM163" s="568" t="s">
        <v>200</v>
      </c>
    </row>
    <row r="164" spans="2:65" s="683" customFormat="1">
      <c r="B164" s="682"/>
      <c r="D164" s="684" t="s">
        <v>88</v>
      </c>
      <c r="E164" s="685" t="s">
        <v>1</v>
      </c>
      <c r="F164" s="686" t="s">
        <v>201</v>
      </c>
      <c r="H164" s="687">
        <v>2</v>
      </c>
      <c r="I164" s="730"/>
      <c r="J164" s="688"/>
      <c r="L164" s="682"/>
      <c r="M164" s="689"/>
      <c r="N164" s="690"/>
      <c r="O164" s="690"/>
      <c r="P164" s="690"/>
      <c r="Q164" s="690"/>
      <c r="R164" s="690"/>
      <c r="S164" s="690"/>
      <c r="T164" s="691"/>
      <c r="AT164" s="685" t="s">
        <v>88</v>
      </c>
      <c r="AU164" s="685" t="s">
        <v>45</v>
      </c>
      <c r="AV164" s="683" t="s">
        <v>45</v>
      </c>
      <c r="AW164" s="683" t="s">
        <v>24</v>
      </c>
      <c r="AX164" s="683" t="s">
        <v>42</v>
      </c>
      <c r="AY164" s="685" t="s">
        <v>79</v>
      </c>
    </row>
    <row r="165" spans="2:65" s="693" customFormat="1">
      <c r="B165" s="692"/>
      <c r="D165" s="694" t="s">
        <v>88</v>
      </c>
      <c r="E165" s="695" t="s">
        <v>1</v>
      </c>
      <c r="F165" s="696" t="s">
        <v>90</v>
      </c>
      <c r="H165" s="697">
        <v>2</v>
      </c>
      <c r="I165" s="731"/>
      <c r="J165" s="698"/>
      <c r="L165" s="692"/>
      <c r="M165" s="699"/>
      <c r="N165" s="700"/>
      <c r="O165" s="700"/>
      <c r="P165" s="700"/>
      <c r="Q165" s="700"/>
      <c r="R165" s="700"/>
      <c r="S165" s="700"/>
      <c r="T165" s="701"/>
      <c r="AT165" s="702" t="s">
        <v>88</v>
      </c>
      <c r="AU165" s="702" t="s">
        <v>45</v>
      </c>
      <c r="AV165" s="693" t="s">
        <v>91</v>
      </c>
      <c r="AW165" s="693" t="s">
        <v>24</v>
      </c>
      <c r="AX165" s="693" t="s">
        <v>12</v>
      </c>
      <c r="AY165" s="702" t="s">
        <v>79</v>
      </c>
    </row>
    <row r="166" spans="2:65" s="579" customFormat="1" ht="31.5" customHeight="1">
      <c r="B166" s="580"/>
      <c r="C166" s="703" t="s">
        <v>202</v>
      </c>
      <c r="D166" s="703" t="s">
        <v>92</v>
      </c>
      <c r="E166" s="704" t="s">
        <v>203</v>
      </c>
      <c r="F166" s="705" t="s">
        <v>204</v>
      </c>
      <c r="G166" s="706" t="s">
        <v>185</v>
      </c>
      <c r="H166" s="707">
        <v>5</v>
      </c>
      <c r="I166" s="2"/>
      <c r="J166" s="708">
        <f>ROUND(I166*H166,3)</f>
        <v>0</v>
      </c>
      <c r="K166" s="705"/>
      <c r="L166" s="709"/>
      <c r="M166" s="710" t="s">
        <v>1</v>
      </c>
      <c r="N166" s="711" t="s">
        <v>31</v>
      </c>
      <c r="O166" s="679">
        <v>0</v>
      </c>
      <c r="P166" s="679">
        <f>O166*H166</f>
        <v>0</v>
      </c>
      <c r="Q166" s="679">
        <v>5.9000000000000003E-4</v>
      </c>
      <c r="R166" s="679">
        <f>Q166*H166</f>
        <v>2.9500000000000004E-3</v>
      </c>
      <c r="S166" s="679">
        <v>0</v>
      </c>
      <c r="T166" s="680">
        <f>S166*H166</f>
        <v>0</v>
      </c>
      <c r="AR166" s="568" t="s">
        <v>95</v>
      </c>
      <c r="AT166" s="568" t="s">
        <v>92</v>
      </c>
      <c r="AU166" s="568" t="s">
        <v>45</v>
      </c>
      <c r="AY166" s="568" t="s">
        <v>79</v>
      </c>
      <c r="BE166" s="637">
        <f>IF(N166="základní",J166,0)</f>
        <v>0</v>
      </c>
      <c r="BF166" s="637">
        <f>IF(N166="snížená",J166,0)</f>
        <v>0</v>
      </c>
      <c r="BG166" s="637">
        <f>IF(N166="zákl. přenesená",J166,0)</f>
        <v>0</v>
      </c>
      <c r="BH166" s="637">
        <f>IF(N166="sníž. přenesená",J166,0)</f>
        <v>0</v>
      </c>
      <c r="BI166" s="637">
        <f>IF(N166="nulová",J166,0)</f>
        <v>0</v>
      </c>
      <c r="BJ166" s="568" t="s">
        <v>12</v>
      </c>
      <c r="BK166" s="681">
        <f>ROUND(I166*H166,3)</f>
        <v>0</v>
      </c>
      <c r="BL166" s="568" t="s">
        <v>86</v>
      </c>
      <c r="BM166" s="568" t="s">
        <v>205</v>
      </c>
    </row>
    <row r="167" spans="2:65" s="683" customFormat="1">
      <c r="B167" s="682"/>
      <c r="D167" s="684" t="s">
        <v>88</v>
      </c>
      <c r="E167" s="685" t="s">
        <v>1</v>
      </c>
      <c r="F167" s="686" t="s">
        <v>206</v>
      </c>
      <c r="H167" s="687">
        <v>5</v>
      </c>
      <c r="I167" s="730"/>
      <c r="J167" s="688"/>
      <c r="L167" s="682"/>
      <c r="M167" s="689"/>
      <c r="N167" s="690"/>
      <c r="O167" s="690"/>
      <c r="P167" s="690"/>
      <c r="Q167" s="690"/>
      <c r="R167" s="690"/>
      <c r="S167" s="690"/>
      <c r="T167" s="691"/>
      <c r="AT167" s="685" t="s">
        <v>88</v>
      </c>
      <c r="AU167" s="685" t="s">
        <v>45</v>
      </c>
      <c r="AV167" s="683" t="s">
        <v>45</v>
      </c>
      <c r="AW167" s="683" t="s">
        <v>24</v>
      </c>
      <c r="AX167" s="683" t="s">
        <v>42</v>
      </c>
      <c r="AY167" s="685" t="s">
        <v>79</v>
      </c>
    </row>
    <row r="168" spans="2:65" s="693" customFormat="1">
      <c r="B168" s="692"/>
      <c r="D168" s="694" t="s">
        <v>88</v>
      </c>
      <c r="E168" s="695" t="s">
        <v>1</v>
      </c>
      <c r="F168" s="696" t="s">
        <v>90</v>
      </c>
      <c r="H168" s="697">
        <v>5</v>
      </c>
      <c r="I168" s="731"/>
      <c r="J168" s="698"/>
      <c r="L168" s="692"/>
      <c r="M168" s="699"/>
      <c r="N168" s="700"/>
      <c r="O168" s="700"/>
      <c r="P168" s="700"/>
      <c r="Q168" s="700"/>
      <c r="R168" s="700"/>
      <c r="S168" s="700"/>
      <c r="T168" s="701"/>
      <c r="AT168" s="702" t="s">
        <v>88</v>
      </c>
      <c r="AU168" s="702" t="s">
        <v>45</v>
      </c>
      <c r="AV168" s="693" t="s">
        <v>91</v>
      </c>
      <c r="AW168" s="693" t="s">
        <v>24</v>
      </c>
      <c r="AX168" s="693" t="s">
        <v>12</v>
      </c>
      <c r="AY168" s="702" t="s">
        <v>79</v>
      </c>
    </row>
    <row r="169" spans="2:65" s="579" customFormat="1" ht="22.5" customHeight="1">
      <c r="B169" s="580"/>
      <c r="C169" s="703" t="s">
        <v>207</v>
      </c>
      <c r="D169" s="703" t="s">
        <v>92</v>
      </c>
      <c r="E169" s="704" t="s">
        <v>208</v>
      </c>
      <c r="F169" s="705" t="s">
        <v>209</v>
      </c>
      <c r="G169" s="706" t="s">
        <v>185</v>
      </c>
      <c r="H169" s="707">
        <v>1</v>
      </c>
      <c r="I169" s="2"/>
      <c r="J169" s="708">
        <f>ROUND(I169*H169,3)</f>
        <v>0</v>
      </c>
      <c r="K169" s="705"/>
      <c r="L169" s="709"/>
      <c r="M169" s="710" t="s">
        <v>1</v>
      </c>
      <c r="N169" s="711" t="s">
        <v>31</v>
      </c>
      <c r="O169" s="679">
        <v>0</v>
      </c>
      <c r="P169" s="679">
        <f>O169*H169</f>
        <v>0</v>
      </c>
      <c r="Q169" s="679">
        <v>9.6000000000000002E-4</v>
      </c>
      <c r="R169" s="679">
        <f>Q169*H169</f>
        <v>9.6000000000000002E-4</v>
      </c>
      <c r="S169" s="679">
        <v>0</v>
      </c>
      <c r="T169" s="680">
        <f>S169*H169</f>
        <v>0</v>
      </c>
      <c r="AR169" s="568" t="s">
        <v>95</v>
      </c>
      <c r="AT169" s="568" t="s">
        <v>92</v>
      </c>
      <c r="AU169" s="568" t="s">
        <v>45</v>
      </c>
      <c r="AY169" s="568" t="s">
        <v>79</v>
      </c>
      <c r="BE169" s="637">
        <f>IF(N169="základní",J169,0)</f>
        <v>0</v>
      </c>
      <c r="BF169" s="637">
        <f>IF(N169="snížená",J169,0)</f>
        <v>0</v>
      </c>
      <c r="BG169" s="637">
        <f>IF(N169="zákl. přenesená",J169,0)</f>
        <v>0</v>
      </c>
      <c r="BH169" s="637">
        <f>IF(N169="sníž. přenesená",J169,0)</f>
        <v>0</v>
      </c>
      <c r="BI169" s="637">
        <f>IF(N169="nulová",J169,0)</f>
        <v>0</v>
      </c>
      <c r="BJ169" s="568" t="s">
        <v>12</v>
      </c>
      <c r="BK169" s="681">
        <f>ROUND(I169*H169,3)</f>
        <v>0</v>
      </c>
      <c r="BL169" s="568" t="s">
        <v>86</v>
      </c>
      <c r="BM169" s="568" t="s">
        <v>210</v>
      </c>
    </row>
    <row r="170" spans="2:65" s="683" customFormat="1">
      <c r="B170" s="682"/>
      <c r="D170" s="684" t="s">
        <v>88</v>
      </c>
      <c r="E170" s="685" t="s">
        <v>1</v>
      </c>
      <c r="F170" s="686" t="s">
        <v>211</v>
      </c>
      <c r="H170" s="687">
        <v>1</v>
      </c>
      <c r="I170" s="730"/>
      <c r="J170" s="688"/>
      <c r="L170" s="682"/>
      <c r="M170" s="689"/>
      <c r="N170" s="690"/>
      <c r="O170" s="690"/>
      <c r="P170" s="690"/>
      <c r="Q170" s="690"/>
      <c r="R170" s="690"/>
      <c r="S170" s="690"/>
      <c r="T170" s="691"/>
      <c r="AT170" s="685" t="s">
        <v>88</v>
      </c>
      <c r="AU170" s="685" t="s">
        <v>45</v>
      </c>
      <c r="AV170" s="683" t="s">
        <v>45</v>
      </c>
      <c r="AW170" s="683" t="s">
        <v>24</v>
      </c>
      <c r="AX170" s="683" t="s">
        <v>42</v>
      </c>
      <c r="AY170" s="685" t="s">
        <v>79</v>
      </c>
    </row>
    <row r="171" spans="2:65" s="693" customFormat="1">
      <c r="B171" s="692"/>
      <c r="D171" s="694" t="s">
        <v>88</v>
      </c>
      <c r="E171" s="695" t="s">
        <v>1</v>
      </c>
      <c r="F171" s="696" t="s">
        <v>90</v>
      </c>
      <c r="H171" s="697">
        <v>1</v>
      </c>
      <c r="I171" s="731"/>
      <c r="J171" s="698"/>
      <c r="L171" s="692"/>
      <c r="M171" s="699"/>
      <c r="N171" s="700"/>
      <c r="O171" s="700"/>
      <c r="P171" s="700"/>
      <c r="Q171" s="700"/>
      <c r="R171" s="700"/>
      <c r="S171" s="700"/>
      <c r="T171" s="701"/>
      <c r="AT171" s="702" t="s">
        <v>88</v>
      </c>
      <c r="AU171" s="702" t="s">
        <v>45</v>
      </c>
      <c r="AV171" s="693" t="s">
        <v>91</v>
      </c>
      <c r="AW171" s="693" t="s">
        <v>24</v>
      </c>
      <c r="AX171" s="693" t="s">
        <v>12</v>
      </c>
      <c r="AY171" s="702" t="s">
        <v>79</v>
      </c>
    </row>
    <row r="172" spans="2:65" s="579" customFormat="1" ht="22.5" customHeight="1">
      <c r="B172" s="580"/>
      <c r="C172" s="703" t="s">
        <v>212</v>
      </c>
      <c r="D172" s="703" t="s">
        <v>92</v>
      </c>
      <c r="E172" s="704" t="s">
        <v>213</v>
      </c>
      <c r="F172" s="705" t="s">
        <v>214</v>
      </c>
      <c r="G172" s="706" t="s">
        <v>185</v>
      </c>
      <c r="H172" s="707">
        <v>1</v>
      </c>
      <c r="I172" s="2"/>
      <c r="J172" s="708">
        <f>ROUND(I172*H172,3)</f>
        <v>0</v>
      </c>
      <c r="K172" s="705"/>
      <c r="L172" s="709"/>
      <c r="M172" s="710" t="s">
        <v>1</v>
      </c>
      <c r="N172" s="711" t="s">
        <v>31</v>
      </c>
      <c r="O172" s="679">
        <v>0</v>
      </c>
      <c r="P172" s="679">
        <f>O172*H172</f>
        <v>0</v>
      </c>
      <c r="Q172" s="679">
        <v>0</v>
      </c>
      <c r="R172" s="679">
        <f>Q172*H172</f>
        <v>0</v>
      </c>
      <c r="S172" s="679">
        <v>0</v>
      </c>
      <c r="T172" s="680">
        <f>S172*H172</f>
        <v>0</v>
      </c>
      <c r="AR172" s="568" t="s">
        <v>95</v>
      </c>
      <c r="AT172" s="568" t="s">
        <v>92</v>
      </c>
      <c r="AU172" s="568" t="s">
        <v>45</v>
      </c>
      <c r="AY172" s="568" t="s">
        <v>79</v>
      </c>
      <c r="BE172" s="637">
        <f>IF(N172="základní",J172,0)</f>
        <v>0</v>
      </c>
      <c r="BF172" s="637">
        <f>IF(N172="snížená",J172,0)</f>
        <v>0</v>
      </c>
      <c r="BG172" s="637">
        <f>IF(N172="zákl. přenesená",J172,0)</f>
        <v>0</v>
      </c>
      <c r="BH172" s="637">
        <f>IF(N172="sníž. přenesená",J172,0)</f>
        <v>0</v>
      </c>
      <c r="BI172" s="637">
        <f>IF(N172="nulová",J172,0)</f>
        <v>0</v>
      </c>
      <c r="BJ172" s="568" t="s">
        <v>12</v>
      </c>
      <c r="BK172" s="681">
        <f>ROUND(I172*H172,3)</f>
        <v>0</v>
      </c>
      <c r="BL172" s="568" t="s">
        <v>86</v>
      </c>
      <c r="BM172" s="568" t="s">
        <v>215</v>
      </c>
    </row>
    <row r="173" spans="2:65" s="683" customFormat="1">
      <c r="B173" s="682"/>
      <c r="D173" s="684" t="s">
        <v>88</v>
      </c>
      <c r="E173" s="685" t="s">
        <v>1</v>
      </c>
      <c r="F173" s="686" t="s">
        <v>211</v>
      </c>
      <c r="H173" s="687">
        <v>1</v>
      </c>
      <c r="I173" s="730"/>
      <c r="J173" s="688"/>
      <c r="L173" s="682"/>
      <c r="M173" s="689"/>
      <c r="N173" s="690"/>
      <c r="O173" s="690"/>
      <c r="P173" s="690"/>
      <c r="Q173" s="690"/>
      <c r="R173" s="690"/>
      <c r="S173" s="690"/>
      <c r="T173" s="691"/>
      <c r="AT173" s="685" t="s">
        <v>88</v>
      </c>
      <c r="AU173" s="685" t="s">
        <v>45</v>
      </c>
      <c r="AV173" s="683" t="s">
        <v>45</v>
      </c>
      <c r="AW173" s="683" t="s">
        <v>24</v>
      </c>
      <c r="AX173" s="683" t="s">
        <v>42</v>
      </c>
      <c r="AY173" s="685" t="s">
        <v>79</v>
      </c>
    </row>
    <row r="174" spans="2:65" s="693" customFormat="1">
      <c r="B174" s="692"/>
      <c r="D174" s="694" t="s">
        <v>88</v>
      </c>
      <c r="E174" s="695" t="s">
        <v>1</v>
      </c>
      <c r="F174" s="696" t="s">
        <v>90</v>
      </c>
      <c r="H174" s="697">
        <v>1</v>
      </c>
      <c r="I174" s="731"/>
      <c r="J174" s="698"/>
      <c r="L174" s="692"/>
      <c r="M174" s="699"/>
      <c r="N174" s="700"/>
      <c r="O174" s="700"/>
      <c r="P174" s="700"/>
      <c r="Q174" s="700"/>
      <c r="R174" s="700"/>
      <c r="S174" s="700"/>
      <c r="T174" s="701"/>
      <c r="AT174" s="702" t="s">
        <v>88</v>
      </c>
      <c r="AU174" s="702" t="s">
        <v>45</v>
      </c>
      <c r="AV174" s="693" t="s">
        <v>91</v>
      </c>
      <c r="AW174" s="693" t="s">
        <v>24</v>
      </c>
      <c r="AX174" s="693" t="s">
        <v>12</v>
      </c>
      <c r="AY174" s="702" t="s">
        <v>79</v>
      </c>
    </row>
    <row r="175" spans="2:65" s="579" customFormat="1" ht="22.5" customHeight="1">
      <c r="B175" s="580"/>
      <c r="C175" s="671" t="s">
        <v>216</v>
      </c>
      <c r="D175" s="671" t="s">
        <v>82</v>
      </c>
      <c r="E175" s="672" t="s">
        <v>217</v>
      </c>
      <c r="F175" s="673" t="s">
        <v>218</v>
      </c>
      <c r="G175" s="674" t="s">
        <v>185</v>
      </c>
      <c r="H175" s="675">
        <v>9</v>
      </c>
      <c r="I175" s="1"/>
      <c r="J175" s="676">
        <f>ROUND(I175*H175,3)</f>
        <v>0</v>
      </c>
      <c r="K175" s="673"/>
      <c r="L175" s="580"/>
      <c r="M175" s="677" t="s">
        <v>1</v>
      </c>
      <c r="N175" s="678" t="s">
        <v>31</v>
      </c>
      <c r="O175" s="679">
        <v>0.17699999999999999</v>
      </c>
      <c r="P175" s="679">
        <f>O175*H175</f>
        <v>1.593</v>
      </c>
      <c r="Q175" s="679">
        <v>2.9E-4</v>
      </c>
      <c r="R175" s="679">
        <f>Q175*H175</f>
        <v>2.6099999999999999E-3</v>
      </c>
      <c r="S175" s="679">
        <v>0</v>
      </c>
      <c r="T175" s="680">
        <f>S175*H175</f>
        <v>0</v>
      </c>
      <c r="AR175" s="568" t="s">
        <v>86</v>
      </c>
      <c r="AT175" s="568" t="s">
        <v>82</v>
      </c>
      <c r="AU175" s="568" t="s">
        <v>45</v>
      </c>
      <c r="AY175" s="568" t="s">
        <v>79</v>
      </c>
      <c r="BE175" s="637">
        <f>IF(N175="základní",J175,0)</f>
        <v>0</v>
      </c>
      <c r="BF175" s="637">
        <f>IF(N175="snížená",J175,0)</f>
        <v>0</v>
      </c>
      <c r="BG175" s="637">
        <f>IF(N175="zákl. přenesená",J175,0)</f>
        <v>0</v>
      </c>
      <c r="BH175" s="637">
        <f>IF(N175="sníž. přenesená",J175,0)</f>
        <v>0</v>
      </c>
      <c r="BI175" s="637">
        <f>IF(N175="nulová",J175,0)</f>
        <v>0</v>
      </c>
      <c r="BJ175" s="568" t="s">
        <v>12</v>
      </c>
      <c r="BK175" s="681">
        <f>ROUND(I175*H175,3)</f>
        <v>0</v>
      </c>
      <c r="BL175" s="568" t="s">
        <v>86</v>
      </c>
      <c r="BM175" s="568" t="s">
        <v>219</v>
      </c>
    </row>
    <row r="176" spans="2:65" s="683" customFormat="1">
      <c r="B176" s="682"/>
      <c r="D176" s="684" t="s">
        <v>88</v>
      </c>
      <c r="E176" s="685" t="s">
        <v>1</v>
      </c>
      <c r="F176" s="686" t="s">
        <v>220</v>
      </c>
      <c r="H176" s="687">
        <v>9</v>
      </c>
      <c r="I176" s="730"/>
      <c r="J176" s="688"/>
      <c r="L176" s="682"/>
      <c r="M176" s="689"/>
      <c r="N176" s="690"/>
      <c r="O176" s="690"/>
      <c r="P176" s="690"/>
      <c r="Q176" s="690"/>
      <c r="R176" s="690"/>
      <c r="S176" s="690"/>
      <c r="T176" s="691"/>
      <c r="AT176" s="685" t="s">
        <v>88</v>
      </c>
      <c r="AU176" s="685" t="s">
        <v>45</v>
      </c>
      <c r="AV176" s="683" t="s">
        <v>45</v>
      </c>
      <c r="AW176" s="683" t="s">
        <v>24</v>
      </c>
      <c r="AX176" s="683" t="s">
        <v>42</v>
      </c>
      <c r="AY176" s="685" t="s">
        <v>79</v>
      </c>
    </row>
    <row r="177" spans="2:65" s="693" customFormat="1">
      <c r="B177" s="692"/>
      <c r="D177" s="694" t="s">
        <v>88</v>
      </c>
      <c r="E177" s="695" t="s">
        <v>1</v>
      </c>
      <c r="F177" s="696" t="s">
        <v>90</v>
      </c>
      <c r="H177" s="697">
        <v>9</v>
      </c>
      <c r="I177" s="731"/>
      <c r="J177" s="698"/>
      <c r="L177" s="692"/>
      <c r="M177" s="699"/>
      <c r="N177" s="700"/>
      <c r="O177" s="700"/>
      <c r="P177" s="700"/>
      <c r="Q177" s="700"/>
      <c r="R177" s="700"/>
      <c r="S177" s="700"/>
      <c r="T177" s="701"/>
      <c r="AT177" s="702" t="s">
        <v>88</v>
      </c>
      <c r="AU177" s="702" t="s">
        <v>45</v>
      </c>
      <c r="AV177" s="693" t="s">
        <v>91</v>
      </c>
      <c r="AW177" s="693" t="s">
        <v>24</v>
      </c>
      <c r="AX177" s="693" t="s">
        <v>12</v>
      </c>
      <c r="AY177" s="702" t="s">
        <v>79</v>
      </c>
    </row>
    <row r="178" spans="2:65" s="579" customFormat="1" ht="22.5" customHeight="1">
      <c r="B178" s="580"/>
      <c r="C178" s="671" t="s">
        <v>221</v>
      </c>
      <c r="D178" s="671" t="s">
        <v>82</v>
      </c>
      <c r="E178" s="672" t="s">
        <v>222</v>
      </c>
      <c r="F178" s="673" t="s">
        <v>223</v>
      </c>
      <c r="G178" s="674" t="s">
        <v>85</v>
      </c>
      <c r="H178" s="675">
        <v>103</v>
      </c>
      <c r="I178" s="1"/>
      <c r="J178" s="676">
        <f>ROUND(I178*H178,3)</f>
        <v>0</v>
      </c>
      <c r="K178" s="673"/>
      <c r="L178" s="580"/>
      <c r="M178" s="677" t="s">
        <v>1</v>
      </c>
      <c r="N178" s="678" t="s">
        <v>31</v>
      </c>
      <c r="O178" s="679">
        <v>4.8000000000000001E-2</v>
      </c>
      <c r="P178" s="679">
        <f>O178*H178</f>
        <v>4.944</v>
      </c>
      <c r="Q178" s="679">
        <v>0</v>
      </c>
      <c r="R178" s="679">
        <f>Q178*H178</f>
        <v>0</v>
      </c>
      <c r="S178" s="679">
        <v>0</v>
      </c>
      <c r="T178" s="680">
        <f>S178*H178</f>
        <v>0</v>
      </c>
      <c r="AR178" s="568" t="s">
        <v>86</v>
      </c>
      <c r="AT178" s="568" t="s">
        <v>82</v>
      </c>
      <c r="AU178" s="568" t="s">
        <v>45</v>
      </c>
      <c r="AY178" s="568" t="s">
        <v>79</v>
      </c>
      <c r="BE178" s="637">
        <f>IF(N178="základní",J178,0)</f>
        <v>0</v>
      </c>
      <c r="BF178" s="637">
        <f>IF(N178="snížená",J178,0)</f>
        <v>0</v>
      </c>
      <c r="BG178" s="637">
        <f>IF(N178="zákl. přenesená",J178,0)</f>
        <v>0</v>
      </c>
      <c r="BH178" s="637">
        <f>IF(N178="sníž. přenesená",J178,0)</f>
        <v>0</v>
      </c>
      <c r="BI178" s="637">
        <f>IF(N178="nulová",J178,0)</f>
        <v>0</v>
      </c>
      <c r="BJ178" s="568" t="s">
        <v>12</v>
      </c>
      <c r="BK178" s="681">
        <f>ROUND(I178*H178,3)</f>
        <v>0</v>
      </c>
      <c r="BL178" s="568" t="s">
        <v>86</v>
      </c>
      <c r="BM178" s="568" t="s">
        <v>224</v>
      </c>
    </row>
    <row r="179" spans="2:65" s="683" customFormat="1">
      <c r="B179" s="682"/>
      <c r="D179" s="684" t="s">
        <v>88</v>
      </c>
      <c r="E179" s="685" t="s">
        <v>1</v>
      </c>
      <c r="F179" s="686" t="s">
        <v>225</v>
      </c>
      <c r="H179" s="687">
        <v>103</v>
      </c>
      <c r="I179" s="730"/>
      <c r="J179" s="688"/>
      <c r="L179" s="682"/>
      <c r="M179" s="689"/>
      <c r="N179" s="690"/>
      <c r="O179" s="690"/>
      <c r="P179" s="690"/>
      <c r="Q179" s="690"/>
      <c r="R179" s="690"/>
      <c r="S179" s="690"/>
      <c r="T179" s="691"/>
      <c r="AT179" s="685" t="s">
        <v>88</v>
      </c>
      <c r="AU179" s="685" t="s">
        <v>45</v>
      </c>
      <c r="AV179" s="683" t="s">
        <v>45</v>
      </c>
      <c r="AW179" s="683" t="s">
        <v>24</v>
      </c>
      <c r="AX179" s="683" t="s">
        <v>42</v>
      </c>
      <c r="AY179" s="685" t="s">
        <v>79</v>
      </c>
    </row>
    <row r="180" spans="2:65" s="693" customFormat="1">
      <c r="B180" s="692"/>
      <c r="D180" s="694" t="s">
        <v>88</v>
      </c>
      <c r="E180" s="695" t="s">
        <v>1</v>
      </c>
      <c r="F180" s="696" t="s">
        <v>90</v>
      </c>
      <c r="H180" s="697">
        <v>103</v>
      </c>
      <c r="I180" s="731"/>
      <c r="J180" s="698"/>
      <c r="L180" s="692"/>
      <c r="M180" s="699"/>
      <c r="N180" s="700"/>
      <c r="O180" s="700"/>
      <c r="P180" s="700"/>
      <c r="Q180" s="700"/>
      <c r="R180" s="700"/>
      <c r="S180" s="700"/>
      <c r="T180" s="701"/>
      <c r="AT180" s="702" t="s">
        <v>88</v>
      </c>
      <c r="AU180" s="702" t="s">
        <v>45</v>
      </c>
      <c r="AV180" s="693" t="s">
        <v>91</v>
      </c>
      <c r="AW180" s="693" t="s">
        <v>24</v>
      </c>
      <c r="AX180" s="693" t="s">
        <v>12</v>
      </c>
      <c r="AY180" s="702" t="s">
        <v>79</v>
      </c>
    </row>
    <row r="181" spans="2:65" s="579" customFormat="1" ht="22.5" customHeight="1">
      <c r="B181" s="580"/>
      <c r="C181" s="671" t="s">
        <v>226</v>
      </c>
      <c r="D181" s="671" t="s">
        <v>82</v>
      </c>
      <c r="E181" s="672" t="s">
        <v>227</v>
      </c>
      <c r="F181" s="673" t="s">
        <v>228</v>
      </c>
      <c r="G181" s="674" t="s">
        <v>85</v>
      </c>
      <c r="H181" s="675">
        <v>45</v>
      </c>
      <c r="I181" s="1"/>
      <c r="J181" s="676">
        <f>ROUND(I181*H181,3)</f>
        <v>0</v>
      </c>
      <c r="K181" s="673"/>
      <c r="L181" s="580"/>
      <c r="M181" s="677" t="s">
        <v>1</v>
      </c>
      <c r="N181" s="678" t="s">
        <v>31</v>
      </c>
      <c r="O181" s="679">
        <v>5.8999999999999997E-2</v>
      </c>
      <c r="P181" s="679">
        <f>O181*H181</f>
        <v>2.6549999999999998</v>
      </c>
      <c r="Q181" s="679">
        <v>0</v>
      </c>
      <c r="R181" s="679">
        <f>Q181*H181</f>
        <v>0</v>
      </c>
      <c r="S181" s="679">
        <v>0</v>
      </c>
      <c r="T181" s="680">
        <f>S181*H181</f>
        <v>0</v>
      </c>
      <c r="AR181" s="568" t="s">
        <v>86</v>
      </c>
      <c r="AT181" s="568" t="s">
        <v>82</v>
      </c>
      <c r="AU181" s="568" t="s">
        <v>45</v>
      </c>
      <c r="AY181" s="568" t="s">
        <v>79</v>
      </c>
      <c r="BE181" s="637">
        <f>IF(N181="základní",J181,0)</f>
        <v>0</v>
      </c>
      <c r="BF181" s="637">
        <f>IF(N181="snížená",J181,0)</f>
        <v>0</v>
      </c>
      <c r="BG181" s="637">
        <f>IF(N181="zákl. přenesená",J181,0)</f>
        <v>0</v>
      </c>
      <c r="BH181" s="637">
        <f>IF(N181="sníž. přenesená",J181,0)</f>
        <v>0</v>
      </c>
      <c r="BI181" s="637">
        <f>IF(N181="nulová",J181,0)</f>
        <v>0</v>
      </c>
      <c r="BJ181" s="568" t="s">
        <v>12</v>
      </c>
      <c r="BK181" s="681">
        <f>ROUND(I181*H181,3)</f>
        <v>0</v>
      </c>
      <c r="BL181" s="568" t="s">
        <v>86</v>
      </c>
      <c r="BM181" s="568" t="s">
        <v>229</v>
      </c>
    </row>
    <row r="182" spans="2:65" s="683" customFormat="1">
      <c r="B182" s="682"/>
      <c r="D182" s="684" t="s">
        <v>88</v>
      </c>
      <c r="E182" s="685" t="s">
        <v>1</v>
      </c>
      <c r="F182" s="686" t="s">
        <v>230</v>
      </c>
      <c r="H182" s="687">
        <v>45</v>
      </c>
      <c r="I182" s="730"/>
      <c r="J182" s="688"/>
      <c r="L182" s="682"/>
      <c r="M182" s="689"/>
      <c r="N182" s="690"/>
      <c r="O182" s="690"/>
      <c r="P182" s="690"/>
      <c r="Q182" s="690"/>
      <c r="R182" s="690"/>
      <c r="S182" s="690"/>
      <c r="T182" s="691"/>
      <c r="AT182" s="685" t="s">
        <v>88</v>
      </c>
      <c r="AU182" s="685" t="s">
        <v>45</v>
      </c>
      <c r="AV182" s="683" t="s">
        <v>45</v>
      </c>
      <c r="AW182" s="683" t="s">
        <v>24</v>
      </c>
      <c r="AX182" s="683" t="s">
        <v>42</v>
      </c>
      <c r="AY182" s="685" t="s">
        <v>79</v>
      </c>
    </row>
    <row r="183" spans="2:65" s="693" customFormat="1">
      <c r="B183" s="692"/>
      <c r="D183" s="694" t="s">
        <v>88</v>
      </c>
      <c r="E183" s="695" t="s">
        <v>1</v>
      </c>
      <c r="F183" s="696" t="s">
        <v>90</v>
      </c>
      <c r="H183" s="697">
        <v>45</v>
      </c>
      <c r="I183" s="731"/>
      <c r="J183" s="698"/>
      <c r="L183" s="692"/>
      <c r="M183" s="699"/>
      <c r="N183" s="700"/>
      <c r="O183" s="700"/>
      <c r="P183" s="700"/>
      <c r="Q183" s="700"/>
      <c r="R183" s="700"/>
      <c r="S183" s="700"/>
      <c r="T183" s="701"/>
      <c r="AT183" s="702" t="s">
        <v>88</v>
      </c>
      <c r="AU183" s="702" t="s">
        <v>45</v>
      </c>
      <c r="AV183" s="693" t="s">
        <v>91</v>
      </c>
      <c r="AW183" s="693" t="s">
        <v>24</v>
      </c>
      <c r="AX183" s="693" t="s">
        <v>12</v>
      </c>
      <c r="AY183" s="702" t="s">
        <v>79</v>
      </c>
    </row>
    <row r="184" spans="2:65" s="579" customFormat="1" ht="22.5" customHeight="1">
      <c r="B184" s="580"/>
      <c r="C184" s="671" t="s">
        <v>231</v>
      </c>
      <c r="D184" s="671" t="s">
        <v>82</v>
      </c>
      <c r="E184" s="672" t="s">
        <v>232</v>
      </c>
      <c r="F184" s="673" t="s">
        <v>233</v>
      </c>
      <c r="G184" s="674" t="s">
        <v>85</v>
      </c>
      <c r="H184" s="675">
        <v>235</v>
      </c>
      <c r="I184" s="1"/>
      <c r="J184" s="676">
        <f>ROUND(I184*H184,3)</f>
        <v>0</v>
      </c>
      <c r="K184" s="673"/>
      <c r="L184" s="580"/>
      <c r="M184" s="677" t="s">
        <v>1</v>
      </c>
      <c r="N184" s="678" t="s">
        <v>31</v>
      </c>
      <c r="O184" s="679">
        <v>5.8999999999999997E-2</v>
      </c>
      <c r="P184" s="679">
        <f>O184*H184</f>
        <v>13.864999999999998</v>
      </c>
      <c r="Q184" s="679">
        <v>0</v>
      </c>
      <c r="R184" s="679">
        <f>Q184*H184</f>
        <v>0</v>
      </c>
      <c r="S184" s="679">
        <v>0</v>
      </c>
      <c r="T184" s="680">
        <f>S184*H184</f>
        <v>0</v>
      </c>
      <c r="AR184" s="568" t="s">
        <v>86</v>
      </c>
      <c r="AT184" s="568" t="s">
        <v>82</v>
      </c>
      <c r="AU184" s="568" t="s">
        <v>45</v>
      </c>
      <c r="AY184" s="568" t="s">
        <v>79</v>
      </c>
      <c r="BE184" s="637">
        <f>IF(N184="základní",J184,0)</f>
        <v>0</v>
      </c>
      <c r="BF184" s="637">
        <f>IF(N184="snížená",J184,0)</f>
        <v>0</v>
      </c>
      <c r="BG184" s="637">
        <f>IF(N184="zákl. přenesená",J184,0)</f>
        <v>0</v>
      </c>
      <c r="BH184" s="637">
        <f>IF(N184="sníž. přenesená",J184,0)</f>
        <v>0</v>
      </c>
      <c r="BI184" s="637">
        <f>IF(N184="nulová",J184,0)</f>
        <v>0</v>
      </c>
      <c r="BJ184" s="568" t="s">
        <v>12</v>
      </c>
      <c r="BK184" s="681">
        <f>ROUND(I184*H184,3)</f>
        <v>0</v>
      </c>
      <c r="BL184" s="568" t="s">
        <v>86</v>
      </c>
      <c r="BM184" s="568" t="s">
        <v>234</v>
      </c>
    </row>
    <row r="185" spans="2:65" s="683" customFormat="1">
      <c r="B185" s="682"/>
      <c r="D185" s="684" t="s">
        <v>88</v>
      </c>
      <c r="E185" s="685" t="s">
        <v>1</v>
      </c>
      <c r="F185" s="686" t="s">
        <v>235</v>
      </c>
      <c r="H185" s="687">
        <v>235</v>
      </c>
      <c r="I185" s="730"/>
      <c r="J185" s="688"/>
      <c r="L185" s="682"/>
      <c r="M185" s="689"/>
      <c r="N185" s="690"/>
      <c r="O185" s="690"/>
      <c r="P185" s="690"/>
      <c r="Q185" s="690"/>
      <c r="R185" s="690"/>
      <c r="S185" s="690"/>
      <c r="T185" s="691"/>
      <c r="AT185" s="685" t="s">
        <v>88</v>
      </c>
      <c r="AU185" s="685" t="s">
        <v>45</v>
      </c>
      <c r="AV185" s="683" t="s">
        <v>45</v>
      </c>
      <c r="AW185" s="683" t="s">
        <v>24</v>
      </c>
      <c r="AX185" s="683" t="s">
        <v>42</v>
      </c>
      <c r="AY185" s="685" t="s">
        <v>79</v>
      </c>
    </row>
    <row r="186" spans="2:65" s="693" customFormat="1">
      <c r="B186" s="692"/>
      <c r="D186" s="694" t="s">
        <v>88</v>
      </c>
      <c r="E186" s="695" t="s">
        <v>1</v>
      </c>
      <c r="F186" s="696" t="s">
        <v>90</v>
      </c>
      <c r="H186" s="697">
        <v>235</v>
      </c>
      <c r="I186" s="731"/>
      <c r="J186" s="698"/>
      <c r="L186" s="692"/>
      <c r="M186" s="699"/>
      <c r="N186" s="700"/>
      <c r="O186" s="700"/>
      <c r="P186" s="700"/>
      <c r="Q186" s="700"/>
      <c r="R186" s="700"/>
      <c r="S186" s="700"/>
      <c r="T186" s="701"/>
      <c r="AT186" s="702" t="s">
        <v>88</v>
      </c>
      <c r="AU186" s="702" t="s">
        <v>45</v>
      </c>
      <c r="AV186" s="693" t="s">
        <v>91</v>
      </c>
      <c r="AW186" s="693" t="s">
        <v>24</v>
      </c>
      <c r="AX186" s="693" t="s">
        <v>12</v>
      </c>
      <c r="AY186" s="702" t="s">
        <v>79</v>
      </c>
    </row>
    <row r="187" spans="2:65" s="579" customFormat="1" ht="22.5" customHeight="1">
      <c r="B187" s="580"/>
      <c r="C187" s="671" t="s">
        <v>236</v>
      </c>
      <c r="D187" s="671" t="s">
        <v>82</v>
      </c>
      <c r="E187" s="672" t="s">
        <v>237</v>
      </c>
      <c r="F187" s="673" t="s">
        <v>238</v>
      </c>
      <c r="G187" s="674" t="s">
        <v>125</v>
      </c>
      <c r="H187" s="675">
        <v>2475.4070000000002</v>
      </c>
      <c r="I187" s="1"/>
      <c r="J187" s="676">
        <f>ROUND(I187*H187,3)</f>
        <v>0</v>
      </c>
      <c r="K187" s="673"/>
      <c r="L187" s="580"/>
      <c r="M187" s="677" t="s">
        <v>1</v>
      </c>
      <c r="N187" s="678" t="s">
        <v>31</v>
      </c>
      <c r="O187" s="679">
        <v>0</v>
      </c>
      <c r="P187" s="679">
        <f>O187*H187</f>
        <v>0</v>
      </c>
      <c r="Q187" s="679">
        <v>0</v>
      </c>
      <c r="R187" s="679">
        <f>Q187*H187</f>
        <v>0</v>
      </c>
      <c r="S187" s="679">
        <v>0</v>
      </c>
      <c r="T187" s="680">
        <f>S187*H187</f>
        <v>0</v>
      </c>
      <c r="AR187" s="568" t="s">
        <v>86</v>
      </c>
      <c r="AT187" s="568" t="s">
        <v>82</v>
      </c>
      <c r="AU187" s="568" t="s">
        <v>45</v>
      </c>
      <c r="AY187" s="568" t="s">
        <v>79</v>
      </c>
      <c r="BE187" s="637">
        <f>IF(N187="základní",J187,0)</f>
        <v>0</v>
      </c>
      <c r="BF187" s="637">
        <f>IF(N187="snížená",J187,0)</f>
        <v>0</v>
      </c>
      <c r="BG187" s="637">
        <f>IF(N187="zákl. přenesená",J187,0)</f>
        <v>0</v>
      </c>
      <c r="BH187" s="637">
        <f>IF(N187="sníž. přenesená",J187,0)</f>
        <v>0</v>
      </c>
      <c r="BI187" s="637">
        <f>IF(N187="nulová",J187,0)</f>
        <v>0</v>
      </c>
      <c r="BJ187" s="568" t="s">
        <v>12</v>
      </c>
      <c r="BK187" s="681">
        <f>ROUND(I187*H187,3)</f>
        <v>0</v>
      </c>
      <c r="BL187" s="568" t="s">
        <v>86</v>
      </c>
      <c r="BM187" s="568" t="s">
        <v>239</v>
      </c>
    </row>
    <row r="188" spans="2:65" s="658" customFormat="1" ht="29.85" customHeight="1">
      <c r="B188" s="657"/>
      <c r="D188" s="668" t="s">
        <v>41</v>
      </c>
      <c r="E188" s="669" t="s">
        <v>240</v>
      </c>
      <c r="F188" s="669" t="s">
        <v>241</v>
      </c>
      <c r="I188" s="732"/>
      <c r="J188" s="670">
        <f>BK188</f>
        <v>0</v>
      </c>
      <c r="L188" s="657"/>
      <c r="M188" s="662"/>
      <c r="N188" s="663"/>
      <c r="O188" s="663"/>
      <c r="P188" s="664">
        <f>SUM(P189:P366)</f>
        <v>698.67999999999972</v>
      </c>
      <c r="Q188" s="663"/>
      <c r="R188" s="664">
        <f>SUM(R189:R366)</f>
        <v>1.6651200000000006</v>
      </c>
      <c r="S188" s="663"/>
      <c r="T188" s="665">
        <f>SUM(T189:T366)</f>
        <v>0</v>
      </c>
      <c r="AR188" s="659" t="s">
        <v>45</v>
      </c>
      <c r="AT188" s="666" t="s">
        <v>41</v>
      </c>
      <c r="AU188" s="666" t="s">
        <v>12</v>
      </c>
      <c r="AY188" s="659" t="s">
        <v>79</v>
      </c>
      <c r="BK188" s="667">
        <f>SUM(BK189:BK366)</f>
        <v>0</v>
      </c>
    </row>
    <row r="189" spans="2:65" s="579" customFormat="1" ht="22.5" customHeight="1">
      <c r="B189" s="580"/>
      <c r="C189" s="671" t="s">
        <v>242</v>
      </c>
      <c r="D189" s="671" t="s">
        <v>82</v>
      </c>
      <c r="E189" s="672" t="s">
        <v>243</v>
      </c>
      <c r="F189" s="673" t="s">
        <v>244</v>
      </c>
      <c r="G189" s="674" t="s">
        <v>85</v>
      </c>
      <c r="H189" s="675">
        <v>2</v>
      </c>
      <c r="I189" s="1"/>
      <c r="J189" s="676">
        <f>ROUND(I189*H189,3)</f>
        <v>0</v>
      </c>
      <c r="K189" s="673"/>
      <c r="L189" s="580"/>
      <c r="M189" s="677" t="s">
        <v>1</v>
      </c>
      <c r="N189" s="678" t="s">
        <v>31</v>
      </c>
      <c r="O189" s="679">
        <v>0.73899999999999999</v>
      </c>
      <c r="P189" s="679">
        <f>O189*H189</f>
        <v>1.478</v>
      </c>
      <c r="Q189" s="679">
        <v>6.4000000000000003E-3</v>
      </c>
      <c r="R189" s="679">
        <f>Q189*H189</f>
        <v>1.2800000000000001E-2</v>
      </c>
      <c r="S189" s="679">
        <v>0</v>
      </c>
      <c r="T189" s="680">
        <f>S189*H189</f>
        <v>0</v>
      </c>
      <c r="AR189" s="568" t="s">
        <v>86</v>
      </c>
      <c r="AT189" s="568" t="s">
        <v>82</v>
      </c>
      <c r="AU189" s="568" t="s">
        <v>45</v>
      </c>
      <c r="AY189" s="568" t="s">
        <v>79</v>
      </c>
      <c r="BE189" s="637">
        <f>IF(N189="základní",J189,0)</f>
        <v>0</v>
      </c>
      <c r="BF189" s="637">
        <f>IF(N189="snížená",J189,0)</f>
        <v>0</v>
      </c>
      <c r="BG189" s="637">
        <f>IF(N189="zákl. přenesená",J189,0)</f>
        <v>0</v>
      </c>
      <c r="BH189" s="637">
        <f>IF(N189="sníž. přenesená",J189,0)</f>
        <v>0</v>
      </c>
      <c r="BI189" s="637">
        <f>IF(N189="nulová",J189,0)</f>
        <v>0</v>
      </c>
      <c r="BJ189" s="568" t="s">
        <v>12</v>
      </c>
      <c r="BK189" s="681">
        <f>ROUND(I189*H189,3)</f>
        <v>0</v>
      </c>
      <c r="BL189" s="568" t="s">
        <v>86</v>
      </c>
      <c r="BM189" s="568" t="s">
        <v>245</v>
      </c>
    </row>
    <row r="190" spans="2:65" s="683" customFormat="1">
      <c r="B190" s="682"/>
      <c r="D190" s="684" t="s">
        <v>88</v>
      </c>
      <c r="E190" s="685" t="s">
        <v>1</v>
      </c>
      <c r="F190" s="686" t="s">
        <v>246</v>
      </c>
      <c r="H190" s="687">
        <v>2</v>
      </c>
      <c r="I190" s="730"/>
      <c r="J190" s="688"/>
      <c r="L190" s="682"/>
      <c r="M190" s="689"/>
      <c r="N190" s="690"/>
      <c r="O190" s="690"/>
      <c r="P190" s="690"/>
      <c r="Q190" s="690"/>
      <c r="R190" s="690"/>
      <c r="S190" s="690"/>
      <c r="T190" s="691"/>
      <c r="AT190" s="685" t="s">
        <v>88</v>
      </c>
      <c r="AU190" s="685" t="s">
        <v>45</v>
      </c>
      <c r="AV190" s="683" t="s">
        <v>45</v>
      </c>
      <c r="AW190" s="683" t="s">
        <v>24</v>
      </c>
      <c r="AX190" s="683" t="s">
        <v>42</v>
      </c>
      <c r="AY190" s="685" t="s">
        <v>79</v>
      </c>
    </row>
    <row r="191" spans="2:65" s="693" customFormat="1">
      <c r="B191" s="692"/>
      <c r="D191" s="694" t="s">
        <v>88</v>
      </c>
      <c r="E191" s="695" t="s">
        <v>1</v>
      </c>
      <c r="F191" s="696" t="s">
        <v>90</v>
      </c>
      <c r="H191" s="697">
        <v>2</v>
      </c>
      <c r="I191" s="731"/>
      <c r="J191" s="698"/>
      <c r="L191" s="692"/>
      <c r="M191" s="699"/>
      <c r="N191" s="700"/>
      <c r="O191" s="700"/>
      <c r="P191" s="700"/>
      <c r="Q191" s="700"/>
      <c r="R191" s="700"/>
      <c r="S191" s="700"/>
      <c r="T191" s="701"/>
      <c r="AT191" s="702" t="s">
        <v>88</v>
      </c>
      <c r="AU191" s="702" t="s">
        <v>45</v>
      </c>
      <c r="AV191" s="693" t="s">
        <v>91</v>
      </c>
      <c r="AW191" s="693" t="s">
        <v>24</v>
      </c>
      <c r="AX191" s="693" t="s">
        <v>12</v>
      </c>
      <c r="AY191" s="702" t="s">
        <v>79</v>
      </c>
    </row>
    <row r="192" spans="2:65" s="579" customFormat="1" ht="22.5" customHeight="1">
      <c r="B192" s="580"/>
      <c r="C192" s="671" t="s">
        <v>247</v>
      </c>
      <c r="D192" s="671" t="s">
        <v>82</v>
      </c>
      <c r="E192" s="672" t="s">
        <v>248</v>
      </c>
      <c r="F192" s="673" t="s">
        <v>249</v>
      </c>
      <c r="G192" s="674" t="s">
        <v>85</v>
      </c>
      <c r="H192" s="675">
        <v>4</v>
      </c>
      <c r="I192" s="1"/>
      <c r="J192" s="676">
        <f>ROUND(I192*H192,3)</f>
        <v>0</v>
      </c>
      <c r="K192" s="673"/>
      <c r="L192" s="580"/>
      <c r="M192" s="677" t="s">
        <v>1</v>
      </c>
      <c r="N192" s="678" t="s">
        <v>31</v>
      </c>
      <c r="O192" s="679">
        <v>0.754</v>
      </c>
      <c r="P192" s="679">
        <f>O192*H192</f>
        <v>3.016</v>
      </c>
      <c r="Q192" s="679">
        <v>8.3700000000000007E-3</v>
      </c>
      <c r="R192" s="679">
        <f>Q192*H192</f>
        <v>3.3480000000000003E-2</v>
      </c>
      <c r="S192" s="679">
        <v>0</v>
      </c>
      <c r="T192" s="680">
        <f>S192*H192</f>
        <v>0</v>
      </c>
      <c r="AR192" s="568" t="s">
        <v>86</v>
      </c>
      <c r="AT192" s="568" t="s">
        <v>82</v>
      </c>
      <c r="AU192" s="568" t="s">
        <v>45</v>
      </c>
      <c r="AY192" s="568" t="s">
        <v>79</v>
      </c>
      <c r="BE192" s="637">
        <f>IF(N192="základní",J192,0)</f>
        <v>0</v>
      </c>
      <c r="BF192" s="637">
        <f>IF(N192="snížená",J192,0)</f>
        <v>0</v>
      </c>
      <c r="BG192" s="637">
        <f>IF(N192="zákl. přenesená",J192,0)</f>
        <v>0</v>
      </c>
      <c r="BH192" s="637">
        <f>IF(N192="sníž. přenesená",J192,0)</f>
        <v>0</v>
      </c>
      <c r="BI192" s="637">
        <f>IF(N192="nulová",J192,0)</f>
        <v>0</v>
      </c>
      <c r="BJ192" s="568" t="s">
        <v>12</v>
      </c>
      <c r="BK192" s="681">
        <f>ROUND(I192*H192,3)</f>
        <v>0</v>
      </c>
      <c r="BL192" s="568" t="s">
        <v>86</v>
      </c>
      <c r="BM192" s="568" t="s">
        <v>250</v>
      </c>
    </row>
    <row r="193" spans="2:65" s="683" customFormat="1">
      <c r="B193" s="682"/>
      <c r="D193" s="684" t="s">
        <v>88</v>
      </c>
      <c r="E193" s="685" t="s">
        <v>1</v>
      </c>
      <c r="F193" s="686" t="s">
        <v>251</v>
      </c>
      <c r="H193" s="687">
        <v>4</v>
      </c>
      <c r="I193" s="730"/>
      <c r="J193" s="688"/>
      <c r="L193" s="682"/>
      <c r="M193" s="689"/>
      <c r="N193" s="690"/>
      <c r="O193" s="690"/>
      <c r="P193" s="690"/>
      <c r="Q193" s="690"/>
      <c r="R193" s="690"/>
      <c r="S193" s="690"/>
      <c r="T193" s="691"/>
      <c r="AT193" s="685" t="s">
        <v>88</v>
      </c>
      <c r="AU193" s="685" t="s">
        <v>45</v>
      </c>
      <c r="AV193" s="683" t="s">
        <v>45</v>
      </c>
      <c r="AW193" s="683" t="s">
        <v>24</v>
      </c>
      <c r="AX193" s="683" t="s">
        <v>42</v>
      </c>
      <c r="AY193" s="685" t="s">
        <v>79</v>
      </c>
    </row>
    <row r="194" spans="2:65" s="693" customFormat="1">
      <c r="B194" s="692"/>
      <c r="D194" s="694" t="s">
        <v>88</v>
      </c>
      <c r="E194" s="695" t="s">
        <v>1</v>
      </c>
      <c r="F194" s="696" t="s">
        <v>90</v>
      </c>
      <c r="H194" s="697">
        <v>4</v>
      </c>
      <c r="I194" s="731"/>
      <c r="J194" s="698"/>
      <c r="L194" s="692"/>
      <c r="M194" s="699"/>
      <c r="N194" s="700"/>
      <c r="O194" s="700"/>
      <c r="P194" s="700"/>
      <c r="Q194" s="700"/>
      <c r="R194" s="700"/>
      <c r="S194" s="700"/>
      <c r="T194" s="701"/>
      <c r="AT194" s="702" t="s">
        <v>88</v>
      </c>
      <c r="AU194" s="702" t="s">
        <v>45</v>
      </c>
      <c r="AV194" s="693" t="s">
        <v>91</v>
      </c>
      <c r="AW194" s="693" t="s">
        <v>24</v>
      </c>
      <c r="AX194" s="693" t="s">
        <v>12</v>
      </c>
      <c r="AY194" s="702" t="s">
        <v>79</v>
      </c>
    </row>
    <row r="195" spans="2:65" s="579" customFormat="1" ht="22.5" customHeight="1">
      <c r="B195" s="580"/>
      <c r="C195" s="671" t="s">
        <v>95</v>
      </c>
      <c r="D195" s="671" t="s">
        <v>82</v>
      </c>
      <c r="E195" s="672" t="s">
        <v>252</v>
      </c>
      <c r="F195" s="673" t="s">
        <v>253</v>
      </c>
      <c r="G195" s="674" t="s">
        <v>85</v>
      </c>
      <c r="H195" s="675">
        <v>1</v>
      </c>
      <c r="I195" s="1"/>
      <c r="J195" s="676">
        <f>ROUND(I195*H195,3)</f>
        <v>0</v>
      </c>
      <c r="K195" s="673"/>
      <c r="L195" s="580"/>
      <c r="M195" s="677" t="s">
        <v>1</v>
      </c>
      <c r="N195" s="678" t="s">
        <v>31</v>
      </c>
      <c r="O195" s="679">
        <v>0.79400000000000004</v>
      </c>
      <c r="P195" s="679">
        <f>O195*H195</f>
        <v>0.79400000000000004</v>
      </c>
      <c r="Q195" s="679">
        <v>1.0869999999999999E-2</v>
      </c>
      <c r="R195" s="679">
        <f>Q195*H195</f>
        <v>1.0869999999999999E-2</v>
      </c>
      <c r="S195" s="679">
        <v>0</v>
      </c>
      <c r="T195" s="680">
        <f>S195*H195</f>
        <v>0</v>
      </c>
      <c r="AR195" s="568" t="s">
        <v>86</v>
      </c>
      <c r="AT195" s="568" t="s">
        <v>82</v>
      </c>
      <c r="AU195" s="568" t="s">
        <v>45</v>
      </c>
      <c r="AY195" s="568" t="s">
        <v>79</v>
      </c>
      <c r="BE195" s="637">
        <f>IF(N195="základní",J195,0)</f>
        <v>0</v>
      </c>
      <c r="BF195" s="637">
        <f>IF(N195="snížená",J195,0)</f>
        <v>0</v>
      </c>
      <c r="BG195" s="637">
        <f>IF(N195="zákl. přenesená",J195,0)</f>
        <v>0</v>
      </c>
      <c r="BH195" s="637">
        <f>IF(N195="sníž. přenesená",J195,0)</f>
        <v>0</v>
      </c>
      <c r="BI195" s="637">
        <f>IF(N195="nulová",J195,0)</f>
        <v>0</v>
      </c>
      <c r="BJ195" s="568" t="s">
        <v>12</v>
      </c>
      <c r="BK195" s="681">
        <f>ROUND(I195*H195,3)</f>
        <v>0</v>
      </c>
      <c r="BL195" s="568" t="s">
        <v>86</v>
      </c>
      <c r="BM195" s="568" t="s">
        <v>254</v>
      </c>
    </row>
    <row r="196" spans="2:65" s="683" customFormat="1">
      <c r="B196" s="682"/>
      <c r="D196" s="684" t="s">
        <v>88</v>
      </c>
      <c r="E196" s="685" t="s">
        <v>1</v>
      </c>
      <c r="F196" s="686" t="s">
        <v>255</v>
      </c>
      <c r="H196" s="687">
        <v>1</v>
      </c>
      <c r="I196" s="730"/>
      <c r="J196" s="688"/>
      <c r="L196" s="682"/>
      <c r="M196" s="689"/>
      <c r="N196" s="690"/>
      <c r="O196" s="690"/>
      <c r="P196" s="690"/>
      <c r="Q196" s="690"/>
      <c r="R196" s="690"/>
      <c r="S196" s="690"/>
      <c r="T196" s="691"/>
      <c r="AT196" s="685" t="s">
        <v>88</v>
      </c>
      <c r="AU196" s="685" t="s">
        <v>45</v>
      </c>
      <c r="AV196" s="683" t="s">
        <v>45</v>
      </c>
      <c r="AW196" s="683" t="s">
        <v>24</v>
      </c>
      <c r="AX196" s="683" t="s">
        <v>42</v>
      </c>
      <c r="AY196" s="685" t="s">
        <v>79</v>
      </c>
    </row>
    <row r="197" spans="2:65" s="693" customFormat="1">
      <c r="B197" s="692"/>
      <c r="D197" s="694" t="s">
        <v>88</v>
      </c>
      <c r="E197" s="695" t="s">
        <v>1</v>
      </c>
      <c r="F197" s="696" t="s">
        <v>90</v>
      </c>
      <c r="H197" s="697">
        <v>1</v>
      </c>
      <c r="I197" s="731"/>
      <c r="J197" s="698"/>
      <c r="L197" s="692"/>
      <c r="M197" s="699"/>
      <c r="N197" s="700"/>
      <c r="O197" s="700"/>
      <c r="P197" s="700"/>
      <c r="Q197" s="700"/>
      <c r="R197" s="700"/>
      <c r="S197" s="700"/>
      <c r="T197" s="701"/>
      <c r="AT197" s="702" t="s">
        <v>88</v>
      </c>
      <c r="AU197" s="702" t="s">
        <v>45</v>
      </c>
      <c r="AV197" s="693" t="s">
        <v>91</v>
      </c>
      <c r="AW197" s="693" t="s">
        <v>24</v>
      </c>
      <c r="AX197" s="693" t="s">
        <v>12</v>
      </c>
      <c r="AY197" s="702" t="s">
        <v>79</v>
      </c>
    </row>
    <row r="198" spans="2:65" s="579" customFormat="1" ht="22.5" customHeight="1">
      <c r="B198" s="580"/>
      <c r="C198" s="671" t="s">
        <v>256</v>
      </c>
      <c r="D198" s="671" t="s">
        <v>82</v>
      </c>
      <c r="E198" s="672" t="s">
        <v>257</v>
      </c>
      <c r="F198" s="673" t="s">
        <v>258</v>
      </c>
      <c r="G198" s="674" t="s">
        <v>85</v>
      </c>
      <c r="H198" s="675">
        <v>228</v>
      </c>
      <c r="I198" s="1"/>
      <c r="J198" s="676">
        <f>ROUND(I198*H198,3)</f>
        <v>0</v>
      </c>
      <c r="K198" s="673"/>
      <c r="L198" s="580"/>
      <c r="M198" s="677" t="s">
        <v>1</v>
      </c>
      <c r="N198" s="678" t="s">
        <v>31</v>
      </c>
      <c r="O198" s="679">
        <v>0.52900000000000003</v>
      </c>
      <c r="P198" s="679">
        <f>O198*H198</f>
        <v>120.61200000000001</v>
      </c>
      <c r="Q198" s="679">
        <v>7.7999999999999999E-4</v>
      </c>
      <c r="R198" s="679">
        <f>Q198*H198</f>
        <v>0.17784</v>
      </c>
      <c r="S198" s="679">
        <v>0</v>
      </c>
      <c r="T198" s="680">
        <f>S198*H198</f>
        <v>0</v>
      </c>
      <c r="AR198" s="568" t="s">
        <v>86</v>
      </c>
      <c r="AT198" s="568" t="s">
        <v>82</v>
      </c>
      <c r="AU198" s="568" t="s">
        <v>45</v>
      </c>
      <c r="AY198" s="568" t="s">
        <v>79</v>
      </c>
      <c r="BE198" s="637">
        <f>IF(N198="základní",J198,0)</f>
        <v>0</v>
      </c>
      <c r="BF198" s="637">
        <f>IF(N198="snížená",J198,0)</f>
        <v>0</v>
      </c>
      <c r="BG198" s="637">
        <f>IF(N198="zákl. přenesená",J198,0)</f>
        <v>0</v>
      </c>
      <c r="BH198" s="637">
        <f>IF(N198="sníž. přenesená",J198,0)</f>
        <v>0</v>
      </c>
      <c r="BI198" s="637">
        <f>IF(N198="nulová",J198,0)</f>
        <v>0</v>
      </c>
      <c r="BJ198" s="568" t="s">
        <v>12</v>
      </c>
      <c r="BK198" s="681">
        <f>ROUND(I198*H198,3)</f>
        <v>0</v>
      </c>
      <c r="BL198" s="568" t="s">
        <v>86</v>
      </c>
      <c r="BM198" s="568" t="s">
        <v>259</v>
      </c>
    </row>
    <row r="199" spans="2:65" s="683" customFormat="1">
      <c r="B199" s="682"/>
      <c r="D199" s="684" t="s">
        <v>88</v>
      </c>
      <c r="E199" s="685" t="s">
        <v>1</v>
      </c>
      <c r="F199" s="686" t="s">
        <v>260</v>
      </c>
      <c r="H199" s="687">
        <v>228</v>
      </c>
      <c r="I199" s="730"/>
      <c r="J199" s="688"/>
      <c r="L199" s="682"/>
      <c r="M199" s="689"/>
      <c r="N199" s="690"/>
      <c r="O199" s="690"/>
      <c r="P199" s="690"/>
      <c r="Q199" s="690"/>
      <c r="R199" s="690"/>
      <c r="S199" s="690"/>
      <c r="T199" s="691"/>
      <c r="AT199" s="685" t="s">
        <v>88</v>
      </c>
      <c r="AU199" s="685" t="s">
        <v>45</v>
      </c>
      <c r="AV199" s="683" t="s">
        <v>45</v>
      </c>
      <c r="AW199" s="683" t="s">
        <v>24</v>
      </c>
      <c r="AX199" s="683" t="s">
        <v>42</v>
      </c>
      <c r="AY199" s="685" t="s">
        <v>79</v>
      </c>
    </row>
    <row r="200" spans="2:65" s="693" customFormat="1">
      <c r="B200" s="692"/>
      <c r="D200" s="694" t="s">
        <v>88</v>
      </c>
      <c r="E200" s="695" t="s">
        <v>1</v>
      </c>
      <c r="F200" s="696" t="s">
        <v>90</v>
      </c>
      <c r="H200" s="697">
        <v>228</v>
      </c>
      <c r="I200" s="731"/>
      <c r="J200" s="698"/>
      <c r="L200" s="692"/>
      <c r="M200" s="699"/>
      <c r="N200" s="700"/>
      <c r="O200" s="700"/>
      <c r="P200" s="700"/>
      <c r="Q200" s="700"/>
      <c r="R200" s="700"/>
      <c r="S200" s="700"/>
      <c r="T200" s="701"/>
      <c r="AT200" s="702" t="s">
        <v>88</v>
      </c>
      <c r="AU200" s="702" t="s">
        <v>45</v>
      </c>
      <c r="AV200" s="693" t="s">
        <v>91</v>
      </c>
      <c r="AW200" s="693" t="s">
        <v>24</v>
      </c>
      <c r="AX200" s="693" t="s">
        <v>12</v>
      </c>
      <c r="AY200" s="702" t="s">
        <v>79</v>
      </c>
    </row>
    <row r="201" spans="2:65" s="579" customFormat="1" ht="22.5" customHeight="1">
      <c r="B201" s="580"/>
      <c r="C201" s="671" t="s">
        <v>261</v>
      </c>
      <c r="D201" s="671" t="s">
        <v>82</v>
      </c>
      <c r="E201" s="672" t="s">
        <v>262</v>
      </c>
      <c r="F201" s="673" t="s">
        <v>263</v>
      </c>
      <c r="G201" s="674" t="s">
        <v>85</v>
      </c>
      <c r="H201" s="675">
        <v>145</v>
      </c>
      <c r="I201" s="1"/>
      <c r="J201" s="676">
        <f>ROUND(I201*H201,3)</f>
        <v>0</v>
      </c>
      <c r="K201" s="673"/>
      <c r="L201" s="580"/>
      <c r="M201" s="677" t="s">
        <v>1</v>
      </c>
      <c r="N201" s="678" t="s">
        <v>31</v>
      </c>
      <c r="O201" s="679">
        <v>0.61599999999999999</v>
      </c>
      <c r="P201" s="679">
        <f>O201*H201</f>
        <v>89.32</v>
      </c>
      <c r="Q201" s="679">
        <v>9.6000000000000002E-4</v>
      </c>
      <c r="R201" s="679">
        <f>Q201*H201</f>
        <v>0.13919999999999999</v>
      </c>
      <c r="S201" s="679">
        <v>0</v>
      </c>
      <c r="T201" s="680">
        <f>S201*H201</f>
        <v>0</v>
      </c>
      <c r="AR201" s="568" t="s">
        <v>86</v>
      </c>
      <c r="AT201" s="568" t="s">
        <v>82</v>
      </c>
      <c r="AU201" s="568" t="s">
        <v>45</v>
      </c>
      <c r="AY201" s="568" t="s">
        <v>79</v>
      </c>
      <c r="BE201" s="637">
        <f>IF(N201="základní",J201,0)</f>
        <v>0</v>
      </c>
      <c r="BF201" s="637">
        <f>IF(N201="snížená",J201,0)</f>
        <v>0</v>
      </c>
      <c r="BG201" s="637">
        <f>IF(N201="zákl. přenesená",J201,0)</f>
        <v>0</v>
      </c>
      <c r="BH201" s="637">
        <f>IF(N201="sníž. přenesená",J201,0)</f>
        <v>0</v>
      </c>
      <c r="BI201" s="637">
        <f>IF(N201="nulová",J201,0)</f>
        <v>0</v>
      </c>
      <c r="BJ201" s="568" t="s">
        <v>12</v>
      </c>
      <c r="BK201" s="681">
        <f>ROUND(I201*H201,3)</f>
        <v>0</v>
      </c>
      <c r="BL201" s="568" t="s">
        <v>86</v>
      </c>
      <c r="BM201" s="568" t="s">
        <v>264</v>
      </c>
    </row>
    <row r="202" spans="2:65" s="683" customFormat="1">
      <c r="B202" s="682"/>
      <c r="D202" s="684" t="s">
        <v>88</v>
      </c>
      <c r="E202" s="685" t="s">
        <v>1</v>
      </c>
      <c r="F202" s="686" t="s">
        <v>265</v>
      </c>
      <c r="H202" s="687">
        <v>145</v>
      </c>
      <c r="I202" s="730"/>
      <c r="J202" s="688"/>
      <c r="L202" s="682"/>
      <c r="M202" s="689"/>
      <c r="N202" s="690"/>
      <c r="O202" s="690"/>
      <c r="P202" s="690"/>
      <c r="Q202" s="690"/>
      <c r="R202" s="690"/>
      <c r="S202" s="690"/>
      <c r="T202" s="691"/>
      <c r="AT202" s="685" t="s">
        <v>88</v>
      </c>
      <c r="AU202" s="685" t="s">
        <v>45</v>
      </c>
      <c r="AV202" s="683" t="s">
        <v>45</v>
      </c>
      <c r="AW202" s="683" t="s">
        <v>24</v>
      </c>
      <c r="AX202" s="683" t="s">
        <v>42</v>
      </c>
      <c r="AY202" s="685" t="s">
        <v>79</v>
      </c>
    </row>
    <row r="203" spans="2:65" s="693" customFormat="1">
      <c r="B203" s="692"/>
      <c r="D203" s="694" t="s">
        <v>88</v>
      </c>
      <c r="E203" s="695" t="s">
        <v>1</v>
      </c>
      <c r="F203" s="696" t="s">
        <v>90</v>
      </c>
      <c r="H203" s="697">
        <v>145</v>
      </c>
      <c r="I203" s="731"/>
      <c r="J203" s="698"/>
      <c r="L203" s="692"/>
      <c r="M203" s="699"/>
      <c r="N203" s="700"/>
      <c r="O203" s="700"/>
      <c r="P203" s="700"/>
      <c r="Q203" s="700"/>
      <c r="R203" s="700"/>
      <c r="S203" s="700"/>
      <c r="T203" s="701"/>
      <c r="AT203" s="702" t="s">
        <v>88</v>
      </c>
      <c r="AU203" s="702" t="s">
        <v>45</v>
      </c>
      <c r="AV203" s="693" t="s">
        <v>91</v>
      </c>
      <c r="AW203" s="693" t="s">
        <v>24</v>
      </c>
      <c r="AX203" s="693" t="s">
        <v>12</v>
      </c>
      <c r="AY203" s="702" t="s">
        <v>79</v>
      </c>
    </row>
    <row r="204" spans="2:65" s="579" customFormat="1" ht="22.5" customHeight="1">
      <c r="B204" s="580"/>
      <c r="C204" s="671" t="s">
        <v>266</v>
      </c>
      <c r="D204" s="671" t="s">
        <v>82</v>
      </c>
      <c r="E204" s="672" t="s">
        <v>267</v>
      </c>
      <c r="F204" s="673" t="s">
        <v>268</v>
      </c>
      <c r="G204" s="674" t="s">
        <v>85</v>
      </c>
      <c r="H204" s="675">
        <v>144</v>
      </c>
      <c r="I204" s="1"/>
      <c r="J204" s="676">
        <f>ROUND(I204*H204,3)</f>
        <v>0</v>
      </c>
      <c r="K204" s="673"/>
      <c r="L204" s="580"/>
      <c r="M204" s="677" t="s">
        <v>1</v>
      </c>
      <c r="N204" s="678" t="s">
        <v>31</v>
      </c>
      <c r="O204" s="679">
        <v>0.69599999999999995</v>
      </c>
      <c r="P204" s="679">
        <f>O204*H204</f>
        <v>100.22399999999999</v>
      </c>
      <c r="Q204" s="679">
        <v>1.25E-3</v>
      </c>
      <c r="R204" s="679">
        <f>Q204*H204</f>
        <v>0.18</v>
      </c>
      <c r="S204" s="679">
        <v>0</v>
      </c>
      <c r="T204" s="680">
        <f>S204*H204</f>
        <v>0</v>
      </c>
      <c r="AR204" s="568" t="s">
        <v>86</v>
      </c>
      <c r="AT204" s="568" t="s">
        <v>82</v>
      </c>
      <c r="AU204" s="568" t="s">
        <v>45</v>
      </c>
      <c r="AY204" s="568" t="s">
        <v>79</v>
      </c>
      <c r="BE204" s="637">
        <f>IF(N204="základní",J204,0)</f>
        <v>0</v>
      </c>
      <c r="BF204" s="637">
        <f>IF(N204="snížená",J204,0)</f>
        <v>0</v>
      </c>
      <c r="BG204" s="637">
        <f>IF(N204="zákl. přenesená",J204,0)</f>
        <v>0</v>
      </c>
      <c r="BH204" s="637">
        <f>IF(N204="sníž. přenesená",J204,0)</f>
        <v>0</v>
      </c>
      <c r="BI204" s="637">
        <f>IF(N204="nulová",J204,0)</f>
        <v>0</v>
      </c>
      <c r="BJ204" s="568" t="s">
        <v>12</v>
      </c>
      <c r="BK204" s="681">
        <f>ROUND(I204*H204,3)</f>
        <v>0</v>
      </c>
      <c r="BL204" s="568" t="s">
        <v>86</v>
      </c>
      <c r="BM204" s="568" t="s">
        <v>269</v>
      </c>
    </row>
    <row r="205" spans="2:65" s="683" customFormat="1">
      <c r="B205" s="682"/>
      <c r="D205" s="684" t="s">
        <v>88</v>
      </c>
      <c r="E205" s="685" t="s">
        <v>1</v>
      </c>
      <c r="F205" s="686" t="s">
        <v>270</v>
      </c>
      <c r="H205" s="687">
        <v>144</v>
      </c>
      <c r="I205" s="730"/>
      <c r="J205" s="688"/>
      <c r="L205" s="682"/>
      <c r="M205" s="689"/>
      <c r="N205" s="690"/>
      <c r="O205" s="690"/>
      <c r="P205" s="690"/>
      <c r="Q205" s="690"/>
      <c r="R205" s="690"/>
      <c r="S205" s="690"/>
      <c r="T205" s="691"/>
      <c r="AT205" s="685" t="s">
        <v>88</v>
      </c>
      <c r="AU205" s="685" t="s">
        <v>45</v>
      </c>
      <c r="AV205" s="683" t="s">
        <v>45</v>
      </c>
      <c r="AW205" s="683" t="s">
        <v>24</v>
      </c>
      <c r="AX205" s="683" t="s">
        <v>42</v>
      </c>
      <c r="AY205" s="685" t="s">
        <v>79</v>
      </c>
    </row>
    <row r="206" spans="2:65" s="693" customFormat="1">
      <c r="B206" s="692"/>
      <c r="D206" s="694" t="s">
        <v>88</v>
      </c>
      <c r="E206" s="695" t="s">
        <v>1</v>
      </c>
      <c r="F206" s="696" t="s">
        <v>90</v>
      </c>
      <c r="H206" s="697">
        <v>144</v>
      </c>
      <c r="I206" s="731"/>
      <c r="J206" s="698"/>
      <c r="L206" s="692"/>
      <c r="M206" s="699"/>
      <c r="N206" s="700"/>
      <c r="O206" s="700"/>
      <c r="P206" s="700"/>
      <c r="Q206" s="700"/>
      <c r="R206" s="700"/>
      <c r="S206" s="700"/>
      <c r="T206" s="701"/>
      <c r="AT206" s="702" t="s">
        <v>88</v>
      </c>
      <c r="AU206" s="702" t="s">
        <v>45</v>
      </c>
      <c r="AV206" s="693" t="s">
        <v>91</v>
      </c>
      <c r="AW206" s="693" t="s">
        <v>24</v>
      </c>
      <c r="AX206" s="693" t="s">
        <v>12</v>
      </c>
      <c r="AY206" s="702" t="s">
        <v>79</v>
      </c>
    </row>
    <row r="207" spans="2:65" s="579" customFormat="1" ht="22.5" customHeight="1">
      <c r="B207" s="580"/>
      <c r="C207" s="671" t="s">
        <v>271</v>
      </c>
      <c r="D207" s="671" t="s">
        <v>82</v>
      </c>
      <c r="E207" s="672" t="s">
        <v>272</v>
      </c>
      <c r="F207" s="673" t="s">
        <v>273</v>
      </c>
      <c r="G207" s="674" t="s">
        <v>85</v>
      </c>
      <c r="H207" s="675">
        <v>57</v>
      </c>
      <c r="I207" s="1"/>
      <c r="J207" s="676">
        <f>ROUND(I207*H207,3)</f>
        <v>0</v>
      </c>
      <c r="K207" s="673"/>
      <c r="L207" s="580"/>
      <c r="M207" s="677" t="s">
        <v>1</v>
      </c>
      <c r="N207" s="678" t="s">
        <v>31</v>
      </c>
      <c r="O207" s="679">
        <v>0.74299999999999999</v>
      </c>
      <c r="P207" s="679">
        <f>O207*H207</f>
        <v>42.350999999999999</v>
      </c>
      <c r="Q207" s="679">
        <v>2.5600000000000002E-3</v>
      </c>
      <c r="R207" s="679">
        <f>Q207*H207</f>
        <v>0.14592000000000002</v>
      </c>
      <c r="S207" s="679">
        <v>0</v>
      </c>
      <c r="T207" s="680">
        <f>S207*H207</f>
        <v>0</v>
      </c>
      <c r="AR207" s="568" t="s">
        <v>86</v>
      </c>
      <c r="AT207" s="568" t="s">
        <v>82</v>
      </c>
      <c r="AU207" s="568" t="s">
        <v>45</v>
      </c>
      <c r="AY207" s="568" t="s">
        <v>79</v>
      </c>
      <c r="BE207" s="637">
        <f>IF(N207="základní",J207,0)</f>
        <v>0</v>
      </c>
      <c r="BF207" s="637">
        <f>IF(N207="snížená",J207,0)</f>
        <v>0</v>
      </c>
      <c r="BG207" s="637">
        <f>IF(N207="zákl. přenesená",J207,0)</f>
        <v>0</v>
      </c>
      <c r="BH207" s="637">
        <f>IF(N207="sníž. přenesená",J207,0)</f>
        <v>0</v>
      </c>
      <c r="BI207" s="637">
        <f>IF(N207="nulová",J207,0)</f>
        <v>0</v>
      </c>
      <c r="BJ207" s="568" t="s">
        <v>12</v>
      </c>
      <c r="BK207" s="681">
        <f>ROUND(I207*H207,3)</f>
        <v>0</v>
      </c>
      <c r="BL207" s="568" t="s">
        <v>86</v>
      </c>
      <c r="BM207" s="568" t="s">
        <v>274</v>
      </c>
    </row>
    <row r="208" spans="2:65" s="683" customFormat="1">
      <c r="B208" s="682"/>
      <c r="D208" s="684" t="s">
        <v>88</v>
      </c>
      <c r="E208" s="685" t="s">
        <v>1</v>
      </c>
      <c r="F208" s="686" t="s">
        <v>275</v>
      </c>
      <c r="H208" s="687">
        <v>57</v>
      </c>
      <c r="I208" s="730"/>
      <c r="J208" s="688"/>
      <c r="L208" s="682"/>
      <c r="M208" s="689"/>
      <c r="N208" s="690"/>
      <c r="O208" s="690"/>
      <c r="P208" s="690"/>
      <c r="Q208" s="690"/>
      <c r="R208" s="690"/>
      <c r="S208" s="690"/>
      <c r="T208" s="691"/>
      <c r="AT208" s="685" t="s">
        <v>88</v>
      </c>
      <c r="AU208" s="685" t="s">
        <v>45</v>
      </c>
      <c r="AV208" s="683" t="s">
        <v>45</v>
      </c>
      <c r="AW208" s="683" t="s">
        <v>24</v>
      </c>
      <c r="AX208" s="683" t="s">
        <v>42</v>
      </c>
      <c r="AY208" s="685" t="s">
        <v>79</v>
      </c>
    </row>
    <row r="209" spans="2:65" s="693" customFormat="1">
      <c r="B209" s="692"/>
      <c r="D209" s="694" t="s">
        <v>88</v>
      </c>
      <c r="E209" s="695" t="s">
        <v>1</v>
      </c>
      <c r="F209" s="696" t="s">
        <v>90</v>
      </c>
      <c r="H209" s="697">
        <v>57</v>
      </c>
      <c r="I209" s="731"/>
      <c r="J209" s="698"/>
      <c r="L209" s="692"/>
      <c r="M209" s="699"/>
      <c r="N209" s="700"/>
      <c r="O209" s="700"/>
      <c r="P209" s="700"/>
      <c r="Q209" s="700"/>
      <c r="R209" s="700"/>
      <c r="S209" s="700"/>
      <c r="T209" s="701"/>
      <c r="AT209" s="702" t="s">
        <v>88</v>
      </c>
      <c r="AU209" s="702" t="s">
        <v>45</v>
      </c>
      <c r="AV209" s="693" t="s">
        <v>91</v>
      </c>
      <c r="AW209" s="693" t="s">
        <v>24</v>
      </c>
      <c r="AX209" s="693" t="s">
        <v>12</v>
      </c>
      <c r="AY209" s="702" t="s">
        <v>79</v>
      </c>
    </row>
    <row r="210" spans="2:65" s="579" customFormat="1" ht="22.5" customHeight="1">
      <c r="B210" s="580"/>
      <c r="C210" s="671" t="s">
        <v>276</v>
      </c>
      <c r="D210" s="671" t="s">
        <v>82</v>
      </c>
      <c r="E210" s="672" t="s">
        <v>277</v>
      </c>
      <c r="F210" s="673" t="s">
        <v>278</v>
      </c>
      <c r="G210" s="674" t="s">
        <v>85</v>
      </c>
      <c r="H210" s="675">
        <v>33</v>
      </c>
      <c r="I210" s="1"/>
      <c r="J210" s="676">
        <f>ROUND(I210*H210,3)</f>
        <v>0</v>
      </c>
      <c r="K210" s="673"/>
      <c r="L210" s="580"/>
      <c r="M210" s="677" t="s">
        <v>1</v>
      </c>
      <c r="N210" s="678" t="s">
        <v>31</v>
      </c>
      <c r="O210" s="679">
        <v>0.78900000000000003</v>
      </c>
      <c r="P210" s="679">
        <f>O210*H210</f>
        <v>26.037000000000003</v>
      </c>
      <c r="Q210" s="679">
        <v>3.64E-3</v>
      </c>
      <c r="R210" s="679">
        <f>Q210*H210</f>
        <v>0.12012</v>
      </c>
      <c r="S210" s="679">
        <v>0</v>
      </c>
      <c r="T210" s="680">
        <f>S210*H210</f>
        <v>0</v>
      </c>
      <c r="AR210" s="568" t="s">
        <v>86</v>
      </c>
      <c r="AT210" s="568" t="s">
        <v>82</v>
      </c>
      <c r="AU210" s="568" t="s">
        <v>45</v>
      </c>
      <c r="AY210" s="568" t="s">
        <v>79</v>
      </c>
      <c r="BE210" s="637">
        <f>IF(N210="základní",J210,0)</f>
        <v>0</v>
      </c>
      <c r="BF210" s="637">
        <f>IF(N210="snížená",J210,0)</f>
        <v>0</v>
      </c>
      <c r="BG210" s="637">
        <f>IF(N210="zákl. přenesená",J210,0)</f>
        <v>0</v>
      </c>
      <c r="BH210" s="637">
        <f>IF(N210="sníž. přenesená",J210,0)</f>
        <v>0</v>
      </c>
      <c r="BI210" s="637">
        <f>IF(N210="nulová",J210,0)</f>
        <v>0</v>
      </c>
      <c r="BJ210" s="568" t="s">
        <v>12</v>
      </c>
      <c r="BK210" s="681">
        <f>ROUND(I210*H210,3)</f>
        <v>0</v>
      </c>
      <c r="BL210" s="568" t="s">
        <v>86</v>
      </c>
      <c r="BM210" s="568" t="s">
        <v>279</v>
      </c>
    </row>
    <row r="211" spans="2:65" s="683" customFormat="1">
      <c r="B211" s="682"/>
      <c r="D211" s="684" t="s">
        <v>88</v>
      </c>
      <c r="E211" s="685" t="s">
        <v>1</v>
      </c>
      <c r="F211" s="686" t="s">
        <v>280</v>
      </c>
      <c r="H211" s="687">
        <v>33</v>
      </c>
      <c r="I211" s="730"/>
      <c r="J211" s="688"/>
      <c r="L211" s="682"/>
      <c r="M211" s="689"/>
      <c r="N211" s="690"/>
      <c r="O211" s="690"/>
      <c r="P211" s="690"/>
      <c r="Q211" s="690"/>
      <c r="R211" s="690"/>
      <c r="S211" s="690"/>
      <c r="T211" s="691"/>
      <c r="AT211" s="685" t="s">
        <v>88</v>
      </c>
      <c r="AU211" s="685" t="s">
        <v>45</v>
      </c>
      <c r="AV211" s="683" t="s">
        <v>45</v>
      </c>
      <c r="AW211" s="683" t="s">
        <v>24</v>
      </c>
      <c r="AX211" s="683" t="s">
        <v>42</v>
      </c>
      <c r="AY211" s="685" t="s">
        <v>79</v>
      </c>
    </row>
    <row r="212" spans="2:65" s="693" customFormat="1">
      <c r="B212" s="692"/>
      <c r="D212" s="694" t="s">
        <v>88</v>
      </c>
      <c r="E212" s="695" t="s">
        <v>1</v>
      </c>
      <c r="F212" s="696" t="s">
        <v>90</v>
      </c>
      <c r="H212" s="697">
        <v>33</v>
      </c>
      <c r="I212" s="731"/>
      <c r="J212" s="698"/>
      <c r="L212" s="692"/>
      <c r="M212" s="699"/>
      <c r="N212" s="700"/>
      <c r="O212" s="700"/>
      <c r="P212" s="700"/>
      <c r="Q212" s="700"/>
      <c r="R212" s="700"/>
      <c r="S212" s="700"/>
      <c r="T212" s="701"/>
      <c r="AT212" s="702" t="s">
        <v>88</v>
      </c>
      <c r="AU212" s="702" t="s">
        <v>45</v>
      </c>
      <c r="AV212" s="693" t="s">
        <v>91</v>
      </c>
      <c r="AW212" s="693" t="s">
        <v>24</v>
      </c>
      <c r="AX212" s="693" t="s">
        <v>12</v>
      </c>
      <c r="AY212" s="702" t="s">
        <v>79</v>
      </c>
    </row>
    <row r="213" spans="2:65" s="579" customFormat="1" ht="22.5" customHeight="1">
      <c r="B213" s="580"/>
      <c r="C213" s="671" t="s">
        <v>281</v>
      </c>
      <c r="D213" s="671" t="s">
        <v>82</v>
      </c>
      <c r="E213" s="672" t="s">
        <v>282</v>
      </c>
      <c r="F213" s="673" t="s">
        <v>283</v>
      </c>
      <c r="G213" s="674" t="s">
        <v>85</v>
      </c>
      <c r="H213" s="675">
        <v>36</v>
      </c>
      <c r="I213" s="1"/>
      <c r="J213" s="676">
        <f>ROUND(I213*H213,3)</f>
        <v>0</v>
      </c>
      <c r="K213" s="673"/>
      <c r="L213" s="580"/>
      <c r="M213" s="677" t="s">
        <v>1</v>
      </c>
      <c r="N213" s="678" t="s">
        <v>31</v>
      </c>
      <c r="O213" s="679">
        <v>0.81399999999999995</v>
      </c>
      <c r="P213" s="679">
        <f>O213*H213</f>
        <v>29.303999999999998</v>
      </c>
      <c r="Q213" s="679">
        <v>6.1000000000000004E-3</v>
      </c>
      <c r="R213" s="679">
        <f>Q213*H213</f>
        <v>0.21960000000000002</v>
      </c>
      <c r="S213" s="679">
        <v>0</v>
      </c>
      <c r="T213" s="680">
        <f>S213*H213</f>
        <v>0</v>
      </c>
      <c r="AR213" s="568" t="s">
        <v>86</v>
      </c>
      <c r="AT213" s="568" t="s">
        <v>82</v>
      </c>
      <c r="AU213" s="568" t="s">
        <v>45</v>
      </c>
      <c r="AY213" s="568" t="s">
        <v>79</v>
      </c>
      <c r="BE213" s="637">
        <f>IF(N213="základní",J213,0)</f>
        <v>0</v>
      </c>
      <c r="BF213" s="637">
        <f>IF(N213="snížená",J213,0)</f>
        <v>0</v>
      </c>
      <c r="BG213" s="637">
        <f>IF(N213="zákl. přenesená",J213,0)</f>
        <v>0</v>
      </c>
      <c r="BH213" s="637">
        <f>IF(N213="sníž. přenesená",J213,0)</f>
        <v>0</v>
      </c>
      <c r="BI213" s="637">
        <f>IF(N213="nulová",J213,0)</f>
        <v>0</v>
      </c>
      <c r="BJ213" s="568" t="s">
        <v>12</v>
      </c>
      <c r="BK213" s="681">
        <f>ROUND(I213*H213,3)</f>
        <v>0</v>
      </c>
      <c r="BL213" s="568" t="s">
        <v>86</v>
      </c>
      <c r="BM213" s="568" t="s">
        <v>284</v>
      </c>
    </row>
    <row r="214" spans="2:65" s="683" customFormat="1">
      <c r="B214" s="682"/>
      <c r="D214" s="684" t="s">
        <v>88</v>
      </c>
      <c r="E214" s="685" t="s">
        <v>1</v>
      </c>
      <c r="F214" s="686" t="s">
        <v>285</v>
      </c>
      <c r="H214" s="687">
        <v>36</v>
      </c>
      <c r="I214" s="730"/>
      <c r="J214" s="688"/>
      <c r="L214" s="682"/>
      <c r="M214" s="689"/>
      <c r="N214" s="690"/>
      <c r="O214" s="690"/>
      <c r="P214" s="690"/>
      <c r="Q214" s="690"/>
      <c r="R214" s="690"/>
      <c r="S214" s="690"/>
      <c r="T214" s="691"/>
      <c r="AT214" s="685" t="s">
        <v>88</v>
      </c>
      <c r="AU214" s="685" t="s">
        <v>45</v>
      </c>
      <c r="AV214" s="683" t="s">
        <v>45</v>
      </c>
      <c r="AW214" s="683" t="s">
        <v>24</v>
      </c>
      <c r="AX214" s="683" t="s">
        <v>42</v>
      </c>
      <c r="AY214" s="685" t="s">
        <v>79</v>
      </c>
    </row>
    <row r="215" spans="2:65" s="693" customFormat="1">
      <c r="B215" s="692"/>
      <c r="D215" s="694" t="s">
        <v>88</v>
      </c>
      <c r="E215" s="695" t="s">
        <v>1</v>
      </c>
      <c r="F215" s="696" t="s">
        <v>90</v>
      </c>
      <c r="H215" s="697">
        <v>36</v>
      </c>
      <c r="I215" s="731"/>
      <c r="J215" s="698"/>
      <c r="L215" s="692"/>
      <c r="M215" s="699"/>
      <c r="N215" s="700"/>
      <c r="O215" s="700"/>
      <c r="P215" s="700"/>
      <c r="Q215" s="700"/>
      <c r="R215" s="700"/>
      <c r="S215" s="700"/>
      <c r="T215" s="701"/>
      <c r="AT215" s="702" t="s">
        <v>88</v>
      </c>
      <c r="AU215" s="702" t="s">
        <v>45</v>
      </c>
      <c r="AV215" s="693" t="s">
        <v>91</v>
      </c>
      <c r="AW215" s="693" t="s">
        <v>24</v>
      </c>
      <c r="AX215" s="693" t="s">
        <v>12</v>
      </c>
      <c r="AY215" s="702" t="s">
        <v>79</v>
      </c>
    </row>
    <row r="216" spans="2:65" s="579" customFormat="1" ht="22.5" customHeight="1">
      <c r="B216" s="580"/>
      <c r="C216" s="671" t="s">
        <v>286</v>
      </c>
      <c r="D216" s="671" t="s">
        <v>82</v>
      </c>
      <c r="E216" s="672" t="s">
        <v>287</v>
      </c>
      <c r="F216" s="673" t="s">
        <v>288</v>
      </c>
      <c r="G216" s="674" t="s">
        <v>85</v>
      </c>
      <c r="H216" s="675">
        <v>13</v>
      </c>
      <c r="I216" s="1"/>
      <c r="J216" s="676">
        <f>ROUND(I216*H216,3)</f>
        <v>0</v>
      </c>
      <c r="K216" s="673"/>
      <c r="L216" s="580"/>
      <c r="M216" s="677" t="s">
        <v>1</v>
      </c>
      <c r="N216" s="678" t="s">
        <v>31</v>
      </c>
      <c r="O216" s="679">
        <v>0.5</v>
      </c>
      <c r="P216" s="679">
        <f>O216*H216</f>
        <v>6.5</v>
      </c>
      <c r="Q216" s="679">
        <v>1.4840000000000001E-2</v>
      </c>
      <c r="R216" s="679">
        <f>Q216*H216</f>
        <v>0.19292000000000001</v>
      </c>
      <c r="S216" s="679">
        <v>0</v>
      </c>
      <c r="T216" s="680">
        <f>S216*H216</f>
        <v>0</v>
      </c>
      <c r="AR216" s="568" t="s">
        <v>86</v>
      </c>
      <c r="AT216" s="568" t="s">
        <v>82</v>
      </c>
      <c r="AU216" s="568" t="s">
        <v>45</v>
      </c>
      <c r="AY216" s="568" t="s">
        <v>79</v>
      </c>
      <c r="BE216" s="637">
        <f>IF(N216="základní",J216,0)</f>
        <v>0</v>
      </c>
      <c r="BF216" s="637">
        <f>IF(N216="snížená",J216,0)</f>
        <v>0</v>
      </c>
      <c r="BG216" s="637">
        <f>IF(N216="zákl. přenesená",J216,0)</f>
        <v>0</v>
      </c>
      <c r="BH216" s="637">
        <f>IF(N216="sníž. přenesená",J216,0)</f>
        <v>0</v>
      </c>
      <c r="BI216" s="637">
        <f>IF(N216="nulová",J216,0)</f>
        <v>0</v>
      </c>
      <c r="BJ216" s="568" t="s">
        <v>12</v>
      </c>
      <c r="BK216" s="681">
        <f>ROUND(I216*H216,3)</f>
        <v>0</v>
      </c>
      <c r="BL216" s="568" t="s">
        <v>86</v>
      </c>
      <c r="BM216" s="568" t="s">
        <v>289</v>
      </c>
    </row>
    <row r="217" spans="2:65" s="683" customFormat="1">
      <c r="B217" s="682"/>
      <c r="D217" s="684" t="s">
        <v>88</v>
      </c>
      <c r="E217" s="685" t="s">
        <v>1</v>
      </c>
      <c r="F217" s="686" t="s">
        <v>290</v>
      </c>
      <c r="H217" s="687">
        <v>13</v>
      </c>
      <c r="I217" s="730"/>
      <c r="J217" s="688"/>
      <c r="L217" s="682"/>
      <c r="M217" s="689"/>
      <c r="N217" s="690"/>
      <c r="O217" s="690"/>
      <c r="P217" s="690"/>
      <c r="Q217" s="690"/>
      <c r="R217" s="690"/>
      <c r="S217" s="690"/>
      <c r="T217" s="691"/>
      <c r="AT217" s="685" t="s">
        <v>88</v>
      </c>
      <c r="AU217" s="685" t="s">
        <v>45</v>
      </c>
      <c r="AV217" s="683" t="s">
        <v>45</v>
      </c>
      <c r="AW217" s="683" t="s">
        <v>24</v>
      </c>
      <c r="AX217" s="683" t="s">
        <v>42</v>
      </c>
      <c r="AY217" s="685" t="s">
        <v>79</v>
      </c>
    </row>
    <row r="218" spans="2:65" s="693" customFormat="1">
      <c r="B218" s="692"/>
      <c r="D218" s="694" t="s">
        <v>88</v>
      </c>
      <c r="E218" s="695" t="s">
        <v>1</v>
      </c>
      <c r="F218" s="696" t="s">
        <v>90</v>
      </c>
      <c r="H218" s="697">
        <v>13</v>
      </c>
      <c r="I218" s="731"/>
      <c r="J218" s="698"/>
      <c r="L218" s="692"/>
      <c r="M218" s="699"/>
      <c r="N218" s="700"/>
      <c r="O218" s="700"/>
      <c r="P218" s="700"/>
      <c r="Q218" s="700"/>
      <c r="R218" s="700"/>
      <c r="S218" s="700"/>
      <c r="T218" s="701"/>
      <c r="AT218" s="702" t="s">
        <v>88</v>
      </c>
      <c r="AU218" s="702" t="s">
        <v>45</v>
      </c>
      <c r="AV218" s="693" t="s">
        <v>91</v>
      </c>
      <c r="AW218" s="693" t="s">
        <v>24</v>
      </c>
      <c r="AX218" s="693" t="s">
        <v>12</v>
      </c>
      <c r="AY218" s="702" t="s">
        <v>79</v>
      </c>
    </row>
    <row r="219" spans="2:65" s="579" customFormat="1" ht="22.5" customHeight="1">
      <c r="B219" s="580"/>
      <c r="C219" s="703" t="s">
        <v>291</v>
      </c>
      <c r="D219" s="703" t="s">
        <v>92</v>
      </c>
      <c r="E219" s="704" t="s">
        <v>292</v>
      </c>
      <c r="F219" s="705" t="s">
        <v>293</v>
      </c>
      <c r="G219" s="706" t="s">
        <v>185</v>
      </c>
      <c r="H219" s="707">
        <v>27</v>
      </c>
      <c r="I219" s="2"/>
      <c r="J219" s="708">
        <f>ROUND(I219*H219,3)</f>
        <v>0</v>
      </c>
      <c r="K219" s="705"/>
      <c r="L219" s="709"/>
      <c r="M219" s="710" t="s">
        <v>1</v>
      </c>
      <c r="N219" s="711" t="s">
        <v>31</v>
      </c>
      <c r="O219" s="679">
        <v>0</v>
      </c>
      <c r="P219" s="679">
        <f>O219*H219</f>
        <v>0</v>
      </c>
      <c r="Q219" s="679">
        <v>0</v>
      </c>
      <c r="R219" s="679">
        <f>Q219*H219</f>
        <v>0</v>
      </c>
      <c r="S219" s="679">
        <v>0</v>
      </c>
      <c r="T219" s="680">
        <f>S219*H219</f>
        <v>0</v>
      </c>
      <c r="AR219" s="568" t="s">
        <v>95</v>
      </c>
      <c r="AT219" s="568" t="s">
        <v>92</v>
      </c>
      <c r="AU219" s="568" t="s">
        <v>45</v>
      </c>
      <c r="AY219" s="568" t="s">
        <v>79</v>
      </c>
      <c r="BE219" s="637">
        <f>IF(N219="základní",J219,0)</f>
        <v>0</v>
      </c>
      <c r="BF219" s="637">
        <f>IF(N219="snížená",J219,0)</f>
        <v>0</v>
      </c>
      <c r="BG219" s="637">
        <f>IF(N219="zákl. přenesená",J219,0)</f>
        <v>0</v>
      </c>
      <c r="BH219" s="637">
        <f>IF(N219="sníž. přenesená",J219,0)</f>
        <v>0</v>
      </c>
      <c r="BI219" s="637">
        <f>IF(N219="nulová",J219,0)</f>
        <v>0</v>
      </c>
      <c r="BJ219" s="568" t="s">
        <v>12</v>
      </c>
      <c r="BK219" s="681">
        <f>ROUND(I219*H219,3)</f>
        <v>0</v>
      </c>
      <c r="BL219" s="568" t="s">
        <v>86</v>
      </c>
      <c r="BM219" s="568" t="s">
        <v>294</v>
      </c>
    </row>
    <row r="220" spans="2:65" s="683" customFormat="1">
      <c r="B220" s="682"/>
      <c r="D220" s="684" t="s">
        <v>88</v>
      </c>
      <c r="E220" s="685" t="s">
        <v>1</v>
      </c>
      <c r="F220" s="686" t="s">
        <v>295</v>
      </c>
      <c r="H220" s="687">
        <v>27</v>
      </c>
      <c r="I220" s="730"/>
      <c r="J220" s="688"/>
      <c r="L220" s="682"/>
      <c r="M220" s="689"/>
      <c r="N220" s="690"/>
      <c r="O220" s="690"/>
      <c r="P220" s="690"/>
      <c r="Q220" s="690"/>
      <c r="R220" s="690"/>
      <c r="S220" s="690"/>
      <c r="T220" s="691"/>
      <c r="AT220" s="685" t="s">
        <v>88</v>
      </c>
      <c r="AU220" s="685" t="s">
        <v>45</v>
      </c>
      <c r="AV220" s="683" t="s">
        <v>45</v>
      </c>
      <c r="AW220" s="683" t="s">
        <v>24</v>
      </c>
      <c r="AX220" s="683" t="s">
        <v>42</v>
      </c>
      <c r="AY220" s="685" t="s">
        <v>79</v>
      </c>
    </row>
    <row r="221" spans="2:65" s="693" customFormat="1">
      <c r="B221" s="692"/>
      <c r="D221" s="694" t="s">
        <v>88</v>
      </c>
      <c r="E221" s="695" t="s">
        <v>1</v>
      </c>
      <c r="F221" s="696" t="s">
        <v>90</v>
      </c>
      <c r="H221" s="697">
        <v>27</v>
      </c>
      <c r="I221" s="731"/>
      <c r="J221" s="698"/>
      <c r="L221" s="692"/>
      <c r="M221" s="699"/>
      <c r="N221" s="700"/>
      <c r="O221" s="700"/>
      <c r="P221" s="700"/>
      <c r="Q221" s="700"/>
      <c r="R221" s="700"/>
      <c r="S221" s="700"/>
      <c r="T221" s="701"/>
      <c r="AT221" s="702" t="s">
        <v>88</v>
      </c>
      <c r="AU221" s="702" t="s">
        <v>45</v>
      </c>
      <c r="AV221" s="693" t="s">
        <v>91</v>
      </c>
      <c r="AW221" s="693" t="s">
        <v>24</v>
      </c>
      <c r="AX221" s="693" t="s">
        <v>12</v>
      </c>
      <c r="AY221" s="702" t="s">
        <v>79</v>
      </c>
    </row>
    <row r="222" spans="2:65" s="579" customFormat="1" ht="22.5" customHeight="1">
      <c r="B222" s="580"/>
      <c r="C222" s="703" t="s">
        <v>296</v>
      </c>
      <c r="D222" s="703" t="s">
        <v>92</v>
      </c>
      <c r="E222" s="704" t="s">
        <v>297</v>
      </c>
      <c r="F222" s="705" t="s">
        <v>298</v>
      </c>
      <c r="G222" s="706" t="s">
        <v>185</v>
      </c>
      <c r="H222" s="707">
        <v>61</v>
      </c>
      <c r="I222" s="2"/>
      <c r="J222" s="708">
        <f>ROUND(I222*H222,3)</f>
        <v>0</v>
      </c>
      <c r="K222" s="705"/>
      <c r="L222" s="709"/>
      <c r="M222" s="710" t="s">
        <v>1</v>
      </c>
      <c r="N222" s="711" t="s">
        <v>31</v>
      </c>
      <c r="O222" s="679">
        <v>0</v>
      </c>
      <c r="P222" s="679">
        <f>O222*H222</f>
        <v>0</v>
      </c>
      <c r="Q222" s="679">
        <v>0</v>
      </c>
      <c r="R222" s="679">
        <f>Q222*H222</f>
        <v>0</v>
      </c>
      <c r="S222" s="679">
        <v>0</v>
      </c>
      <c r="T222" s="680">
        <f>S222*H222</f>
        <v>0</v>
      </c>
      <c r="AR222" s="568" t="s">
        <v>95</v>
      </c>
      <c r="AT222" s="568" t="s">
        <v>92</v>
      </c>
      <c r="AU222" s="568" t="s">
        <v>45</v>
      </c>
      <c r="AY222" s="568" t="s">
        <v>79</v>
      </c>
      <c r="BE222" s="637">
        <f>IF(N222="základní",J222,0)</f>
        <v>0</v>
      </c>
      <c r="BF222" s="637">
        <f>IF(N222="snížená",J222,0)</f>
        <v>0</v>
      </c>
      <c r="BG222" s="637">
        <f>IF(N222="zákl. přenesená",J222,0)</f>
        <v>0</v>
      </c>
      <c r="BH222" s="637">
        <f>IF(N222="sníž. přenesená",J222,0)</f>
        <v>0</v>
      </c>
      <c r="BI222" s="637">
        <f>IF(N222="nulová",J222,0)</f>
        <v>0</v>
      </c>
      <c r="BJ222" s="568" t="s">
        <v>12</v>
      </c>
      <c r="BK222" s="681">
        <f>ROUND(I222*H222,3)</f>
        <v>0</v>
      </c>
      <c r="BL222" s="568" t="s">
        <v>86</v>
      </c>
      <c r="BM222" s="568" t="s">
        <v>299</v>
      </c>
    </row>
    <row r="223" spans="2:65" s="683" customFormat="1">
      <c r="B223" s="682"/>
      <c r="D223" s="684" t="s">
        <v>88</v>
      </c>
      <c r="E223" s="685" t="s">
        <v>1</v>
      </c>
      <c r="F223" s="686" t="s">
        <v>300</v>
      </c>
      <c r="H223" s="687">
        <v>61</v>
      </c>
      <c r="I223" s="730"/>
      <c r="J223" s="688"/>
      <c r="L223" s="682"/>
      <c r="M223" s="689"/>
      <c r="N223" s="690"/>
      <c r="O223" s="690"/>
      <c r="P223" s="690"/>
      <c r="Q223" s="690"/>
      <c r="R223" s="690"/>
      <c r="S223" s="690"/>
      <c r="T223" s="691"/>
      <c r="AT223" s="685" t="s">
        <v>88</v>
      </c>
      <c r="AU223" s="685" t="s">
        <v>45</v>
      </c>
      <c r="AV223" s="683" t="s">
        <v>45</v>
      </c>
      <c r="AW223" s="683" t="s">
        <v>24</v>
      </c>
      <c r="AX223" s="683" t="s">
        <v>42</v>
      </c>
      <c r="AY223" s="685" t="s">
        <v>79</v>
      </c>
    </row>
    <row r="224" spans="2:65" s="693" customFormat="1">
      <c r="B224" s="692"/>
      <c r="D224" s="694" t="s">
        <v>88</v>
      </c>
      <c r="E224" s="695" t="s">
        <v>1</v>
      </c>
      <c r="F224" s="696" t="s">
        <v>90</v>
      </c>
      <c r="H224" s="697">
        <v>61</v>
      </c>
      <c r="I224" s="731"/>
      <c r="J224" s="698"/>
      <c r="L224" s="692"/>
      <c r="M224" s="699"/>
      <c r="N224" s="700"/>
      <c r="O224" s="700"/>
      <c r="P224" s="700"/>
      <c r="Q224" s="700"/>
      <c r="R224" s="700"/>
      <c r="S224" s="700"/>
      <c r="T224" s="701"/>
      <c r="AT224" s="702" t="s">
        <v>88</v>
      </c>
      <c r="AU224" s="702" t="s">
        <v>45</v>
      </c>
      <c r="AV224" s="693" t="s">
        <v>91</v>
      </c>
      <c r="AW224" s="693" t="s">
        <v>24</v>
      </c>
      <c r="AX224" s="693" t="s">
        <v>12</v>
      </c>
      <c r="AY224" s="702" t="s">
        <v>79</v>
      </c>
    </row>
    <row r="225" spans="2:65" s="579" customFormat="1" ht="22.5" customHeight="1">
      <c r="B225" s="580"/>
      <c r="C225" s="703" t="s">
        <v>301</v>
      </c>
      <c r="D225" s="703" t="s">
        <v>92</v>
      </c>
      <c r="E225" s="704" t="s">
        <v>302</v>
      </c>
      <c r="F225" s="705" t="s">
        <v>303</v>
      </c>
      <c r="G225" s="706" t="s">
        <v>185</v>
      </c>
      <c r="H225" s="707">
        <v>28</v>
      </c>
      <c r="I225" s="2"/>
      <c r="J225" s="708">
        <f>ROUND(I225*H225,3)</f>
        <v>0</v>
      </c>
      <c r="K225" s="705"/>
      <c r="L225" s="709"/>
      <c r="M225" s="710" t="s">
        <v>1</v>
      </c>
      <c r="N225" s="711" t="s">
        <v>31</v>
      </c>
      <c r="O225" s="679">
        <v>0</v>
      </c>
      <c r="P225" s="679">
        <f>O225*H225</f>
        <v>0</v>
      </c>
      <c r="Q225" s="679">
        <v>0</v>
      </c>
      <c r="R225" s="679">
        <f>Q225*H225</f>
        <v>0</v>
      </c>
      <c r="S225" s="679">
        <v>0</v>
      </c>
      <c r="T225" s="680">
        <f>S225*H225</f>
        <v>0</v>
      </c>
      <c r="AR225" s="568" t="s">
        <v>95</v>
      </c>
      <c r="AT225" s="568" t="s">
        <v>92</v>
      </c>
      <c r="AU225" s="568" t="s">
        <v>45</v>
      </c>
      <c r="AY225" s="568" t="s">
        <v>79</v>
      </c>
      <c r="BE225" s="637">
        <f>IF(N225="základní",J225,0)</f>
        <v>0</v>
      </c>
      <c r="BF225" s="637">
        <f>IF(N225="snížená",J225,0)</f>
        <v>0</v>
      </c>
      <c r="BG225" s="637">
        <f>IF(N225="zákl. přenesená",J225,0)</f>
        <v>0</v>
      </c>
      <c r="BH225" s="637">
        <f>IF(N225="sníž. přenesená",J225,0)</f>
        <v>0</v>
      </c>
      <c r="BI225" s="637">
        <f>IF(N225="nulová",J225,0)</f>
        <v>0</v>
      </c>
      <c r="BJ225" s="568" t="s">
        <v>12</v>
      </c>
      <c r="BK225" s="681">
        <f>ROUND(I225*H225,3)</f>
        <v>0</v>
      </c>
      <c r="BL225" s="568" t="s">
        <v>86</v>
      </c>
      <c r="BM225" s="568" t="s">
        <v>304</v>
      </c>
    </row>
    <row r="226" spans="2:65" s="683" customFormat="1">
      <c r="B226" s="682"/>
      <c r="D226" s="684" t="s">
        <v>88</v>
      </c>
      <c r="E226" s="685" t="s">
        <v>1</v>
      </c>
      <c r="F226" s="686" t="s">
        <v>305</v>
      </c>
      <c r="H226" s="687">
        <v>28</v>
      </c>
      <c r="I226" s="730"/>
      <c r="J226" s="688"/>
      <c r="L226" s="682"/>
      <c r="M226" s="689"/>
      <c r="N226" s="690"/>
      <c r="O226" s="690"/>
      <c r="P226" s="690"/>
      <c r="Q226" s="690"/>
      <c r="R226" s="690"/>
      <c r="S226" s="690"/>
      <c r="T226" s="691"/>
      <c r="AT226" s="685" t="s">
        <v>88</v>
      </c>
      <c r="AU226" s="685" t="s">
        <v>45</v>
      </c>
      <c r="AV226" s="683" t="s">
        <v>45</v>
      </c>
      <c r="AW226" s="683" t="s">
        <v>24</v>
      </c>
      <c r="AX226" s="683" t="s">
        <v>42</v>
      </c>
      <c r="AY226" s="685" t="s">
        <v>79</v>
      </c>
    </row>
    <row r="227" spans="2:65" s="693" customFormat="1">
      <c r="B227" s="692"/>
      <c r="D227" s="694" t="s">
        <v>88</v>
      </c>
      <c r="E227" s="695" t="s">
        <v>1</v>
      </c>
      <c r="F227" s="696" t="s">
        <v>90</v>
      </c>
      <c r="H227" s="697">
        <v>28</v>
      </c>
      <c r="I227" s="731"/>
      <c r="J227" s="698"/>
      <c r="L227" s="692"/>
      <c r="M227" s="699"/>
      <c r="N227" s="700"/>
      <c r="O227" s="700"/>
      <c r="P227" s="700"/>
      <c r="Q227" s="700"/>
      <c r="R227" s="700"/>
      <c r="S227" s="700"/>
      <c r="T227" s="701"/>
      <c r="AT227" s="702" t="s">
        <v>88</v>
      </c>
      <c r="AU227" s="702" t="s">
        <v>45</v>
      </c>
      <c r="AV227" s="693" t="s">
        <v>91</v>
      </c>
      <c r="AW227" s="693" t="s">
        <v>24</v>
      </c>
      <c r="AX227" s="693" t="s">
        <v>12</v>
      </c>
      <c r="AY227" s="702" t="s">
        <v>79</v>
      </c>
    </row>
    <row r="228" spans="2:65" s="579" customFormat="1" ht="22.5" customHeight="1">
      <c r="B228" s="580"/>
      <c r="C228" s="703" t="s">
        <v>306</v>
      </c>
      <c r="D228" s="703" t="s">
        <v>92</v>
      </c>
      <c r="E228" s="704" t="s">
        <v>307</v>
      </c>
      <c r="F228" s="705" t="s">
        <v>308</v>
      </c>
      <c r="G228" s="706" t="s">
        <v>185</v>
      </c>
      <c r="H228" s="707">
        <v>17</v>
      </c>
      <c r="I228" s="2"/>
      <c r="J228" s="708">
        <f>ROUND(I228*H228,3)</f>
        <v>0</v>
      </c>
      <c r="K228" s="705"/>
      <c r="L228" s="709"/>
      <c r="M228" s="710" t="s">
        <v>1</v>
      </c>
      <c r="N228" s="711" t="s">
        <v>31</v>
      </c>
      <c r="O228" s="679">
        <v>0</v>
      </c>
      <c r="P228" s="679">
        <f>O228*H228</f>
        <v>0</v>
      </c>
      <c r="Q228" s="679">
        <v>0</v>
      </c>
      <c r="R228" s="679">
        <f>Q228*H228</f>
        <v>0</v>
      </c>
      <c r="S228" s="679">
        <v>0</v>
      </c>
      <c r="T228" s="680">
        <f>S228*H228</f>
        <v>0</v>
      </c>
      <c r="AR228" s="568" t="s">
        <v>95</v>
      </c>
      <c r="AT228" s="568" t="s">
        <v>92</v>
      </c>
      <c r="AU228" s="568" t="s">
        <v>45</v>
      </c>
      <c r="AY228" s="568" t="s">
        <v>79</v>
      </c>
      <c r="BE228" s="637">
        <f>IF(N228="základní",J228,0)</f>
        <v>0</v>
      </c>
      <c r="BF228" s="637">
        <f>IF(N228="snížená",J228,0)</f>
        <v>0</v>
      </c>
      <c r="BG228" s="637">
        <f>IF(N228="zákl. přenesená",J228,0)</f>
        <v>0</v>
      </c>
      <c r="BH228" s="637">
        <f>IF(N228="sníž. přenesená",J228,0)</f>
        <v>0</v>
      </c>
      <c r="BI228" s="637">
        <f>IF(N228="nulová",J228,0)</f>
        <v>0</v>
      </c>
      <c r="BJ228" s="568" t="s">
        <v>12</v>
      </c>
      <c r="BK228" s="681">
        <f>ROUND(I228*H228,3)</f>
        <v>0</v>
      </c>
      <c r="BL228" s="568" t="s">
        <v>86</v>
      </c>
      <c r="BM228" s="568" t="s">
        <v>309</v>
      </c>
    </row>
    <row r="229" spans="2:65" s="683" customFormat="1">
      <c r="B229" s="682"/>
      <c r="D229" s="684" t="s">
        <v>88</v>
      </c>
      <c r="E229" s="685" t="s">
        <v>1</v>
      </c>
      <c r="F229" s="686" t="s">
        <v>111</v>
      </c>
      <c r="H229" s="687">
        <v>17</v>
      </c>
      <c r="I229" s="730"/>
      <c r="J229" s="688"/>
      <c r="L229" s="682"/>
      <c r="M229" s="689"/>
      <c r="N229" s="690"/>
      <c r="O229" s="690"/>
      <c r="P229" s="690"/>
      <c r="Q229" s="690"/>
      <c r="R229" s="690"/>
      <c r="S229" s="690"/>
      <c r="T229" s="691"/>
      <c r="AT229" s="685" t="s">
        <v>88</v>
      </c>
      <c r="AU229" s="685" t="s">
        <v>45</v>
      </c>
      <c r="AV229" s="683" t="s">
        <v>45</v>
      </c>
      <c r="AW229" s="683" t="s">
        <v>24</v>
      </c>
      <c r="AX229" s="683" t="s">
        <v>42</v>
      </c>
      <c r="AY229" s="685" t="s">
        <v>79</v>
      </c>
    </row>
    <row r="230" spans="2:65" s="693" customFormat="1">
      <c r="B230" s="692"/>
      <c r="D230" s="694" t="s">
        <v>88</v>
      </c>
      <c r="E230" s="695" t="s">
        <v>1</v>
      </c>
      <c r="F230" s="696" t="s">
        <v>90</v>
      </c>
      <c r="H230" s="697">
        <v>17</v>
      </c>
      <c r="I230" s="731"/>
      <c r="J230" s="698"/>
      <c r="L230" s="692"/>
      <c r="M230" s="699"/>
      <c r="N230" s="700"/>
      <c r="O230" s="700"/>
      <c r="P230" s="700"/>
      <c r="Q230" s="700"/>
      <c r="R230" s="700"/>
      <c r="S230" s="700"/>
      <c r="T230" s="701"/>
      <c r="AT230" s="702" t="s">
        <v>88</v>
      </c>
      <c r="AU230" s="702" t="s">
        <v>45</v>
      </c>
      <c r="AV230" s="693" t="s">
        <v>91</v>
      </c>
      <c r="AW230" s="693" t="s">
        <v>24</v>
      </c>
      <c r="AX230" s="693" t="s">
        <v>12</v>
      </c>
      <c r="AY230" s="702" t="s">
        <v>79</v>
      </c>
    </row>
    <row r="231" spans="2:65" s="579" customFormat="1" ht="22.5" customHeight="1">
      <c r="B231" s="580"/>
      <c r="C231" s="703" t="s">
        <v>310</v>
      </c>
      <c r="D231" s="703" t="s">
        <v>92</v>
      </c>
      <c r="E231" s="704" t="s">
        <v>311</v>
      </c>
      <c r="F231" s="705" t="s">
        <v>312</v>
      </c>
      <c r="G231" s="706" t="s">
        <v>185</v>
      </c>
      <c r="H231" s="707">
        <v>18</v>
      </c>
      <c r="I231" s="2"/>
      <c r="J231" s="708">
        <f>ROUND(I231*H231,3)</f>
        <v>0</v>
      </c>
      <c r="K231" s="705"/>
      <c r="L231" s="709"/>
      <c r="M231" s="710" t="s">
        <v>1</v>
      </c>
      <c r="N231" s="711" t="s">
        <v>31</v>
      </c>
      <c r="O231" s="679">
        <v>0</v>
      </c>
      <c r="P231" s="679">
        <f>O231*H231</f>
        <v>0</v>
      </c>
      <c r="Q231" s="679">
        <v>0</v>
      </c>
      <c r="R231" s="679">
        <f>Q231*H231</f>
        <v>0</v>
      </c>
      <c r="S231" s="679">
        <v>0</v>
      </c>
      <c r="T231" s="680">
        <f>S231*H231</f>
        <v>0</v>
      </c>
      <c r="AR231" s="568" t="s">
        <v>95</v>
      </c>
      <c r="AT231" s="568" t="s">
        <v>92</v>
      </c>
      <c r="AU231" s="568" t="s">
        <v>45</v>
      </c>
      <c r="AY231" s="568" t="s">
        <v>79</v>
      </c>
      <c r="BE231" s="637">
        <f>IF(N231="základní",J231,0)</f>
        <v>0</v>
      </c>
      <c r="BF231" s="637">
        <f>IF(N231="snížená",J231,0)</f>
        <v>0</v>
      </c>
      <c r="BG231" s="637">
        <f>IF(N231="zákl. přenesená",J231,0)</f>
        <v>0</v>
      </c>
      <c r="BH231" s="637">
        <f>IF(N231="sníž. přenesená",J231,0)</f>
        <v>0</v>
      </c>
      <c r="BI231" s="637">
        <f>IF(N231="nulová",J231,0)</f>
        <v>0</v>
      </c>
      <c r="BJ231" s="568" t="s">
        <v>12</v>
      </c>
      <c r="BK231" s="681">
        <f>ROUND(I231*H231,3)</f>
        <v>0</v>
      </c>
      <c r="BL231" s="568" t="s">
        <v>86</v>
      </c>
      <c r="BM231" s="568" t="s">
        <v>313</v>
      </c>
    </row>
    <row r="232" spans="2:65" s="683" customFormat="1">
      <c r="B232" s="682"/>
      <c r="D232" s="684" t="s">
        <v>88</v>
      </c>
      <c r="E232" s="685" t="s">
        <v>1</v>
      </c>
      <c r="F232" s="686" t="s">
        <v>314</v>
      </c>
      <c r="H232" s="687">
        <v>18</v>
      </c>
      <c r="I232" s="730"/>
      <c r="J232" s="688"/>
      <c r="L232" s="682"/>
      <c r="M232" s="689"/>
      <c r="N232" s="690"/>
      <c r="O232" s="690"/>
      <c r="P232" s="690"/>
      <c r="Q232" s="690"/>
      <c r="R232" s="690"/>
      <c r="S232" s="690"/>
      <c r="T232" s="691"/>
      <c r="AT232" s="685" t="s">
        <v>88</v>
      </c>
      <c r="AU232" s="685" t="s">
        <v>45</v>
      </c>
      <c r="AV232" s="683" t="s">
        <v>45</v>
      </c>
      <c r="AW232" s="683" t="s">
        <v>24</v>
      </c>
      <c r="AX232" s="683" t="s">
        <v>42</v>
      </c>
      <c r="AY232" s="685" t="s">
        <v>79</v>
      </c>
    </row>
    <row r="233" spans="2:65" s="693" customFormat="1">
      <c r="B233" s="692"/>
      <c r="D233" s="694" t="s">
        <v>88</v>
      </c>
      <c r="E233" s="695" t="s">
        <v>1</v>
      </c>
      <c r="F233" s="696" t="s">
        <v>90</v>
      </c>
      <c r="H233" s="697">
        <v>18</v>
      </c>
      <c r="I233" s="731"/>
      <c r="J233" s="698"/>
      <c r="L233" s="692"/>
      <c r="M233" s="699"/>
      <c r="N233" s="700"/>
      <c r="O233" s="700"/>
      <c r="P233" s="700"/>
      <c r="Q233" s="700"/>
      <c r="R233" s="700"/>
      <c r="S233" s="700"/>
      <c r="T233" s="701"/>
      <c r="AT233" s="702" t="s">
        <v>88</v>
      </c>
      <c r="AU233" s="702" t="s">
        <v>45</v>
      </c>
      <c r="AV233" s="693" t="s">
        <v>91</v>
      </c>
      <c r="AW233" s="693" t="s">
        <v>24</v>
      </c>
      <c r="AX233" s="693" t="s">
        <v>12</v>
      </c>
      <c r="AY233" s="702" t="s">
        <v>79</v>
      </c>
    </row>
    <row r="234" spans="2:65" s="579" customFormat="1" ht="31.5" customHeight="1">
      <c r="B234" s="580"/>
      <c r="C234" s="703" t="s">
        <v>315</v>
      </c>
      <c r="D234" s="703" t="s">
        <v>92</v>
      </c>
      <c r="E234" s="704" t="s">
        <v>316</v>
      </c>
      <c r="F234" s="705" t="s">
        <v>317</v>
      </c>
      <c r="G234" s="706" t="s">
        <v>318</v>
      </c>
      <c r="H234" s="707">
        <v>50</v>
      </c>
      <c r="I234" s="2"/>
      <c r="J234" s="708">
        <f>ROUND(I234*H234,3)</f>
        <v>0</v>
      </c>
      <c r="K234" s="705"/>
      <c r="L234" s="709"/>
      <c r="M234" s="710" t="s">
        <v>1</v>
      </c>
      <c r="N234" s="711" t="s">
        <v>31</v>
      </c>
      <c r="O234" s="679">
        <v>0</v>
      </c>
      <c r="P234" s="679">
        <f>O234*H234</f>
        <v>0</v>
      </c>
      <c r="Q234" s="679">
        <v>0</v>
      </c>
      <c r="R234" s="679">
        <f>Q234*H234</f>
        <v>0</v>
      </c>
      <c r="S234" s="679">
        <v>0</v>
      </c>
      <c r="T234" s="680">
        <f>S234*H234</f>
        <v>0</v>
      </c>
      <c r="AR234" s="568" t="s">
        <v>95</v>
      </c>
      <c r="AT234" s="568" t="s">
        <v>92</v>
      </c>
      <c r="AU234" s="568" t="s">
        <v>45</v>
      </c>
      <c r="AY234" s="568" t="s">
        <v>79</v>
      </c>
      <c r="BE234" s="637">
        <f>IF(N234="základní",J234,0)</f>
        <v>0</v>
      </c>
      <c r="BF234" s="637">
        <f>IF(N234="snížená",J234,0)</f>
        <v>0</v>
      </c>
      <c r="BG234" s="637">
        <f>IF(N234="zákl. přenesená",J234,0)</f>
        <v>0</v>
      </c>
      <c r="BH234" s="637">
        <f>IF(N234="sníž. přenesená",J234,0)</f>
        <v>0</v>
      </c>
      <c r="BI234" s="637">
        <f>IF(N234="nulová",J234,0)</f>
        <v>0</v>
      </c>
      <c r="BJ234" s="568" t="s">
        <v>12</v>
      </c>
      <c r="BK234" s="681">
        <f>ROUND(I234*H234,3)</f>
        <v>0</v>
      </c>
      <c r="BL234" s="568" t="s">
        <v>86</v>
      </c>
      <c r="BM234" s="568" t="s">
        <v>319</v>
      </c>
    </row>
    <row r="235" spans="2:65" s="683" customFormat="1">
      <c r="B235" s="682"/>
      <c r="D235" s="684" t="s">
        <v>88</v>
      </c>
      <c r="E235" s="685" t="s">
        <v>1</v>
      </c>
      <c r="F235" s="686" t="s">
        <v>320</v>
      </c>
      <c r="H235" s="687">
        <v>50</v>
      </c>
      <c r="I235" s="730"/>
      <c r="J235" s="688"/>
      <c r="L235" s="682"/>
      <c r="M235" s="689"/>
      <c r="N235" s="690"/>
      <c r="O235" s="690"/>
      <c r="P235" s="690"/>
      <c r="Q235" s="690"/>
      <c r="R235" s="690"/>
      <c r="S235" s="690"/>
      <c r="T235" s="691"/>
      <c r="AT235" s="685" t="s">
        <v>88</v>
      </c>
      <c r="AU235" s="685" t="s">
        <v>45</v>
      </c>
      <c r="AV235" s="683" t="s">
        <v>45</v>
      </c>
      <c r="AW235" s="683" t="s">
        <v>24</v>
      </c>
      <c r="AX235" s="683" t="s">
        <v>42</v>
      </c>
      <c r="AY235" s="685" t="s">
        <v>79</v>
      </c>
    </row>
    <row r="236" spans="2:65" s="693" customFormat="1">
      <c r="B236" s="692"/>
      <c r="D236" s="694" t="s">
        <v>88</v>
      </c>
      <c r="E236" s="695" t="s">
        <v>1</v>
      </c>
      <c r="F236" s="696" t="s">
        <v>90</v>
      </c>
      <c r="H236" s="697">
        <v>50</v>
      </c>
      <c r="I236" s="731"/>
      <c r="J236" s="698"/>
      <c r="L236" s="692"/>
      <c r="M236" s="699"/>
      <c r="N236" s="700"/>
      <c r="O236" s="700"/>
      <c r="P236" s="700"/>
      <c r="Q236" s="700"/>
      <c r="R236" s="700"/>
      <c r="S236" s="700"/>
      <c r="T236" s="701"/>
      <c r="AT236" s="702" t="s">
        <v>88</v>
      </c>
      <c r="AU236" s="702" t="s">
        <v>45</v>
      </c>
      <c r="AV236" s="693" t="s">
        <v>91</v>
      </c>
      <c r="AW236" s="693" t="s">
        <v>24</v>
      </c>
      <c r="AX236" s="693" t="s">
        <v>12</v>
      </c>
      <c r="AY236" s="702" t="s">
        <v>79</v>
      </c>
    </row>
    <row r="237" spans="2:65" s="579" customFormat="1" ht="31.5" customHeight="1">
      <c r="B237" s="580"/>
      <c r="C237" s="671" t="s">
        <v>321</v>
      </c>
      <c r="D237" s="671" t="s">
        <v>82</v>
      </c>
      <c r="E237" s="672" t="s">
        <v>322</v>
      </c>
      <c r="F237" s="673" t="s">
        <v>323</v>
      </c>
      <c r="G237" s="674" t="s">
        <v>85</v>
      </c>
      <c r="H237" s="675">
        <v>228</v>
      </c>
      <c r="I237" s="1"/>
      <c r="J237" s="676">
        <f>ROUND(I237*H237,3)</f>
        <v>0</v>
      </c>
      <c r="K237" s="673"/>
      <c r="L237" s="580"/>
      <c r="M237" s="677" t="s">
        <v>1</v>
      </c>
      <c r="N237" s="678" t="s">
        <v>31</v>
      </c>
      <c r="O237" s="679">
        <v>0.10299999999999999</v>
      </c>
      <c r="P237" s="679">
        <f>O237*H237</f>
        <v>23.483999999999998</v>
      </c>
      <c r="Q237" s="679">
        <v>5.0000000000000002E-5</v>
      </c>
      <c r="R237" s="679">
        <f>Q237*H237</f>
        <v>1.14E-2</v>
      </c>
      <c r="S237" s="679">
        <v>0</v>
      </c>
      <c r="T237" s="680">
        <f>S237*H237</f>
        <v>0</v>
      </c>
      <c r="AR237" s="568" t="s">
        <v>86</v>
      </c>
      <c r="AT237" s="568" t="s">
        <v>82</v>
      </c>
      <c r="AU237" s="568" t="s">
        <v>45</v>
      </c>
      <c r="AY237" s="568" t="s">
        <v>79</v>
      </c>
      <c r="BE237" s="637">
        <f>IF(N237="základní",J237,0)</f>
        <v>0</v>
      </c>
      <c r="BF237" s="637">
        <f>IF(N237="snížená",J237,0)</f>
        <v>0</v>
      </c>
      <c r="BG237" s="637">
        <f>IF(N237="zákl. přenesená",J237,0)</f>
        <v>0</v>
      </c>
      <c r="BH237" s="637">
        <f>IF(N237="sníž. přenesená",J237,0)</f>
        <v>0</v>
      </c>
      <c r="BI237" s="637">
        <f>IF(N237="nulová",J237,0)</f>
        <v>0</v>
      </c>
      <c r="BJ237" s="568" t="s">
        <v>12</v>
      </c>
      <c r="BK237" s="681">
        <f>ROUND(I237*H237,3)</f>
        <v>0</v>
      </c>
      <c r="BL237" s="568" t="s">
        <v>86</v>
      </c>
      <c r="BM237" s="568" t="s">
        <v>324</v>
      </c>
    </row>
    <row r="238" spans="2:65" s="683" customFormat="1">
      <c r="B238" s="682"/>
      <c r="D238" s="684" t="s">
        <v>88</v>
      </c>
      <c r="E238" s="685" t="s">
        <v>1</v>
      </c>
      <c r="F238" s="686" t="s">
        <v>260</v>
      </c>
      <c r="H238" s="687">
        <v>228</v>
      </c>
      <c r="I238" s="730"/>
      <c r="J238" s="688"/>
      <c r="L238" s="682"/>
      <c r="M238" s="689"/>
      <c r="N238" s="690"/>
      <c r="O238" s="690"/>
      <c r="P238" s="690"/>
      <c r="Q238" s="690"/>
      <c r="R238" s="690"/>
      <c r="S238" s="690"/>
      <c r="T238" s="691"/>
      <c r="AT238" s="685" t="s">
        <v>88</v>
      </c>
      <c r="AU238" s="685" t="s">
        <v>45</v>
      </c>
      <c r="AV238" s="683" t="s">
        <v>45</v>
      </c>
      <c r="AW238" s="683" t="s">
        <v>24</v>
      </c>
      <c r="AX238" s="683" t="s">
        <v>42</v>
      </c>
      <c r="AY238" s="685" t="s">
        <v>79</v>
      </c>
    </row>
    <row r="239" spans="2:65" s="693" customFormat="1">
      <c r="B239" s="692"/>
      <c r="D239" s="694" t="s">
        <v>88</v>
      </c>
      <c r="E239" s="695" t="s">
        <v>1</v>
      </c>
      <c r="F239" s="696" t="s">
        <v>90</v>
      </c>
      <c r="H239" s="697">
        <v>228</v>
      </c>
      <c r="I239" s="731"/>
      <c r="J239" s="698"/>
      <c r="L239" s="692"/>
      <c r="M239" s="699"/>
      <c r="N239" s="700"/>
      <c r="O239" s="700"/>
      <c r="P239" s="700"/>
      <c r="Q239" s="700"/>
      <c r="R239" s="700"/>
      <c r="S239" s="700"/>
      <c r="T239" s="701"/>
      <c r="AT239" s="702" t="s">
        <v>88</v>
      </c>
      <c r="AU239" s="702" t="s">
        <v>45</v>
      </c>
      <c r="AV239" s="693" t="s">
        <v>91</v>
      </c>
      <c r="AW239" s="693" t="s">
        <v>24</v>
      </c>
      <c r="AX239" s="693" t="s">
        <v>12</v>
      </c>
      <c r="AY239" s="702" t="s">
        <v>79</v>
      </c>
    </row>
    <row r="240" spans="2:65" s="579" customFormat="1" ht="31.5" customHeight="1">
      <c r="B240" s="580"/>
      <c r="C240" s="671" t="s">
        <v>325</v>
      </c>
      <c r="D240" s="671" t="s">
        <v>82</v>
      </c>
      <c r="E240" s="672" t="s">
        <v>326</v>
      </c>
      <c r="F240" s="673" t="s">
        <v>327</v>
      </c>
      <c r="G240" s="674" t="s">
        <v>85</v>
      </c>
      <c r="H240" s="675">
        <v>143</v>
      </c>
      <c r="I240" s="1"/>
      <c r="J240" s="676">
        <f>ROUND(I240*H240,3)</f>
        <v>0</v>
      </c>
      <c r="K240" s="673"/>
      <c r="L240" s="580"/>
      <c r="M240" s="677" t="s">
        <v>1</v>
      </c>
      <c r="N240" s="678" t="s">
        <v>31</v>
      </c>
      <c r="O240" s="679">
        <v>0.10299999999999999</v>
      </c>
      <c r="P240" s="679">
        <f>O240*H240</f>
        <v>14.728999999999999</v>
      </c>
      <c r="Q240" s="679">
        <v>6.9999999999999994E-5</v>
      </c>
      <c r="R240" s="679">
        <f>Q240*H240</f>
        <v>1.001E-2</v>
      </c>
      <c r="S240" s="679">
        <v>0</v>
      </c>
      <c r="T240" s="680">
        <f>S240*H240</f>
        <v>0</v>
      </c>
      <c r="AR240" s="568" t="s">
        <v>86</v>
      </c>
      <c r="AT240" s="568" t="s">
        <v>82</v>
      </c>
      <c r="AU240" s="568" t="s">
        <v>45</v>
      </c>
      <c r="AY240" s="568" t="s">
        <v>79</v>
      </c>
      <c r="BE240" s="637">
        <f>IF(N240="základní",J240,0)</f>
        <v>0</v>
      </c>
      <c r="BF240" s="637">
        <f>IF(N240="snížená",J240,0)</f>
        <v>0</v>
      </c>
      <c r="BG240" s="637">
        <f>IF(N240="zákl. přenesená",J240,0)</f>
        <v>0</v>
      </c>
      <c r="BH240" s="637">
        <f>IF(N240="sníž. přenesená",J240,0)</f>
        <v>0</v>
      </c>
      <c r="BI240" s="637">
        <f>IF(N240="nulová",J240,0)</f>
        <v>0</v>
      </c>
      <c r="BJ240" s="568" t="s">
        <v>12</v>
      </c>
      <c r="BK240" s="681">
        <f>ROUND(I240*H240,3)</f>
        <v>0</v>
      </c>
      <c r="BL240" s="568" t="s">
        <v>86</v>
      </c>
      <c r="BM240" s="568" t="s">
        <v>328</v>
      </c>
    </row>
    <row r="241" spans="2:65" s="683" customFormat="1">
      <c r="B241" s="682"/>
      <c r="D241" s="684" t="s">
        <v>88</v>
      </c>
      <c r="E241" s="685" t="s">
        <v>1</v>
      </c>
      <c r="F241" s="686" t="s">
        <v>329</v>
      </c>
      <c r="H241" s="687">
        <v>143</v>
      </c>
      <c r="I241" s="730"/>
      <c r="J241" s="688"/>
      <c r="L241" s="682"/>
      <c r="M241" s="689"/>
      <c r="N241" s="690"/>
      <c r="O241" s="690"/>
      <c r="P241" s="690"/>
      <c r="Q241" s="690"/>
      <c r="R241" s="690"/>
      <c r="S241" s="690"/>
      <c r="T241" s="691"/>
      <c r="AT241" s="685" t="s">
        <v>88</v>
      </c>
      <c r="AU241" s="685" t="s">
        <v>45</v>
      </c>
      <c r="AV241" s="683" t="s">
        <v>45</v>
      </c>
      <c r="AW241" s="683" t="s">
        <v>24</v>
      </c>
      <c r="AX241" s="683" t="s">
        <v>42</v>
      </c>
      <c r="AY241" s="685" t="s">
        <v>79</v>
      </c>
    </row>
    <row r="242" spans="2:65" s="693" customFormat="1">
      <c r="B242" s="692"/>
      <c r="D242" s="694" t="s">
        <v>88</v>
      </c>
      <c r="E242" s="695" t="s">
        <v>1</v>
      </c>
      <c r="F242" s="696" t="s">
        <v>90</v>
      </c>
      <c r="H242" s="697">
        <v>143</v>
      </c>
      <c r="I242" s="731"/>
      <c r="J242" s="698"/>
      <c r="L242" s="692"/>
      <c r="M242" s="699"/>
      <c r="N242" s="700"/>
      <c r="O242" s="700"/>
      <c r="P242" s="700"/>
      <c r="Q242" s="700"/>
      <c r="R242" s="700"/>
      <c r="S242" s="700"/>
      <c r="T242" s="701"/>
      <c r="AT242" s="702" t="s">
        <v>88</v>
      </c>
      <c r="AU242" s="702" t="s">
        <v>45</v>
      </c>
      <c r="AV242" s="693" t="s">
        <v>91</v>
      </c>
      <c r="AW242" s="693" t="s">
        <v>24</v>
      </c>
      <c r="AX242" s="693" t="s">
        <v>12</v>
      </c>
      <c r="AY242" s="702" t="s">
        <v>79</v>
      </c>
    </row>
    <row r="243" spans="2:65" s="579" customFormat="1" ht="31.5" customHeight="1">
      <c r="B243" s="580"/>
      <c r="C243" s="671" t="s">
        <v>330</v>
      </c>
      <c r="D243" s="671" t="s">
        <v>82</v>
      </c>
      <c r="E243" s="672" t="s">
        <v>331</v>
      </c>
      <c r="F243" s="673" t="s">
        <v>332</v>
      </c>
      <c r="G243" s="674" t="s">
        <v>85</v>
      </c>
      <c r="H243" s="675">
        <v>45</v>
      </c>
      <c r="I243" s="1"/>
      <c r="J243" s="676">
        <f>ROUND(I243*H243,3)</f>
        <v>0</v>
      </c>
      <c r="K243" s="673"/>
      <c r="L243" s="580"/>
      <c r="M243" s="677" t="s">
        <v>1</v>
      </c>
      <c r="N243" s="678" t="s">
        <v>31</v>
      </c>
      <c r="O243" s="679">
        <v>0.106</v>
      </c>
      <c r="P243" s="679">
        <f>O243*H243</f>
        <v>4.7699999999999996</v>
      </c>
      <c r="Q243" s="679">
        <v>9.0000000000000006E-5</v>
      </c>
      <c r="R243" s="679">
        <f>Q243*H243</f>
        <v>4.0500000000000006E-3</v>
      </c>
      <c r="S243" s="679">
        <v>0</v>
      </c>
      <c r="T243" s="680">
        <f>S243*H243</f>
        <v>0</v>
      </c>
      <c r="AR243" s="568" t="s">
        <v>86</v>
      </c>
      <c r="AT243" s="568" t="s">
        <v>82</v>
      </c>
      <c r="AU243" s="568" t="s">
        <v>45</v>
      </c>
      <c r="AY243" s="568" t="s">
        <v>79</v>
      </c>
      <c r="BE243" s="637">
        <f>IF(N243="základní",J243,0)</f>
        <v>0</v>
      </c>
      <c r="BF243" s="637">
        <f>IF(N243="snížená",J243,0)</f>
        <v>0</v>
      </c>
      <c r="BG243" s="637">
        <f>IF(N243="zákl. přenesená",J243,0)</f>
        <v>0</v>
      </c>
      <c r="BH243" s="637">
        <f>IF(N243="sníž. přenesená",J243,0)</f>
        <v>0</v>
      </c>
      <c r="BI243" s="637">
        <f>IF(N243="nulová",J243,0)</f>
        <v>0</v>
      </c>
      <c r="BJ243" s="568" t="s">
        <v>12</v>
      </c>
      <c r="BK243" s="681">
        <f>ROUND(I243*H243,3)</f>
        <v>0</v>
      </c>
      <c r="BL243" s="568" t="s">
        <v>86</v>
      </c>
      <c r="BM243" s="568" t="s">
        <v>333</v>
      </c>
    </row>
    <row r="244" spans="2:65" s="683" customFormat="1">
      <c r="B244" s="682"/>
      <c r="D244" s="684" t="s">
        <v>88</v>
      </c>
      <c r="E244" s="685" t="s">
        <v>1</v>
      </c>
      <c r="F244" s="686" t="s">
        <v>334</v>
      </c>
      <c r="H244" s="687">
        <v>45</v>
      </c>
      <c r="I244" s="730"/>
      <c r="J244" s="688"/>
      <c r="L244" s="682"/>
      <c r="M244" s="689"/>
      <c r="N244" s="690"/>
      <c r="O244" s="690"/>
      <c r="P244" s="690"/>
      <c r="Q244" s="690"/>
      <c r="R244" s="690"/>
      <c r="S244" s="690"/>
      <c r="T244" s="691"/>
      <c r="AT244" s="685" t="s">
        <v>88</v>
      </c>
      <c r="AU244" s="685" t="s">
        <v>45</v>
      </c>
      <c r="AV244" s="683" t="s">
        <v>45</v>
      </c>
      <c r="AW244" s="683" t="s">
        <v>24</v>
      </c>
      <c r="AX244" s="683" t="s">
        <v>42</v>
      </c>
      <c r="AY244" s="685" t="s">
        <v>79</v>
      </c>
    </row>
    <row r="245" spans="2:65" s="693" customFormat="1">
      <c r="B245" s="692"/>
      <c r="D245" s="694" t="s">
        <v>88</v>
      </c>
      <c r="E245" s="695" t="s">
        <v>1</v>
      </c>
      <c r="F245" s="696" t="s">
        <v>90</v>
      </c>
      <c r="H245" s="697">
        <v>45</v>
      </c>
      <c r="I245" s="731"/>
      <c r="J245" s="698"/>
      <c r="L245" s="692"/>
      <c r="M245" s="699"/>
      <c r="N245" s="700"/>
      <c r="O245" s="700"/>
      <c r="P245" s="700"/>
      <c r="Q245" s="700"/>
      <c r="R245" s="700"/>
      <c r="S245" s="700"/>
      <c r="T245" s="701"/>
      <c r="AT245" s="702" t="s">
        <v>88</v>
      </c>
      <c r="AU245" s="702" t="s">
        <v>45</v>
      </c>
      <c r="AV245" s="693" t="s">
        <v>91</v>
      </c>
      <c r="AW245" s="693" t="s">
        <v>24</v>
      </c>
      <c r="AX245" s="693" t="s">
        <v>12</v>
      </c>
      <c r="AY245" s="702" t="s">
        <v>79</v>
      </c>
    </row>
    <row r="246" spans="2:65" s="579" customFormat="1" ht="31.5" customHeight="1">
      <c r="B246" s="580"/>
      <c r="C246" s="671" t="s">
        <v>335</v>
      </c>
      <c r="D246" s="671" t="s">
        <v>82</v>
      </c>
      <c r="E246" s="672" t="s">
        <v>336</v>
      </c>
      <c r="F246" s="673" t="s">
        <v>337</v>
      </c>
      <c r="G246" s="674" t="s">
        <v>85</v>
      </c>
      <c r="H246" s="675">
        <v>45</v>
      </c>
      <c r="I246" s="1"/>
      <c r="J246" s="676">
        <f>ROUND(I246*H246,3)</f>
        <v>0</v>
      </c>
      <c r="K246" s="673"/>
      <c r="L246" s="580"/>
      <c r="M246" s="677" t="s">
        <v>1</v>
      </c>
      <c r="N246" s="678" t="s">
        <v>31</v>
      </c>
      <c r="O246" s="679">
        <v>0.106</v>
      </c>
      <c r="P246" s="679">
        <f>O246*H246</f>
        <v>4.7699999999999996</v>
      </c>
      <c r="Q246" s="679">
        <v>1.2E-4</v>
      </c>
      <c r="R246" s="679">
        <f>Q246*H246</f>
        <v>5.4000000000000003E-3</v>
      </c>
      <c r="S246" s="679">
        <v>0</v>
      </c>
      <c r="T246" s="680">
        <f>S246*H246</f>
        <v>0</v>
      </c>
      <c r="AR246" s="568" t="s">
        <v>86</v>
      </c>
      <c r="AT246" s="568" t="s">
        <v>82</v>
      </c>
      <c r="AU246" s="568" t="s">
        <v>45</v>
      </c>
      <c r="AY246" s="568" t="s">
        <v>79</v>
      </c>
      <c r="BE246" s="637">
        <f>IF(N246="základní",J246,0)</f>
        <v>0</v>
      </c>
      <c r="BF246" s="637">
        <f>IF(N246="snížená",J246,0)</f>
        <v>0</v>
      </c>
      <c r="BG246" s="637">
        <f>IF(N246="zákl. přenesená",J246,0)</f>
        <v>0</v>
      </c>
      <c r="BH246" s="637">
        <f>IF(N246="sníž. přenesená",J246,0)</f>
        <v>0</v>
      </c>
      <c r="BI246" s="637">
        <f>IF(N246="nulová",J246,0)</f>
        <v>0</v>
      </c>
      <c r="BJ246" s="568" t="s">
        <v>12</v>
      </c>
      <c r="BK246" s="681">
        <f>ROUND(I246*H246,3)</f>
        <v>0</v>
      </c>
      <c r="BL246" s="568" t="s">
        <v>86</v>
      </c>
      <c r="BM246" s="568" t="s">
        <v>338</v>
      </c>
    </row>
    <row r="247" spans="2:65" s="683" customFormat="1">
      <c r="B247" s="682"/>
      <c r="D247" s="684" t="s">
        <v>88</v>
      </c>
      <c r="E247" s="685" t="s">
        <v>1</v>
      </c>
      <c r="F247" s="686" t="s">
        <v>339</v>
      </c>
      <c r="H247" s="687">
        <v>45</v>
      </c>
      <c r="I247" s="730"/>
      <c r="J247" s="688"/>
      <c r="L247" s="682"/>
      <c r="M247" s="689"/>
      <c r="N247" s="690"/>
      <c r="O247" s="690"/>
      <c r="P247" s="690"/>
      <c r="Q247" s="690"/>
      <c r="R247" s="690"/>
      <c r="S247" s="690"/>
      <c r="T247" s="691"/>
      <c r="AT247" s="685" t="s">
        <v>88</v>
      </c>
      <c r="AU247" s="685" t="s">
        <v>45</v>
      </c>
      <c r="AV247" s="683" t="s">
        <v>45</v>
      </c>
      <c r="AW247" s="683" t="s">
        <v>24</v>
      </c>
      <c r="AX247" s="683" t="s">
        <v>42</v>
      </c>
      <c r="AY247" s="685" t="s">
        <v>79</v>
      </c>
    </row>
    <row r="248" spans="2:65" s="693" customFormat="1">
      <c r="B248" s="692"/>
      <c r="D248" s="694" t="s">
        <v>88</v>
      </c>
      <c r="E248" s="695" t="s">
        <v>1</v>
      </c>
      <c r="F248" s="696" t="s">
        <v>90</v>
      </c>
      <c r="H248" s="697">
        <v>45</v>
      </c>
      <c r="I248" s="731"/>
      <c r="J248" s="698"/>
      <c r="L248" s="692"/>
      <c r="M248" s="699"/>
      <c r="N248" s="700"/>
      <c r="O248" s="700"/>
      <c r="P248" s="700"/>
      <c r="Q248" s="700"/>
      <c r="R248" s="700"/>
      <c r="S248" s="700"/>
      <c r="T248" s="701"/>
      <c r="AT248" s="702" t="s">
        <v>88</v>
      </c>
      <c r="AU248" s="702" t="s">
        <v>45</v>
      </c>
      <c r="AV248" s="693" t="s">
        <v>91</v>
      </c>
      <c r="AW248" s="693" t="s">
        <v>24</v>
      </c>
      <c r="AX248" s="693" t="s">
        <v>12</v>
      </c>
      <c r="AY248" s="702" t="s">
        <v>79</v>
      </c>
    </row>
    <row r="249" spans="2:65" s="579" customFormat="1" ht="31.5" customHeight="1">
      <c r="B249" s="580"/>
      <c r="C249" s="671" t="s">
        <v>340</v>
      </c>
      <c r="D249" s="671" t="s">
        <v>82</v>
      </c>
      <c r="E249" s="672" t="s">
        <v>341</v>
      </c>
      <c r="F249" s="673" t="s">
        <v>342</v>
      </c>
      <c r="G249" s="674" t="s">
        <v>85</v>
      </c>
      <c r="H249" s="675">
        <v>15</v>
      </c>
      <c r="I249" s="1"/>
      <c r="J249" s="676">
        <f>ROUND(I249*H249,3)</f>
        <v>0</v>
      </c>
      <c r="K249" s="673"/>
      <c r="L249" s="580"/>
      <c r="M249" s="677" t="s">
        <v>1</v>
      </c>
      <c r="N249" s="678" t="s">
        <v>31</v>
      </c>
      <c r="O249" s="679">
        <v>0.106</v>
      </c>
      <c r="P249" s="679">
        <f>O249*H249</f>
        <v>1.5899999999999999</v>
      </c>
      <c r="Q249" s="679">
        <v>1.4999999999999999E-4</v>
      </c>
      <c r="R249" s="679">
        <f>Q249*H249</f>
        <v>2.2499999999999998E-3</v>
      </c>
      <c r="S249" s="679">
        <v>0</v>
      </c>
      <c r="T249" s="680">
        <f>S249*H249</f>
        <v>0</v>
      </c>
      <c r="AR249" s="568" t="s">
        <v>86</v>
      </c>
      <c r="AT249" s="568" t="s">
        <v>82</v>
      </c>
      <c r="AU249" s="568" t="s">
        <v>45</v>
      </c>
      <c r="AY249" s="568" t="s">
        <v>79</v>
      </c>
      <c r="BE249" s="637">
        <f>IF(N249="základní",J249,0)</f>
        <v>0</v>
      </c>
      <c r="BF249" s="637">
        <f>IF(N249="snížená",J249,0)</f>
        <v>0</v>
      </c>
      <c r="BG249" s="637">
        <f>IF(N249="zákl. přenesená",J249,0)</f>
        <v>0</v>
      </c>
      <c r="BH249" s="637">
        <f>IF(N249="sníž. přenesená",J249,0)</f>
        <v>0</v>
      </c>
      <c r="BI249" s="637">
        <f>IF(N249="nulová",J249,0)</f>
        <v>0</v>
      </c>
      <c r="BJ249" s="568" t="s">
        <v>12</v>
      </c>
      <c r="BK249" s="681">
        <f>ROUND(I249*H249,3)</f>
        <v>0</v>
      </c>
      <c r="BL249" s="568" t="s">
        <v>86</v>
      </c>
      <c r="BM249" s="568" t="s">
        <v>343</v>
      </c>
    </row>
    <row r="250" spans="2:65" s="683" customFormat="1">
      <c r="B250" s="682"/>
      <c r="D250" s="684" t="s">
        <v>88</v>
      </c>
      <c r="E250" s="685" t="s">
        <v>1</v>
      </c>
      <c r="F250" s="686" t="s">
        <v>344</v>
      </c>
      <c r="H250" s="687">
        <v>15</v>
      </c>
      <c r="I250" s="730"/>
      <c r="J250" s="688"/>
      <c r="L250" s="682"/>
      <c r="M250" s="689"/>
      <c r="N250" s="690"/>
      <c r="O250" s="690"/>
      <c r="P250" s="690"/>
      <c r="Q250" s="690"/>
      <c r="R250" s="690"/>
      <c r="S250" s="690"/>
      <c r="T250" s="691"/>
      <c r="AT250" s="685" t="s">
        <v>88</v>
      </c>
      <c r="AU250" s="685" t="s">
        <v>45</v>
      </c>
      <c r="AV250" s="683" t="s">
        <v>45</v>
      </c>
      <c r="AW250" s="683" t="s">
        <v>24</v>
      </c>
      <c r="AX250" s="683" t="s">
        <v>42</v>
      </c>
      <c r="AY250" s="685" t="s">
        <v>79</v>
      </c>
    </row>
    <row r="251" spans="2:65" s="693" customFormat="1">
      <c r="B251" s="692"/>
      <c r="D251" s="694" t="s">
        <v>88</v>
      </c>
      <c r="E251" s="695" t="s">
        <v>1</v>
      </c>
      <c r="F251" s="696" t="s">
        <v>90</v>
      </c>
      <c r="H251" s="697">
        <v>15</v>
      </c>
      <c r="I251" s="731"/>
      <c r="J251" s="698"/>
      <c r="L251" s="692"/>
      <c r="M251" s="699"/>
      <c r="N251" s="700"/>
      <c r="O251" s="700"/>
      <c r="P251" s="700"/>
      <c r="Q251" s="700"/>
      <c r="R251" s="700"/>
      <c r="S251" s="700"/>
      <c r="T251" s="701"/>
      <c r="AT251" s="702" t="s">
        <v>88</v>
      </c>
      <c r="AU251" s="702" t="s">
        <v>45</v>
      </c>
      <c r="AV251" s="693" t="s">
        <v>91</v>
      </c>
      <c r="AW251" s="693" t="s">
        <v>24</v>
      </c>
      <c r="AX251" s="693" t="s">
        <v>12</v>
      </c>
      <c r="AY251" s="702" t="s">
        <v>79</v>
      </c>
    </row>
    <row r="252" spans="2:65" s="579" customFormat="1" ht="22.5" customHeight="1">
      <c r="B252" s="580"/>
      <c r="C252" s="671" t="s">
        <v>345</v>
      </c>
      <c r="D252" s="671" t="s">
        <v>82</v>
      </c>
      <c r="E252" s="672" t="s">
        <v>346</v>
      </c>
      <c r="F252" s="673" t="s">
        <v>347</v>
      </c>
      <c r="G252" s="674" t="s">
        <v>185</v>
      </c>
      <c r="H252" s="675">
        <v>120</v>
      </c>
      <c r="I252" s="1"/>
      <c r="J252" s="676">
        <f>ROUND(I252*H252,3)</f>
        <v>0</v>
      </c>
      <c r="K252" s="673"/>
      <c r="L252" s="580"/>
      <c r="M252" s="677" t="s">
        <v>1</v>
      </c>
      <c r="N252" s="678" t="s">
        <v>31</v>
      </c>
      <c r="O252" s="679">
        <v>0.42499999999999999</v>
      </c>
      <c r="P252" s="679">
        <f>O252*H252</f>
        <v>51</v>
      </c>
      <c r="Q252" s="679">
        <v>0</v>
      </c>
      <c r="R252" s="679">
        <f>Q252*H252</f>
        <v>0</v>
      </c>
      <c r="S252" s="679">
        <v>0</v>
      </c>
      <c r="T252" s="680">
        <f>S252*H252</f>
        <v>0</v>
      </c>
      <c r="AR252" s="568" t="s">
        <v>86</v>
      </c>
      <c r="AT252" s="568" t="s">
        <v>82</v>
      </c>
      <c r="AU252" s="568" t="s">
        <v>45</v>
      </c>
      <c r="AY252" s="568" t="s">
        <v>79</v>
      </c>
      <c r="BE252" s="637">
        <f>IF(N252="základní",J252,0)</f>
        <v>0</v>
      </c>
      <c r="BF252" s="637">
        <f>IF(N252="snížená",J252,0)</f>
        <v>0</v>
      </c>
      <c r="BG252" s="637">
        <f>IF(N252="zákl. přenesená",J252,0)</f>
        <v>0</v>
      </c>
      <c r="BH252" s="637">
        <f>IF(N252="sníž. přenesená",J252,0)</f>
        <v>0</v>
      </c>
      <c r="BI252" s="637">
        <f>IF(N252="nulová",J252,0)</f>
        <v>0</v>
      </c>
      <c r="BJ252" s="568" t="s">
        <v>12</v>
      </c>
      <c r="BK252" s="681">
        <f>ROUND(I252*H252,3)</f>
        <v>0</v>
      </c>
      <c r="BL252" s="568" t="s">
        <v>86</v>
      </c>
      <c r="BM252" s="568" t="s">
        <v>348</v>
      </c>
    </row>
    <row r="253" spans="2:65" s="683" customFormat="1">
      <c r="B253" s="682"/>
      <c r="D253" s="684" t="s">
        <v>88</v>
      </c>
      <c r="E253" s="685" t="s">
        <v>1</v>
      </c>
      <c r="F253" s="686" t="s">
        <v>349</v>
      </c>
      <c r="H253" s="687">
        <v>120</v>
      </c>
      <c r="I253" s="730"/>
      <c r="J253" s="688"/>
      <c r="L253" s="682"/>
      <c r="M253" s="689"/>
      <c r="N253" s="690"/>
      <c r="O253" s="690"/>
      <c r="P253" s="690"/>
      <c r="Q253" s="690"/>
      <c r="R253" s="690"/>
      <c r="S253" s="690"/>
      <c r="T253" s="691"/>
      <c r="AT253" s="685" t="s">
        <v>88</v>
      </c>
      <c r="AU253" s="685" t="s">
        <v>45</v>
      </c>
      <c r="AV253" s="683" t="s">
        <v>45</v>
      </c>
      <c r="AW253" s="683" t="s">
        <v>24</v>
      </c>
      <c r="AX253" s="683" t="s">
        <v>42</v>
      </c>
      <c r="AY253" s="685" t="s">
        <v>79</v>
      </c>
    </row>
    <row r="254" spans="2:65" s="693" customFormat="1">
      <c r="B254" s="692"/>
      <c r="D254" s="694" t="s">
        <v>88</v>
      </c>
      <c r="E254" s="695" t="s">
        <v>1</v>
      </c>
      <c r="F254" s="696" t="s">
        <v>90</v>
      </c>
      <c r="H254" s="697">
        <v>120</v>
      </c>
      <c r="I254" s="731"/>
      <c r="J254" s="698"/>
      <c r="L254" s="692"/>
      <c r="M254" s="699"/>
      <c r="N254" s="700"/>
      <c r="O254" s="700"/>
      <c r="P254" s="700"/>
      <c r="Q254" s="700"/>
      <c r="R254" s="700"/>
      <c r="S254" s="700"/>
      <c r="T254" s="701"/>
      <c r="AT254" s="702" t="s">
        <v>88</v>
      </c>
      <c r="AU254" s="702" t="s">
        <v>45</v>
      </c>
      <c r="AV254" s="693" t="s">
        <v>91</v>
      </c>
      <c r="AW254" s="693" t="s">
        <v>24</v>
      </c>
      <c r="AX254" s="693" t="s">
        <v>12</v>
      </c>
      <c r="AY254" s="702" t="s">
        <v>79</v>
      </c>
    </row>
    <row r="255" spans="2:65" s="579" customFormat="1" ht="22.5" customHeight="1">
      <c r="B255" s="580"/>
      <c r="C255" s="671" t="s">
        <v>165</v>
      </c>
      <c r="D255" s="671" t="s">
        <v>82</v>
      </c>
      <c r="E255" s="672" t="s">
        <v>350</v>
      </c>
      <c r="F255" s="673" t="s">
        <v>351</v>
      </c>
      <c r="G255" s="674" t="s">
        <v>352</v>
      </c>
      <c r="H255" s="675">
        <v>1</v>
      </c>
      <c r="I255" s="1"/>
      <c r="J255" s="676">
        <f>ROUND(I255*H255,3)</f>
        <v>0</v>
      </c>
      <c r="K255" s="673"/>
      <c r="L255" s="580"/>
      <c r="M255" s="677" t="s">
        <v>1</v>
      </c>
      <c r="N255" s="678" t="s">
        <v>31</v>
      </c>
      <c r="O255" s="679">
        <v>1.272</v>
      </c>
      <c r="P255" s="679">
        <f>O255*H255</f>
        <v>1.272</v>
      </c>
      <c r="Q255" s="679">
        <v>2.852E-2</v>
      </c>
      <c r="R255" s="679">
        <f>Q255*H255</f>
        <v>2.852E-2</v>
      </c>
      <c r="S255" s="679">
        <v>0</v>
      </c>
      <c r="T255" s="680">
        <f>S255*H255</f>
        <v>0</v>
      </c>
      <c r="AR255" s="568" t="s">
        <v>86</v>
      </c>
      <c r="AT255" s="568" t="s">
        <v>82</v>
      </c>
      <c r="AU255" s="568" t="s">
        <v>45</v>
      </c>
      <c r="AY255" s="568" t="s">
        <v>79</v>
      </c>
      <c r="BE255" s="637">
        <f>IF(N255="základní",J255,0)</f>
        <v>0</v>
      </c>
      <c r="BF255" s="637">
        <f>IF(N255="snížená",J255,0)</f>
        <v>0</v>
      </c>
      <c r="BG255" s="637">
        <f>IF(N255="zákl. přenesená",J255,0)</f>
        <v>0</v>
      </c>
      <c r="BH255" s="637">
        <f>IF(N255="sníž. přenesená",J255,0)</f>
        <v>0</v>
      </c>
      <c r="BI255" s="637">
        <f>IF(N255="nulová",J255,0)</f>
        <v>0</v>
      </c>
      <c r="BJ255" s="568" t="s">
        <v>12</v>
      </c>
      <c r="BK255" s="681">
        <f>ROUND(I255*H255,3)</f>
        <v>0</v>
      </c>
      <c r="BL255" s="568" t="s">
        <v>86</v>
      </c>
      <c r="BM255" s="568" t="s">
        <v>353</v>
      </c>
    </row>
    <row r="256" spans="2:65" s="683" customFormat="1">
      <c r="B256" s="682"/>
      <c r="D256" s="684" t="s">
        <v>88</v>
      </c>
      <c r="E256" s="685" t="s">
        <v>1</v>
      </c>
      <c r="F256" s="686" t="s">
        <v>255</v>
      </c>
      <c r="H256" s="687">
        <v>1</v>
      </c>
      <c r="I256" s="730"/>
      <c r="J256" s="688"/>
      <c r="L256" s="682"/>
      <c r="M256" s="689"/>
      <c r="N256" s="690"/>
      <c r="O256" s="690"/>
      <c r="P256" s="690"/>
      <c r="Q256" s="690"/>
      <c r="R256" s="690"/>
      <c r="S256" s="690"/>
      <c r="T256" s="691"/>
      <c r="AT256" s="685" t="s">
        <v>88</v>
      </c>
      <c r="AU256" s="685" t="s">
        <v>45</v>
      </c>
      <c r="AV256" s="683" t="s">
        <v>45</v>
      </c>
      <c r="AW256" s="683" t="s">
        <v>24</v>
      </c>
      <c r="AX256" s="683" t="s">
        <v>42</v>
      </c>
      <c r="AY256" s="685" t="s">
        <v>79</v>
      </c>
    </row>
    <row r="257" spans="2:65" s="693" customFormat="1">
      <c r="B257" s="692"/>
      <c r="D257" s="694" t="s">
        <v>88</v>
      </c>
      <c r="E257" s="695" t="s">
        <v>1</v>
      </c>
      <c r="F257" s="696" t="s">
        <v>90</v>
      </c>
      <c r="H257" s="697">
        <v>1</v>
      </c>
      <c r="I257" s="731"/>
      <c r="J257" s="698"/>
      <c r="L257" s="692"/>
      <c r="M257" s="699"/>
      <c r="N257" s="700"/>
      <c r="O257" s="700"/>
      <c r="P257" s="700"/>
      <c r="Q257" s="700"/>
      <c r="R257" s="700"/>
      <c r="S257" s="700"/>
      <c r="T257" s="701"/>
      <c r="AT257" s="702" t="s">
        <v>88</v>
      </c>
      <c r="AU257" s="702" t="s">
        <v>45</v>
      </c>
      <c r="AV257" s="693" t="s">
        <v>91</v>
      </c>
      <c r="AW257" s="693" t="s">
        <v>24</v>
      </c>
      <c r="AX257" s="693" t="s">
        <v>12</v>
      </c>
      <c r="AY257" s="702" t="s">
        <v>79</v>
      </c>
    </row>
    <row r="258" spans="2:65" s="579" customFormat="1" ht="22.5" customHeight="1">
      <c r="B258" s="580"/>
      <c r="C258" s="671" t="s">
        <v>354</v>
      </c>
      <c r="D258" s="671" t="s">
        <v>82</v>
      </c>
      <c r="E258" s="672" t="s">
        <v>355</v>
      </c>
      <c r="F258" s="673" t="s">
        <v>356</v>
      </c>
      <c r="G258" s="674" t="s">
        <v>352</v>
      </c>
      <c r="H258" s="675">
        <v>1</v>
      </c>
      <c r="I258" s="1"/>
      <c r="J258" s="676">
        <f>ROUND(I258*H258,3)</f>
        <v>0</v>
      </c>
      <c r="K258" s="673"/>
      <c r="L258" s="580"/>
      <c r="M258" s="677" t="s">
        <v>1</v>
      </c>
      <c r="N258" s="678" t="s">
        <v>31</v>
      </c>
      <c r="O258" s="679">
        <v>1.4930000000000001</v>
      </c>
      <c r="P258" s="679">
        <f>O258*H258</f>
        <v>1.4930000000000001</v>
      </c>
      <c r="Q258" s="679">
        <v>3.2599999999999997E-2</v>
      </c>
      <c r="R258" s="679">
        <f>Q258*H258</f>
        <v>3.2599999999999997E-2</v>
      </c>
      <c r="S258" s="679">
        <v>0</v>
      </c>
      <c r="T258" s="680">
        <f>S258*H258</f>
        <v>0</v>
      </c>
      <c r="AR258" s="568" t="s">
        <v>86</v>
      </c>
      <c r="AT258" s="568" t="s">
        <v>82</v>
      </c>
      <c r="AU258" s="568" t="s">
        <v>45</v>
      </c>
      <c r="AY258" s="568" t="s">
        <v>79</v>
      </c>
      <c r="BE258" s="637">
        <f>IF(N258="základní",J258,0)</f>
        <v>0</v>
      </c>
      <c r="BF258" s="637">
        <f>IF(N258="snížená",J258,0)</f>
        <v>0</v>
      </c>
      <c r="BG258" s="637">
        <f>IF(N258="zákl. přenesená",J258,0)</f>
        <v>0</v>
      </c>
      <c r="BH258" s="637">
        <f>IF(N258="sníž. přenesená",J258,0)</f>
        <v>0</v>
      </c>
      <c r="BI258" s="637">
        <f>IF(N258="nulová",J258,0)</f>
        <v>0</v>
      </c>
      <c r="BJ258" s="568" t="s">
        <v>12</v>
      </c>
      <c r="BK258" s="681">
        <f>ROUND(I258*H258,3)</f>
        <v>0</v>
      </c>
      <c r="BL258" s="568" t="s">
        <v>86</v>
      </c>
      <c r="BM258" s="568" t="s">
        <v>357</v>
      </c>
    </row>
    <row r="259" spans="2:65" s="683" customFormat="1">
      <c r="B259" s="682"/>
      <c r="D259" s="684" t="s">
        <v>88</v>
      </c>
      <c r="E259" s="685" t="s">
        <v>1</v>
      </c>
      <c r="F259" s="686" t="s">
        <v>255</v>
      </c>
      <c r="H259" s="687">
        <v>1</v>
      </c>
      <c r="I259" s="730"/>
      <c r="J259" s="688"/>
      <c r="L259" s="682"/>
      <c r="M259" s="689"/>
      <c r="N259" s="690"/>
      <c r="O259" s="690"/>
      <c r="P259" s="690"/>
      <c r="Q259" s="690"/>
      <c r="R259" s="690"/>
      <c r="S259" s="690"/>
      <c r="T259" s="691"/>
      <c r="AT259" s="685" t="s">
        <v>88</v>
      </c>
      <c r="AU259" s="685" t="s">
        <v>45</v>
      </c>
      <c r="AV259" s="683" t="s">
        <v>45</v>
      </c>
      <c r="AW259" s="683" t="s">
        <v>24</v>
      </c>
      <c r="AX259" s="683" t="s">
        <v>42</v>
      </c>
      <c r="AY259" s="685" t="s">
        <v>79</v>
      </c>
    </row>
    <row r="260" spans="2:65" s="693" customFormat="1">
      <c r="B260" s="692"/>
      <c r="D260" s="694" t="s">
        <v>88</v>
      </c>
      <c r="E260" s="695" t="s">
        <v>1</v>
      </c>
      <c r="F260" s="696" t="s">
        <v>90</v>
      </c>
      <c r="H260" s="697">
        <v>1</v>
      </c>
      <c r="I260" s="731"/>
      <c r="J260" s="698"/>
      <c r="L260" s="692"/>
      <c r="M260" s="699"/>
      <c r="N260" s="700"/>
      <c r="O260" s="700"/>
      <c r="P260" s="700"/>
      <c r="Q260" s="700"/>
      <c r="R260" s="700"/>
      <c r="S260" s="700"/>
      <c r="T260" s="701"/>
      <c r="AT260" s="702" t="s">
        <v>88</v>
      </c>
      <c r="AU260" s="702" t="s">
        <v>45</v>
      </c>
      <c r="AV260" s="693" t="s">
        <v>91</v>
      </c>
      <c r="AW260" s="693" t="s">
        <v>24</v>
      </c>
      <c r="AX260" s="693" t="s">
        <v>12</v>
      </c>
      <c r="AY260" s="702" t="s">
        <v>79</v>
      </c>
    </row>
    <row r="261" spans="2:65" s="579" customFormat="1" ht="22.5" customHeight="1">
      <c r="B261" s="580"/>
      <c r="C261" s="671" t="s">
        <v>358</v>
      </c>
      <c r="D261" s="671" t="s">
        <v>82</v>
      </c>
      <c r="E261" s="672" t="s">
        <v>359</v>
      </c>
      <c r="F261" s="673" t="s">
        <v>360</v>
      </c>
      <c r="G261" s="674" t="s">
        <v>352</v>
      </c>
      <c r="H261" s="675">
        <v>1</v>
      </c>
      <c r="I261" s="1"/>
      <c r="J261" s="676">
        <f>ROUND(I261*H261,3)</f>
        <v>0</v>
      </c>
      <c r="K261" s="673"/>
      <c r="L261" s="580"/>
      <c r="M261" s="677" t="s">
        <v>1</v>
      </c>
      <c r="N261" s="678" t="s">
        <v>31</v>
      </c>
      <c r="O261" s="679">
        <v>1.272</v>
      </c>
      <c r="P261" s="679">
        <f>O261*H261</f>
        <v>1.272</v>
      </c>
      <c r="Q261" s="679">
        <v>2.4240000000000001E-2</v>
      </c>
      <c r="R261" s="679">
        <f>Q261*H261</f>
        <v>2.4240000000000001E-2</v>
      </c>
      <c r="S261" s="679">
        <v>0</v>
      </c>
      <c r="T261" s="680">
        <f>S261*H261</f>
        <v>0</v>
      </c>
      <c r="AR261" s="568" t="s">
        <v>86</v>
      </c>
      <c r="AT261" s="568" t="s">
        <v>82</v>
      </c>
      <c r="AU261" s="568" t="s">
        <v>45</v>
      </c>
      <c r="AY261" s="568" t="s">
        <v>79</v>
      </c>
      <c r="BE261" s="637">
        <f>IF(N261="základní",J261,0)</f>
        <v>0</v>
      </c>
      <c r="BF261" s="637">
        <f>IF(N261="snížená",J261,0)</f>
        <v>0</v>
      </c>
      <c r="BG261" s="637">
        <f>IF(N261="zákl. přenesená",J261,0)</f>
        <v>0</v>
      </c>
      <c r="BH261" s="637">
        <f>IF(N261="sníž. přenesená",J261,0)</f>
        <v>0</v>
      </c>
      <c r="BI261" s="637">
        <f>IF(N261="nulová",J261,0)</f>
        <v>0</v>
      </c>
      <c r="BJ261" s="568" t="s">
        <v>12</v>
      </c>
      <c r="BK261" s="681">
        <f>ROUND(I261*H261,3)</f>
        <v>0</v>
      </c>
      <c r="BL261" s="568" t="s">
        <v>86</v>
      </c>
      <c r="BM261" s="568" t="s">
        <v>361</v>
      </c>
    </row>
    <row r="262" spans="2:65" s="683" customFormat="1">
      <c r="B262" s="682"/>
      <c r="D262" s="684" t="s">
        <v>88</v>
      </c>
      <c r="E262" s="685" t="s">
        <v>1</v>
      </c>
      <c r="F262" s="686" t="s">
        <v>255</v>
      </c>
      <c r="H262" s="687">
        <v>1</v>
      </c>
      <c r="I262" s="730"/>
      <c r="J262" s="688"/>
      <c r="L262" s="682"/>
      <c r="M262" s="689"/>
      <c r="N262" s="690"/>
      <c r="O262" s="690"/>
      <c r="P262" s="690"/>
      <c r="Q262" s="690"/>
      <c r="R262" s="690"/>
      <c r="S262" s="690"/>
      <c r="T262" s="691"/>
      <c r="AT262" s="685" t="s">
        <v>88</v>
      </c>
      <c r="AU262" s="685" t="s">
        <v>45</v>
      </c>
      <c r="AV262" s="683" t="s">
        <v>45</v>
      </c>
      <c r="AW262" s="683" t="s">
        <v>24</v>
      </c>
      <c r="AX262" s="683" t="s">
        <v>42</v>
      </c>
      <c r="AY262" s="685" t="s">
        <v>79</v>
      </c>
    </row>
    <row r="263" spans="2:65" s="693" customFormat="1">
      <c r="B263" s="692"/>
      <c r="D263" s="694" t="s">
        <v>88</v>
      </c>
      <c r="E263" s="695" t="s">
        <v>1</v>
      </c>
      <c r="F263" s="696" t="s">
        <v>90</v>
      </c>
      <c r="H263" s="697">
        <v>1</v>
      </c>
      <c r="I263" s="731"/>
      <c r="J263" s="698"/>
      <c r="L263" s="692"/>
      <c r="M263" s="699"/>
      <c r="N263" s="700"/>
      <c r="O263" s="700"/>
      <c r="P263" s="700"/>
      <c r="Q263" s="700"/>
      <c r="R263" s="700"/>
      <c r="S263" s="700"/>
      <c r="T263" s="701"/>
      <c r="AT263" s="702" t="s">
        <v>88</v>
      </c>
      <c r="AU263" s="702" t="s">
        <v>45</v>
      </c>
      <c r="AV263" s="693" t="s">
        <v>91</v>
      </c>
      <c r="AW263" s="693" t="s">
        <v>24</v>
      </c>
      <c r="AX263" s="693" t="s">
        <v>12</v>
      </c>
      <c r="AY263" s="702" t="s">
        <v>79</v>
      </c>
    </row>
    <row r="264" spans="2:65" s="579" customFormat="1" ht="22.5" customHeight="1">
      <c r="B264" s="580"/>
      <c r="C264" s="671" t="s">
        <v>362</v>
      </c>
      <c r="D264" s="671" t="s">
        <v>82</v>
      </c>
      <c r="E264" s="672" t="s">
        <v>363</v>
      </c>
      <c r="F264" s="673" t="s">
        <v>364</v>
      </c>
      <c r="G264" s="674" t="s">
        <v>185</v>
      </c>
      <c r="H264" s="675">
        <v>5</v>
      </c>
      <c r="I264" s="1"/>
      <c r="J264" s="676">
        <f>ROUND(I264*H264,3)</f>
        <v>0</v>
      </c>
      <c r="K264" s="673"/>
      <c r="L264" s="580"/>
      <c r="M264" s="677" t="s">
        <v>1</v>
      </c>
      <c r="N264" s="678" t="s">
        <v>31</v>
      </c>
      <c r="O264" s="679">
        <v>1.272</v>
      </c>
      <c r="P264" s="679">
        <f>O264*H264</f>
        <v>6.36</v>
      </c>
      <c r="Q264" s="679">
        <v>9.7199999999999995E-3</v>
      </c>
      <c r="R264" s="679">
        <f>Q264*H264</f>
        <v>4.8599999999999997E-2</v>
      </c>
      <c r="S264" s="679">
        <v>0</v>
      </c>
      <c r="T264" s="680">
        <f>S264*H264</f>
        <v>0</v>
      </c>
      <c r="AR264" s="568" t="s">
        <v>86</v>
      </c>
      <c r="AT264" s="568" t="s">
        <v>82</v>
      </c>
      <c r="AU264" s="568" t="s">
        <v>45</v>
      </c>
      <c r="AY264" s="568" t="s">
        <v>79</v>
      </c>
      <c r="BE264" s="637">
        <f>IF(N264="základní",J264,0)</f>
        <v>0</v>
      </c>
      <c r="BF264" s="637">
        <f>IF(N264="snížená",J264,0)</f>
        <v>0</v>
      </c>
      <c r="BG264" s="637">
        <f>IF(N264="zákl. přenesená",J264,0)</f>
        <v>0</v>
      </c>
      <c r="BH264" s="637">
        <f>IF(N264="sníž. přenesená",J264,0)</f>
        <v>0</v>
      </c>
      <c r="BI264" s="637">
        <f>IF(N264="nulová",J264,0)</f>
        <v>0</v>
      </c>
      <c r="BJ264" s="568" t="s">
        <v>12</v>
      </c>
      <c r="BK264" s="681">
        <f>ROUND(I264*H264,3)</f>
        <v>0</v>
      </c>
      <c r="BL264" s="568" t="s">
        <v>86</v>
      </c>
      <c r="BM264" s="568" t="s">
        <v>365</v>
      </c>
    </row>
    <row r="265" spans="2:65" s="683" customFormat="1">
      <c r="B265" s="682"/>
      <c r="D265" s="684" t="s">
        <v>88</v>
      </c>
      <c r="E265" s="685" t="s">
        <v>1</v>
      </c>
      <c r="F265" s="686" t="s">
        <v>366</v>
      </c>
      <c r="H265" s="687">
        <v>5</v>
      </c>
      <c r="I265" s="730"/>
      <c r="J265" s="688"/>
      <c r="L265" s="682"/>
      <c r="M265" s="689"/>
      <c r="N265" s="690"/>
      <c r="O265" s="690"/>
      <c r="P265" s="690"/>
      <c r="Q265" s="690"/>
      <c r="R265" s="690"/>
      <c r="S265" s="690"/>
      <c r="T265" s="691"/>
      <c r="AT265" s="685" t="s">
        <v>88</v>
      </c>
      <c r="AU265" s="685" t="s">
        <v>45</v>
      </c>
      <c r="AV265" s="683" t="s">
        <v>45</v>
      </c>
      <c r="AW265" s="683" t="s">
        <v>24</v>
      </c>
      <c r="AX265" s="683" t="s">
        <v>12</v>
      </c>
      <c r="AY265" s="685" t="s">
        <v>79</v>
      </c>
    </row>
    <row r="266" spans="2:65" s="693" customFormat="1">
      <c r="B266" s="692"/>
      <c r="D266" s="694" t="s">
        <v>88</v>
      </c>
      <c r="E266" s="695" t="s">
        <v>1</v>
      </c>
      <c r="F266" s="696" t="s">
        <v>90</v>
      </c>
      <c r="H266" s="697">
        <v>5</v>
      </c>
      <c r="I266" s="731"/>
      <c r="J266" s="698"/>
      <c r="L266" s="692"/>
      <c r="M266" s="699"/>
      <c r="N266" s="700"/>
      <c r="O266" s="700"/>
      <c r="P266" s="700"/>
      <c r="Q266" s="700"/>
      <c r="R266" s="700"/>
      <c r="S266" s="700"/>
      <c r="T266" s="701"/>
      <c r="AT266" s="702" t="s">
        <v>88</v>
      </c>
      <c r="AU266" s="702" t="s">
        <v>45</v>
      </c>
      <c r="AV266" s="693" t="s">
        <v>91</v>
      </c>
      <c r="AW266" s="693" t="s">
        <v>24</v>
      </c>
      <c r="AX266" s="693" t="s">
        <v>42</v>
      </c>
      <c r="AY266" s="702" t="s">
        <v>79</v>
      </c>
    </row>
    <row r="267" spans="2:65" s="579" customFormat="1" ht="22.5" customHeight="1">
      <c r="B267" s="580"/>
      <c r="C267" s="703" t="s">
        <v>367</v>
      </c>
      <c r="D267" s="703" t="s">
        <v>92</v>
      </c>
      <c r="E267" s="704" t="s">
        <v>368</v>
      </c>
      <c r="F267" s="705" t="s">
        <v>369</v>
      </c>
      <c r="G267" s="706" t="s">
        <v>185</v>
      </c>
      <c r="H267" s="707">
        <v>5</v>
      </c>
      <c r="I267" s="2"/>
      <c r="J267" s="708">
        <f>ROUND(I267*H267,3)</f>
        <v>0</v>
      </c>
      <c r="K267" s="705"/>
      <c r="L267" s="709"/>
      <c r="M267" s="710" t="s">
        <v>1</v>
      </c>
      <c r="N267" s="711" t="s">
        <v>31</v>
      </c>
      <c r="O267" s="679">
        <v>0</v>
      </c>
      <c r="P267" s="679">
        <f>O267*H267</f>
        <v>0</v>
      </c>
      <c r="Q267" s="679">
        <v>3.0999999999999999E-3</v>
      </c>
      <c r="R267" s="679">
        <f>Q267*H267</f>
        <v>1.55E-2</v>
      </c>
      <c r="S267" s="679">
        <v>0</v>
      </c>
      <c r="T267" s="680">
        <f>S267*H267</f>
        <v>0</v>
      </c>
      <c r="AR267" s="568" t="s">
        <v>95</v>
      </c>
      <c r="AT267" s="568" t="s">
        <v>92</v>
      </c>
      <c r="AU267" s="568" t="s">
        <v>45</v>
      </c>
      <c r="AY267" s="568" t="s">
        <v>79</v>
      </c>
      <c r="BE267" s="637">
        <f>IF(N267="základní",J267,0)</f>
        <v>0</v>
      </c>
      <c r="BF267" s="637">
        <f>IF(N267="snížená",J267,0)</f>
        <v>0</v>
      </c>
      <c r="BG267" s="637">
        <f>IF(N267="zákl. přenesená",J267,0)</f>
        <v>0</v>
      </c>
      <c r="BH267" s="637">
        <f>IF(N267="sníž. přenesená",J267,0)</f>
        <v>0</v>
      </c>
      <c r="BI267" s="637">
        <f>IF(N267="nulová",J267,0)</f>
        <v>0</v>
      </c>
      <c r="BJ267" s="568" t="s">
        <v>12</v>
      </c>
      <c r="BK267" s="681">
        <f>ROUND(I267*H267,3)</f>
        <v>0</v>
      </c>
      <c r="BL267" s="568" t="s">
        <v>86</v>
      </c>
      <c r="BM267" s="568" t="s">
        <v>370</v>
      </c>
    </row>
    <row r="268" spans="2:65" s="683" customFormat="1">
      <c r="B268" s="682"/>
      <c r="D268" s="684" t="s">
        <v>88</v>
      </c>
      <c r="E268" s="685" t="s">
        <v>1</v>
      </c>
      <c r="F268" s="686" t="s">
        <v>366</v>
      </c>
      <c r="H268" s="687">
        <v>5</v>
      </c>
      <c r="I268" s="730"/>
      <c r="J268" s="688"/>
      <c r="L268" s="682"/>
      <c r="M268" s="689"/>
      <c r="N268" s="690"/>
      <c r="O268" s="690"/>
      <c r="P268" s="690"/>
      <c r="Q268" s="690"/>
      <c r="R268" s="690"/>
      <c r="S268" s="690"/>
      <c r="T268" s="691"/>
      <c r="AT268" s="685" t="s">
        <v>88</v>
      </c>
      <c r="AU268" s="685" t="s">
        <v>45</v>
      </c>
      <c r="AV268" s="683" t="s">
        <v>45</v>
      </c>
      <c r="AW268" s="683" t="s">
        <v>24</v>
      </c>
      <c r="AX268" s="683" t="s">
        <v>42</v>
      </c>
      <c r="AY268" s="685" t="s">
        <v>79</v>
      </c>
    </row>
    <row r="269" spans="2:65" s="693" customFormat="1">
      <c r="B269" s="692"/>
      <c r="D269" s="694" t="s">
        <v>88</v>
      </c>
      <c r="E269" s="695" t="s">
        <v>1</v>
      </c>
      <c r="F269" s="696" t="s">
        <v>90</v>
      </c>
      <c r="H269" s="697">
        <v>5</v>
      </c>
      <c r="I269" s="731"/>
      <c r="J269" s="698"/>
      <c r="L269" s="692"/>
      <c r="M269" s="699"/>
      <c r="N269" s="700"/>
      <c r="O269" s="700"/>
      <c r="P269" s="700"/>
      <c r="Q269" s="700"/>
      <c r="R269" s="700"/>
      <c r="S269" s="700"/>
      <c r="T269" s="701"/>
      <c r="AT269" s="702" t="s">
        <v>88</v>
      </c>
      <c r="AU269" s="702" t="s">
        <v>45</v>
      </c>
      <c r="AV269" s="693" t="s">
        <v>91</v>
      </c>
      <c r="AW269" s="693" t="s">
        <v>24</v>
      </c>
      <c r="AX269" s="693" t="s">
        <v>12</v>
      </c>
      <c r="AY269" s="702" t="s">
        <v>79</v>
      </c>
    </row>
    <row r="270" spans="2:65" s="579" customFormat="1" ht="22.5" customHeight="1">
      <c r="B270" s="580"/>
      <c r="C270" s="671" t="s">
        <v>371</v>
      </c>
      <c r="D270" s="671" t="s">
        <v>82</v>
      </c>
      <c r="E270" s="672" t="s">
        <v>372</v>
      </c>
      <c r="F270" s="673" t="s">
        <v>373</v>
      </c>
      <c r="G270" s="674" t="s">
        <v>185</v>
      </c>
      <c r="H270" s="675">
        <v>120</v>
      </c>
      <c r="I270" s="1"/>
      <c r="J270" s="676">
        <f>ROUND(I270*H270,3)</f>
        <v>0</v>
      </c>
      <c r="K270" s="673"/>
      <c r="L270" s="580"/>
      <c r="M270" s="677" t="s">
        <v>1</v>
      </c>
      <c r="N270" s="678" t="s">
        <v>31</v>
      </c>
      <c r="O270" s="679">
        <v>0.23</v>
      </c>
      <c r="P270" s="679">
        <f>O270*H270</f>
        <v>27.6</v>
      </c>
      <c r="Q270" s="679">
        <v>1.2999999999999999E-4</v>
      </c>
      <c r="R270" s="679">
        <f>Q270*H270</f>
        <v>1.5599999999999999E-2</v>
      </c>
      <c r="S270" s="679">
        <v>0</v>
      </c>
      <c r="T270" s="680">
        <f>S270*H270</f>
        <v>0</v>
      </c>
      <c r="AR270" s="568" t="s">
        <v>86</v>
      </c>
      <c r="AT270" s="568" t="s">
        <v>82</v>
      </c>
      <c r="AU270" s="568" t="s">
        <v>45</v>
      </c>
      <c r="AY270" s="568" t="s">
        <v>79</v>
      </c>
      <c r="BE270" s="637">
        <f>IF(N270="základní",J270,0)</f>
        <v>0</v>
      </c>
      <c r="BF270" s="637">
        <f>IF(N270="snížená",J270,0)</f>
        <v>0</v>
      </c>
      <c r="BG270" s="637">
        <f>IF(N270="zákl. přenesená",J270,0)</f>
        <v>0</v>
      </c>
      <c r="BH270" s="637">
        <f>IF(N270="sníž. přenesená",J270,0)</f>
        <v>0</v>
      </c>
      <c r="BI270" s="637">
        <f>IF(N270="nulová",J270,0)</f>
        <v>0</v>
      </c>
      <c r="BJ270" s="568" t="s">
        <v>12</v>
      </c>
      <c r="BK270" s="681">
        <f>ROUND(I270*H270,3)</f>
        <v>0</v>
      </c>
      <c r="BL270" s="568" t="s">
        <v>86</v>
      </c>
      <c r="BM270" s="568" t="s">
        <v>374</v>
      </c>
    </row>
    <row r="271" spans="2:65" s="683" customFormat="1">
      <c r="B271" s="682"/>
      <c r="D271" s="684" t="s">
        <v>88</v>
      </c>
      <c r="E271" s="685" t="s">
        <v>1</v>
      </c>
      <c r="F271" s="686" t="s">
        <v>349</v>
      </c>
      <c r="H271" s="687">
        <v>120</v>
      </c>
      <c r="I271" s="730"/>
      <c r="J271" s="688"/>
      <c r="L271" s="682"/>
      <c r="M271" s="689"/>
      <c r="N271" s="690"/>
      <c r="O271" s="690"/>
      <c r="P271" s="690"/>
      <c r="Q271" s="690"/>
      <c r="R271" s="690"/>
      <c r="S271" s="690"/>
      <c r="T271" s="691"/>
      <c r="AT271" s="685" t="s">
        <v>88</v>
      </c>
      <c r="AU271" s="685" t="s">
        <v>45</v>
      </c>
      <c r="AV271" s="683" t="s">
        <v>45</v>
      </c>
      <c r="AW271" s="683" t="s">
        <v>24</v>
      </c>
      <c r="AX271" s="683" t="s">
        <v>42</v>
      </c>
      <c r="AY271" s="685" t="s">
        <v>79</v>
      </c>
    </row>
    <row r="272" spans="2:65" s="693" customFormat="1">
      <c r="B272" s="692"/>
      <c r="D272" s="694" t="s">
        <v>88</v>
      </c>
      <c r="E272" s="695" t="s">
        <v>1</v>
      </c>
      <c r="F272" s="696" t="s">
        <v>90</v>
      </c>
      <c r="H272" s="697">
        <v>120</v>
      </c>
      <c r="I272" s="731"/>
      <c r="J272" s="698"/>
      <c r="L272" s="692"/>
      <c r="M272" s="699"/>
      <c r="N272" s="700"/>
      <c r="O272" s="700"/>
      <c r="P272" s="700"/>
      <c r="Q272" s="700"/>
      <c r="R272" s="700"/>
      <c r="S272" s="700"/>
      <c r="T272" s="701"/>
      <c r="AT272" s="702" t="s">
        <v>88</v>
      </c>
      <c r="AU272" s="702" t="s">
        <v>45</v>
      </c>
      <c r="AV272" s="693" t="s">
        <v>91</v>
      </c>
      <c r="AW272" s="693" t="s">
        <v>24</v>
      </c>
      <c r="AX272" s="693" t="s">
        <v>12</v>
      </c>
      <c r="AY272" s="702" t="s">
        <v>79</v>
      </c>
    </row>
    <row r="273" spans="2:65" s="579" customFormat="1" ht="22.5" customHeight="1">
      <c r="B273" s="580"/>
      <c r="C273" s="671" t="s">
        <v>375</v>
      </c>
      <c r="D273" s="671" t="s">
        <v>82</v>
      </c>
      <c r="E273" s="672" t="s">
        <v>376</v>
      </c>
      <c r="F273" s="673" t="s">
        <v>377</v>
      </c>
      <c r="G273" s="674" t="s">
        <v>185</v>
      </c>
      <c r="H273" s="675">
        <v>14</v>
      </c>
      <c r="I273" s="1"/>
      <c r="J273" s="676">
        <f>ROUND(I273*H273,3)</f>
        <v>0</v>
      </c>
      <c r="K273" s="673"/>
      <c r="L273" s="580"/>
      <c r="M273" s="677" t="s">
        <v>1</v>
      </c>
      <c r="N273" s="678" t="s">
        <v>31</v>
      </c>
      <c r="O273" s="679">
        <v>0.11</v>
      </c>
      <c r="P273" s="679">
        <f>O273*H273</f>
        <v>1.54</v>
      </c>
      <c r="Q273" s="679">
        <v>6.0000000000000002E-5</v>
      </c>
      <c r="R273" s="679">
        <f>Q273*H273</f>
        <v>8.4000000000000003E-4</v>
      </c>
      <c r="S273" s="679">
        <v>0</v>
      </c>
      <c r="T273" s="680">
        <f>S273*H273</f>
        <v>0</v>
      </c>
      <c r="AR273" s="568" t="s">
        <v>86</v>
      </c>
      <c r="AT273" s="568" t="s">
        <v>82</v>
      </c>
      <c r="AU273" s="568" t="s">
        <v>45</v>
      </c>
      <c r="AY273" s="568" t="s">
        <v>79</v>
      </c>
      <c r="BE273" s="637">
        <f>IF(N273="základní",J273,0)</f>
        <v>0</v>
      </c>
      <c r="BF273" s="637">
        <f>IF(N273="snížená",J273,0)</f>
        <v>0</v>
      </c>
      <c r="BG273" s="637">
        <f>IF(N273="zákl. přenesená",J273,0)</f>
        <v>0</v>
      </c>
      <c r="BH273" s="637">
        <f>IF(N273="sníž. přenesená",J273,0)</f>
        <v>0</v>
      </c>
      <c r="BI273" s="637">
        <f>IF(N273="nulová",J273,0)</f>
        <v>0</v>
      </c>
      <c r="BJ273" s="568" t="s">
        <v>12</v>
      </c>
      <c r="BK273" s="681">
        <f>ROUND(I273*H273,3)</f>
        <v>0</v>
      </c>
      <c r="BL273" s="568" t="s">
        <v>86</v>
      </c>
      <c r="BM273" s="568" t="s">
        <v>378</v>
      </c>
    </row>
    <row r="274" spans="2:65" s="683" customFormat="1">
      <c r="B274" s="682"/>
      <c r="D274" s="684" t="s">
        <v>88</v>
      </c>
      <c r="E274" s="685" t="s">
        <v>1</v>
      </c>
      <c r="F274" s="686" t="s">
        <v>379</v>
      </c>
      <c r="H274" s="687">
        <v>14</v>
      </c>
      <c r="I274" s="730"/>
      <c r="J274" s="688"/>
      <c r="L274" s="682"/>
      <c r="M274" s="689"/>
      <c r="N274" s="690"/>
      <c r="O274" s="690"/>
      <c r="P274" s="690"/>
      <c r="Q274" s="690"/>
      <c r="R274" s="690"/>
      <c r="S274" s="690"/>
      <c r="T274" s="691"/>
      <c r="AT274" s="685" t="s">
        <v>88</v>
      </c>
      <c r="AU274" s="685" t="s">
        <v>45</v>
      </c>
      <c r="AV274" s="683" t="s">
        <v>45</v>
      </c>
      <c r="AW274" s="683" t="s">
        <v>24</v>
      </c>
      <c r="AX274" s="683" t="s">
        <v>42</v>
      </c>
      <c r="AY274" s="685" t="s">
        <v>79</v>
      </c>
    </row>
    <row r="275" spans="2:65" s="693" customFormat="1">
      <c r="B275" s="692"/>
      <c r="D275" s="694" t="s">
        <v>88</v>
      </c>
      <c r="E275" s="695" t="s">
        <v>1</v>
      </c>
      <c r="F275" s="696" t="s">
        <v>90</v>
      </c>
      <c r="H275" s="697">
        <v>14</v>
      </c>
      <c r="I275" s="731"/>
      <c r="J275" s="698"/>
      <c r="L275" s="692"/>
      <c r="M275" s="699"/>
      <c r="N275" s="700"/>
      <c r="O275" s="700"/>
      <c r="P275" s="700"/>
      <c r="Q275" s="700"/>
      <c r="R275" s="700"/>
      <c r="S275" s="700"/>
      <c r="T275" s="701"/>
      <c r="AT275" s="702" t="s">
        <v>88</v>
      </c>
      <c r="AU275" s="702" t="s">
        <v>45</v>
      </c>
      <c r="AV275" s="693" t="s">
        <v>91</v>
      </c>
      <c r="AW275" s="693" t="s">
        <v>24</v>
      </c>
      <c r="AX275" s="693" t="s">
        <v>12</v>
      </c>
      <c r="AY275" s="702" t="s">
        <v>79</v>
      </c>
    </row>
    <row r="276" spans="2:65" s="579" customFormat="1" ht="22.5" customHeight="1">
      <c r="B276" s="580"/>
      <c r="C276" s="671" t="s">
        <v>380</v>
      </c>
      <c r="D276" s="671" t="s">
        <v>82</v>
      </c>
      <c r="E276" s="672" t="s">
        <v>381</v>
      </c>
      <c r="F276" s="673" t="s">
        <v>382</v>
      </c>
      <c r="G276" s="674" t="s">
        <v>185</v>
      </c>
      <c r="H276" s="675">
        <v>61</v>
      </c>
      <c r="I276" s="1"/>
      <c r="J276" s="676">
        <f>ROUND(I276*H276,3)</f>
        <v>0</v>
      </c>
      <c r="K276" s="673"/>
      <c r="L276" s="580"/>
      <c r="M276" s="677" t="s">
        <v>1</v>
      </c>
      <c r="N276" s="678" t="s">
        <v>31</v>
      </c>
      <c r="O276" s="679">
        <v>0.121</v>
      </c>
      <c r="P276" s="679">
        <f>O276*H276</f>
        <v>7.3810000000000002</v>
      </c>
      <c r="Q276" s="679">
        <v>1E-4</v>
      </c>
      <c r="R276" s="679">
        <f>Q276*H276</f>
        <v>6.1000000000000004E-3</v>
      </c>
      <c r="S276" s="679">
        <v>0</v>
      </c>
      <c r="T276" s="680">
        <f>S276*H276</f>
        <v>0</v>
      </c>
      <c r="AR276" s="568" t="s">
        <v>86</v>
      </c>
      <c r="AT276" s="568" t="s">
        <v>82</v>
      </c>
      <c r="AU276" s="568" t="s">
        <v>45</v>
      </c>
      <c r="AY276" s="568" t="s">
        <v>79</v>
      </c>
      <c r="BE276" s="637">
        <f>IF(N276="základní",J276,0)</f>
        <v>0</v>
      </c>
      <c r="BF276" s="637">
        <f>IF(N276="snížená",J276,0)</f>
        <v>0</v>
      </c>
      <c r="BG276" s="637">
        <f>IF(N276="zákl. přenesená",J276,0)</f>
        <v>0</v>
      </c>
      <c r="BH276" s="637">
        <f>IF(N276="sníž. přenesená",J276,0)</f>
        <v>0</v>
      </c>
      <c r="BI276" s="637">
        <f>IF(N276="nulová",J276,0)</f>
        <v>0</v>
      </c>
      <c r="BJ276" s="568" t="s">
        <v>12</v>
      </c>
      <c r="BK276" s="681">
        <f>ROUND(I276*H276,3)</f>
        <v>0</v>
      </c>
      <c r="BL276" s="568" t="s">
        <v>86</v>
      </c>
      <c r="BM276" s="568" t="s">
        <v>383</v>
      </c>
    </row>
    <row r="277" spans="2:65" s="683" customFormat="1">
      <c r="B277" s="682"/>
      <c r="D277" s="684" t="s">
        <v>88</v>
      </c>
      <c r="E277" s="685" t="s">
        <v>1</v>
      </c>
      <c r="F277" s="686" t="s">
        <v>300</v>
      </c>
      <c r="H277" s="687">
        <v>61</v>
      </c>
      <c r="I277" s="730"/>
      <c r="J277" s="688"/>
      <c r="L277" s="682"/>
      <c r="M277" s="689"/>
      <c r="N277" s="690"/>
      <c r="O277" s="690"/>
      <c r="P277" s="690"/>
      <c r="Q277" s="690"/>
      <c r="R277" s="690"/>
      <c r="S277" s="690"/>
      <c r="T277" s="691"/>
      <c r="AT277" s="685" t="s">
        <v>88</v>
      </c>
      <c r="AU277" s="685" t="s">
        <v>45</v>
      </c>
      <c r="AV277" s="683" t="s">
        <v>45</v>
      </c>
      <c r="AW277" s="683" t="s">
        <v>24</v>
      </c>
      <c r="AX277" s="683" t="s">
        <v>42</v>
      </c>
      <c r="AY277" s="685" t="s">
        <v>79</v>
      </c>
    </row>
    <row r="278" spans="2:65" s="693" customFormat="1">
      <c r="B278" s="692"/>
      <c r="D278" s="694" t="s">
        <v>88</v>
      </c>
      <c r="E278" s="695" t="s">
        <v>1</v>
      </c>
      <c r="F278" s="696" t="s">
        <v>90</v>
      </c>
      <c r="H278" s="697">
        <v>61</v>
      </c>
      <c r="I278" s="731"/>
      <c r="J278" s="698"/>
      <c r="L278" s="692"/>
      <c r="M278" s="699"/>
      <c r="N278" s="700"/>
      <c r="O278" s="700"/>
      <c r="P278" s="700"/>
      <c r="Q278" s="700"/>
      <c r="R278" s="700"/>
      <c r="S278" s="700"/>
      <c r="T278" s="701"/>
      <c r="AT278" s="702" t="s">
        <v>88</v>
      </c>
      <c r="AU278" s="702" t="s">
        <v>45</v>
      </c>
      <c r="AV278" s="693" t="s">
        <v>91</v>
      </c>
      <c r="AW278" s="693" t="s">
        <v>24</v>
      </c>
      <c r="AX278" s="693" t="s">
        <v>12</v>
      </c>
      <c r="AY278" s="702" t="s">
        <v>79</v>
      </c>
    </row>
    <row r="279" spans="2:65" s="579" customFormat="1" ht="22.5" customHeight="1">
      <c r="B279" s="580"/>
      <c r="C279" s="671" t="s">
        <v>384</v>
      </c>
      <c r="D279" s="671" t="s">
        <v>82</v>
      </c>
      <c r="E279" s="672" t="s">
        <v>385</v>
      </c>
      <c r="F279" s="673" t="s">
        <v>386</v>
      </c>
      <c r="G279" s="674" t="s">
        <v>185</v>
      </c>
      <c r="H279" s="675">
        <v>24</v>
      </c>
      <c r="I279" s="1"/>
      <c r="J279" s="676">
        <f>ROUND(I279*H279,3)</f>
        <v>0</v>
      </c>
      <c r="K279" s="673"/>
      <c r="L279" s="580"/>
      <c r="M279" s="677" t="s">
        <v>1</v>
      </c>
      <c r="N279" s="678" t="s">
        <v>31</v>
      </c>
      <c r="O279" s="679">
        <v>0.14199999999999999</v>
      </c>
      <c r="P279" s="679">
        <f>O279*H279</f>
        <v>3.4079999999999995</v>
      </c>
      <c r="Q279" s="679">
        <v>1.8000000000000001E-4</v>
      </c>
      <c r="R279" s="679">
        <f>Q279*H279</f>
        <v>4.3200000000000001E-3</v>
      </c>
      <c r="S279" s="679">
        <v>0</v>
      </c>
      <c r="T279" s="680">
        <f>S279*H279</f>
        <v>0</v>
      </c>
      <c r="AR279" s="568" t="s">
        <v>86</v>
      </c>
      <c r="AT279" s="568" t="s">
        <v>82</v>
      </c>
      <c r="AU279" s="568" t="s">
        <v>45</v>
      </c>
      <c r="AY279" s="568" t="s">
        <v>79</v>
      </c>
      <c r="BE279" s="637">
        <f>IF(N279="základní",J279,0)</f>
        <v>0</v>
      </c>
      <c r="BF279" s="637">
        <f>IF(N279="snížená",J279,0)</f>
        <v>0</v>
      </c>
      <c r="BG279" s="637">
        <f>IF(N279="zákl. přenesená",J279,0)</f>
        <v>0</v>
      </c>
      <c r="BH279" s="637">
        <f>IF(N279="sníž. přenesená",J279,0)</f>
        <v>0</v>
      </c>
      <c r="BI279" s="637">
        <f>IF(N279="nulová",J279,0)</f>
        <v>0</v>
      </c>
      <c r="BJ279" s="568" t="s">
        <v>12</v>
      </c>
      <c r="BK279" s="681">
        <f>ROUND(I279*H279,3)</f>
        <v>0</v>
      </c>
      <c r="BL279" s="568" t="s">
        <v>86</v>
      </c>
      <c r="BM279" s="568" t="s">
        <v>387</v>
      </c>
    </row>
    <row r="280" spans="2:65" s="683" customFormat="1">
      <c r="B280" s="682"/>
      <c r="D280" s="684" t="s">
        <v>88</v>
      </c>
      <c r="E280" s="685" t="s">
        <v>1</v>
      </c>
      <c r="F280" s="686" t="s">
        <v>388</v>
      </c>
      <c r="H280" s="687">
        <v>24</v>
      </c>
      <c r="I280" s="730"/>
      <c r="J280" s="688"/>
      <c r="L280" s="682"/>
      <c r="M280" s="689"/>
      <c r="N280" s="690"/>
      <c r="O280" s="690"/>
      <c r="P280" s="690"/>
      <c r="Q280" s="690"/>
      <c r="R280" s="690"/>
      <c r="S280" s="690"/>
      <c r="T280" s="691"/>
      <c r="AT280" s="685" t="s">
        <v>88</v>
      </c>
      <c r="AU280" s="685" t="s">
        <v>45</v>
      </c>
      <c r="AV280" s="683" t="s">
        <v>45</v>
      </c>
      <c r="AW280" s="683" t="s">
        <v>24</v>
      </c>
      <c r="AX280" s="683" t="s">
        <v>42</v>
      </c>
      <c r="AY280" s="685" t="s">
        <v>79</v>
      </c>
    </row>
    <row r="281" spans="2:65" s="693" customFormat="1">
      <c r="B281" s="692"/>
      <c r="D281" s="694" t="s">
        <v>88</v>
      </c>
      <c r="E281" s="695" t="s">
        <v>1</v>
      </c>
      <c r="F281" s="696" t="s">
        <v>90</v>
      </c>
      <c r="H281" s="697">
        <v>24</v>
      </c>
      <c r="I281" s="731"/>
      <c r="J281" s="698"/>
      <c r="L281" s="692"/>
      <c r="M281" s="699"/>
      <c r="N281" s="700"/>
      <c r="O281" s="700"/>
      <c r="P281" s="700"/>
      <c r="Q281" s="700"/>
      <c r="R281" s="700"/>
      <c r="S281" s="700"/>
      <c r="T281" s="701"/>
      <c r="AT281" s="702" t="s">
        <v>88</v>
      </c>
      <c r="AU281" s="702" t="s">
        <v>45</v>
      </c>
      <c r="AV281" s="693" t="s">
        <v>91</v>
      </c>
      <c r="AW281" s="693" t="s">
        <v>24</v>
      </c>
      <c r="AX281" s="693" t="s">
        <v>12</v>
      </c>
      <c r="AY281" s="702" t="s">
        <v>79</v>
      </c>
    </row>
    <row r="282" spans="2:65" s="579" customFormat="1" ht="22.5" customHeight="1">
      <c r="B282" s="580"/>
      <c r="C282" s="671" t="s">
        <v>389</v>
      </c>
      <c r="D282" s="671" t="s">
        <v>82</v>
      </c>
      <c r="E282" s="672" t="s">
        <v>390</v>
      </c>
      <c r="F282" s="673" t="s">
        <v>391</v>
      </c>
      <c r="G282" s="674" t="s">
        <v>185</v>
      </c>
      <c r="H282" s="675">
        <v>4</v>
      </c>
      <c r="I282" s="1"/>
      <c r="J282" s="676">
        <f>ROUND(I282*H282,3)</f>
        <v>0</v>
      </c>
      <c r="K282" s="673"/>
      <c r="L282" s="580"/>
      <c r="M282" s="677" t="s">
        <v>1</v>
      </c>
      <c r="N282" s="678" t="s">
        <v>31</v>
      </c>
      <c r="O282" s="679">
        <v>0.16300000000000001</v>
      </c>
      <c r="P282" s="679">
        <f>O282*H282</f>
        <v>0.65200000000000002</v>
      </c>
      <c r="Q282" s="679">
        <v>2.9999999999999997E-4</v>
      </c>
      <c r="R282" s="679">
        <f>Q282*H282</f>
        <v>1.1999999999999999E-3</v>
      </c>
      <c r="S282" s="679">
        <v>0</v>
      </c>
      <c r="T282" s="680">
        <f>S282*H282</f>
        <v>0</v>
      </c>
      <c r="AR282" s="568" t="s">
        <v>86</v>
      </c>
      <c r="AT282" s="568" t="s">
        <v>82</v>
      </c>
      <c r="AU282" s="568" t="s">
        <v>45</v>
      </c>
      <c r="AY282" s="568" t="s">
        <v>79</v>
      </c>
      <c r="BE282" s="637">
        <f>IF(N282="základní",J282,0)</f>
        <v>0</v>
      </c>
      <c r="BF282" s="637">
        <f>IF(N282="snížená",J282,0)</f>
        <v>0</v>
      </c>
      <c r="BG282" s="637">
        <f>IF(N282="zákl. přenesená",J282,0)</f>
        <v>0</v>
      </c>
      <c r="BH282" s="637">
        <f>IF(N282="sníž. přenesená",J282,0)</f>
        <v>0</v>
      </c>
      <c r="BI282" s="637">
        <f>IF(N282="nulová",J282,0)</f>
        <v>0</v>
      </c>
      <c r="BJ282" s="568" t="s">
        <v>12</v>
      </c>
      <c r="BK282" s="681">
        <f>ROUND(I282*H282,3)</f>
        <v>0</v>
      </c>
      <c r="BL282" s="568" t="s">
        <v>86</v>
      </c>
      <c r="BM282" s="568" t="s">
        <v>392</v>
      </c>
    </row>
    <row r="283" spans="2:65" s="683" customFormat="1">
      <c r="B283" s="682"/>
      <c r="D283" s="684" t="s">
        <v>88</v>
      </c>
      <c r="E283" s="685" t="s">
        <v>1</v>
      </c>
      <c r="F283" s="686" t="s">
        <v>251</v>
      </c>
      <c r="H283" s="687">
        <v>4</v>
      </c>
      <c r="I283" s="730"/>
      <c r="J283" s="688"/>
      <c r="L283" s="682"/>
      <c r="M283" s="689"/>
      <c r="N283" s="690"/>
      <c r="O283" s="690"/>
      <c r="P283" s="690"/>
      <c r="Q283" s="690"/>
      <c r="R283" s="690"/>
      <c r="S283" s="690"/>
      <c r="T283" s="691"/>
      <c r="AT283" s="685" t="s">
        <v>88</v>
      </c>
      <c r="AU283" s="685" t="s">
        <v>45</v>
      </c>
      <c r="AV283" s="683" t="s">
        <v>45</v>
      </c>
      <c r="AW283" s="683" t="s">
        <v>24</v>
      </c>
      <c r="AX283" s="683" t="s">
        <v>42</v>
      </c>
      <c r="AY283" s="685" t="s">
        <v>79</v>
      </c>
    </row>
    <row r="284" spans="2:65" s="693" customFormat="1">
      <c r="B284" s="692"/>
      <c r="D284" s="694" t="s">
        <v>88</v>
      </c>
      <c r="E284" s="695" t="s">
        <v>1</v>
      </c>
      <c r="F284" s="696" t="s">
        <v>90</v>
      </c>
      <c r="H284" s="697">
        <v>4</v>
      </c>
      <c r="I284" s="731"/>
      <c r="J284" s="698"/>
      <c r="L284" s="692"/>
      <c r="M284" s="699"/>
      <c r="N284" s="700"/>
      <c r="O284" s="700"/>
      <c r="P284" s="700"/>
      <c r="Q284" s="700"/>
      <c r="R284" s="700"/>
      <c r="S284" s="700"/>
      <c r="T284" s="701"/>
      <c r="AT284" s="702" t="s">
        <v>88</v>
      </c>
      <c r="AU284" s="702" t="s">
        <v>45</v>
      </c>
      <c r="AV284" s="693" t="s">
        <v>91</v>
      </c>
      <c r="AW284" s="693" t="s">
        <v>24</v>
      </c>
      <c r="AX284" s="693" t="s">
        <v>12</v>
      </c>
      <c r="AY284" s="702" t="s">
        <v>79</v>
      </c>
    </row>
    <row r="285" spans="2:65" s="579" customFormat="1" ht="22.5" customHeight="1">
      <c r="B285" s="580"/>
      <c r="C285" s="671" t="s">
        <v>393</v>
      </c>
      <c r="D285" s="671" t="s">
        <v>82</v>
      </c>
      <c r="E285" s="672" t="s">
        <v>394</v>
      </c>
      <c r="F285" s="673" t="s">
        <v>395</v>
      </c>
      <c r="G285" s="674" t="s">
        <v>185</v>
      </c>
      <c r="H285" s="675">
        <v>2</v>
      </c>
      <c r="I285" s="1"/>
      <c r="J285" s="676">
        <f>ROUND(I285*H285,3)</f>
        <v>0</v>
      </c>
      <c r="K285" s="673"/>
      <c r="L285" s="580"/>
      <c r="M285" s="677" t="s">
        <v>1</v>
      </c>
      <c r="N285" s="678" t="s">
        <v>31</v>
      </c>
      <c r="O285" s="679">
        <v>0.17399999999999999</v>
      </c>
      <c r="P285" s="679">
        <f>O285*H285</f>
        <v>0.34799999999999998</v>
      </c>
      <c r="Q285" s="679">
        <v>3.6000000000000002E-4</v>
      </c>
      <c r="R285" s="679">
        <f>Q285*H285</f>
        <v>7.2000000000000005E-4</v>
      </c>
      <c r="S285" s="679">
        <v>0</v>
      </c>
      <c r="T285" s="680">
        <f>S285*H285</f>
        <v>0</v>
      </c>
      <c r="AR285" s="568" t="s">
        <v>86</v>
      </c>
      <c r="AT285" s="568" t="s">
        <v>82</v>
      </c>
      <c r="AU285" s="568" t="s">
        <v>45</v>
      </c>
      <c r="AY285" s="568" t="s">
        <v>79</v>
      </c>
      <c r="BE285" s="637">
        <f>IF(N285="základní",J285,0)</f>
        <v>0</v>
      </c>
      <c r="BF285" s="637">
        <f>IF(N285="snížená",J285,0)</f>
        <v>0</v>
      </c>
      <c r="BG285" s="637">
        <f>IF(N285="zákl. přenesená",J285,0)</f>
        <v>0</v>
      </c>
      <c r="BH285" s="637">
        <f>IF(N285="sníž. přenesená",J285,0)</f>
        <v>0</v>
      </c>
      <c r="BI285" s="637">
        <f>IF(N285="nulová",J285,0)</f>
        <v>0</v>
      </c>
      <c r="BJ285" s="568" t="s">
        <v>12</v>
      </c>
      <c r="BK285" s="681">
        <f>ROUND(I285*H285,3)</f>
        <v>0</v>
      </c>
      <c r="BL285" s="568" t="s">
        <v>86</v>
      </c>
      <c r="BM285" s="568" t="s">
        <v>396</v>
      </c>
    </row>
    <row r="286" spans="2:65" s="683" customFormat="1">
      <c r="B286" s="682"/>
      <c r="D286" s="684" t="s">
        <v>88</v>
      </c>
      <c r="E286" s="685" t="s">
        <v>1</v>
      </c>
      <c r="F286" s="686" t="s">
        <v>246</v>
      </c>
      <c r="H286" s="687">
        <v>2</v>
      </c>
      <c r="I286" s="730"/>
      <c r="J286" s="688"/>
      <c r="L286" s="682"/>
      <c r="M286" s="689"/>
      <c r="N286" s="690"/>
      <c r="O286" s="690"/>
      <c r="P286" s="690"/>
      <c r="Q286" s="690"/>
      <c r="R286" s="690"/>
      <c r="S286" s="690"/>
      <c r="T286" s="691"/>
      <c r="AT286" s="685" t="s">
        <v>88</v>
      </c>
      <c r="AU286" s="685" t="s">
        <v>45</v>
      </c>
      <c r="AV286" s="683" t="s">
        <v>45</v>
      </c>
      <c r="AW286" s="683" t="s">
        <v>24</v>
      </c>
      <c r="AX286" s="683" t="s">
        <v>42</v>
      </c>
      <c r="AY286" s="685" t="s">
        <v>79</v>
      </c>
    </row>
    <row r="287" spans="2:65" s="693" customFormat="1">
      <c r="B287" s="692"/>
      <c r="D287" s="694" t="s">
        <v>88</v>
      </c>
      <c r="E287" s="695" t="s">
        <v>1</v>
      </c>
      <c r="F287" s="696" t="s">
        <v>90</v>
      </c>
      <c r="H287" s="697">
        <v>2</v>
      </c>
      <c r="I287" s="731"/>
      <c r="J287" s="698"/>
      <c r="L287" s="692"/>
      <c r="M287" s="699"/>
      <c r="N287" s="700"/>
      <c r="O287" s="700"/>
      <c r="P287" s="700"/>
      <c r="Q287" s="700"/>
      <c r="R287" s="700"/>
      <c r="S287" s="700"/>
      <c r="T287" s="701"/>
      <c r="AT287" s="702" t="s">
        <v>88</v>
      </c>
      <c r="AU287" s="702" t="s">
        <v>45</v>
      </c>
      <c r="AV287" s="693" t="s">
        <v>91</v>
      </c>
      <c r="AW287" s="693" t="s">
        <v>24</v>
      </c>
      <c r="AX287" s="693" t="s">
        <v>12</v>
      </c>
      <c r="AY287" s="702" t="s">
        <v>79</v>
      </c>
    </row>
    <row r="288" spans="2:65" s="579" customFormat="1" ht="22.5" customHeight="1">
      <c r="B288" s="580"/>
      <c r="C288" s="671" t="s">
        <v>397</v>
      </c>
      <c r="D288" s="671" t="s">
        <v>82</v>
      </c>
      <c r="E288" s="672" t="s">
        <v>398</v>
      </c>
      <c r="F288" s="673" t="s">
        <v>399</v>
      </c>
      <c r="G288" s="674" t="s">
        <v>185</v>
      </c>
      <c r="H288" s="675">
        <v>6</v>
      </c>
      <c r="I288" s="1"/>
      <c r="J288" s="676">
        <f>ROUND(I288*H288,3)</f>
        <v>0</v>
      </c>
      <c r="K288" s="673"/>
      <c r="L288" s="580"/>
      <c r="M288" s="677" t="s">
        <v>1</v>
      </c>
      <c r="N288" s="678" t="s">
        <v>31</v>
      </c>
      <c r="O288" s="679">
        <v>0.20499999999999999</v>
      </c>
      <c r="P288" s="679">
        <f>O288*H288</f>
        <v>1.23</v>
      </c>
      <c r="Q288" s="679">
        <v>7.9000000000000001E-4</v>
      </c>
      <c r="R288" s="679">
        <f>Q288*H288</f>
        <v>4.7400000000000003E-3</v>
      </c>
      <c r="S288" s="679">
        <v>0</v>
      </c>
      <c r="T288" s="680">
        <f>S288*H288</f>
        <v>0</v>
      </c>
      <c r="AR288" s="568" t="s">
        <v>86</v>
      </c>
      <c r="AT288" s="568" t="s">
        <v>82</v>
      </c>
      <c r="AU288" s="568" t="s">
        <v>45</v>
      </c>
      <c r="AY288" s="568" t="s">
        <v>79</v>
      </c>
      <c r="BE288" s="637">
        <f>IF(N288="základní",J288,0)</f>
        <v>0</v>
      </c>
      <c r="BF288" s="637">
        <f>IF(N288="snížená",J288,0)</f>
        <v>0</v>
      </c>
      <c r="BG288" s="637">
        <f>IF(N288="zákl. přenesená",J288,0)</f>
        <v>0</v>
      </c>
      <c r="BH288" s="637">
        <f>IF(N288="sníž. přenesená",J288,0)</f>
        <v>0</v>
      </c>
      <c r="BI288" s="637">
        <f>IF(N288="nulová",J288,0)</f>
        <v>0</v>
      </c>
      <c r="BJ288" s="568" t="s">
        <v>12</v>
      </c>
      <c r="BK288" s="681">
        <f>ROUND(I288*H288,3)</f>
        <v>0</v>
      </c>
      <c r="BL288" s="568" t="s">
        <v>86</v>
      </c>
      <c r="BM288" s="568" t="s">
        <v>400</v>
      </c>
    </row>
    <row r="289" spans="2:65" s="683" customFormat="1">
      <c r="B289" s="682"/>
      <c r="D289" s="684" t="s">
        <v>88</v>
      </c>
      <c r="E289" s="685" t="s">
        <v>1</v>
      </c>
      <c r="F289" s="686" t="s">
        <v>401</v>
      </c>
      <c r="H289" s="687">
        <v>6</v>
      </c>
      <c r="I289" s="730"/>
      <c r="J289" s="688"/>
      <c r="L289" s="682"/>
      <c r="M289" s="689"/>
      <c r="N289" s="690"/>
      <c r="O289" s="690"/>
      <c r="P289" s="690"/>
      <c r="Q289" s="690"/>
      <c r="R289" s="690"/>
      <c r="S289" s="690"/>
      <c r="T289" s="691"/>
      <c r="AT289" s="685" t="s">
        <v>88</v>
      </c>
      <c r="AU289" s="685" t="s">
        <v>45</v>
      </c>
      <c r="AV289" s="683" t="s">
        <v>45</v>
      </c>
      <c r="AW289" s="683" t="s">
        <v>24</v>
      </c>
      <c r="AX289" s="683" t="s">
        <v>42</v>
      </c>
      <c r="AY289" s="685" t="s">
        <v>79</v>
      </c>
    </row>
    <row r="290" spans="2:65" s="693" customFormat="1">
      <c r="B290" s="692"/>
      <c r="D290" s="694" t="s">
        <v>88</v>
      </c>
      <c r="E290" s="695" t="s">
        <v>1</v>
      </c>
      <c r="F290" s="696" t="s">
        <v>90</v>
      </c>
      <c r="H290" s="697">
        <v>6</v>
      </c>
      <c r="I290" s="731"/>
      <c r="J290" s="698"/>
      <c r="L290" s="692"/>
      <c r="M290" s="699"/>
      <c r="N290" s="700"/>
      <c r="O290" s="700"/>
      <c r="P290" s="700"/>
      <c r="Q290" s="700"/>
      <c r="R290" s="700"/>
      <c r="S290" s="700"/>
      <c r="T290" s="701"/>
      <c r="AT290" s="702" t="s">
        <v>88</v>
      </c>
      <c r="AU290" s="702" t="s">
        <v>45</v>
      </c>
      <c r="AV290" s="693" t="s">
        <v>91</v>
      </c>
      <c r="AW290" s="693" t="s">
        <v>24</v>
      </c>
      <c r="AX290" s="693" t="s">
        <v>12</v>
      </c>
      <c r="AY290" s="702" t="s">
        <v>79</v>
      </c>
    </row>
    <row r="291" spans="2:65" s="579" customFormat="1" ht="22.5" customHeight="1">
      <c r="B291" s="580"/>
      <c r="C291" s="671" t="s">
        <v>402</v>
      </c>
      <c r="D291" s="671" t="s">
        <v>82</v>
      </c>
      <c r="E291" s="672" t="s">
        <v>403</v>
      </c>
      <c r="F291" s="673" t="s">
        <v>404</v>
      </c>
      <c r="G291" s="674" t="s">
        <v>185</v>
      </c>
      <c r="H291" s="675">
        <v>1</v>
      </c>
      <c r="I291" s="1"/>
      <c r="J291" s="676">
        <f>ROUND(I291*H291,3)</f>
        <v>0</v>
      </c>
      <c r="K291" s="673"/>
      <c r="L291" s="580"/>
      <c r="M291" s="677" t="s">
        <v>1</v>
      </c>
      <c r="N291" s="678" t="s">
        <v>31</v>
      </c>
      <c r="O291" s="679">
        <v>0.26600000000000001</v>
      </c>
      <c r="P291" s="679">
        <f>O291*H291</f>
        <v>0.26600000000000001</v>
      </c>
      <c r="Q291" s="679">
        <v>1.1000000000000001E-3</v>
      </c>
      <c r="R291" s="679">
        <f>Q291*H291</f>
        <v>1.1000000000000001E-3</v>
      </c>
      <c r="S291" s="679">
        <v>0</v>
      </c>
      <c r="T291" s="680">
        <f>S291*H291</f>
        <v>0</v>
      </c>
      <c r="AR291" s="568" t="s">
        <v>86</v>
      </c>
      <c r="AT291" s="568" t="s">
        <v>82</v>
      </c>
      <c r="AU291" s="568" t="s">
        <v>45</v>
      </c>
      <c r="AY291" s="568" t="s">
        <v>79</v>
      </c>
      <c r="BE291" s="637">
        <f>IF(N291="základní",J291,0)</f>
        <v>0</v>
      </c>
      <c r="BF291" s="637">
        <f>IF(N291="snížená",J291,0)</f>
        <v>0</v>
      </c>
      <c r="BG291" s="637">
        <f>IF(N291="zákl. přenesená",J291,0)</f>
        <v>0</v>
      </c>
      <c r="BH291" s="637">
        <f>IF(N291="sníž. přenesená",J291,0)</f>
        <v>0</v>
      </c>
      <c r="BI291" s="637">
        <f>IF(N291="nulová",J291,0)</f>
        <v>0</v>
      </c>
      <c r="BJ291" s="568" t="s">
        <v>12</v>
      </c>
      <c r="BK291" s="681">
        <f>ROUND(I291*H291,3)</f>
        <v>0</v>
      </c>
      <c r="BL291" s="568" t="s">
        <v>86</v>
      </c>
      <c r="BM291" s="568" t="s">
        <v>405</v>
      </c>
    </row>
    <row r="292" spans="2:65" s="683" customFormat="1">
      <c r="B292" s="682"/>
      <c r="D292" s="684" t="s">
        <v>88</v>
      </c>
      <c r="E292" s="685" t="s">
        <v>1</v>
      </c>
      <c r="F292" s="686" t="s">
        <v>255</v>
      </c>
      <c r="H292" s="687">
        <v>1</v>
      </c>
      <c r="I292" s="730"/>
      <c r="J292" s="688"/>
      <c r="L292" s="682"/>
      <c r="M292" s="689"/>
      <c r="N292" s="690"/>
      <c r="O292" s="690"/>
      <c r="P292" s="690"/>
      <c r="Q292" s="690"/>
      <c r="R292" s="690"/>
      <c r="S292" s="690"/>
      <c r="T292" s="691"/>
      <c r="AT292" s="685" t="s">
        <v>88</v>
      </c>
      <c r="AU292" s="685" t="s">
        <v>45</v>
      </c>
      <c r="AV292" s="683" t="s">
        <v>45</v>
      </c>
      <c r="AW292" s="683" t="s">
        <v>24</v>
      </c>
      <c r="AX292" s="683" t="s">
        <v>42</v>
      </c>
      <c r="AY292" s="685" t="s">
        <v>79</v>
      </c>
    </row>
    <row r="293" spans="2:65" s="693" customFormat="1">
      <c r="B293" s="692"/>
      <c r="D293" s="694" t="s">
        <v>88</v>
      </c>
      <c r="E293" s="695" t="s">
        <v>1</v>
      </c>
      <c r="F293" s="696" t="s">
        <v>90</v>
      </c>
      <c r="H293" s="697">
        <v>1</v>
      </c>
      <c r="I293" s="731"/>
      <c r="J293" s="698"/>
      <c r="L293" s="692"/>
      <c r="M293" s="699"/>
      <c r="N293" s="700"/>
      <c r="O293" s="700"/>
      <c r="P293" s="700"/>
      <c r="Q293" s="700"/>
      <c r="R293" s="700"/>
      <c r="S293" s="700"/>
      <c r="T293" s="701"/>
      <c r="AT293" s="702" t="s">
        <v>88</v>
      </c>
      <c r="AU293" s="702" t="s">
        <v>45</v>
      </c>
      <c r="AV293" s="693" t="s">
        <v>91</v>
      </c>
      <c r="AW293" s="693" t="s">
        <v>24</v>
      </c>
      <c r="AX293" s="693" t="s">
        <v>12</v>
      </c>
      <c r="AY293" s="702" t="s">
        <v>79</v>
      </c>
    </row>
    <row r="294" spans="2:65" s="579" customFormat="1" ht="22.5" customHeight="1">
      <c r="B294" s="580"/>
      <c r="C294" s="671" t="s">
        <v>406</v>
      </c>
      <c r="D294" s="671" t="s">
        <v>82</v>
      </c>
      <c r="E294" s="672" t="s">
        <v>407</v>
      </c>
      <c r="F294" s="673" t="s">
        <v>408</v>
      </c>
      <c r="G294" s="674" t="s">
        <v>185</v>
      </c>
      <c r="H294" s="675">
        <v>2</v>
      </c>
      <c r="I294" s="1"/>
      <c r="J294" s="676">
        <f>ROUND(I294*H294,3)</f>
        <v>0</v>
      </c>
      <c r="K294" s="673"/>
      <c r="L294" s="580"/>
      <c r="M294" s="677" t="s">
        <v>1</v>
      </c>
      <c r="N294" s="678" t="s">
        <v>31</v>
      </c>
      <c r="O294" s="679">
        <v>8.3000000000000004E-2</v>
      </c>
      <c r="P294" s="679">
        <f>O294*H294</f>
        <v>0.16600000000000001</v>
      </c>
      <c r="Q294" s="679">
        <v>2.2000000000000001E-4</v>
      </c>
      <c r="R294" s="679">
        <f>Q294*H294</f>
        <v>4.4000000000000002E-4</v>
      </c>
      <c r="S294" s="679">
        <v>0</v>
      </c>
      <c r="T294" s="680">
        <f>S294*H294</f>
        <v>0</v>
      </c>
      <c r="AR294" s="568" t="s">
        <v>86</v>
      </c>
      <c r="AT294" s="568" t="s">
        <v>82</v>
      </c>
      <c r="AU294" s="568" t="s">
        <v>45</v>
      </c>
      <c r="AY294" s="568" t="s">
        <v>79</v>
      </c>
      <c r="BE294" s="637">
        <f>IF(N294="základní",J294,0)</f>
        <v>0</v>
      </c>
      <c r="BF294" s="637">
        <f>IF(N294="snížená",J294,0)</f>
        <v>0</v>
      </c>
      <c r="BG294" s="637">
        <f>IF(N294="zákl. přenesená",J294,0)</f>
        <v>0</v>
      </c>
      <c r="BH294" s="637">
        <f>IF(N294="sníž. přenesená",J294,0)</f>
        <v>0</v>
      </c>
      <c r="BI294" s="637">
        <f>IF(N294="nulová",J294,0)</f>
        <v>0</v>
      </c>
      <c r="BJ294" s="568" t="s">
        <v>12</v>
      </c>
      <c r="BK294" s="681">
        <f>ROUND(I294*H294,3)</f>
        <v>0</v>
      </c>
      <c r="BL294" s="568" t="s">
        <v>86</v>
      </c>
      <c r="BM294" s="568" t="s">
        <v>409</v>
      </c>
    </row>
    <row r="295" spans="2:65" s="683" customFormat="1">
      <c r="B295" s="682"/>
      <c r="D295" s="684" t="s">
        <v>88</v>
      </c>
      <c r="E295" s="685" t="s">
        <v>1</v>
      </c>
      <c r="F295" s="686" t="s">
        <v>246</v>
      </c>
      <c r="H295" s="687">
        <v>2</v>
      </c>
      <c r="I295" s="730"/>
      <c r="J295" s="688"/>
      <c r="L295" s="682"/>
      <c r="M295" s="689"/>
      <c r="N295" s="690"/>
      <c r="O295" s="690"/>
      <c r="P295" s="690"/>
      <c r="Q295" s="690"/>
      <c r="R295" s="690"/>
      <c r="S295" s="690"/>
      <c r="T295" s="691"/>
      <c r="AT295" s="685" t="s">
        <v>88</v>
      </c>
      <c r="AU295" s="685" t="s">
        <v>45</v>
      </c>
      <c r="AV295" s="683" t="s">
        <v>45</v>
      </c>
      <c r="AW295" s="683" t="s">
        <v>24</v>
      </c>
      <c r="AX295" s="683" t="s">
        <v>12</v>
      </c>
      <c r="AY295" s="685" t="s">
        <v>79</v>
      </c>
    </row>
    <row r="296" spans="2:65" s="693" customFormat="1">
      <c r="B296" s="692"/>
      <c r="D296" s="694" t="s">
        <v>88</v>
      </c>
      <c r="E296" s="695" t="s">
        <v>1</v>
      </c>
      <c r="F296" s="696" t="s">
        <v>90</v>
      </c>
      <c r="H296" s="697">
        <v>2</v>
      </c>
      <c r="I296" s="731"/>
      <c r="J296" s="698"/>
      <c r="L296" s="692"/>
      <c r="M296" s="699"/>
      <c r="N296" s="700"/>
      <c r="O296" s="700"/>
      <c r="P296" s="700"/>
      <c r="Q296" s="700"/>
      <c r="R296" s="700"/>
      <c r="S296" s="700"/>
      <c r="T296" s="701"/>
      <c r="AT296" s="702" t="s">
        <v>88</v>
      </c>
      <c r="AU296" s="702" t="s">
        <v>45</v>
      </c>
      <c r="AV296" s="693" t="s">
        <v>91</v>
      </c>
      <c r="AW296" s="693" t="s">
        <v>24</v>
      </c>
      <c r="AX296" s="693" t="s">
        <v>42</v>
      </c>
      <c r="AY296" s="702" t="s">
        <v>79</v>
      </c>
    </row>
    <row r="297" spans="2:65" s="579" customFormat="1" ht="22.5" customHeight="1">
      <c r="B297" s="580"/>
      <c r="C297" s="671" t="s">
        <v>410</v>
      </c>
      <c r="D297" s="671" t="s">
        <v>82</v>
      </c>
      <c r="E297" s="672" t="s">
        <v>411</v>
      </c>
      <c r="F297" s="673" t="s">
        <v>412</v>
      </c>
      <c r="G297" s="674" t="s">
        <v>185</v>
      </c>
      <c r="H297" s="675">
        <v>2</v>
      </c>
      <c r="I297" s="1"/>
      <c r="J297" s="676">
        <f>ROUND(I297*H297,3)</f>
        <v>0</v>
      </c>
      <c r="K297" s="673"/>
      <c r="L297" s="580"/>
      <c r="M297" s="677" t="s">
        <v>1</v>
      </c>
      <c r="N297" s="678" t="s">
        <v>31</v>
      </c>
      <c r="O297" s="679">
        <v>0.114</v>
      </c>
      <c r="P297" s="679">
        <f>O297*H297</f>
        <v>0.22800000000000001</v>
      </c>
      <c r="Q297" s="679">
        <v>2.7E-4</v>
      </c>
      <c r="R297" s="679">
        <f>Q297*H297</f>
        <v>5.4000000000000001E-4</v>
      </c>
      <c r="S297" s="679">
        <v>0</v>
      </c>
      <c r="T297" s="680">
        <f>S297*H297</f>
        <v>0</v>
      </c>
      <c r="AR297" s="568" t="s">
        <v>86</v>
      </c>
      <c r="AT297" s="568" t="s">
        <v>82</v>
      </c>
      <c r="AU297" s="568" t="s">
        <v>45</v>
      </c>
      <c r="AY297" s="568" t="s">
        <v>79</v>
      </c>
      <c r="BE297" s="637">
        <f>IF(N297="základní",J297,0)</f>
        <v>0</v>
      </c>
      <c r="BF297" s="637">
        <f>IF(N297="snížená",J297,0)</f>
        <v>0</v>
      </c>
      <c r="BG297" s="637">
        <f>IF(N297="zákl. přenesená",J297,0)</f>
        <v>0</v>
      </c>
      <c r="BH297" s="637">
        <f>IF(N297="sníž. přenesená",J297,0)</f>
        <v>0</v>
      </c>
      <c r="BI297" s="637">
        <f>IF(N297="nulová",J297,0)</f>
        <v>0</v>
      </c>
      <c r="BJ297" s="568" t="s">
        <v>12</v>
      </c>
      <c r="BK297" s="681">
        <f>ROUND(I297*H297,3)</f>
        <v>0</v>
      </c>
      <c r="BL297" s="568" t="s">
        <v>86</v>
      </c>
      <c r="BM297" s="568" t="s">
        <v>413</v>
      </c>
    </row>
    <row r="298" spans="2:65" s="683" customFormat="1">
      <c r="B298" s="682"/>
      <c r="D298" s="684" t="s">
        <v>88</v>
      </c>
      <c r="E298" s="685" t="s">
        <v>1</v>
      </c>
      <c r="F298" s="686" t="s">
        <v>246</v>
      </c>
      <c r="H298" s="687">
        <v>2</v>
      </c>
      <c r="I298" s="730"/>
      <c r="J298" s="688"/>
      <c r="L298" s="682"/>
      <c r="M298" s="689"/>
      <c r="N298" s="690"/>
      <c r="O298" s="690"/>
      <c r="P298" s="690"/>
      <c r="Q298" s="690"/>
      <c r="R298" s="690"/>
      <c r="S298" s="690"/>
      <c r="T298" s="691"/>
      <c r="AT298" s="685" t="s">
        <v>88</v>
      </c>
      <c r="AU298" s="685" t="s">
        <v>45</v>
      </c>
      <c r="AV298" s="683" t="s">
        <v>45</v>
      </c>
      <c r="AW298" s="683" t="s">
        <v>24</v>
      </c>
      <c r="AX298" s="683" t="s">
        <v>42</v>
      </c>
      <c r="AY298" s="685" t="s">
        <v>79</v>
      </c>
    </row>
    <row r="299" spans="2:65" s="693" customFormat="1">
      <c r="B299" s="692"/>
      <c r="D299" s="694" t="s">
        <v>88</v>
      </c>
      <c r="E299" s="695" t="s">
        <v>1</v>
      </c>
      <c r="F299" s="696" t="s">
        <v>90</v>
      </c>
      <c r="H299" s="697">
        <v>2</v>
      </c>
      <c r="I299" s="731"/>
      <c r="J299" s="698"/>
      <c r="L299" s="692"/>
      <c r="M299" s="699"/>
      <c r="N299" s="700"/>
      <c r="O299" s="700"/>
      <c r="P299" s="700"/>
      <c r="Q299" s="700"/>
      <c r="R299" s="700"/>
      <c r="S299" s="700"/>
      <c r="T299" s="701"/>
      <c r="AT299" s="702" t="s">
        <v>88</v>
      </c>
      <c r="AU299" s="702" t="s">
        <v>45</v>
      </c>
      <c r="AV299" s="693" t="s">
        <v>91</v>
      </c>
      <c r="AW299" s="693" t="s">
        <v>24</v>
      </c>
      <c r="AX299" s="693" t="s">
        <v>12</v>
      </c>
      <c r="AY299" s="702" t="s">
        <v>79</v>
      </c>
    </row>
    <row r="300" spans="2:65" s="579" customFormat="1" ht="22.5" customHeight="1">
      <c r="B300" s="580"/>
      <c r="C300" s="671" t="s">
        <v>414</v>
      </c>
      <c r="D300" s="671" t="s">
        <v>82</v>
      </c>
      <c r="E300" s="672" t="s">
        <v>415</v>
      </c>
      <c r="F300" s="673" t="s">
        <v>416</v>
      </c>
      <c r="G300" s="674" t="s">
        <v>185</v>
      </c>
      <c r="H300" s="675">
        <v>4</v>
      </c>
      <c r="I300" s="1"/>
      <c r="J300" s="676">
        <f>ROUND(I300*H300,3)</f>
        <v>0</v>
      </c>
      <c r="K300" s="673"/>
      <c r="L300" s="580"/>
      <c r="M300" s="677" t="s">
        <v>1</v>
      </c>
      <c r="N300" s="678" t="s">
        <v>31</v>
      </c>
      <c r="O300" s="679">
        <v>0.20699999999999999</v>
      </c>
      <c r="P300" s="679">
        <f>O300*H300</f>
        <v>0.82799999999999996</v>
      </c>
      <c r="Q300" s="679">
        <v>5.6999999999999998E-4</v>
      </c>
      <c r="R300" s="679">
        <f>Q300*H300</f>
        <v>2.2799999999999999E-3</v>
      </c>
      <c r="S300" s="679">
        <v>0</v>
      </c>
      <c r="T300" s="680">
        <f>S300*H300</f>
        <v>0</v>
      </c>
      <c r="AR300" s="568" t="s">
        <v>86</v>
      </c>
      <c r="AT300" s="568" t="s">
        <v>82</v>
      </c>
      <c r="AU300" s="568" t="s">
        <v>45</v>
      </c>
      <c r="AY300" s="568" t="s">
        <v>79</v>
      </c>
      <c r="BE300" s="637">
        <f>IF(N300="základní",J300,0)</f>
        <v>0</v>
      </c>
      <c r="BF300" s="637">
        <f>IF(N300="snížená",J300,0)</f>
        <v>0</v>
      </c>
      <c r="BG300" s="637">
        <f>IF(N300="zákl. přenesená",J300,0)</f>
        <v>0</v>
      </c>
      <c r="BH300" s="637">
        <f>IF(N300="sníž. přenesená",J300,0)</f>
        <v>0</v>
      </c>
      <c r="BI300" s="637">
        <f>IF(N300="nulová",J300,0)</f>
        <v>0</v>
      </c>
      <c r="BJ300" s="568" t="s">
        <v>12</v>
      </c>
      <c r="BK300" s="681">
        <f>ROUND(I300*H300,3)</f>
        <v>0</v>
      </c>
      <c r="BL300" s="568" t="s">
        <v>86</v>
      </c>
      <c r="BM300" s="568" t="s">
        <v>417</v>
      </c>
    </row>
    <row r="301" spans="2:65" s="683" customFormat="1">
      <c r="B301" s="682"/>
      <c r="D301" s="684" t="s">
        <v>88</v>
      </c>
      <c r="E301" s="685" t="s">
        <v>1</v>
      </c>
      <c r="F301" s="686" t="s">
        <v>251</v>
      </c>
      <c r="H301" s="687">
        <v>4</v>
      </c>
      <c r="I301" s="730"/>
      <c r="J301" s="688"/>
      <c r="L301" s="682"/>
      <c r="M301" s="689"/>
      <c r="N301" s="690"/>
      <c r="O301" s="690"/>
      <c r="P301" s="690"/>
      <c r="Q301" s="690"/>
      <c r="R301" s="690"/>
      <c r="S301" s="690"/>
      <c r="T301" s="691"/>
      <c r="AT301" s="685" t="s">
        <v>88</v>
      </c>
      <c r="AU301" s="685" t="s">
        <v>45</v>
      </c>
      <c r="AV301" s="683" t="s">
        <v>45</v>
      </c>
      <c r="AW301" s="683" t="s">
        <v>24</v>
      </c>
      <c r="AX301" s="683" t="s">
        <v>42</v>
      </c>
      <c r="AY301" s="685" t="s">
        <v>79</v>
      </c>
    </row>
    <row r="302" spans="2:65" s="693" customFormat="1">
      <c r="B302" s="692"/>
      <c r="D302" s="694" t="s">
        <v>88</v>
      </c>
      <c r="E302" s="695" t="s">
        <v>1</v>
      </c>
      <c r="F302" s="696" t="s">
        <v>90</v>
      </c>
      <c r="H302" s="697">
        <v>4</v>
      </c>
      <c r="I302" s="731"/>
      <c r="J302" s="698"/>
      <c r="L302" s="692"/>
      <c r="M302" s="699"/>
      <c r="N302" s="700"/>
      <c r="O302" s="700"/>
      <c r="P302" s="700"/>
      <c r="Q302" s="700"/>
      <c r="R302" s="700"/>
      <c r="S302" s="700"/>
      <c r="T302" s="701"/>
      <c r="AT302" s="702" t="s">
        <v>88</v>
      </c>
      <c r="AU302" s="702" t="s">
        <v>45</v>
      </c>
      <c r="AV302" s="693" t="s">
        <v>91</v>
      </c>
      <c r="AW302" s="693" t="s">
        <v>24</v>
      </c>
      <c r="AX302" s="693" t="s">
        <v>12</v>
      </c>
      <c r="AY302" s="702" t="s">
        <v>79</v>
      </c>
    </row>
    <row r="303" spans="2:65" s="579" customFormat="1" ht="22.5" customHeight="1">
      <c r="B303" s="580"/>
      <c r="C303" s="671" t="s">
        <v>418</v>
      </c>
      <c r="D303" s="671" t="s">
        <v>82</v>
      </c>
      <c r="E303" s="672" t="s">
        <v>419</v>
      </c>
      <c r="F303" s="673" t="s">
        <v>420</v>
      </c>
      <c r="G303" s="674" t="s">
        <v>185</v>
      </c>
      <c r="H303" s="675">
        <v>5</v>
      </c>
      <c r="I303" s="1"/>
      <c r="J303" s="676">
        <f>ROUND(I303*H303,3)</f>
        <v>0</v>
      </c>
      <c r="K303" s="673"/>
      <c r="L303" s="580"/>
      <c r="M303" s="677" t="s">
        <v>1</v>
      </c>
      <c r="N303" s="678" t="s">
        <v>31</v>
      </c>
      <c r="O303" s="679">
        <v>0.22700000000000001</v>
      </c>
      <c r="P303" s="679">
        <f>O303*H303</f>
        <v>1.135</v>
      </c>
      <c r="Q303" s="679">
        <v>7.2000000000000005E-4</v>
      </c>
      <c r="R303" s="679">
        <f>Q303*H303</f>
        <v>3.6000000000000003E-3</v>
      </c>
      <c r="S303" s="679">
        <v>0</v>
      </c>
      <c r="T303" s="680">
        <f>S303*H303</f>
        <v>0</v>
      </c>
      <c r="AR303" s="568" t="s">
        <v>86</v>
      </c>
      <c r="AT303" s="568" t="s">
        <v>82</v>
      </c>
      <c r="AU303" s="568" t="s">
        <v>45</v>
      </c>
      <c r="AY303" s="568" t="s">
        <v>79</v>
      </c>
      <c r="BE303" s="637">
        <f>IF(N303="základní",J303,0)</f>
        <v>0</v>
      </c>
      <c r="BF303" s="637">
        <f>IF(N303="snížená",J303,0)</f>
        <v>0</v>
      </c>
      <c r="BG303" s="637">
        <f>IF(N303="zákl. přenesená",J303,0)</f>
        <v>0</v>
      </c>
      <c r="BH303" s="637">
        <f>IF(N303="sníž. přenesená",J303,0)</f>
        <v>0</v>
      </c>
      <c r="BI303" s="637">
        <f>IF(N303="nulová",J303,0)</f>
        <v>0</v>
      </c>
      <c r="BJ303" s="568" t="s">
        <v>12</v>
      </c>
      <c r="BK303" s="681">
        <f>ROUND(I303*H303,3)</f>
        <v>0</v>
      </c>
      <c r="BL303" s="568" t="s">
        <v>86</v>
      </c>
      <c r="BM303" s="568" t="s">
        <v>421</v>
      </c>
    </row>
    <row r="304" spans="2:65" s="683" customFormat="1">
      <c r="B304" s="682"/>
      <c r="D304" s="684" t="s">
        <v>88</v>
      </c>
      <c r="E304" s="685" t="s">
        <v>1</v>
      </c>
      <c r="F304" s="686" t="s">
        <v>366</v>
      </c>
      <c r="H304" s="687">
        <v>5</v>
      </c>
      <c r="I304" s="730"/>
      <c r="J304" s="688"/>
      <c r="L304" s="682"/>
      <c r="M304" s="689"/>
      <c r="N304" s="690"/>
      <c r="O304" s="690"/>
      <c r="P304" s="690"/>
      <c r="Q304" s="690"/>
      <c r="R304" s="690"/>
      <c r="S304" s="690"/>
      <c r="T304" s="691"/>
      <c r="AT304" s="685" t="s">
        <v>88</v>
      </c>
      <c r="AU304" s="685" t="s">
        <v>45</v>
      </c>
      <c r="AV304" s="683" t="s">
        <v>45</v>
      </c>
      <c r="AW304" s="683" t="s">
        <v>24</v>
      </c>
      <c r="AX304" s="683" t="s">
        <v>42</v>
      </c>
      <c r="AY304" s="685" t="s">
        <v>79</v>
      </c>
    </row>
    <row r="305" spans="2:65" s="693" customFormat="1">
      <c r="B305" s="692"/>
      <c r="D305" s="694" t="s">
        <v>88</v>
      </c>
      <c r="E305" s="695" t="s">
        <v>1</v>
      </c>
      <c r="F305" s="696" t="s">
        <v>90</v>
      </c>
      <c r="H305" s="697">
        <v>5</v>
      </c>
      <c r="I305" s="731"/>
      <c r="J305" s="698"/>
      <c r="L305" s="692"/>
      <c r="M305" s="699"/>
      <c r="N305" s="700"/>
      <c r="O305" s="700"/>
      <c r="P305" s="700"/>
      <c r="Q305" s="700"/>
      <c r="R305" s="700"/>
      <c r="S305" s="700"/>
      <c r="T305" s="701"/>
      <c r="AT305" s="702" t="s">
        <v>88</v>
      </c>
      <c r="AU305" s="702" t="s">
        <v>45</v>
      </c>
      <c r="AV305" s="693" t="s">
        <v>91</v>
      </c>
      <c r="AW305" s="693" t="s">
        <v>24</v>
      </c>
      <c r="AX305" s="693" t="s">
        <v>12</v>
      </c>
      <c r="AY305" s="702" t="s">
        <v>79</v>
      </c>
    </row>
    <row r="306" spans="2:65" s="579" customFormat="1" ht="22.5" customHeight="1">
      <c r="B306" s="580"/>
      <c r="C306" s="671" t="s">
        <v>422</v>
      </c>
      <c r="D306" s="671" t="s">
        <v>82</v>
      </c>
      <c r="E306" s="672" t="s">
        <v>423</v>
      </c>
      <c r="F306" s="673" t="s">
        <v>424</v>
      </c>
      <c r="G306" s="674" t="s">
        <v>185</v>
      </c>
      <c r="H306" s="675">
        <v>2</v>
      </c>
      <c r="I306" s="1"/>
      <c r="J306" s="676">
        <f>ROUND(I306*H306,3)</f>
        <v>0</v>
      </c>
      <c r="K306" s="673"/>
      <c r="L306" s="580"/>
      <c r="M306" s="677" t="s">
        <v>1</v>
      </c>
      <c r="N306" s="678" t="s">
        <v>31</v>
      </c>
      <c r="O306" s="679">
        <v>0.42399999999999999</v>
      </c>
      <c r="P306" s="679">
        <f>O306*H306</f>
        <v>0.84799999999999998</v>
      </c>
      <c r="Q306" s="679">
        <v>2.6199999999999999E-3</v>
      </c>
      <c r="R306" s="679">
        <f>Q306*H306</f>
        <v>5.2399999999999999E-3</v>
      </c>
      <c r="S306" s="679">
        <v>0</v>
      </c>
      <c r="T306" s="680">
        <f>S306*H306</f>
        <v>0</v>
      </c>
      <c r="AR306" s="568" t="s">
        <v>86</v>
      </c>
      <c r="AT306" s="568" t="s">
        <v>82</v>
      </c>
      <c r="AU306" s="568" t="s">
        <v>45</v>
      </c>
      <c r="AY306" s="568" t="s">
        <v>79</v>
      </c>
      <c r="BE306" s="637">
        <f>IF(N306="základní",J306,0)</f>
        <v>0</v>
      </c>
      <c r="BF306" s="637">
        <f>IF(N306="snížená",J306,0)</f>
        <v>0</v>
      </c>
      <c r="BG306" s="637">
        <f>IF(N306="zákl. přenesená",J306,0)</f>
        <v>0</v>
      </c>
      <c r="BH306" s="637">
        <f>IF(N306="sníž. přenesená",J306,0)</f>
        <v>0</v>
      </c>
      <c r="BI306" s="637">
        <f>IF(N306="nulová",J306,0)</f>
        <v>0</v>
      </c>
      <c r="BJ306" s="568" t="s">
        <v>12</v>
      </c>
      <c r="BK306" s="681">
        <f>ROUND(I306*H306,3)</f>
        <v>0</v>
      </c>
      <c r="BL306" s="568" t="s">
        <v>86</v>
      </c>
      <c r="BM306" s="568" t="s">
        <v>425</v>
      </c>
    </row>
    <row r="307" spans="2:65" s="683" customFormat="1">
      <c r="B307" s="682"/>
      <c r="D307" s="684" t="s">
        <v>88</v>
      </c>
      <c r="E307" s="685" t="s">
        <v>1</v>
      </c>
      <c r="F307" s="686" t="s">
        <v>246</v>
      </c>
      <c r="H307" s="687">
        <v>2</v>
      </c>
      <c r="I307" s="730"/>
      <c r="J307" s="688"/>
      <c r="L307" s="682"/>
      <c r="M307" s="689"/>
      <c r="N307" s="690"/>
      <c r="O307" s="690"/>
      <c r="P307" s="690"/>
      <c r="Q307" s="690"/>
      <c r="R307" s="690"/>
      <c r="S307" s="690"/>
      <c r="T307" s="691"/>
      <c r="AT307" s="685" t="s">
        <v>88</v>
      </c>
      <c r="AU307" s="685" t="s">
        <v>45</v>
      </c>
      <c r="AV307" s="683" t="s">
        <v>45</v>
      </c>
      <c r="AW307" s="683" t="s">
        <v>24</v>
      </c>
      <c r="AX307" s="683" t="s">
        <v>42</v>
      </c>
      <c r="AY307" s="685" t="s">
        <v>79</v>
      </c>
    </row>
    <row r="308" spans="2:65" s="693" customFormat="1">
      <c r="B308" s="692"/>
      <c r="D308" s="694" t="s">
        <v>88</v>
      </c>
      <c r="E308" s="695" t="s">
        <v>1</v>
      </c>
      <c r="F308" s="696" t="s">
        <v>90</v>
      </c>
      <c r="H308" s="697">
        <v>2</v>
      </c>
      <c r="I308" s="731"/>
      <c r="J308" s="698"/>
      <c r="L308" s="692"/>
      <c r="M308" s="699"/>
      <c r="N308" s="700"/>
      <c r="O308" s="700"/>
      <c r="P308" s="700"/>
      <c r="Q308" s="700"/>
      <c r="R308" s="700"/>
      <c r="S308" s="700"/>
      <c r="T308" s="701"/>
      <c r="AT308" s="702" t="s">
        <v>88</v>
      </c>
      <c r="AU308" s="702" t="s">
        <v>45</v>
      </c>
      <c r="AV308" s="693" t="s">
        <v>91</v>
      </c>
      <c r="AW308" s="693" t="s">
        <v>24</v>
      </c>
      <c r="AX308" s="693" t="s">
        <v>12</v>
      </c>
      <c r="AY308" s="702" t="s">
        <v>79</v>
      </c>
    </row>
    <row r="309" spans="2:65" s="579" customFormat="1" ht="22.5" customHeight="1">
      <c r="B309" s="580"/>
      <c r="C309" s="671" t="s">
        <v>426</v>
      </c>
      <c r="D309" s="671" t="s">
        <v>82</v>
      </c>
      <c r="E309" s="672" t="s">
        <v>427</v>
      </c>
      <c r="F309" s="673" t="s">
        <v>428</v>
      </c>
      <c r="G309" s="674" t="s">
        <v>185</v>
      </c>
      <c r="H309" s="675">
        <v>26</v>
      </c>
      <c r="I309" s="1"/>
      <c r="J309" s="676">
        <f>ROUND(I309*H309,3)</f>
        <v>0</v>
      </c>
      <c r="K309" s="673"/>
      <c r="L309" s="580"/>
      <c r="M309" s="677" t="s">
        <v>1</v>
      </c>
      <c r="N309" s="678" t="s">
        <v>31</v>
      </c>
      <c r="O309" s="679">
        <v>0.20699999999999999</v>
      </c>
      <c r="P309" s="679">
        <f>O309*H309</f>
        <v>5.3819999999999997</v>
      </c>
      <c r="Q309" s="679">
        <v>5.6999999999999998E-4</v>
      </c>
      <c r="R309" s="679">
        <f>Q309*H309</f>
        <v>1.482E-2</v>
      </c>
      <c r="S309" s="679">
        <v>0</v>
      </c>
      <c r="T309" s="680">
        <f>S309*H309</f>
        <v>0</v>
      </c>
      <c r="AR309" s="568" t="s">
        <v>86</v>
      </c>
      <c r="AT309" s="568" t="s">
        <v>82</v>
      </c>
      <c r="AU309" s="568" t="s">
        <v>45</v>
      </c>
      <c r="AY309" s="568" t="s">
        <v>79</v>
      </c>
      <c r="BE309" s="637">
        <f>IF(N309="základní",J309,0)</f>
        <v>0</v>
      </c>
      <c r="BF309" s="637">
        <f>IF(N309="snížená",J309,0)</f>
        <v>0</v>
      </c>
      <c r="BG309" s="637">
        <f>IF(N309="zákl. přenesená",J309,0)</f>
        <v>0</v>
      </c>
      <c r="BH309" s="637">
        <f>IF(N309="sníž. přenesená",J309,0)</f>
        <v>0</v>
      </c>
      <c r="BI309" s="637">
        <f>IF(N309="nulová",J309,0)</f>
        <v>0</v>
      </c>
      <c r="BJ309" s="568" t="s">
        <v>12</v>
      </c>
      <c r="BK309" s="681">
        <f>ROUND(I309*H309,3)</f>
        <v>0</v>
      </c>
      <c r="BL309" s="568" t="s">
        <v>86</v>
      </c>
      <c r="BM309" s="568" t="s">
        <v>429</v>
      </c>
    </row>
    <row r="310" spans="2:65" s="683" customFormat="1">
      <c r="B310" s="682"/>
      <c r="D310" s="684" t="s">
        <v>88</v>
      </c>
      <c r="E310" s="685" t="s">
        <v>1</v>
      </c>
      <c r="F310" s="686" t="s">
        <v>430</v>
      </c>
      <c r="H310" s="687">
        <v>26</v>
      </c>
      <c r="I310" s="730"/>
      <c r="J310" s="688"/>
      <c r="L310" s="682"/>
      <c r="M310" s="689"/>
      <c r="N310" s="690"/>
      <c r="O310" s="690"/>
      <c r="P310" s="690"/>
      <c r="Q310" s="690"/>
      <c r="R310" s="690"/>
      <c r="S310" s="690"/>
      <c r="T310" s="691"/>
      <c r="AT310" s="685" t="s">
        <v>88</v>
      </c>
      <c r="AU310" s="685" t="s">
        <v>45</v>
      </c>
      <c r="AV310" s="683" t="s">
        <v>45</v>
      </c>
      <c r="AW310" s="683" t="s">
        <v>24</v>
      </c>
      <c r="AX310" s="683" t="s">
        <v>42</v>
      </c>
      <c r="AY310" s="685" t="s">
        <v>79</v>
      </c>
    </row>
    <row r="311" spans="2:65" s="693" customFormat="1">
      <c r="B311" s="692"/>
      <c r="D311" s="694" t="s">
        <v>88</v>
      </c>
      <c r="E311" s="695" t="s">
        <v>1</v>
      </c>
      <c r="F311" s="696" t="s">
        <v>90</v>
      </c>
      <c r="H311" s="697">
        <v>26</v>
      </c>
      <c r="I311" s="731"/>
      <c r="J311" s="698"/>
      <c r="L311" s="692"/>
      <c r="M311" s="699"/>
      <c r="N311" s="700"/>
      <c r="O311" s="700"/>
      <c r="P311" s="700"/>
      <c r="Q311" s="700"/>
      <c r="R311" s="700"/>
      <c r="S311" s="700"/>
      <c r="T311" s="701"/>
      <c r="AT311" s="702" t="s">
        <v>88</v>
      </c>
      <c r="AU311" s="702" t="s">
        <v>45</v>
      </c>
      <c r="AV311" s="693" t="s">
        <v>91</v>
      </c>
      <c r="AW311" s="693" t="s">
        <v>24</v>
      </c>
      <c r="AX311" s="693" t="s">
        <v>12</v>
      </c>
      <c r="AY311" s="702" t="s">
        <v>79</v>
      </c>
    </row>
    <row r="312" spans="2:65" s="579" customFormat="1" ht="22.5" customHeight="1">
      <c r="B312" s="580"/>
      <c r="C312" s="671" t="s">
        <v>431</v>
      </c>
      <c r="D312" s="671" t="s">
        <v>82</v>
      </c>
      <c r="E312" s="672" t="s">
        <v>432</v>
      </c>
      <c r="F312" s="673" t="s">
        <v>433</v>
      </c>
      <c r="G312" s="674" t="s">
        <v>185</v>
      </c>
      <c r="H312" s="675">
        <v>5</v>
      </c>
      <c r="I312" s="1"/>
      <c r="J312" s="676">
        <f>ROUND(I312*H312,3)</f>
        <v>0</v>
      </c>
      <c r="K312" s="673"/>
      <c r="L312" s="580"/>
      <c r="M312" s="677" t="s">
        <v>1</v>
      </c>
      <c r="N312" s="678" t="s">
        <v>31</v>
      </c>
      <c r="O312" s="679">
        <v>0.22800000000000001</v>
      </c>
      <c r="P312" s="679">
        <f>O312*H312</f>
        <v>1.1400000000000001</v>
      </c>
      <c r="Q312" s="679">
        <v>7.2000000000000005E-4</v>
      </c>
      <c r="R312" s="679">
        <f>Q312*H312</f>
        <v>3.6000000000000003E-3</v>
      </c>
      <c r="S312" s="679">
        <v>0</v>
      </c>
      <c r="T312" s="680">
        <f>S312*H312</f>
        <v>0</v>
      </c>
      <c r="AR312" s="568" t="s">
        <v>86</v>
      </c>
      <c r="AT312" s="568" t="s">
        <v>82</v>
      </c>
      <c r="AU312" s="568" t="s">
        <v>45</v>
      </c>
      <c r="AY312" s="568" t="s">
        <v>79</v>
      </c>
      <c r="BE312" s="637">
        <f>IF(N312="základní",J312,0)</f>
        <v>0</v>
      </c>
      <c r="BF312" s="637">
        <f>IF(N312="snížená",J312,0)</f>
        <v>0</v>
      </c>
      <c r="BG312" s="637">
        <f>IF(N312="zákl. přenesená",J312,0)</f>
        <v>0</v>
      </c>
      <c r="BH312" s="637">
        <f>IF(N312="sníž. přenesená",J312,0)</f>
        <v>0</v>
      </c>
      <c r="BI312" s="637">
        <f>IF(N312="nulová",J312,0)</f>
        <v>0</v>
      </c>
      <c r="BJ312" s="568" t="s">
        <v>12</v>
      </c>
      <c r="BK312" s="681">
        <f>ROUND(I312*H312,3)</f>
        <v>0</v>
      </c>
      <c r="BL312" s="568" t="s">
        <v>86</v>
      </c>
      <c r="BM312" s="568" t="s">
        <v>434</v>
      </c>
    </row>
    <row r="313" spans="2:65" s="683" customFormat="1">
      <c r="B313" s="682"/>
      <c r="D313" s="684" t="s">
        <v>88</v>
      </c>
      <c r="E313" s="685" t="s">
        <v>1</v>
      </c>
      <c r="F313" s="686" t="s">
        <v>366</v>
      </c>
      <c r="H313" s="687">
        <v>5</v>
      </c>
      <c r="I313" s="730"/>
      <c r="J313" s="688"/>
      <c r="L313" s="682"/>
      <c r="M313" s="689"/>
      <c r="N313" s="690"/>
      <c r="O313" s="690"/>
      <c r="P313" s="690"/>
      <c r="Q313" s="690"/>
      <c r="R313" s="690"/>
      <c r="S313" s="690"/>
      <c r="T313" s="691"/>
      <c r="AT313" s="685" t="s">
        <v>88</v>
      </c>
      <c r="AU313" s="685" t="s">
        <v>45</v>
      </c>
      <c r="AV313" s="683" t="s">
        <v>45</v>
      </c>
      <c r="AW313" s="683" t="s">
        <v>24</v>
      </c>
      <c r="AX313" s="683" t="s">
        <v>42</v>
      </c>
      <c r="AY313" s="685" t="s">
        <v>79</v>
      </c>
    </row>
    <row r="314" spans="2:65" s="693" customFormat="1">
      <c r="B314" s="692"/>
      <c r="D314" s="694" t="s">
        <v>88</v>
      </c>
      <c r="E314" s="695" t="s">
        <v>1</v>
      </c>
      <c r="F314" s="696" t="s">
        <v>90</v>
      </c>
      <c r="H314" s="697">
        <v>5</v>
      </c>
      <c r="I314" s="731"/>
      <c r="J314" s="698"/>
      <c r="L314" s="692"/>
      <c r="M314" s="699"/>
      <c r="N314" s="700"/>
      <c r="O314" s="700"/>
      <c r="P314" s="700"/>
      <c r="Q314" s="700"/>
      <c r="R314" s="700"/>
      <c r="S314" s="700"/>
      <c r="T314" s="701"/>
      <c r="AT314" s="702" t="s">
        <v>88</v>
      </c>
      <c r="AU314" s="702" t="s">
        <v>45</v>
      </c>
      <c r="AV314" s="693" t="s">
        <v>91</v>
      </c>
      <c r="AW314" s="693" t="s">
        <v>24</v>
      </c>
      <c r="AX314" s="693" t="s">
        <v>12</v>
      </c>
      <c r="AY314" s="702" t="s">
        <v>79</v>
      </c>
    </row>
    <row r="315" spans="2:65" s="579" customFormat="1" ht="22.5" customHeight="1">
      <c r="B315" s="580"/>
      <c r="C315" s="671" t="s">
        <v>435</v>
      </c>
      <c r="D315" s="671" t="s">
        <v>82</v>
      </c>
      <c r="E315" s="672" t="s">
        <v>436</v>
      </c>
      <c r="F315" s="673" t="s">
        <v>437</v>
      </c>
      <c r="G315" s="674" t="s">
        <v>185</v>
      </c>
      <c r="H315" s="675">
        <v>3</v>
      </c>
      <c r="I315" s="1"/>
      <c r="J315" s="676">
        <f>ROUND(I315*H315,3)</f>
        <v>0</v>
      </c>
      <c r="K315" s="673"/>
      <c r="L315" s="580"/>
      <c r="M315" s="677" t="s">
        <v>1</v>
      </c>
      <c r="N315" s="678" t="s">
        <v>31</v>
      </c>
      <c r="O315" s="679">
        <v>0.26900000000000002</v>
      </c>
      <c r="P315" s="679">
        <f>O315*H315</f>
        <v>0.80700000000000005</v>
      </c>
      <c r="Q315" s="679">
        <v>1.32E-3</v>
      </c>
      <c r="R315" s="679">
        <f>Q315*H315</f>
        <v>3.96E-3</v>
      </c>
      <c r="S315" s="679">
        <v>0</v>
      </c>
      <c r="T315" s="680">
        <f>S315*H315</f>
        <v>0</v>
      </c>
      <c r="AR315" s="568" t="s">
        <v>86</v>
      </c>
      <c r="AT315" s="568" t="s">
        <v>82</v>
      </c>
      <c r="AU315" s="568" t="s">
        <v>45</v>
      </c>
      <c r="AY315" s="568" t="s">
        <v>79</v>
      </c>
      <c r="BE315" s="637">
        <f>IF(N315="základní",J315,0)</f>
        <v>0</v>
      </c>
      <c r="BF315" s="637">
        <f>IF(N315="snížená",J315,0)</f>
        <v>0</v>
      </c>
      <c r="BG315" s="637">
        <f>IF(N315="zákl. přenesená",J315,0)</f>
        <v>0</v>
      </c>
      <c r="BH315" s="637">
        <f>IF(N315="sníž. přenesená",J315,0)</f>
        <v>0</v>
      </c>
      <c r="BI315" s="637">
        <f>IF(N315="nulová",J315,0)</f>
        <v>0</v>
      </c>
      <c r="BJ315" s="568" t="s">
        <v>12</v>
      </c>
      <c r="BK315" s="681">
        <f>ROUND(I315*H315,3)</f>
        <v>0</v>
      </c>
      <c r="BL315" s="568" t="s">
        <v>86</v>
      </c>
      <c r="BM315" s="568" t="s">
        <v>438</v>
      </c>
    </row>
    <row r="316" spans="2:65" s="683" customFormat="1">
      <c r="B316" s="682"/>
      <c r="D316" s="684" t="s">
        <v>88</v>
      </c>
      <c r="E316" s="685" t="s">
        <v>1</v>
      </c>
      <c r="F316" s="686" t="s">
        <v>121</v>
      </c>
      <c r="H316" s="687">
        <v>3</v>
      </c>
      <c r="I316" s="730"/>
      <c r="J316" s="688"/>
      <c r="L316" s="682"/>
      <c r="M316" s="689"/>
      <c r="N316" s="690"/>
      <c r="O316" s="690"/>
      <c r="P316" s="690"/>
      <c r="Q316" s="690"/>
      <c r="R316" s="690"/>
      <c r="S316" s="690"/>
      <c r="T316" s="691"/>
      <c r="AT316" s="685" t="s">
        <v>88</v>
      </c>
      <c r="AU316" s="685" t="s">
        <v>45</v>
      </c>
      <c r="AV316" s="683" t="s">
        <v>45</v>
      </c>
      <c r="AW316" s="683" t="s">
        <v>24</v>
      </c>
      <c r="AX316" s="683" t="s">
        <v>42</v>
      </c>
      <c r="AY316" s="685" t="s">
        <v>79</v>
      </c>
    </row>
    <row r="317" spans="2:65" s="693" customFormat="1">
      <c r="B317" s="692"/>
      <c r="D317" s="694" t="s">
        <v>88</v>
      </c>
      <c r="E317" s="695" t="s">
        <v>1</v>
      </c>
      <c r="F317" s="696" t="s">
        <v>90</v>
      </c>
      <c r="H317" s="697">
        <v>3</v>
      </c>
      <c r="I317" s="731"/>
      <c r="J317" s="698"/>
      <c r="L317" s="692"/>
      <c r="M317" s="699"/>
      <c r="N317" s="700"/>
      <c r="O317" s="700"/>
      <c r="P317" s="700"/>
      <c r="Q317" s="700"/>
      <c r="R317" s="700"/>
      <c r="S317" s="700"/>
      <c r="T317" s="701"/>
      <c r="AT317" s="702" t="s">
        <v>88</v>
      </c>
      <c r="AU317" s="702" t="s">
        <v>45</v>
      </c>
      <c r="AV317" s="693" t="s">
        <v>91</v>
      </c>
      <c r="AW317" s="693" t="s">
        <v>24</v>
      </c>
      <c r="AX317" s="693" t="s">
        <v>12</v>
      </c>
      <c r="AY317" s="702" t="s">
        <v>79</v>
      </c>
    </row>
    <row r="318" spans="2:65" s="579" customFormat="1" ht="22.5" customHeight="1">
      <c r="B318" s="580"/>
      <c r="C318" s="671" t="s">
        <v>439</v>
      </c>
      <c r="D318" s="671" t="s">
        <v>82</v>
      </c>
      <c r="E318" s="672" t="s">
        <v>440</v>
      </c>
      <c r="F318" s="673" t="s">
        <v>441</v>
      </c>
      <c r="G318" s="674" t="s">
        <v>185</v>
      </c>
      <c r="H318" s="675">
        <v>2</v>
      </c>
      <c r="I318" s="1"/>
      <c r="J318" s="676">
        <f>ROUND(I318*H318,3)</f>
        <v>0</v>
      </c>
      <c r="K318" s="673"/>
      <c r="L318" s="580"/>
      <c r="M318" s="677" t="s">
        <v>1</v>
      </c>
      <c r="N318" s="678" t="s">
        <v>31</v>
      </c>
      <c r="O318" s="679">
        <v>0.42399999999999999</v>
      </c>
      <c r="P318" s="679">
        <f>O318*H318</f>
        <v>0.84799999999999998</v>
      </c>
      <c r="Q318" s="679">
        <v>2.6199999999999999E-3</v>
      </c>
      <c r="R318" s="679">
        <f>Q318*H318</f>
        <v>5.2399999999999999E-3</v>
      </c>
      <c r="S318" s="679">
        <v>0</v>
      </c>
      <c r="T318" s="680">
        <f>S318*H318</f>
        <v>0</v>
      </c>
      <c r="AR318" s="568" t="s">
        <v>86</v>
      </c>
      <c r="AT318" s="568" t="s">
        <v>82</v>
      </c>
      <c r="AU318" s="568" t="s">
        <v>45</v>
      </c>
      <c r="AY318" s="568" t="s">
        <v>79</v>
      </c>
      <c r="BE318" s="637">
        <f>IF(N318="základní",J318,0)</f>
        <v>0</v>
      </c>
      <c r="BF318" s="637">
        <f>IF(N318="snížená",J318,0)</f>
        <v>0</v>
      </c>
      <c r="BG318" s="637">
        <f>IF(N318="zákl. přenesená",J318,0)</f>
        <v>0</v>
      </c>
      <c r="BH318" s="637">
        <f>IF(N318="sníž. přenesená",J318,0)</f>
        <v>0</v>
      </c>
      <c r="BI318" s="637">
        <f>IF(N318="nulová",J318,0)</f>
        <v>0</v>
      </c>
      <c r="BJ318" s="568" t="s">
        <v>12</v>
      </c>
      <c r="BK318" s="681">
        <f>ROUND(I318*H318,3)</f>
        <v>0</v>
      </c>
      <c r="BL318" s="568" t="s">
        <v>86</v>
      </c>
      <c r="BM318" s="568" t="s">
        <v>442</v>
      </c>
    </row>
    <row r="319" spans="2:65" s="683" customFormat="1">
      <c r="B319" s="682"/>
      <c r="D319" s="684" t="s">
        <v>88</v>
      </c>
      <c r="E319" s="685" t="s">
        <v>1</v>
      </c>
      <c r="F319" s="686" t="s">
        <v>246</v>
      </c>
      <c r="H319" s="687">
        <v>2</v>
      </c>
      <c r="I319" s="730"/>
      <c r="J319" s="688"/>
      <c r="L319" s="682"/>
      <c r="M319" s="689"/>
      <c r="N319" s="690"/>
      <c r="O319" s="690"/>
      <c r="P319" s="690"/>
      <c r="Q319" s="690"/>
      <c r="R319" s="690"/>
      <c r="S319" s="690"/>
      <c r="T319" s="691"/>
      <c r="AT319" s="685" t="s">
        <v>88</v>
      </c>
      <c r="AU319" s="685" t="s">
        <v>45</v>
      </c>
      <c r="AV319" s="683" t="s">
        <v>45</v>
      </c>
      <c r="AW319" s="683" t="s">
        <v>24</v>
      </c>
      <c r="AX319" s="683" t="s">
        <v>42</v>
      </c>
      <c r="AY319" s="685" t="s">
        <v>79</v>
      </c>
    </row>
    <row r="320" spans="2:65" s="693" customFormat="1">
      <c r="B320" s="692"/>
      <c r="D320" s="694" t="s">
        <v>88</v>
      </c>
      <c r="E320" s="695" t="s">
        <v>1</v>
      </c>
      <c r="F320" s="696" t="s">
        <v>90</v>
      </c>
      <c r="H320" s="697">
        <v>2</v>
      </c>
      <c r="I320" s="731"/>
      <c r="J320" s="698"/>
      <c r="L320" s="692"/>
      <c r="M320" s="699"/>
      <c r="N320" s="700"/>
      <c r="O320" s="700"/>
      <c r="P320" s="700"/>
      <c r="Q320" s="700"/>
      <c r="R320" s="700"/>
      <c r="S320" s="700"/>
      <c r="T320" s="701"/>
      <c r="AT320" s="702" t="s">
        <v>88</v>
      </c>
      <c r="AU320" s="702" t="s">
        <v>45</v>
      </c>
      <c r="AV320" s="693" t="s">
        <v>91</v>
      </c>
      <c r="AW320" s="693" t="s">
        <v>24</v>
      </c>
      <c r="AX320" s="693" t="s">
        <v>12</v>
      </c>
      <c r="AY320" s="702" t="s">
        <v>79</v>
      </c>
    </row>
    <row r="321" spans="2:65" s="579" customFormat="1" ht="22.5" customHeight="1">
      <c r="B321" s="580"/>
      <c r="C321" s="671" t="s">
        <v>443</v>
      </c>
      <c r="D321" s="671" t="s">
        <v>82</v>
      </c>
      <c r="E321" s="672" t="s">
        <v>444</v>
      </c>
      <c r="F321" s="673" t="s">
        <v>445</v>
      </c>
      <c r="G321" s="674" t="s">
        <v>185</v>
      </c>
      <c r="H321" s="675">
        <v>2</v>
      </c>
      <c r="I321" s="1"/>
      <c r="J321" s="676">
        <f>ROUND(I321*H321,3)</f>
        <v>0</v>
      </c>
      <c r="K321" s="673"/>
      <c r="L321" s="580"/>
      <c r="M321" s="677" t="s">
        <v>1</v>
      </c>
      <c r="N321" s="678" t="s">
        <v>31</v>
      </c>
      <c r="O321" s="679">
        <v>0.20699999999999999</v>
      </c>
      <c r="P321" s="679">
        <f>O321*H321</f>
        <v>0.41399999999999998</v>
      </c>
      <c r="Q321" s="679">
        <v>1.7000000000000001E-4</v>
      </c>
      <c r="R321" s="679">
        <f>Q321*H321</f>
        <v>3.4000000000000002E-4</v>
      </c>
      <c r="S321" s="679">
        <v>0</v>
      </c>
      <c r="T321" s="680">
        <f>S321*H321</f>
        <v>0</v>
      </c>
      <c r="AR321" s="568" t="s">
        <v>86</v>
      </c>
      <c r="AT321" s="568" t="s">
        <v>82</v>
      </c>
      <c r="AU321" s="568" t="s">
        <v>45</v>
      </c>
      <c r="AY321" s="568" t="s">
        <v>79</v>
      </c>
      <c r="BE321" s="637">
        <f>IF(N321="základní",J321,0)</f>
        <v>0</v>
      </c>
      <c r="BF321" s="637">
        <f>IF(N321="snížená",J321,0)</f>
        <v>0</v>
      </c>
      <c r="BG321" s="637">
        <f>IF(N321="zákl. přenesená",J321,0)</f>
        <v>0</v>
      </c>
      <c r="BH321" s="637">
        <f>IF(N321="sníž. přenesená",J321,0)</f>
        <v>0</v>
      </c>
      <c r="BI321" s="637">
        <f>IF(N321="nulová",J321,0)</f>
        <v>0</v>
      </c>
      <c r="BJ321" s="568" t="s">
        <v>12</v>
      </c>
      <c r="BK321" s="681">
        <f>ROUND(I321*H321,3)</f>
        <v>0</v>
      </c>
      <c r="BL321" s="568" t="s">
        <v>86</v>
      </c>
      <c r="BM321" s="568" t="s">
        <v>446</v>
      </c>
    </row>
    <row r="322" spans="2:65" s="683" customFormat="1">
      <c r="B322" s="682"/>
      <c r="D322" s="684" t="s">
        <v>88</v>
      </c>
      <c r="E322" s="685" t="s">
        <v>1</v>
      </c>
      <c r="F322" s="686" t="s">
        <v>246</v>
      </c>
      <c r="H322" s="687">
        <v>2</v>
      </c>
      <c r="I322" s="730"/>
      <c r="J322" s="688"/>
      <c r="L322" s="682"/>
      <c r="M322" s="689"/>
      <c r="N322" s="690"/>
      <c r="O322" s="690"/>
      <c r="P322" s="690"/>
      <c r="Q322" s="690"/>
      <c r="R322" s="690"/>
      <c r="S322" s="690"/>
      <c r="T322" s="691"/>
      <c r="AT322" s="685" t="s">
        <v>88</v>
      </c>
      <c r="AU322" s="685" t="s">
        <v>45</v>
      </c>
      <c r="AV322" s="683" t="s">
        <v>45</v>
      </c>
      <c r="AW322" s="683" t="s">
        <v>24</v>
      </c>
      <c r="AX322" s="683" t="s">
        <v>42</v>
      </c>
      <c r="AY322" s="685" t="s">
        <v>79</v>
      </c>
    </row>
    <row r="323" spans="2:65" s="693" customFormat="1">
      <c r="B323" s="692"/>
      <c r="D323" s="694" t="s">
        <v>88</v>
      </c>
      <c r="E323" s="695" t="s">
        <v>1</v>
      </c>
      <c r="F323" s="696" t="s">
        <v>90</v>
      </c>
      <c r="H323" s="697">
        <v>2</v>
      </c>
      <c r="I323" s="731"/>
      <c r="J323" s="698"/>
      <c r="L323" s="692"/>
      <c r="M323" s="699"/>
      <c r="N323" s="700"/>
      <c r="O323" s="700"/>
      <c r="P323" s="700"/>
      <c r="Q323" s="700"/>
      <c r="R323" s="700"/>
      <c r="S323" s="700"/>
      <c r="T323" s="701"/>
      <c r="AT323" s="702" t="s">
        <v>88</v>
      </c>
      <c r="AU323" s="702" t="s">
        <v>45</v>
      </c>
      <c r="AV323" s="693" t="s">
        <v>91</v>
      </c>
      <c r="AW323" s="693" t="s">
        <v>24</v>
      </c>
      <c r="AX323" s="693" t="s">
        <v>12</v>
      </c>
      <c r="AY323" s="702" t="s">
        <v>79</v>
      </c>
    </row>
    <row r="324" spans="2:65" s="579" customFormat="1" ht="22.5" customHeight="1">
      <c r="B324" s="580"/>
      <c r="C324" s="671" t="s">
        <v>447</v>
      </c>
      <c r="D324" s="671" t="s">
        <v>82</v>
      </c>
      <c r="E324" s="672" t="s">
        <v>448</v>
      </c>
      <c r="F324" s="673" t="s">
        <v>449</v>
      </c>
      <c r="G324" s="674" t="s">
        <v>185</v>
      </c>
      <c r="H324" s="675">
        <v>1</v>
      </c>
      <c r="I324" s="1"/>
      <c r="J324" s="676">
        <f>ROUND(I324*H324,3)</f>
        <v>0</v>
      </c>
      <c r="K324" s="673"/>
      <c r="L324" s="580"/>
      <c r="M324" s="677" t="s">
        <v>1</v>
      </c>
      <c r="N324" s="678" t="s">
        <v>31</v>
      </c>
      <c r="O324" s="679">
        <v>0.22700000000000001</v>
      </c>
      <c r="P324" s="679">
        <f>O324*H324</f>
        <v>0.22700000000000001</v>
      </c>
      <c r="Q324" s="679">
        <v>2.4000000000000001E-4</v>
      </c>
      <c r="R324" s="679">
        <f>Q324*H324</f>
        <v>2.4000000000000001E-4</v>
      </c>
      <c r="S324" s="679">
        <v>0</v>
      </c>
      <c r="T324" s="680">
        <f>S324*H324</f>
        <v>0</v>
      </c>
      <c r="AR324" s="568" t="s">
        <v>86</v>
      </c>
      <c r="AT324" s="568" t="s">
        <v>82</v>
      </c>
      <c r="AU324" s="568" t="s">
        <v>45</v>
      </c>
      <c r="AY324" s="568" t="s">
        <v>79</v>
      </c>
      <c r="BE324" s="637">
        <f>IF(N324="základní",J324,0)</f>
        <v>0</v>
      </c>
      <c r="BF324" s="637">
        <f>IF(N324="snížená",J324,0)</f>
        <v>0</v>
      </c>
      <c r="BG324" s="637">
        <f>IF(N324="zákl. přenesená",J324,0)</f>
        <v>0</v>
      </c>
      <c r="BH324" s="637">
        <f>IF(N324="sníž. přenesená",J324,0)</f>
        <v>0</v>
      </c>
      <c r="BI324" s="637">
        <f>IF(N324="nulová",J324,0)</f>
        <v>0</v>
      </c>
      <c r="BJ324" s="568" t="s">
        <v>12</v>
      </c>
      <c r="BK324" s="681">
        <f>ROUND(I324*H324,3)</f>
        <v>0</v>
      </c>
      <c r="BL324" s="568" t="s">
        <v>86</v>
      </c>
      <c r="BM324" s="568" t="s">
        <v>450</v>
      </c>
    </row>
    <row r="325" spans="2:65" s="683" customFormat="1">
      <c r="B325" s="682"/>
      <c r="D325" s="684" t="s">
        <v>88</v>
      </c>
      <c r="E325" s="685" t="s">
        <v>1</v>
      </c>
      <c r="F325" s="686" t="s">
        <v>255</v>
      </c>
      <c r="H325" s="687">
        <v>1</v>
      </c>
      <c r="I325" s="730"/>
      <c r="J325" s="688"/>
      <c r="L325" s="682"/>
      <c r="M325" s="689"/>
      <c r="N325" s="690"/>
      <c r="O325" s="690"/>
      <c r="P325" s="690"/>
      <c r="Q325" s="690"/>
      <c r="R325" s="690"/>
      <c r="S325" s="690"/>
      <c r="T325" s="691"/>
      <c r="AT325" s="685" t="s">
        <v>88</v>
      </c>
      <c r="AU325" s="685" t="s">
        <v>45</v>
      </c>
      <c r="AV325" s="683" t="s">
        <v>45</v>
      </c>
      <c r="AW325" s="683" t="s">
        <v>24</v>
      </c>
      <c r="AX325" s="683" t="s">
        <v>42</v>
      </c>
      <c r="AY325" s="685" t="s">
        <v>79</v>
      </c>
    </row>
    <row r="326" spans="2:65" s="693" customFormat="1">
      <c r="B326" s="692"/>
      <c r="D326" s="694" t="s">
        <v>88</v>
      </c>
      <c r="E326" s="695" t="s">
        <v>1</v>
      </c>
      <c r="F326" s="696" t="s">
        <v>90</v>
      </c>
      <c r="H326" s="697">
        <v>1</v>
      </c>
      <c r="I326" s="731"/>
      <c r="J326" s="698"/>
      <c r="L326" s="692"/>
      <c r="M326" s="699"/>
      <c r="N326" s="700"/>
      <c r="O326" s="700"/>
      <c r="P326" s="700"/>
      <c r="Q326" s="700"/>
      <c r="R326" s="700"/>
      <c r="S326" s="700"/>
      <c r="T326" s="701"/>
      <c r="AT326" s="702" t="s">
        <v>88</v>
      </c>
      <c r="AU326" s="702" t="s">
        <v>45</v>
      </c>
      <c r="AV326" s="693" t="s">
        <v>91</v>
      </c>
      <c r="AW326" s="693" t="s">
        <v>24</v>
      </c>
      <c r="AX326" s="693" t="s">
        <v>12</v>
      </c>
      <c r="AY326" s="702" t="s">
        <v>79</v>
      </c>
    </row>
    <row r="327" spans="2:65" s="579" customFormat="1" ht="22.5" customHeight="1">
      <c r="B327" s="580"/>
      <c r="C327" s="671" t="s">
        <v>451</v>
      </c>
      <c r="D327" s="671" t="s">
        <v>82</v>
      </c>
      <c r="E327" s="672" t="s">
        <v>452</v>
      </c>
      <c r="F327" s="673" t="s">
        <v>453</v>
      </c>
      <c r="G327" s="674" t="s">
        <v>185</v>
      </c>
      <c r="H327" s="675">
        <v>2</v>
      </c>
      <c r="I327" s="1"/>
      <c r="J327" s="676">
        <f>ROUND(I327*H327,3)</f>
        <v>0</v>
      </c>
      <c r="K327" s="673"/>
      <c r="L327" s="580"/>
      <c r="M327" s="677" t="s">
        <v>1</v>
      </c>
      <c r="N327" s="678" t="s">
        <v>31</v>
      </c>
      <c r="O327" s="679">
        <v>0.42399999999999999</v>
      </c>
      <c r="P327" s="679">
        <f>O327*H327</f>
        <v>0.84799999999999998</v>
      </c>
      <c r="Q327" s="679">
        <v>7.6000000000000004E-4</v>
      </c>
      <c r="R327" s="679">
        <f>Q327*H327</f>
        <v>1.5200000000000001E-3</v>
      </c>
      <c r="S327" s="679">
        <v>0</v>
      </c>
      <c r="T327" s="680">
        <f>S327*H327</f>
        <v>0</v>
      </c>
      <c r="AR327" s="568" t="s">
        <v>86</v>
      </c>
      <c r="AT327" s="568" t="s">
        <v>82</v>
      </c>
      <c r="AU327" s="568" t="s">
        <v>45</v>
      </c>
      <c r="AY327" s="568" t="s">
        <v>79</v>
      </c>
      <c r="BE327" s="637">
        <f>IF(N327="základní",J327,0)</f>
        <v>0</v>
      </c>
      <c r="BF327" s="637">
        <f>IF(N327="snížená",J327,0)</f>
        <v>0</v>
      </c>
      <c r="BG327" s="637">
        <f>IF(N327="zákl. přenesená",J327,0)</f>
        <v>0</v>
      </c>
      <c r="BH327" s="637">
        <f>IF(N327="sníž. přenesená",J327,0)</f>
        <v>0</v>
      </c>
      <c r="BI327" s="637">
        <f>IF(N327="nulová",J327,0)</f>
        <v>0</v>
      </c>
      <c r="BJ327" s="568" t="s">
        <v>12</v>
      </c>
      <c r="BK327" s="681">
        <f>ROUND(I327*H327,3)</f>
        <v>0</v>
      </c>
      <c r="BL327" s="568" t="s">
        <v>86</v>
      </c>
      <c r="BM327" s="568" t="s">
        <v>454</v>
      </c>
    </row>
    <row r="328" spans="2:65" s="683" customFormat="1">
      <c r="B328" s="682"/>
      <c r="D328" s="684" t="s">
        <v>88</v>
      </c>
      <c r="E328" s="685" t="s">
        <v>1</v>
      </c>
      <c r="F328" s="686" t="s">
        <v>246</v>
      </c>
      <c r="H328" s="687">
        <v>2</v>
      </c>
      <c r="I328" s="730"/>
      <c r="J328" s="688"/>
      <c r="L328" s="682"/>
      <c r="M328" s="689"/>
      <c r="N328" s="690"/>
      <c r="O328" s="690"/>
      <c r="P328" s="690"/>
      <c r="Q328" s="690"/>
      <c r="R328" s="690"/>
      <c r="S328" s="690"/>
      <c r="T328" s="691"/>
      <c r="AT328" s="685" t="s">
        <v>88</v>
      </c>
      <c r="AU328" s="685" t="s">
        <v>45</v>
      </c>
      <c r="AV328" s="683" t="s">
        <v>45</v>
      </c>
      <c r="AW328" s="683" t="s">
        <v>24</v>
      </c>
      <c r="AX328" s="683" t="s">
        <v>42</v>
      </c>
      <c r="AY328" s="685" t="s">
        <v>79</v>
      </c>
    </row>
    <row r="329" spans="2:65" s="693" customFormat="1">
      <c r="B329" s="692"/>
      <c r="D329" s="694" t="s">
        <v>88</v>
      </c>
      <c r="E329" s="695" t="s">
        <v>1</v>
      </c>
      <c r="F329" s="696" t="s">
        <v>90</v>
      </c>
      <c r="H329" s="697">
        <v>2</v>
      </c>
      <c r="I329" s="731"/>
      <c r="J329" s="698"/>
      <c r="L329" s="692"/>
      <c r="M329" s="699"/>
      <c r="N329" s="700"/>
      <c r="O329" s="700"/>
      <c r="P329" s="700"/>
      <c r="Q329" s="700"/>
      <c r="R329" s="700"/>
      <c r="S329" s="700"/>
      <c r="T329" s="701"/>
      <c r="AT329" s="702" t="s">
        <v>88</v>
      </c>
      <c r="AU329" s="702" t="s">
        <v>45</v>
      </c>
      <c r="AV329" s="693" t="s">
        <v>91</v>
      </c>
      <c r="AW329" s="693" t="s">
        <v>24</v>
      </c>
      <c r="AX329" s="693" t="s">
        <v>12</v>
      </c>
      <c r="AY329" s="702" t="s">
        <v>79</v>
      </c>
    </row>
    <row r="330" spans="2:65" s="579" customFormat="1" ht="22.5" customHeight="1">
      <c r="B330" s="580"/>
      <c r="C330" s="671" t="s">
        <v>455</v>
      </c>
      <c r="D330" s="671" t="s">
        <v>82</v>
      </c>
      <c r="E330" s="672" t="s">
        <v>456</v>
      </c>
      <c r="F330" s="673" t="s">
        <v>457</v>
      </c>
      <c r="G330" s="674" t="s">
        <v>185</v>
      </c>
      <c r="H330" s="675">
        <v>2</v>
      </c>
      <c r="I330" s="1"/>
      <c r="J330" s="676">
        <f>ROUND(I330*H330,3)</f>
        <v>0</v>
      </c>
      <c r="K330" s="673"/>
      <c r="L330" s="580"/>
      <c r="M330" s="677" t="s">
        <v>1</v>
      </c>
      <c r="N330" s="678" t="s">
        <v>31</v>
      </c>
      <c r="O330" s="679">
        <v>0.2</v>
      </c>
      <c r="P330" s="679">
        <f>O330*H330</f>
        <v>0.4</v>
      </c>
      <c r="Q330" s="679">
        <v>3.0000000000000001E-5</v>
      </c>
      <c r="R330" s="679">
        <f>Q330*H330</f>
        <v>6.0000000000000002E-5</v>
      </c>
      <c r="S330" s="679">
        <v>0</v>
      </c>
      <c r="T330" s="680">
        <f>S330*H330</f>
        <v>0</v>
      </c>
      <c r="AR330" s="568" t="s">
        <v>86</v>
      </c>
      <c r="AT330" s="568" t="s">
        <v>82</v>
      </c>
      <c r="AU330" s="568" t="s">
        <v>45</v>
      </c>
      <c r="AY330" s="568" t="s">
        <v>79</v>
      </c>
      <c r="BE330" s="637">
        <f>IF(N330="základní",J330,0)</f>
        <v>0</v>
      </c>
      <c r="BF330" s="637">
        <f>IF(N330="snížená",J330,0)</f>
        <v>0</v>
      </c>
      <c r="BG330" s="637">
        <f>IF(N330="zákl. přenesená",J330,0)</f>
        <v>0</v>
      </c>
      <c r="BH330" s="637">
        <f>IF(N330="sníž. přenesená",J330,0)</f>
        <v>0</v>
      </c>
      <c r="BI330" s="637">
        <f>IF(N330="nulová",J330,0)</f>
        <v>0</v>
      </c>
      <c r="BJ330" s="568" t="s">
        <v>12</v>
      </c>
      <c r="BK330" s="681">
        <f>ROUND(I330*H330,3)</f>
        <v>0</v>
      </c>
      <c r="BL330" s="568" t="s">
        <v>86</v>
      </c>
      <c r="BM330" s="568" t="s">
        <v>458</v>
      </c>
    </row>
    <row r="331" spans="2:65" s="683" customFormat="1">
      <c r="B331" s="682"/>
      <c r="D331" s="684" t="s">
        <v>88</v>
      </c>
      <c r="E331" s="685" t="s">
        <v>1</v>
      </c>
      <c r="F331" s="686" t="s">
        <v>246</v>
      </c>
      <c r="H331" s="687">
        <v>2</v>
      </c>
      <c r="I331" s="730"/>
      <c r="J331" s="688"/>
      <c r="L331" s="682"/>
      <c r="M331" s="689"/>
      <c r="N331" s="690"/>
      <c r="O331" s="690"/>
      <c r="P331" s="690"/>
      <c r="Q331" s="690"/>
      <c r="R331" s="690"/>
      <c r="S331" s="690"/>
      <c r="T331" s="691"/>
      <c r="AT331" s="685" t="s">
        <v>88</v>
      </c>
      <c r="AU331" s="685" t="s">
        <v>45</v>
      </c>
      <c r="AV331" s="683" t="s">
        <v>45</v>
      </c>
      <c r="AW331" s="683" t="s">
        <v>24</v>
      </c>
      <c r="AX331" s="683" t="s">
        <v>42</v>
      </c>
      <c r="AY331" s="685" t="s">
        <v>79</v>
      </c>
    </row>
    <row r="332" spans="2:65" s="693" customFormat="1">
      <c r="B332" s="692"/>
      <c r="D332" s="694" t="s">
        <v>88</v>
      </c>
      <c r="E332" s="695" t="s">
        <v>1</v>
      </c>
      <c r="F332" s="696" t="s">
        <v>90</v>
      </c>
      <c r="H332" s="697">
        <v>2</v>
      </c>
      <c r="I332" s="731"/>
      <c r="J332" s="698"/>
      <c r="L332" s="692"/>
      <c r="M332" s="699"/>
      <c r="N332" s="700"/>
      <c r="O332" s="700"/>
      <c r="P332" s="700"/>
      <c r="Q332" s="700"/>
      <c r="R332" s="700"/>
      <c r="S332" s="700"/>
      <c r="T332" s="701"/>
      <c r="AT332" s="702" t="s">
        <v>88</v>
      </c>
      <c r="AU332" s="702" t="s">
        <v>45</v>
      </c>
      <c r="AV332" s="693" t="s">
        <v>91</v>
      </c>
      <c r="AW332" s="693" t="s">
        <v>24</v>
      </c>
      <c r="AX332" s="693" t="s">
        <v>12</v>
      </c>
      <c r="AY332" s="702" t="s">
        <v>79</v>
      </c>
    </row>
    <row r="333" spans="2:65" s="579" customFormat="1" ht="22.5" customHeight="1">
      <c r="B333" s="580"/>
      <c r="C333" s="671" t="s">
        <v>459</v>
      </c>
      <c r="D333" s="671" t="s">
        <v>82</v>
      </c>
      <c r="E333" s="672" t="s">
        <v>460</v>
      </c>
      <c r="F333" s="673" t="s">
        <v>461</v>
      </c>
      <c r="G333" s="674" t="s">
        <v>185</v>
      </c>
      <c r="H333" s="675">
        <v>1</v>
      </c>
      <c r="I333" s="1"/>
      <c r="J333" s="676">
        <f>ROUND(I333*H333,3)</f>
        <v>0</v>
      </c>
      <c r="K333" s="673"/>
      <c r="L333" s="580"/>
      <c r="M333" s="677" t="s">
        <v>1</v>
      </c>
      <c r="N333" s="678" t="s">
        <v>31</v>
      </c>
      <c r="O333" s="679">
        <v>0.2</v>
      </c>
      <c r="P333" s="679">
        <f>O333*H333</f>
        <v>0.2</v>
      </c>
      <c r="Q333" s="679">
        <v>1.6000000000000001E-4</v>
      </c>
      <c r="R333" s="679">
        <f>Q333*H333</f>
        <v>1.6000000000000001E-4</v>
      </c>
      <c r="S333" s="679">
        <v>0</v>
      </c>
      <c r="T333" s="680">
        <f>S333*H333</f>
        <v>0</v>
      </c>
      <c r="AR333" s="568" t="s">
        <v>86</v>
      </c>
      <c r="AT333" s="568" t="s">
        <v>82</v>
      </c>
      <c r="AU333" s="568" t="s">
        <v>45</v>
      </c>
      <c r="AY333" s="568" t="s">
        <v>79</v>
      </c>
      <c r="BE333" s="637">
        <f>IF(N333="základní",J333,0)</f>
        <v>0</v>
      </c>
      <c r="BF333" s="637">
        <f>IF(N333="snížená",J333,0)</f>
        <v>0</v>
      </c>
      <c r="BG333" s="637">
        <f>IF(N333="zákl. přenesená",J333,0)</f>
        <v>0</v>
      </c>
      <c r="BH333" s="637">
        <f>IF(N333="sníž. přenesená",J333,0)</f>
        <v>0</v>
      </c>
      <c r="BI333" s="637">
        <f>IF(N333="nulová",J333,0)</f>
        <v>0</v>
      </c>
      <c r="BJ333" s="568" t="s">
        <v>12</v>
      </c>
      <c r="BK333" s="681">
        <f>ROUND(I333*H333,3)</f>
        <v>0</v>
      </c>
      <c r="BL333" s="568" t="s">
        <v>86</v>
      </c>
      <c r="BM333" s="568" t="s">
        <v>462</v>
      </c>
    </row>
    <row r="334" spans="2:65" s="683" customFormat="1">
      <c r="B334" s="682"/>
      <c r="D334" s="684" t="s">
        <v>88</v>
      </c>
      <c r="E334" s="685" t="s">
        <v>1</v>
      </c>
      <c r="F334" s="686" t="s">
        <v>255</v>
      </c>
      <c r="H334" s="687">
        <v>1</v>
      </c>
      <c r="I334" s="730"/>
      <c r="J334" s="688"/>
      <c r="L334" s="682"/>
      <c r="M334" s="689"/>
      <c r="N334" s="690"/>
      <c r="O334" s="690"/>
      <c r="P334" s="690"/>
      <c r="Q334" s="690"/>
      <c r="R334" s="690"/>
      <c r="S334" s="690"/>
      <c r="T334" s="691"/>
      <c r="AT334" s="685" t="s">
        <v>88</v>
      </c>
      <c r="AU334" s="685" t="s">
        <v>45</v>
      </c>
      <c r="AV334" s="683" t="s">
        <v>45</v>
      </c>
      <c r="AW334" s="683" t="s">
        <v>24</v>
      </c>
      <c r="AX334" s="683" t="s">
        <v>42</v>
      </c>
      <c r="AY334" s="685" t="s">
        <v>79</v>
      </c>
    </row>
    <row r="335" spans="2:65" s="693" customFormat="1">
      <c r="B335" s="692"/>
      <c r="D335" s="694" t="s">
        <v>88</v>
      </c>
      <c r="E335" s="695" t="s">
        <v>1</v>
      </c>
      <c r="F335" s="696" t="s">
        <v>90</v>
      </c>
      <c r="H335" s="697">
        <v>1</v>
      </c>
      <c r="I335" s="731"/>
      <c r="J335" s="698"/>
      <c r="L335" s="692"/>
      <c r="M335" s="699"/>
      <c r="N335" s="700"/>
      <c r="O335" s="700"/>
      <c r="P335" s="700"/>
      <c r="Q335" s="700"/>
      <c r="R335" s="700"/>
      <c r="S335" s="700"/>
      <c r="T335" s="701"/>
      <c r="AT335" s="702" t="s">
        <v>88</v>
      </c>
      <c r="AU335" s="702" t="s">
        <v>45</v>
      </c>
      <c r="AV335" s="693" t="s">
        <v>91</v>
      </c>
      <c r="AW335" s="693" t="s">
        <v>24</v>
      </c>
      <c r="AX335" s="693" t="s">
        <v>12</v>
      </c>
      <c r="AY335" s="702" t="s">
        <v>79</v>
      </c>
    </row>
    <row r="336" spans="2:65" s="579" customFormat="1" ht="22.5" customHeight="1">
      <c r="B336" s="580"/>
      <c r="C336" s="671" t="s">
        <v>463</v>
      </c>
      <c r="D336" s="671" t="s">
        <v>82</v>
      </c>
      <c r="E336" s="672" t="s">
        <v>464</v>
      </c>
      <c r="F336" s="673" t="s">
        <v>465</v>
      </c>
      <c r="G336" s="674" t="s">
        <v>185</v>
      </c>
      <c r="H336" s="675">
        <v>1</v>
      </c>
      <c r="I336" s="1"/>
      <c r="J336" s="676">
        <f>ROUND(I336*H336,3)</f>
        <v>0</v>
      </c>
      <c r="K336" s="673"/>
      <c r="L336" s="580"/>
      <c r="M336" s="677" t="s">
        <v>1</v>
      </c>
      <c r="N336" s="678" t="s">
        <v>31</v>
      </c>
      <c r="O336" s="679">
        <v>0.22</v>
      </c>
      <c r="P336" s="679">
        <f>O336*H336</f>
        <v>0.22</v>
      </c>
      <c r="Q336" s="679">
        <v>2.4000000000000001E-4</v>
      </c>
      <c r="R336" s="679">
        <f>Q336*H336</f>
        <v>2.4000000000000001E-4</v>
      </c>
      <c r="S336" s="679">
        <v>0</v>
      </c>
      <c r="T336" s="680">
        <f>S336*H336</f>
        <v>0</v>
      </c>
      <c r="AR336" s="568" t="s">
        <v>86</v>
      </c>
      <c r="AT336" s="568" t="s">
        <v>82</v>
      </c>
      <c r="AU336" s="568" t="s">
        <v>45</v>
      </c>
      <c r="AY336" s="568" t="s">
        <v>79</v>
      </c>
      <c r="BE336" s="637">
        <f>IF(N336="základní",J336,0)</f>
        <v>0</v>
      </c>
      <c r="BF336" s="637">
        <f>IF(N336="snížená",J336,0)</f>
        <v>0</v>
      </c>
      <c r="BG336" s="637">
        <f>IF(N336="zákl. přenesená",J336,0)</f>
        <v>0</v>
      </c>
      <c r="BH336" s="637">
        <f>IF(N336="sníž. přenesená",J336,0)</f>
        <v>0</v>
      </c>
      <c r="BI336" s="637">
        <f>IF(N336="nulová",J336,0)</f>
        <v>0</v>
      </c>
      <c r="BJ336" s="568" t="s">
        <v>12</v>
      </c>
      <c r="BK336" s="681">
        <f>ROUND(I336*H336,3)</f>
        <v>0</v>
      </c>
      <c r="BL336" s="568" t="s">
        <v>86</v>
      </c>
      <c r="BM336" s="568" t="s">
        <v>466</v>
      </c>
    </row>
    <row r="337" spans="2:65" s="683" customFormat="1">
      <c r="B337" s="682"/>
      <c r="D337" s="684" t="s">
        <v>88</v>
      </c>
      <c r="E337" s="685" t="s">
        <v>1</v>
      </c>
      <c r="F337" s="686" t="s">
        <v>255</v>
      </c>
      <c r="H337" s="687">
        <v>1</v>
      </c>
      <c r="I337" s="730"/>
      <c r="J337" s="688"/>
      <c r="L337" s="682"/>
      <c r="M337" s="689"/>
      <c r="N337" s="690"/>
      <c r="O337" s="690"/>
      <c r="P337" s="690"/>
      <c r="Q337" s="690"/>
      <c r="R337" s="690"/>
      <c r="S337" s="690"/>
      <c r="T337" s="691"/>
      <c r="AT337" s="685" t="s">
        <v>88</v>
      </c>
      <c r="AU337" s="685" t="s">
        <v>45</v>
      </c>
      <c r="AV337" s="683" t="s">
        <v>45</v>
      </c>
      <c r="AW337" s="683" t="s">
        <v>24</v>
      </c>
      <c r="AX337" s="683" t="s">
        <v>42</v>
      </c>
      <c r="AY337" s="685" t="s">
        <v>79</v>
      </c>
    </row>
    <row r="338" spans="2:65" s="693" customFormat="1">
      <c r="B338" s="692"/>
      <c r="D338" s="694" t="s">
        <v>88</v>
      </c>
      <c r="E338" s="695" t="s">
        <v>1</v>
      </c>
      <c r="F338" s="696" t="s">
        <v>90</v>
      </c>
      <c r="H338" s="697">
        <v>1</v>
      </c>
      <c r="I338" s="731"/>
      <c r="J338" s="698"/>
      <c r="L338" s="692"/>
      <c r="M338" s="699"/>
      <c r="N338" s="700"/>
      <c r="O338" s="700"/>
      <c r="P338" s="700"/>
      <c r="Q338" s="700"/>
      <c r="R338" s="700"/>
      <c r="S338" s="700"/>
      <c r="T338" s="701"/>
      <c r="AT338" s="702" t="s">
        <v>88</v>
      </c>
      <c r="AU338" s="702" t="s">
        <v>45</v>
      </c>
      <c r="AV338" s="693" t="s">
        <v>91</v>
      </c>
      <c r="AW338" s="693" t="s">
        <v>24</v>
      </c>
      <c r="AX338" s="693" t="s">
        <v>12</v>
      </c>
      <c r="AY338" s="702" t="s">
        <v>79</v>
      </c>
    </row>
    <row r="339" spans="2:65" s="579" customFormat="1" ht="22.5" customHeight="1">
      <c r="B339" s="580"/>
      <c r="C339" s="671" t="s">
        <v>467</v>
      </c>
      <c r="D339" s="671" t="s">
        <v>82</v>
      </c>
      <c r="E339" s="672" t="s">
        <v>468</v>
      </c>
      <c r="F339" s="673" t="s">
        <v>469</v>
      </c>
      <c r="G339" s="674" t="s">
        <v>185</v>
      </c>
      <c r="H339" s="675">
        <v>55</v>
      </c>
      <c r="I339" s="1"/>
      <c r="J339" s="676">
        <f>ROUND(I339*H339,3)</f>
        <v>0</v>
      </c>
      <c r="K339" s="673"/>
      <c r="L339" s="580"/>
      <c r="M339" s="677" t="s">
        <v>1</v>
      </c>
      <c r="N339" s="678" t="s">
        <v>31</v>
      </c>
      <c r="O339" s="679">
        <v>0.16500000000000001</v>
      </c>
      <c r="P339" s="679">
        <f>O339*H339</f>
        <v>9.0750000000000011</v>
      </c>
      <c r="Q339" s="679">
        <v>2.0000000000000002E-5</v>
      </c>
      <c r="R339" s="679">
        <f>Q339*H339</f>
        <v>1.1000000000000001E-3</v>
      </c>
      <c r="S339" s="679">
        <v>0</v>
      </c>
      <c r="T339" s="680">
        <f>S339*H339</f>
        <v>0</v>
      </c>
      <c r="AR339" s="568" t="s">
        <v>86</v>
      </c>
      <c r="AT339" s="568" t="s">
        <v>82</v>
      </c>
      <c r="AU339" s="568" t="s">
        <v>45</v>
      </c>
      <c r="AY339" s="568" t="s">
        <v>79</v>
      </c>
      <c r="BE339" s="637">
        <f>IF(N339="základní",J339,0)</f>
        <v>0</v>
      </c>
      <c r="BF339" s="637">
        <f>IF(N339="snížená",J339,0)</f>
        <v>0</v>
      </c>
      <c r="BG339" s="637">
        <f>IF(N339="zákl. přenesená",J339,0)</f>
        <v>0</v>
      </c>
      <c r="BH339" s="637">
        <f>IF(N339="sníž. přenesená",J339,0)</f>
        <v>0</v>
      </c>
      <c r="BI339" s="637">
        <f>IF(N339="nulová",J339,0)</f>
        <v>0</v>
      </c>
      <c r="BJ339" s="568" t="s">
        <v>12</v>
      </c>
      <c r="BK339" s="681">
        <f>ROUND(I339*H339,3)</f>
        <v>0</v>
      </c>
      <c r="BL339" s="568" t="s">
        <v>86</v>
      </c>
      <c r="BM339" s="568" t="s">
        <v>470</v>
      </c>
    </row>
    <row r="340" spans="2:65" s="683" customFormat="1">
      <c r="B340" s="682"/>
      <c r="D340" s="684" t="s">
        <v>88</v>
      </c>
      <c r="E340" s="685" t="s">
        <v>1</v>
      </c>
      <c r="F340" s="686" t="s">
        <v>471</v>
      </c>
      <c r="H340" s="687">
        <v>55</v>
      </c>
      <c r="I340" s="730"/>
      <c r="J340" s="688"/>
      <c r="L340" s="682"/>
      <c r="M340" s="689"/>
      <c r="N340" s="690"/>
      <c r="O340" s="690"/>
      <c r="P340" s="690"/>
      <c r="Q340" s="690"/>
      <c r="R340" s="690"/>
      <c r="S340" s="690"/>
      <c r="T340" s="691"/>
      <c r="AT340" s="685" t="s">
        <v>88</v>
      </c>
      <c r="AU340" s="685" t="s">
        <v>45</v>
      </c>
      <c r="AV340" s="683" t="s">
        <v>45</v>
      </c>
      <c r="AW340" s="683" t="s">
        <v>24</v>
      </c>
      <c r="AX340" s="683" t="s">
        <v>42</v>
      </c>
      <c r="AY340" s="685" t="s">
        <v>79</v>
      </c>
    </row>
    <row r="341" spans="2:65" s="693" customFormat="1">
      <c r="B341" s="692"/>
      <c r="D341" s="694" t="s">
        <v>88</v>
      </c>
      <c r="E341" s="695" t="s">
        <v>1</v>
      </c>
      <c r="F341" s="696" t="s">
        <v>90</v>
      </c>
      <c r="H341" s="697">
        <v>55</v>
      </c>
      <c r="I341" s="731"/>
      <c r="J341" s="698"/>
      <c r="L341" s="692"/>
      <c r="M341" s="699"/>
      <c r="N341" s="700"/>
      <c r="O341" s="700"/>
      <c r="P341" s="700"/>
      <c r="Q341" s="700"/>
      <c r="R341" s="700"/>
      <c r="S341" s="700"/>
      <c r="T341" s="701"/>
      <c r="AT341" s="702" t="s">
        <v>88</v>
      </c>
      <c r="AU341" s="702" t="s">
        <v>45</v>
      </c>
      <c r="AV341" s="693" t="s">
        <v>91</v>
      </c>
      <c r="AW341" s="693" t="s">
        <v>24</v>
      </c>
      <c r="AX341" s="693" t="s">
        <v>12</v>
      </c>
      <c r="AY341" s="702" t="s">
        <v>79</v>
      </c>
    </row>
    <row r="342" spans="2:65" s="579" customFormat="1" ht="22.5" customHeight="1">
      <c r="B342" s="580"/>
      <c r="C342" s="703" t="s">
        <v>472</v>
      </c>
      <c r="D342" s="703" t="s">
        <v>92</v>
      </c>
      <c r="E342" s="704" t="s">
        <v>473</v>
      </c>
      <c r="F342" s="705" t="s">
        <v>474</v>
      </c>
      <c r="G342" s="706" t="s">
        <v>185</v>
      </c>
      <c r="H342" s="707">
        <v>46</v>
      </c>
      <c r="I342" s="2"/>
      <c r="J342" s="708">
        <f>ROUND(I342*H342,3)</f>
        <v>0</v>
      </c>
      <c r="K342" s="705"/>
      <c r="L342" s="709"/>
      <c r="M342" s="710" t="s">
        <v>1</v>
      </c>
      <c r="N342" s="711" t="s">
        <v>31</v>
      </c>
      <c r="O342" s="679">
        <v>0</v>
      </c>
      <c r="P342" s="679">
        <f>O342*H342</f>
        <v>0</v>
      </c>
      <c r="Q342" s="679">
        <v>1.3999999999999999E-4</v>
      </c>
      <c r="R342" s="679">
        <f>Q342*H342</f>
        <v>6.4399999999999995E-3</v>
      </c>
      <c r="S342" s="679">
        <v>0</v>
      </c>
      <c r="T342" s="680">
        <f>S342*H342</f>
        <v>0</v>
      </c>
      <c r="AR342" s="568" t="s">
        <v>95</v>
      </c>
      <c r="AT342" s="568" t="s">
        <v>92</v>
      </c>
      <c r="AU342" s="568" t="s">
        <v>45</v>
      </c>
      <c r="AY342" s="568" t="s">
        <v>79</v>
      </c>
      <c r="BE342" s="637">
        <f>IF(N342="základní",J342,0)</f>
        <v>0</v>
      </c>
      <c r="BF342" s="637">
        <f>IF(N342="snížená",J342,0)</f>
        <v>0</v>
      </c>
      <c r="BG342" s="637">
        <f>IF(N342="zákl. přenesená",J342,0)</f>
        <v>0</v>
      </c>
      <c r="BH342" s="637">
        <f>IF(N342="sníž. přenesená",J342,0)</f>
        <v>0</v>
      </c>
      <c r="BI342" s="637">
        <f>IF(N342="nulová",J342,0)</f>
        <v>0</v>
      </c>
      <c r="BJ342" s="568" t="s">
        <v>12</v>
      </c>
      <c r="BK342" s="681">
        <f>ROUND(I342*H342,3)</f>
        <v>0</v>
      </c>
      <c r="BL342" s="568" t="s">
        <v>86</v>
      </c>
      <c r="BM342" s="568" t="s">
        <v>475</v>
      </c>
    </row>
    <row r="343" spans="2:65" s="683" customFormat="1">
      <c r="B343" s="682"/>
      <c r="D343" s="684" t="s">
        <v>88</v>
      </c>
      <c r="E343" s="685" t="s">
        <v>1</v>
      </c>
      <c r="F343" s="686" t="s">
        <v>476</v>
      </c>
      <c r="H343" s="687">
        <v>46</v>
      </c>
      <c r="I343" s="730"/>
      <c r="J343" s="688"/>
      <c r="L343" s="682"/>
      <c r="M343" s="689"/>
      <c r="N343" s="690"/>
      <c r="O343" s="690"/>
      <c r="P343" s="690"/>
      <c r="Q343" s="690"/>
      <c r="R343" s="690"/>
      <c r="S343" s="690"/>
      <c r="T343" s="691"/>
      <c r="AT343" s="685" t="s">
        <v>88</v>
      </c>
      <c r="AU343" s="685" t="s">
        <v>45</v>
      </c>
      <c r="AV343" s="683" t="s">
        <v>45</v>
      </c>
      <c r="AW343" s="683" t="s">
        <v>24</v>
      </c>
      <c r="AX343" s="683" t="s">
        <v>42</v>
      </c>
      <c r="AY343" s="685" t="s">
        <v>79</v>
      </c>
    </row>
    <row r="344" spans="2:65" s="693" customFormat="1">
      <c r="B344" s="692"/>
      <c r="D344" s="694" t="s">
        <v>88</v>
      </c>
      <c r="E344" s="695" t="s">
        <v>1</v>
      </c>
      <c r="F344" s="696" t="s">
        <v>90</v>
      </c>
      <c r="H344" s="697">
        <v>46</v>
      </c>
      <c r="I344" s="731"/>
      <c r="J344" s="698"/>
      <c r="L344" s="692"/>
      <c r="M344" s="699"/>
      <c r="N344" s="700"/>
      <c r="O344" s="700"/>
      <c r="P344" s="700"/>
      <c r="Q344" s="700"/>
      <c r="R344" s="700"/>
      <c r="S344" s="700"/>
      <c r="T344" s="701"/>
      <c r="AT344" s="702" t="s">
        <v>88</v>
      </c>
      <c r="AU344" s="702" t="s">
        <v>45</v>
      </c>
      <c r="AV344" s="693" t="s">
        <v>91</v>
      </c>
      <c r="AW344" s="693" t="s">
        <v>24</v>
      </c>
      <c r="AX344" s="693" t="s">
        <v>12</v>
      </c>
      <c r="AY344" s="702" t="s">
        <v>79</v>
      </c>
    </row>
    <row r="345" spans="2:65" s="579" customFormat="1" ht="22.5" customHeight="1">
      <c r="B345" s="580"/>
      <c r="C345" s="703" t="s">
        <v>477</v>
      </c>
      <c r="D345" s="703" t="s">
        <v>92</v>
      </c>
      <c r="E345" s="704" t="s">
        <v>478</v>
      </c>
      <c r="F345" s="705" t="s">
        <v>479</v>
      </c>
      <c r="G345" s="706" t="s">
        <v>185</v>
      </c>
      <c r="H345" s="707">
        <v>9</v>
      </c>
      <c r="I345" s="2"/>
      <c r="J345" s="708">
        <f>ROUND(I345*H345,3)</f>
        <v>0</v>
      </c>
      <c r="K345" s="705"/>
      <c r="L345" s="709"/>
      <c r="M345" s="710" t="s">
        <v>1</v>
      </c>
      <c r="N345" s="711" t="s">
        <v>31</v>
      </c>
      <c r="O345" s="679">
        <v>0</v>
      </c>
      <c r="P345" s="679">
        <f>O345*H345</f>
        <v>0</v>
      </c>
      <c r="Q345" s="679">
        <v>0</v>
      </c>
      <c r="R345" s="679">
        <f>Q345*H345</f>
        <v>0</v>
      </c>
      <c r="S345" s="679">
        <v>0</v>
      </c>
      <c r="T345" s="680">
        <f>S345*H345</f>
        <v>0</v>
      </c>
      <c r="AR345" s="568" t="s">
        <v>95</v>
      </c>
      <c r="AT345" s="568" t="s">
        <v>92</v>
      </c>
      <c r="AU345" s="568" t="s">
        <v>45</v>
      </c>
      <c r="AY345" s="568" t="s">
        <v>79</v>
      </c>
      <c r="BE345" s="637">
        <f>IF(N345="základní",J345,0)</f>
        <v>0</v>
      </c>
      <c r="BF345" s="637">
        <f>IF(N345="snížená",J345,0)</f>
        <v>0</v>
      </c>
      <c r="BG345" s="637">
        <f>IF(N345="zákl. přenesená",J345,0)</f>
        <v>0</v>
      </c>
      <c r="BH345" s="637">
        <f>IF(N345="sníž. přenesená",J345,0)</f>
        <v>0</v>
      </c>
      <c r="BI345" s="637">
        <f>IF(N345="nulová",J345,0)</f>
        <v>0</v>
      </c>
      <c r="BJ345" s="568" t="s">
        <v>12</v>
      </c>
      <c r="BK345" s="681">
        <f>ROUND(I345*H345,3)</f>
        <v>0</v>
      </c>
      <c r="BL345" s="568" t="s">
        <v>86</v>
      </c>
      <c r="BM345" s="568" t="s">
        <v>480</v>
      </c>
    </row>
    <row r="346" spans="2:65" s="683" customFormat="1">
      <c r="B346" s="682"/>
      <c r="D346" s="684" t="s">
        <v>88</v>
      </c>
      <c r="E346" s="685" t="s">
        <v>1</v>
      </c>
      <c r="F346" s="686" t="s">
        <v>116</v>
      </c>
      <c r="H346" s="687">
        <v>9</v>
      </c>
      <c r="I346" s="730"/>
      <c r="J346" s="688"/>
      <c r="L346" s="682"/>
      <c r="M346" s="689"/>
      <c r="N346" s="690"/>
      <c r="O346" s="690"/>
      <c r="P346" s="690"/>
      <c r="Q346" s="690"/>
      <c r="R346" s="690"/>
      <c r="S346" s="690"/>
      <c r="T346" s="691"/>
      <c r="AT346" s="685" t="s">
        <v>88</v>
      </c>
      <c r="AU346" s="685" t="s">
        <v>45</v>
      </c>
      <c r="AV346" s="683" t="s">
        <v>45</v>
      </c>
      <c r="AW346" s="683" t="s">
        <v>24</v>
      </c>
      <c r="AX346" s="683" t="s">
        <v>42</v>
      </c>
      <c r="AY346" s="685" t="s">
        <v>79</v>
      </c>
    </row>
    <row r="347" spans="2:65" s="693" customFormat="1">
      <c r="B347" s="692"/>
      <c r="D347" s="694" t="s">
        <v>88</v>
      </c>
      <c r="E347" s="695" t="s">
        <v>1</v>
      </c>
      <c r="F347" s="696" t="s">
        <v>90</v>
      </c>
      <c r="H347" s="697">
        <v>9</v>
      </c>
      <c r="I347" s="731"/>
      <c r="J347" s="698"/>
      <c r="L347" s="692"/>
      <c r="M347" s="699"/>
      <c r="N347" s="700"/>
      <c r="O347" s="700"/>
      <c r="P347" s="700"/>
      <c r="Q347" s="700"/>
      <c r="R347" s="700"/>
      <c r="S347" s="700"/>
      <c r="T347" s="701"/>
      <c r="AT347" s="702" t="s">
        <v>88</v>
      </c>
      <c r="AU347" s="702" t="s">
        <v>45</v>
      </c>
      <c r="AV347" s="693" t="s">
        <v>91</v>
      </c>
      <c r="AW347" s="693" t="s">
        <v>24</v>
      </c>
      <c r="AX347" s="693" t="s">
        <v>12</v>
      </c>
      <c r="AY347" s="702" t="s">
        <v>79</v>
      </c>
    </row>
    <row r="348" spans="2:65" s="579" customFormat="1" ht="22.5" customHeight="1">
      <c r="B348" s="580"/>
      <c r="C348" s="671" t="s">
        <v>481</v>
      </c>
      <c r="D348" s="671" t="s">
        <v>82</v>
      </c>
      <c r="E348" s="672" t="s">
        <v>482</v>
      </c>
      <c r="F348" s="673" t="s">
        <v>483</v>
      </c>
      <c r="G348" s="674" t="s">
        <v>185</v>
      </c>
      <c r="H348" s="675">
        <v>1</v>
      </c>
      <c r="I348" s="1"/>
      <c r="J348" s="676">
        <f>ROUND(I348*H348,3)</f>
        <v>0</v>
      </c>
      <c r="K348" s="673"/>
      <c r="L348" s="580"/>
      <c r="M348" s="677" t="s">
        <v>1</v>
      </c>
      <c r="N348" s="678" t="s">
        <v>31</v>
      </c>
      <c r="O348" s="679">
        <v>0.42399999999999999</v>
      </c>
      <c r="P348" s="679">
        <f>O348*H348</f>
        <v>0.42399999999999999</v>
      </c>
      <c r="Q348" s="679">
        <v>2.0000000000000002E-5</v>
      </c>
      <c r="R348" s="679">
        <f>Q348*H348</f>
        <v>2.0000000000000002E-5</v>
      </c>
      <c r="S348" s="679">
        <v>0</v>
      </c>
      <c r="T348" s="680">
        <f>S348*H348</f>
        <v>0</v>
      </c>
      <c r="AR348" s="568" t="s">
        <v>86</v>
      </c>
      <c r="AT348" s="568" t="s">
        <v>82</v>
      </c>
      <c r="AU348" s="568" t="s">
        <v>45</v>
      </c>
      <c r="AY348" s="568" t="s">
        <v>79</v>
      </c>
      <c r="BE348" s="637">
        <f>IF(N348="základní",J348,0)</f>
        <v>0</v>
      </c>
      <c r="BF348" s="637">
        <f>IF(N348="snížená",J348,0)</f>
        <v>0</v>
      </c>
      <c r="BG348" s="637">
        <f>IF(N348="zákl. přenesená",J348,0)</f>
        <v>0</v>
      </c>
      <c r="BH348" s="637">
        <f>IF(N348="sníž. přenesená",J348,0)</f>
        <v>0</v>
      </c>
      <c r="BI348" s="637">
        <f>IF(N348="nulová",J348,0)</f>
        <v>0</v>
      </c>
      <c r="BJ348" s="568" t="s">
        <v>12</v>
      </c>
      <c r="BK348" s="681">
        <f>ROUND(I348*H348,3)</f>
        <v>0</v>
      </c>
      <c r="BL348" s="568" t="s">
        <v>86</v>
      </c>
      <c r="BM348" s="568" t="s">
        <v>484</v>
      </c>
    </row>
    <row r="349" spans="2:65" s="683" customFormat="1">
      <c r="B349" s="682"/>
      <c r="D349" s="684" t="s">
        <v>88</v>
      </c>
      <c r="E349" s="685" t="s">
        <v>1</v>
      </c>
      <c r="F349" s="686" t="s">
        <v>255</v>
      </c>
      <c r="H349" s="687">
        <v>1</v>
      </c>
      <c r="I349" s="730"/>
      <c r="J349" s="688"/>
      <c r="L349" s="682"/>
      <c r="M349" s="689"/>
      <c r="N349" s="690"/>
      <c r="O349" s="690"/>
      <c r="P349" s="690"/>
      <c r="Q349" s="690"/>
      <c r="R349" s="690"/>
      <c r="S349" s="690"/>
      <c r="T349" s="691"/>
      <c r="AT349" s="685" t="s">
        <v>88</v>
      </c>
      <c r="AU349" s="685" t="s">
        <v>45</v>
      </c>
      <c r="AV349" s="683" t="s">
        <v>45</v>
      </c>
      <c r="AW349" s="683" t="s">
        <v>24</v>
      </c>
      <c r="AX349" s="683" t="s">
        <v>42</v>
      </c>
      <c r="AY349" s="685" t="s">
        <v>79</v>
      </c>
    </row>
    <row r="350" spans="2:65" s="693" customFormat="1">
      <c r="B350" s="692"/>
      <c r="D350" s="694" t="s">
        <v>88</v>
      </c>
      <c r="E350" s="695" t="s">
        <v>1</v>
      </c>
      <c r="F350" s="696" t="s">
        <v>90</v>
      </c>
      <c r="H350" s="697">
        <v>1</v>
      </c>
      <c r="I350" s="731"/>
      <c r="J350" s="698"/>
      <c r="L350" s="692"/>
      <c r="M350" s="699"/>
      <c r="N350" s="700"/>
      <c r="O350" s="700"/>
      <c r="P350" s="700"/>
      <c r="Q350" s="700"/>
      <c r="R350" s="700"/>
      <c r="S350" s="700"/>
      <c r="T350" s="701"/>
      <c r="AT350" s="702" t="s">
        <v>88</v>
      </c>
      <c r="AU350" s="702" t="s">
        <v>45</v>
      </c>
      <c r="AV350" s="693" t="s">
        <v>91</v>
      </c>
      <c r="AW350" s="693" t="s">
        <v>24</v>
      </c>
      <c r="AX350" s="693" t="s">
        <v>12</v>
      </c>
      <c r="AY350" s="702" t="s">
        <v>79</v>
      </c>
    </row>
    <row r="351" spans="2:65" s="579" customFormat="1" ht="22.5" customHeight="1">
      <c r="B351" s="580"/>
      <c r="C351" s="703" t="s">
        <v>485</v>
      </c>
      <c r="D351" s="703" t="s">
        <v>92</v>
      </c>
      <c r="E351" s="704" t="s">
        <v>486</v>
      </c>
      <c r="F351" s="705" t="s">
        <v>487</v>
      </c>
      <c r="G351" s="706" t="s">
        <v>185</v>
      </c>
      <c r="H351" s="707">
        <v>1</v>
      </c>
      <c r="I351" s="2"/>
      <c r="J351" s="708">
        <f>ROUND(I351*H351,3)</f>
        <v>0</v>
      </c>
      <c r="K351" s="705"/>
      <c r="L351" s="709"/>
      <c r="M351" s="710" t="s">
        <v>1</v>
      </c>
      <c r="N351" s="711" t="s">
        <v>31</v>
      </c>
      <c r="O351" s="679">
        <v>0</v>
      </c>
      <c r="P351" s="679">
        <f>O351*H351</f>
        <v>0</v>
      </c>
      <c r="Q351" s="679">
        <v>0</v>
      </c>
      <c r="R351" s="679">
        <f>Q351*H351</f>
        <v>0</v>
      </c>
      <c r="S351" s="679">
        <v>0</v>
      </c>
      <c r="T351" s="680">
        <f>S351*H351</f>
        <v>0</v>
      </c>
      <c r="AR351" s="568" t="s">
        <v>95</v>
      </c>
      <c r="AT351" s="568" t="s">
        <v>92</v>
      </c>
      <c r="AU351" s="568" t="s">
        <v>45</v>
      </c>
      <c r="AY351" s="568" t="s">
        <v>79</v>
      </c>
      <c r="BE351" s="637">
        <f>IF(N351="základní",J351,0)</f>
        <v>0</v>
      </c>
      <c r="BF351" s="637">
        <f>IF(N351="snížená",J351,0)</f>
        <v>0</v>
      </c>
      <c r="BG351" s="637">
        <f>IF(N351="zákl. přenesená",J351,0)</f>
        <v>0</v>
      </c>
      <c r="BH351" s="637">
        <f>IF(N351="sníž. přenesená",J351,0)</f>
        <v>0</v>
      </c>
      <c r="BI351" s="637">
        <f>IF(N351="nulová",J351,0)</f>
        <v>0</v>
      </c>
      <c r="BJ351" s="568" t="s">
        <v>12</v>
      </c>
      <c r="BK351" s="681">
        <f>ROUND(I351*H351,3)</f>
        <v>0</v>
      </c>
      <c r="BL351" s="568" t="s">
        <v>86</v>
      </c>
      <c r="BM351" s="568" t="s">
        <v>488</v>
      </c>
    </row>
    <row r="352" spans="2:65" s="683" customFormat="1">
      <c r="B352" s="682"/>
      <c r="D352" s="684" t="s">
        <v>88</v>
      </c>
      <c r="E352" s="685" t="s">
        <v>1</v>
      </c>
      <c r="F352" s="686" t="s">
        <v>255</v>
      </c>
      <c r="H352" s="687">
        <v>1</v>
      </c>
      <c r="I352" s="730"/>
      <c r="J352" s="688"/>
      <c r="L352" s="682"/>
      <c r="M352" s="689"/>
      <c r="N352" s="690"/>
      <c r="O352" s="690"/>
      <c r="P352" s="690"/>
      <c r="Q352" s="690"/>
      <c r="R352" s="690"/>
      <c r="S352" s="690"/>
      <c r="T352" s="691"/>
      <c r="AT352" s="685" t="s">
        <v>88</v>
      </c>
      <c r="AU352" s="685" t="s">
        <v>45</v>
      </c>
      <c r="AV352" s="683" t="s">
        <v>45</v>
      </c>
      <c r="AW352" s="683" t="s">
        <v>24</v>
      </c>
      <c r="AX352" s="683" t="s">
        <v>42</v>
      </c>
      <c r="AY352" s="685" t="s">
        <v>79</v>
      </c>
    </row>
    <row r="353" spans="2:65" s="693" customFormat="1">
      <c r="B353" s="692"/>
      <c r="D353" s="694" t="s">
        <v>88</v>
      </c>
      <c r="E353" s="695" t="s">
        <v>1</v>
      </c>
      <c r="F353" s="696" t="s">
        <v>90</v>
      </c>
      <c r="H353" s="697">
        <v>1</v>
      </c>
      <c r="I353" s="731"/>
      <c r="J353" s="698"/>
      <c r="L353" s="692"/>
      <c r="M353" s="699"/>
      <c r="N353" s="700"/>
      <c r="O353" s="700"/>
      <c r="P353" s="700"/>
      <c r="Q353" s="700"/>
      <c r="R353" s="700"/>
      <c r="S353" s="700"/>
      <c r="T353" s="701"/>
      <c r="AT353" s="702" t="s">
        <v>88</v>
      </c>
      <c r="AU353" s="702" t="s">
        <v>45</v>
      </c>
      <c r="AV353" s="693" t="s">
        <v>91</v>
      </c>
      <c r="AW353" s="693" t="s">
        <v>24</v>
      </c>
      <c r="AX353" s="693" t="s">
        <v>12</v>
      </c>
      <c r="AY353" s="702" t="s">
        <v>79</v>
      </c>
    </row>
    <row r="354" spans="2:65" s="579" customFormat="1" ht="22.5" customHeight="1">
      <c r="B354" s="580"/>
      <c r="C354" s="671" t="s">
        <v>489</v>
      </c>
      <c r="D354" s="671" t="s">
        <v>82</v>
      </c>
      <c r="E354" s="672" t="s">
        <v>490</v>
      </c>
      <c r="F354" s="673" t="s">
        <v>491</v>
      </c>
      <c r="G354" s="674" t="s">
        <v>185</v>
      </c>
      <c r="H354" s="675">
        <v>2</v>
      </c>
      <c r="I354" s="1"/>
      <c r="J354" s="676">
        <f>ROUND(I354*H354,3)</f>
        <v>0</v>
      </c>
      <c r="K354" s="673"/>
      <c r="L354" s="580"/>
      <c r="M354" s="677" t="s">
        <v>1</v>
      </c>
      <c r="N354" s="678" t="s">
        <v>31</v>
      </c>
      <c r="O354" s="679">
        <v>1.33</v>
      </c>
      <c r="P354" s="679">
        <f>O354*H354</f>
        <v>2.66</v>
      </c>
      <c r="Q354" s="679">
        <v>1.4930000000000001E-2</v>
      </c>
      <c r="R354" s="679">
        <f>Q354*H354</f>
        <v>2.9860000000000001E-2</v>
      </c>
      <c r="S354" s="679">
        <v>0</v>
      </c>
      <c r="T354" s="680">
        <f>S354*H354</f>
        <v>0</v>
      </c>
      <c r="AR354" s="568" t="s">
        <v>86</v>
      </c>
      <c r="AT354" s="568" t="s">
        <v>82</v>
      </c>
      <c r="AU354" s="568" t="s">
        <v>45</v>
      </c>
      <c r="AY354" s="568" t="s">
        <v>79</v>
      </c>
      <c r="BE354" s="637">
        <f>IF(N354="základní",J354,0)</f>
        <v>0</v>
      </c>
      <c r="BF354" s="637">
        <f>IF(N354="snížená",J354,0)</f>
        <v>0</v>
      </c>
      <c r="BG354" s="637">
        <f>IF(N354="zákl. přenesená",J354,0)</f>
        <v>0</v>
      </c>
      <c r="BH354" s="637">
        <f>IF(N354="sníž. přenesená",J354,0)</f>
        <v>0</v>
      </c>
      <c r="BI354" s="637">
        <f>IF(N354="nulová",J354,0)</f>
        <v>0</v>
      </c>
      <c r="BJ354" s="568" t="s">
        <v>12</v>
      </c>
      <c r="BK354" s="681">
        <f>ROUND(I354*H354,3)</f>
        <v>0</v>
      </c>
      <c r="BL354" s="568" t="s">
        <v>86</v>
      </c>
      <c r="BM354" s="568" t="s">
        <v>492</v>
      </c>
    </row>
    <row r="355" spans="2:65" s="683" customFormat="1">
      <c r="B355" s="682"/>
      <c r="D355" s="684" t="s">
        <v>88</v>
      </c>
      <c r="E355" s="685" t="s">
        <v>1</v>
      </c>
      <c r="F355" s="686" t="s">
        <v>246</v>
      </c>
      <c r="H355" s="687">
        <v>2</v>
      </c>
      <c r="I355" s="730"/>
      <c r="J355" s="688"/>
      <c r="L355" s="682"/>
      <c r="M355" s="689"/>
      <c r="N355" s="690"/>
      <c r="O355" s="690"/>
      <c r="P355" s="690"/>
      <c r="Q355" s="690"/>
      <c r="R355" s="690"/>
      <c r="S355" s="690"/>
      <c r="T355" s="691"/>
      <c r="AT355" s="685" t="s">
        <v>88</v>
      </c>
      <c r="AU355" s="685" t="s">
        <v>45</v>
      </c>
      <c r="AV355" s="683" t="s">
        <v>45</v>
      </c>
      <c r="AW355" s="683" t="s">
        <v>24</v>
      </c>
      <c r="AX355" s="683" t="s">
        <v>42</v>
      </c>
      <c r="AY355" s="685" t="s">
        <v>79</v>
      </c>
    </row>
    <row r="356" spans="2:65" s="693" customFormat="1">
      <c r="B356" s="692"/>
      <c r="D356" s="694" t="s">
        <v>88</v>
      </c>
      <c r="E356" s="695" t="s">
        <v>1</v>
      </c>
      <c r="F356" s="696" t="s">
        <v>90</v>
      </c>
      <c r="H356" s="697">
        <v>2</v>
      </c>
      <c r="I356" s="731"/>
      <c r="J356" s="698"/>
      <c r="L356" s="692"/>
      <c r="M356" s="699"/>
      <c r="N356" s="700"/>
      <c r="O356" s="700"/>
      <c r="P356" s="700"/>
      <c r="Q356" s="700"/>
      <c r="R356" s="700"/>
      <c r="S356" s="700"/>
      <c r="T356" s="701"/>
      <c r="AT356" s="702" t="s">
        <v>88</v>
      </c>
      <c r="AU356" s="702" t="s">
        <v>45</v>
      </c>
      <c r="AV356" s="693" t="s">
        <v>91</v>
      </c>
      <c r="AW356" s="693" t="s">
        <v>24</v>
      </c>
      <c r="AX356" s="693" t="s">
        <v>12</v>
      </c>
      <c r="AY356" s="702" t="s">
        <v>79</v>
      </c>
    </row>
    <row r="357" spans="2:65" s="579" customFormat="1" ht="22.5" customHeight="1">
      <c r="B357" s="580"/>
      <c r="C357" s="671" t="s">
        <v>493</v>
      </c>
      <c r="D357" s="671" t="s">
        <v>82</v>
      </c>
      <c r="E357" s="672" t="s">
        <v>494</v>
      </c>
      <c r="F357" s="673" t="s">
        <v>495</v>
      </c>
      <c r="G357" s="674" t="s">
        <v>85</v>
      </c>
      <c r="H357" s="675">
        <v>645</v>
      </c>
      <c r="I357" s="1"/>
      <c r="J357" s="676">
        <f>ROUND(I357*H357,3)</f>
        <v>0</v>
      </c>
      <c r="K357" s="673"/>
      <c r="L357" s="580"/>
      <c r="M357" s="677" t="s">
        <v>1</v>
      </c>
      <c r="N357" s="678" t="s">
        <v>31</v>
      </c>
      <c r="O357" s="679">
        <v>6.7000000000000004E-2</v>
      </c>
      <c r="P357" s="679">
        <f>O357*H357</f>
        <v>43.215000000000003</v>
      </c>
      <c r="Q357" s="679">
        <v>1.9000000000000001E-4</v>
      </c>
      <c r="R357" s="679">
        <f>Q357*H357</f>
        <v>0.12255000000000001</v>
      </c>
      <c r="S357" s="679">
        <v>0</v>
      </c>
      <c r="T357" s="680">
        <f>S357*H357</f>
        <v>0</v>
      </c>
      <c r="AR357" s="568" t="s">
        <v>86</v>
      </c>
      <c r="AT357" s="568" t="s">
        <v>82</v>
      </c>
      <c r="AU357" s="568" t="s">
        <v>45</v>
      </c>
      <c r="AY357" s="568" t="s">
        <v>79</v>
      </c>
      <c r="BE357" s="637">
        <f>IF(N357="základní",J357,0)</f>
        <v>0</v>
      </c>
      <c r="BF357" s="637">
        <f>IF(N357="snížená",J357,0)</f>
        <v>0</v>
      </c>
      <c r="BG357" s="637">
        <f>IF(N357="zákl. přenesená",J357,0)</f>
        <v>0</v>
      </c>
      <c r="BH357" s="637">
        <f>IF(N357="sníž. přenesená",J357,0)</f>
        <v>0</v>
      </c>
      <c r="BI357" s="637">
        <f>IF(N357="nulová",J357,0)</f>
        <v>0</v>
      </c>
      <c r="BJ357" s="568" t="s">
        <v>12</v>
      </c>
      <c r="BK357" s="681">
        <f>ROUND(I357*H357,3)</f>
        <v>0</v>
      </c>
      <c r="BL357" s="568" t="s">
        <v>86</v>
      </c>
      <c r="BM357" s="568" t="s">
        <v>496</v>
      </c>
    </row>
    <row r="358" spans="2:65" s="683" customFormat="1">
      <c r="B358" s="682"/>
      <c r="D358" s="684" t="s">
        <v>88</v>
      </c>
      <c r="E358" s="685" t="s">
        <v>1</v>
      </c>
      <c r="F358" s="686" t="s">
        <v>497</v>
      </c>
      <c r="H358" s="687">
        <v>645</v>
      </c>
      <c r="I358" s="730"/>
      <c r="J358" s="688"/>
      <c r="L358" s="682"/>
      <c r="M358" s="689"/>
      <c r="N358" s="690"/>
      <c r="O358" s="690"/>
      <c r="P358" s="690"/>
      <c r="Q358" s="690"/>
      <c r="R358" s="690"/>
      <c r="S358" s="690"/>
      <c r="T358" s="691"/>
      <c r="AT358" s="685" t="s">
        <v>88</v>
      </c>
      <c r="AU358" s="685" t="s">
        <v>45</v>
      </c>
      <c r="AV358" s="683" t="s">
        <v>45</v>
      </c>
      <c r="AW358" s="683" t="s">
        <v>24</v>
      </c>
      <c r="AX358" s="683" t="s">
        <v>42</v>
      </c>
      <c r="AY358" s="685" t="s">
        <v>79</v>
      </c>
    </row>
    <row r="359" spans="2:65" s="693" customFormat="1">
      <c r="B359" s="692"/>
      <c r="D359" s="694" t="s">
        <v>88</v>
      </c>
      <c r="E359" s="695" t="s">
        <v>1</v>
      </c>
      <c r="F359" s="696" t="s">
        <v>90</v>
      </c>
      <c r="H359" s="697">
        <v>645</v>
      </c>
      <c r="I359" s="731"/>
      <c r="J359" s="698"/>
      <c r="L359" s="692"/>
      <c r="M359" s="699"/>
      <c r="N359" s="700"/>
      <c r="O359" s="700"/>
      <c r="P359" s="700"/>
      <c r="Q359" s="700"/>
      <c r="R359" s="700"/>
      <c r="S359" s="700"/>
      <c r="T359" s="701"/>
      <c r="AT359" s="702" t="s">
        <v>88</v>
      </c>
      <c r="AU359" s="702" t="s">
        <v>45</v>
      </c>
      <c r="AV359" s="693" t="s">
        <v>91</v>
      </c>
      <c r="AW359" s="693" t="s">
        <v>24</v>
      </c>
      <c r="AX359" s="693" t="s">
        <v>12</v>
      </c>
      <c r="AY359" s="702" t="s">
        <v>79</v>
      </c>
    </row>
    <row r="360" spans="2:65" s="579" customFormat="1" ht="22.5" customHeight="1">
      <c r="B360" s="580"/>
      <c r="C360" s="671" t="s">
        <v>498</v>
      </c>
      <c r="D360" s="671" t="s">
        <v>82</v>
      </c>
      <c r="E360" s="672" t="s">
        <v>499</v>
      </c>
      <c r="F360" s="673" t="s">
        <v>500</v>
      </c>
      <c r="G360" s="674" t="s">
        <v>85</v>
      </c>
      <c r="H360" s="675">
        <v>18</v>
      </c>
      <c r="I360" s="1"/>
      <c r="J360" s="676">
        <f>ROUND(I360*H360,3)</f>
        <v>0</v>
      </c>
      <c r="K360" s="673"/>
      <c r="L360" s="580"/>
      <c r="M360" s="677" t="s">
        <v>1</v>
      </c>
      <c r="N360" s="678" t="s">
        <v>31</v>
      </c>
      <c r="O360" s="679">
        <v>0.13600000000000001</v>
      </c>
      <c r="P360" s="679">
        <f>O360*H360</f>
        <v>2.4480000000000004</v>
      </c>
      <c r="Q360" s="679">
        <v>3.5E-4</v>
      </c>
      <c r="R360" s="679">
        <f>Q360*H360</f>
        <v>6.3E-3</v>
      </c>
      <c r="S360" s="679">
        <v>0</v>
      </c>
      <c r="T360" s="680">
        <f>S360*H360</f>
        <v>0</v>
      </c>
      <c r="AR360" s="568" t="s">
        <v>86</v>
      </c>
      <c r="AT360" s="568" t="s">
        <v>82</v>
      </c>
      <c r="AU360" s="568" t="s">
        <v>45</v>
      </c>
      <c r="AY360" s="568" t="s">
        <v>79</v>
      </c>
      <c r="BE360" s="637">
        <f>IF(N360="základní",J360,0)</f>
        <v>0</v>
      </c>
      <c r="BF360" s="637">
        <f>IF(N360="snížená",J360,0)</f>
        <v>0</v>
      </c>
      <c r="BG360" s="637">
        <f>IF(N360="zákl. přenesená",J360,0)</f>
        <v>0</v>
      </c>
      <c r="BH360" s="637">
        <f>IF(N360="sníž. přenesená",J360,0)</f>
        <v>0</v>
      </c>
      <c r="BI360" s="637">
        <f>IF(N360="nulová",J360,0)</f>
        <v>0</v>
      </c>
      <c r="BJ360" s="568" t="s">
        <v>12</v>
      </c>
      <c r="BK360" s="681">
        <f>ROUND(I360*H360,3)</f>
        <v>0</v>
      </c>
      <c r="BL360" s="568" t="s">
        <v>86</v>
      </c>
      <c r="BM360" s="568" t="s">
        <v>501</v>
      </c>
    </row>
    <row r="361" spans="2:65" s="683" customFormat="1">
      <c r="B361" s="682"/>
      <c r="D361" s="684" t="s">
        <v>88</v>
      </c>
      <c r="E361" s="685" t="s">
        <v>1</v>
      </c>
      <c r="F361" s="686" t="s">
        <v>502</v>
      </c>
      <c r="H361" s="687">
        <v>18</v>
      </c>
      <c r="I361" s="730"/>
      <c r="J361" s="688"/>
      <c r="L361" s="682"/>
      <c r="M361" s="689"/>
      <c r="N361" s="690"/>
      <c r="O361" s="690"/>
      <c r="P361" s="690"/>
      <c r="Q361" s="690"/>
      <c r="R361" s="690"/>
      <c r="S361" s="690"/>
      <c r="T361" s="691"/>
      <c r="AT361" s="685" t="s">
        <v>88</v>
      </c>
      <c r="AU361" s="685" t="s">
        <v>45</v>
      </c>
      <c r="AV361" s="683" t="s">
        <v>45</v>
      </c>
      <c r="AW361" s="683" t="s">
        <v>24</v>
      </c>
      <c r="AX361" s="683" t="s">
        <v>42</v>
      </c>
      <c r="AY361" s="685" t="s">
        <v>79</v>
      </c>
    </row>
    <row r="362" spans="2:65" s="693" customFormat="1">
      <c r="B362" s="692"/>
      <c r="D362" s="694" t="s">
        <v>88</v>
      </c>
      <c r="E362" s="695" t="s">
        <v>1</v>
      </c>
      <c r="F362" s="696" t="s">
        <v>90</v>
      </c>
      <c r="H362" s="697">
        <v>18</v>
      </c>
      <c r="I362" s="731"/>
      <c r="J362" s="698"/>
      <c r="L362" s="692"/>
      <c r="M362" s="699"/>
      <c r="N362" s="700"/>
      <c r="O362" s="700"/>
      <c r="P362" s="700"/>
      <c r="Q362" s="700"/>
      <c r="R362" s="700"/>
      <c r="S362" s="700"/>
      <c r="T362" s="701"/>
      <c r="AT362" s="702" t="s">
        <v>88</v>
      </c>
      <c r="AU362" s="702" t="s">
        <v>45</v>
      </c>
      <c r="AV362" s="693" t="s">
        <v>91</v>
      </c>
      <c r="AW362" s="693" t="s">
        <v>24</v>
      </c>
      <c r="AX362" s="693" t="s">
        <v>12</v>
      </c>
      <c r="AY362" s="702" t="s">
        <v>79</v>
      </c>
    </row>
    <row r="363" spans="2:65" s="579" customFormat="1" ht="22.5" customHeight="1">
      <c r="B363" s="580"/>
      <c r="C363" s="671" t="s">
        <v>503</v>
      </c>
      <c r="D363" s="671" t="s">
        <v>82</v>
      </c>
      <c r="E363" s="672" t="s">
        <v>504</v>
      </c>
      <c r="F363" s="673" t="s">
        <v>505</v>
      </c>
      <c r="G363" s="674" t="s">
        <v>85</v>
      </c>
      <c r="H363" s="675">
        <v>663</v>
      </c>
      <c r="I363" s="1"/>
      <c r="J363" s="676">
        <f>ROUND(I363*H363,3)</f>
        <v>0</v>
      </c>
      <c r="K363" s="673"/>
      <c r="L363" s="580"/>
      <c r="M363" s="677" t="s">
        <v>1</v>
      </c>
      <c r="N363" s="678" t="s">
        <v>31</v>
      </c>
      <c r="O363" s="679">
        <v>8.2000000000000003E-2</v>
      </c>
      <c r="P363" s="679">
        <f>O363*H363</f>
        <v>54.366</v>
      </c>
      <c r="Q363" s="679">
        <v>1.0000000000000001E-5</v>
      </c>
      <c r="R363" s="679">
        <f>Q363*H363</f>
        <v>6.6300000000000005E-3</v>
      </c>
      <c r="S363" s="679">
        <v>0</v>
      </c>
      <c r="T363" s="680">
        <f>S363*H363</f>
        <v>0</v>
      </c>
      <c r="AR363" s="568" t="s">
        <v>86</v>
      </c>
      <c r="AT363" s="568" t="s">
        <v>82</v>
      </c>
      <c r="AU363" s="568" t="s">
        <v>45</v>
      </c>
      <c r="AY363" s="568" t="s">
        <v>79</v>
      </c>
      <c r="BE363" s="637">
        <f>IF(N363="základní",J363,0)</f>
        <v>0</v>
      </c>
      <c r="BF363" s="637">
        <f>IF(N363="snížená",J363,0)</f>
        <v>0</v>
      </c>
      <c r="BG363" s="637">
        <f>IF(N363="zákl. přenesená",J363,0)</f>
        <v>0</v>
      </c>
      <c r="BH363" s="637">
        <f>IF(N363="sníž. přenesená",J363,0)</f>
        <v>0</v>
      </c>
      <c r="BI363" s="637">
        <f>IF(N363="nulová",J363,0)</f>
        <v>0</v>
      </c>
      <c r="BJ363" s="568" t="s">
        <v>12</v>
      </c>
      <c r="BK363" s="681">
        <f>ROUND(I363*H363,3)</f>
        <v>0</v>
      </c>
      <c r="BL363" s="568" t="s">
        <v>86</v>
      </c>
      <c r="BM363" s="568" t="s">
        <v>506</v>
      </c>
    </row>
    <row r="364" spans="2:65" s="683" customFormat="1">
      <c r="B364" s="682"/>
      <c r="D364" s="684" t="s">
        <v>88</v>
      </c>
      <c r="E364" s="685" t="s">
        <v>1</v>
      </c>
      <c r="F364" s="686" t="s">
        <v>507</v>
      </c>
      <c r="H364" s="687">
        <v>663</v>
      </c>
      <c r="I364" s="730"/>
      <c r="J364" s="688"/>
      <c r="L364" s="682"/>
      <c r="M364" s="689"/>
      <c r="N364" s="690"/>
      <c r="O364" s="690"/>
      <c r="P364" s="690"/>
      <c r="Q364" s="690"/>
      <c r="R364" s="690"/>
      <c r="S364" s="690"/>
      <c r="T364" s="691"/>
      <c r="AT364" s="685" t="s">
        <v>88</v>
      </c>
      <c r="AU364" s="685" t="s">
        <v>45</v>
      </c>
      <c r="AV364" s="683" t="s">
        <v>45</v>
      </c>
      <c r="AW364" s="683" t="s">
        <v>24</v>
      </c>
      <c r="AX364" s="683" t="s">
        <v>42</v>
      </c>
      <c r="AY364" s="685" t="s">
        <v>79</v>
      </c>
    </row>
    <row r="365" spans="2:65" s="693" customFormat="1">
      <c r="B365" s="692"/>
      <c r="D365" s="694" t="s">
        <v>88</v>
      </c>
      <c r="E365" s="695" t="s">
        <v>1</v>
      </c>
      <c r="F365" s="696" t="s">
        <v>90</v>
      </c>
      <c r="H365" s="697">
        <v>663</v>
      </c>
      <c r="I365" s="731"/>
      <c r="J365" s="698"/>
      <c r="L365" s="692"/>
      <c r="M365" s="699"/>
      <c r="N365" s="700"/>
      <c r="O365" s="700"/>
      <c r="P365" s="700"/>
      <c r="Q365" s="700"/>
      <c r="R365" s="700"/>
      <c r="S365" s="700"/>
      <c r="T365" s="701"/>
      <c r="AT365" s="702" t="s">
        <v>88</v>
      </c>
      <c r="AU365" s="702" t="s">
        <v>45</v>
      </c>
      <c r="AV365" s="693" t="s">
        <v>91</v>
      </c>
      <c r="AW365" s="693" t="s">
        <v>24</v>
      </c>
      <c r="AX365" s="693" t="s">
        <v>12</v>
      </c>
      <c r="AY365" s="702" t="s">
        <v>79</v>
      </c>
    </row>
    <row r="366" spans="2:65" s="579" customFormat="1" ht="22.5" customHeight="1">
      <c r="B366" s="580"/>
      <c r="C366" s="671" t="s">
        <v>508</v>
      </c>
      <c r="D366" s="671" t="s">
        <v>82</v>
      </c>
      <c r="E366" s="672" t="s">
        <v>509</v>
      </c>
      <c r="F366" s="673" t="s">
        <v>510</v>
      </c>
      <c r="G366" s="674" t="s">
        <v>125</v>
      </c>
      <c r="H366" s="675">
        <v>5478.1570000000002</v>
      </c>
      <c r="I366" s="1"/>
      <c r="J366" s="676">
        <f>ROUND(I366*H366,3)</f>
        <v>0</v>
      </c>
      <c r="K366" s="673"/>
      <c r="L366" s="580"/>
      <c r="M366" s="677" t="s">
        <v>1</v>
      </c>
      <c r="N366" s="678" t="s">
        <v>31</v>
      </c>
      <c r="O366" s="679">
        <v>0</v>
      </c>
      <c r="P366" s="679">
        <f>O366*H366</f>
        <v>0</v>
      </c>
      <c r="Q366" s="679">
        <v>0</v>
      </c>
      <c r="R366" s="679">
        <f>Q366*H366</f>
        <v>0</v>
      </c>
      <c r="S366" s="679">
        <v>0</v>
      </c>
      <c r="T366" s="680">
        <f>S366*H366</f>
        <v>0</v>
      </c>
      <c r="AR366" s="568" t="s">
        <v>86</v>
      </c>
      <c r="AT366" s="568" t="s">
        <v>82</v>
      </c>
      <c r="AU366" s="568" t="s">
        <v>45</v>
      </c>
      <c r="AY366" s="568" t="s">
        <v>79</v>
      </c>
      <c r="BE366" s="637">
        <f>IF(N366="základní",J366,0)</f>
        <v>0</v>
      </c>
      <c r="BF366" s="637">
        <f>IF(N366="snížená",J366,0)</f>
        <v>0</v>
      </c>
      <c r="BG366" s="637">
        <f>IF(N366="zákl. přenesená",J366,0)</f>
        <v>0</v>
      </c>
      <c r="BH366" s="637">
        <f>IF(N366="sníž. přenesená",J366,0)</f>
        <v>0</v>
      </c>
      <c r="BI366" s="637">
        <f>IF(N366="nulová",J366,0)</f>
        <v>0</v>
      </c>
      <c r="BJ366" s="568" t="s">
        <v>12</v>
      </c>
      <c r="BK366" s="681">
        <f>ROUND(I366*H366,3)</f>
        <v>0</v>
      </c>
      <c r="BL366" s="568" t="s">
        <v>86</v>
      </c>
      <c r="BM366" s="568" t="s">
        <v>511</v>
      </c>
    </row>
    <row r="367" spans="2:65" s="658" customFormat="1" ht="29.85" customHeight="1">
      <c r="B367" s="657"/>
      <c r="D367" s="668" t="s">
        <v>41</v>
      </c>
      <c r="E367" s="669" t="s">
        <v>512</v>
      </c>
      <c r="F367" s="669" t="s">
        <v>513</v>
      </c>
      <c r="I367" s="732"/>
      <c r="J367" s="670">
        <f>BK367</f>
        <v>0</v>
      </c>
      <c r="L367" s="657"/>
      <c r="M367" s="662"/>
      <c r="N367" s="663"/>
      <c r="O367" s="663"/>
      <c r="P367" s="664">
        <f>SUM(P368:P374)</f>
        <v>0.95399999999999996</v>
      </c>
      <c r="Q367" s="663"/>
      <c r="R367" s="664">
        <f>SUM(R368:R374)</f>
        <v>6.7799999999999996E-3</v>
      </c>
      <c r="S367" s="663"/>
      <c r="T367" s="665">
        <f>SUM(T368:T374)</f>
        <v>0</v>
      </c>
      <c r="AR367" s="659" t="s">
        <v>45</v>
      </c>
      <c r="AT367" s="666" t="s">
        <v>41</v>
      </c>
      <c r="AU367" s="666" t="s">
        <v>12</v>
      </c>
      <c r="AY367" s="659" t="s">
        <v>79</v>
      </c>
      <c r="BK367" s="667">
        <f>SUM(BK368:BK374)</f>
        <v>0</v>
      </c>
    </row>
    <row r="368" spans="2:65" s="579" customFormat="1" ht="22.5" customHeight="1">
      <c r="B368" s="580"/>
      <c r="C368" s="671" t="s">
        <v>514</v>
      </c>
      <c r="D368" s="671" t="s">
        <v>82</v>
      </c>
      <c r="E368" s="672" t="s">
        <v>515</v>
      </c>
      <c r="F368" s="673" t="s">
        <v>516</v>
      </c>
      <c r="G368" s="674" t="s">
        <v>352</v>
      </c>
      <c r="H368" s="675">
        <v>2</v>
      </c>
      <c r="I368" s="1"/>
      <c r="J368" s="676">
        <f>ROUND(I368*H368,3)</f>
        <v>0</v>
      </c>
      <c r="K368" s="673"/>
      <c r="L368" s="580"/>
      <c r="M368" s="677" t="s">
        <v>1</v>
      </c>
      <c r="N368" s="678" t="s">
        <v>31</v>
      </c>
      <c r="O368" s="679">
        <v>0.47699999999999998</v>
      </c>
      <c r="P368" s="679">
        <f>O368*H368</f>
        <v>0.95399999999999996</v>
      </c>
      <c r="Q368" s="679">
        <v>3.3899999999999998E-3</v>
      </c>
      <c r="R368" s="679">
        <f>Q368*H368</f>
        <v>6.7799999999999996E-3</v>
      </c>
      <c r="S368" s="679">
        <v>0</v>
      </c>
      <c r="T368" s="680">
        <f>S368*H368</f>
        <v>0</v>
      </c>
      <c r="AR368" s="568" t="s">
        <v>86</v>
      </c>
      <c r="AT368" s="568" t="s">
        <v>82</v>
      </c>
      <c r="AU368" s="568" t="s">
        <v>45</v>
      </c>
      <c r="AY368" s="568" t="s">
        <v>79</v>
      </c>
      <c r="BE368" s="637">
        <f>IF(N368="základní",J368,0)</f>
        <v>0</v>
      </c>
      <c r="BF368" s="637">
        <f>IF(N368="snížená",J368,0)</f>
        <v>0</v>
      </c>
      <c r="BG368" s="637">
        <f>IF(N368="zákl. přenesená",J368,0)</f>
        <v>0</v>
      </c>
      <c r="BH368" s="637">
        <f>IF(N368="sníž. přenesená",J368,0)</f>
        <v>0</v>
      </c>
      <c r="BI368" s="637">
        <f>IF(N368="nulová",J368,0)</f>
        <v>0</v>
      </c>
      <c r="BJ368" s="568" t="s">
        <v>12</v>
      </c>
      <c r="BK368" s="681">
        <f>ROUND(I368*H368,3)</f>
        <v>0</v>
      </c>
      <c r="BL368" s="568" t="s">
        <v>86</v>
      </c>
      <c r="BM368" s="568" t="s">
        <v>517</v>
      </c>
    </row>
    <row r="369" spans="2:65" s="683" customFormat="1">
      <c r="B369" s="682"/>
      <c r="D369" s="684" t="s">
        <v>88</v>
      </c>
      <c r="E369" s="685" t="s">
        <v>1</v>
      </c>
      <c r="F369" s="686" t="s">
        <v>246</v>
      </c>
      <c r="H369" s="687">
        <v>2</v>
      </c>
      <c r="I369" s="730"/>
      <c r="J369" s="688"/>
      <c r="L369" s="682"/>
      <c r="M369" s="689"/>
      <c r="N369" s="690"/>
      <c r="O369" s="690"/>
      <c r="P369" s="690"/>
      <c r="Q369" s="690"/>
      <c r="R369" s="690"/>
      <c r="S369" s="690"/>
      <c r="T369" s="691"/>
      <c r="AT369" s="685" t="s">
        <v>88</v>
      </c>
      <c r="AU369" s="685" t="s">
        <v>45</v>
      </c>
      <c r="AV369" s="683" t="s">
        <v>45</v>
      </c>
      <c r="AW369" s="683" t="s">
        <v>24</v>
      </c>
      <c r="AX369" s="683" t="s">
        <v>42</v>
      </c>
      <c r="AY369" s="685" t="s">
        <v>79</v>
      </c>
    </row>
    <row r="370" spans="2:65" s="693" customFormat="1">
      <c r="B370" s="692"/>
      <c r="D370" s="694" t="s">
        <v>88</v>
      </c>
      <c r="E370" s="695" t="s">
        <v>1</v>
      </c>
      <c r="F370" s="696" t="s">
        <v>90</v>
      </c>
      <c r="H370" s="697">
        <v>2</v>
      </c>
      <c r="I370" s="731"/>
      <c r="J370" s="698"/>
      <c r="L370" s="692"/>
      <c r="M370" s="699"/>
      <c r="N370" s="700"/>
      <c r="O370" s="700"/>
      <c r="P370" s="700"/>
      <c r="Q370" s="700"/>
      <c r="R370" s="700"/>
      <c r="S370" s="700"/>
      <c r="T370" s="701"/>
      <c r="AT370" s="702" t="s">
        <v>88</v>
      </c>
      <c r="AU370" s="702" t="s">
        <v>45</v>
      </c>
      <c r="AV370" s="693" t="s">
        <v>91</v>
      </c>
      <c r="AW370" s="693" t="s">
        <v>24</v>
      </c>
      <c r="AX370" s="693" t="s">
        <v>12</v>
      </c>
      <c r="AY370" s="702" t="s">
        <v>79</v>
      </c>
    </row>
    <row r="371" spans="2:65" s="579" customFormat="1" ht="22.5" customHeight="1">
      <c r="B371" s="580"/>
      <c r="C371" s="703" t="s">
        <v>518</v>
      </c>
      <c r="D371" s="703" t="s">
        <v>92</v>
      </c>
      <c r="E371" s="704" t="s">
        <v>519</v>
      </c>
      <c r="F371" s="705" t="s">
        <v>520</v>
      </c>
      <c r="G371" s="706" t="s">
        <v>185</v>
      </c>
      <c r="H371" s="707">
        <v>1</v>
      </c>
      <c r="I371" s="2"/>
      <c r="J371" s="708">
        <f>ROUND(I371*H371,3)</f>
        <v>0</v>
      </c>
      <c r="K371" s="705"/>
      <c r="L371" s="709"/>
      <c r="M371" s="710" t="s">
        <v>1</v>
      </c>
      <c r="N371" s="711" t="s">
        <v>31</v>
      </c>
      <c r="O371" s="679">
        <v>0</v>
      </c>
      <c r="P371" s="679">
        <f>O371*H371</f>
        <v>0</v>
      </c>
      <c r="Q371" s="679">
        <v>0</v>
      </c>
      <c r="R371" s="679">
        <f>Q371*H371</f>
        <v>0</v>
      </c>
      <c r="S371" s="679">
        <v>0</v>
      </c>
      <c r="T371" s="680">
        <f>S371*H371</f>
        <v>0</v>
      </c>
      <c r="AR371" s="568" t="s">
        <v>95</v>
      </c>
      <c r="AT371" s="568" t="s">
        <v>92</v>
      </c>
      <c r="AU371" s="568" t="s">
        <v>45</v>
      </c>
      <c r="AY371" s="568" t="s">
        <v>79</v>
      </c>
      <c r="BE371" s="637">
        <f>IF(N371="základní",J371,0)</f>
        <v>0</v>
      </c>
      <c r="BF371" s="637">
        <f>IF(N371="snížená",J371,0)</f>
        <v>0</v>
      </c>
      <c r="BG371" s="637">
        <f>IF(N371="zákl. přenesená",J371,0)</f>
        <v>0</v>
      </c>
      <c r="BH371" s="637">
        <f>IF(N371="sníž. přenesená",J371,0)</f>
        <v>0</v>
      </c>
      <c r="BI371" s="637">
        <f>IF(N371="nulová",J371,0)</f>
        <v>0</v>
      </c>
      <c r="BJ371" s="568" t="s">
        <v>12</v>
      </c>
      <c r="BK371" s="681">
        <f>ROUND(I371*H371,3)</f>
        <v>0</v>
      </c>
      <c r="BL371" s="568" t="s">
        <v>86</v>
      </c>
      <c r="BM371" s="568" t="s">
        <v>521</v>
      </c>
    </row>
    <row r="372" spans="2:65" s="683" customFormat="1">
      <c r="B372" s="682"/>
      <c r="D372" s="684" t="s">
        <v>88</v>
      </c>
      <c r="E372" s="685" t="s">
        <v>1</v>
      </c>
      <c r="F372" s="686" t="s">
        <v>255</v>
      </c>
      <c r="H372" s="687">
        <v>1</v>
      </c>
      <c r="I372" s="730"/>
      <c r="J372" s="688"/>
      <c r="L372" s="682"/>
      <c r="M372" s="689"/>
      <c r="N372" s="690"/>
      <c r="O372" s="690"/>
      <c r="P372" s="690"/>
      <c r="Q372" s="690"/>
      <c r="R372" s="690"/>
      <c r="S372" s="690"/>
      <c r="T372" s="691"/>
      <c r="AT372" s="685" t="s">
        <v>88</v>
      </c>
      <c r="AU372" s="685" t="s">
        <v>45</v>
      </c>
      <c r="AV372" s="683" t="s">
        <v>45</v>
      </c>
      <c r="AW372" s="683" t="s">
        <v>24</v>
      </c>
      <c r="AX372" s="683" t="s">
        <v>42</v>
      </c>
      <c r="AY372" s="685" t="s">
        <v>79</v>
      </c>
    </row>
    <row r="373" spans="2:65" s="693" customFormat="1">
      <c r="B373" s="692"/>
      <c r="D373" s="694" t="s">
        <v>88</v>
      </c>
      <c r="E373" s="695" t="s">
        <v>1</v>
      </c>
      <c r="F373" s="696" t="s">
        <v>90</v>
      </c>
      <c r="H373" s="697">
        <v>1</v>
      </c>
      <c r="I373" s="731"/>
      <c r="J373" s="698"/>
      <c r="L373" s="692"/>
      <c r="M373" s="699"/>
      <c r="N373" s="700"/>
      <c r="O373" s="700"/>
      <c r="P373" s="700"/>
      <c r="Q373" s="700"/>
      <c r="R373" s="700"/>
      <c r="S373" s="700"/>
      <c r="T373" s="701"/>
      <c r="AT373" s="702" t="s">
        <v>88</v>
      </c>
      <c r="AU373" s="702" t="s">
        <v>45</v>
      </c>
      <c r="AV373" s="693" t="s">
        <v>91</v>
      </c>
      <c r="AW373" s="693" t="s">
        <v>24</v>
      </c>
      <c r="AX373" s="693" t="s">
        <v>12</v>
      </c>
      <c r="AY373" s="702" t="s">
        <v>79</v>
      </c>
    </row>
    <row r="374" spans="2:65" s="579" customFormat="1" ht="22.5" customHeight="1">
      <c r="B374" s="580"/>
      <c r="C374" s="671" t="s">
        <v>522</v>
      </c>
      <c r="D374" s="671" t="s">
        <v>82</v>
      </c>
      <c r="E374" s="672" t="s">
        <v>523</v>
      </c>
      <c r="F374" s="673" t="s">
        <v>524</v>
      </c>
      <c r="G374" s="674" t="s">
        <v>125</v>
      </c>
      <c r="H374" s="675">
        <v>1549</v>
      </c>
      <c r="I374" s="1"/>
      <c r="J374" s="676">
        <f>ROUND(I374*H374,3)</f>
        <v>0</v>
      </c>
      <c r="K374" s="673"/>
      <c r="L374" s="580"/>
      <c r="M374" s="677" t="s">
        <v>1</v>
      </c>
      <c r="N374" s="678" t="s">
        <v>31</v>
      </c>
      <c r="O374" s="679">
        <v>0</v>
      </c>
      <c r="P374" s="679">
        <f>O374*H374</f>
        <v>0</v>
      </c>
      <c r="Q374" s="679">
        <v>0</v>
      </c>
      <c r="R374" s="679">
        <f>Q374*H374</f>
        <v>0</v>
      </c>
      <c r="S374" s="679">
        <v>0</v>
      </c>
      <c r="T374" s="680">
        <f>S374*H374</f>
        <v>0</v>
      </c>
      <c r="AR374" s="568" t="s">
        <v>86</v>
      </c>
      <c r="AT374" s="568" t="s">
        <v>82</v>
      </c>
      <c r="AU374" s="568" t="s">
        <v>45</v>
      </c>
      <c r="AY374" s="568" t="s">
        <v>79</v>
      </c>
      <c r="BE374" s="637">
        <f>IF(N374="základní",J374,0)</f>
        <v>0</v>
      </c>
      <c r="BF374" s="637">
        <f>IF(N374="snížená",J374,0)</f>
        <v>0</v>
      </c>
      <c r="BG374" s="637">
        <f>IF(N374="zákl. přenesená",J374,0)</f>
        <v>0</v>
      </c>
      <c r="BH374" s="637">
        <f>IF(N374="sníž. přenesená",J374,0)</f>
        <v>0</v>
      </c>
      <c r="BI374" s="637">
        <f>IF(N374="nulová",J374,0)</f>
        <v>0</v>
      </c>
      <c r="BJ374" s="568" t="s">
        <v>12</v>
      </c>
      <c r="BK374" s="681">
        <f>ROUND(I374*H374,3)</f>
        <v>0</v>
      </c>
      <c r="BL374" s="568" t="s">
        <v>86</v>
      </c>
      <c r="BM374" s="568" t="s">
        <v>525</v>
      </c>
    </row>
    <row r="375" spans="2:65" s="658" customFormat="1" ht="29.85" customHeight="1">
      <c r="B375" s="657"/>
      <c r="D375" s="668" t="s">
        <v>41</v>
      </c>
      <c r="E375" s="669" t="s">
        <v>526</v>
      </c>
      <c r="F375" s="669" t="s">
        <v>527</v>
      </c>
      <c r="I375" s="732"/>
      <c r="J375" s="670">
        <f>BK375</f>
        <v>0</v>
      </c>
      <c r="L375" s="657"/>
      <c r="M375" s="662"/>
      <c r="N375" s="663"/>
      <c r="O375" s="663"/>
      <c r="P375" s="664">
        <f>SUM(P376:P454)</f>
        <v>127.11499999999998</v>
      </c>
      <c r="Q375" s="663"/>
      <c r="R375" s="664">
        <f>SUM(R376:R454)</f>
        <v>1.5545399999999994</v>
      </c>
      <c r="S375" s="663"/>
      <c r="T375" s="665">
        <f>SUM(T376:T454)</f>
        <v>0</v>
      </c>
      <c r="AR375" s="659" t="s">
        <v>45</v>
      </c>
      <c r="AT375" s="666" t="s">
        <v>41</v>
      </c>
      <c r="AU375" s="666" t="s">
        <v>12</v>
      </c>
      <c r="AY375" s="659" t="s">
        <v>79</v>
      </c>
      <c r="BK375" s="667">
        <f>SUM(BK376:BK454)</f>
        <v>0</v>
      </c>
    </row>
    <row r="376" spans="2:65" s="579" customFormat="1" ht="22.5" customHeight="1">
      <c r="B376" s="580"/>
      <c r="C376" s="671" t="s">
        <v>528</v>
      </c>
      <c r="D376" s="671" t="s">
        <v>82</v>
      </c>
      <c r="E376" s="672" t="s">
        <v>529</v>
      </c>
      <c r="F376" s="673" t="s">
        <v>530</v>
      </c>
      <c r="G376" s="674" t="s">
        <v>352</v>
      </c>
      <c r="H376" s="675">
        <v>3</v>
      </c>
      <c r="I376" s="1"/>
      <c r="J376" s="676">
        <f>ROUND(I376*H376,3)</f>
        <v>0</v>
      </c>
      <c r="K376" s="673"/>
      <c r="L376" s="580"/>
      <c r="M376" s="677" t="s">
        <v>1</v>
      </c>
      <c r="N376" s="678" t="s">
        <v>31</v>
      </c>
      <c r="O376" s="679">
        <v>1.3</v>
      </c>
      <c r="P376" s="679">
        <f>O376*H376</f>
        <v>3.9000000000000004</v>
      </c>
      <c r="Q376" s="679">
        <v>3.2200000000000002E-3</v>
      </c>
      <c r="R376" s="679">
        <f>Q376*H376</f>
        <v>9.6600000000000002E-3</v>
      </c>
      <c r="S376" s="679">
        <v>0</v>
      </c>
      <c r="T376" s="680">
        <f>S376*H376</f>
        <v>0</v>
      </c>
      <c r="AR376" s="568" t="s">
        <v>86</v>
      </c>
      <c r="AT376" s="568" t="s">
        <v>82</v>
      </c>
      <c r="AU376" s="568" t="s">
        <v>45</v>
      </c>
      <c r="AY376" s="568" t="s">
        <v>79</v>
      </c>
      <c r="BE376" s="637">
        <f>IF(N376="základní",J376,0)</f>
        <v>0</v>
      </c>
      <c r="BF376" s="637">
        <f>IF(N376="snížená",J376,0)</f>
        <v>0</v>
      </c>
      <c r="BG376" s="637">
        <f>IF(N376="zákl. přenesená",J376,0)</f>
        <v>0</v>
      </c>
      <c r="BH376" s="637">
        <f>IF(N376="sníž. přenesená",J376,0)</f>
        <v>0</v>
      </c>
      <c r="BI376" s="637">
        <f>IF(N376="nulová",J376,0)</f>
        <v>0</v>
      </c>
      <c r="BJ376" s="568" t="s">
        <v>12</v>
      </c>
      <c r="BK376" s="681">
        <f>ROUND(I376*H376,3)</f>
        <v>0</v>
      </c>
      <c r="BL376" s="568" t="s">
        <v>86</v>
      </c>
      <c r="BM376" s="568" t="s">
        <v>531</v>
      </c>
    </row>
    <row r="377" spans="2:65" s="683" customFormat="1">
      <c r="B377" s="682"/>
      <c r="D377" s="684" t="s">
        <v>88</v>
      </c>
      <c r="E377" s="685" t="s">
        <v>1</v>
      </c>
      <c r="F377" s="686" t="s">
        <v>532</v>
      </c>
      <c r="H377" s="687">
        <v>3</v>
      </c>
      <c r="I377" s="730"/>
      <c r="J377" s="688"/>
      <c r="L377" s="682"/>
      <c r="M377" s="689"/>
      <c r="N377" s="690"/>
      <c r="O377" s="690"/>
      <c r="P377" s="690"/>
      <c r="Q377" s="690"/>
      <c r="R377" s="690"/>
      <c r="S377" s="690"/>
      <c r="T377" s="691"/>
      <c r="AT377" s="685" t="s">
        <v>88</v>
      </c>
      <c r="AU377" s="685" t="s">
        <v>45</v>
      </c>
      <c r="AV377" s="683" t="s">
        <v>45</v>
      </c>
      <c r="AW377" s="683" t="s">
        <v>24</v>
      </c>
      <c r="AX377" s="683" t="s">
        <v>42</v>
      </c>
      <c r="AY377" s="685" t="s">
        <v>79</v>
      </c>
    </row>
    <row r="378" spans="2:65" s="693" customFormat="1">
      <c r="B378" s="692"/>
      <c r="D378" s="694" t="s">
        <v>88</v>
      </c>
      <c r="E378" s="695" t="s">
        <v>1</v>
      </c>
      <c r="F378" s="696" t="s">
        <v>90</v>
      </c>
      <c r="H378" s="697">
        <v>3</v>
      </c>
      <c r="I378" s="731"/>
      <c r="J378" s="698"/>
      <c r="L378" s="692"/>
      <c r="M378" s="699"/>
      <c r="N378" s="700"/>
      <c r="O378" s="700"/>
      <c r="P378" s="700"/>
      <c r="Q378" s="700"/>
      <c r="R378" s="700"/>
      <c r="S378" s="700"/>
      <c r="T378" s="701"/>
      <c r="AT378" s="702" t="s">
        <v>88</v>
      </c>
      <c r="AU378" s="702" t="s">
        <v>45</v>
      </c>
      <c r="AV378" s="693" t="s">
        <v>91</v>
      </c>
      <c r="AW378" s="693" t="s">
        <v>24</v>
      </c>
      <c r="AX378" s="693" t="s">
        <v>12</v>
      </c>
      <c r="AY378" s="702" t="s">
        <v>79</v>
      </c>
    </row>
    <row r="379" spans="2:65" s="579" customFormat="1" ht="22.5" customHeight="1">
      <c r="B379" s="580"/>
      <c r="C379" s="671" t="s">
        <v>533</v>
      </c>
      <c r="D379" s="671" t="s">
        <v>82</v>
      </c>
      <c r="E379" s="672" t="s">
        <v>534</v>
      </c>
      <c r="F379" s="673" t="s">
        <v>535</v>
      </c>
      <c r="G379" s="674" t="s">
        <v>352</v>
      </c>
      <c r="H379" s="675">
        <v>17</v>
      </c>
      <c r="I379" s="1"/>
      <c r="J379" s="676">
        <f>ROUND(I379*H379,3)</f>
        <v>0</v>
      </c>
      <c r="K379" s="673"/>
      <c r="L379" s="580"/>
      <c r="M379" s="677" t="s">
        <v>1</v>
      </c>
      <c r="N379" s="678" t="s">
        <v>31</v>
      </c>
      <c r="O379" s="679">
        <v>1.1000000000000001</v>
      </c>
      <c r="P379" s="679">
        <f>O379*H379</f>
        <v>18.700000000000003</v>
      </c>
      <c r="Q379" s="679">
        <v>1.6920000000000001E-2</v>
      </c>
      <c r="R379" s="679">
        <f>Q379*H379</f>
        <v>0.28764000000000001</v>
      </c>
      <c r="S379" s="679">
        <v>0</v>
      </c>
      <c r="T379" s="680">
        <f>S379*H379</f>
        <v>0</v>
      </c>
      <c r="AR379" s="568" t="s">
        <v>86</v>
      </c>
      <c r="AT379" s="568" t="s">
        <v>82</v>
      </c>
      <c r="AU379" s="568" t="s">
        <v>45</v>
      </c>
      <c r="AY379" s="568" t="s">
        <v>79</v>
      </c>
      <c r="BE379" s="637">
        <f>IF(N379="základní",J379,0)</f>
        <v>0</v>
      </c>
      <c r="BF379" s="637">
        <f>IF(N379="snížená",J379,0)</f>
        <v>0</v>
      </c>
      <c r="BG379" s="637">
        <f>IF(N379="zákl. přenesená",J379,0)</f>
        <v>0</v>
      </c>
      <c r="BH379" s="637">
        <f>IF(N379="sníž. přenesená",J379,0)</f>
        <v>0</v>
      </c>
      <c r="BI379" s="637">
        <f>IF(N379="nulová",J379,0)</f>
        <v>0</v>
      </c>
      <c r="BJ379" s="568" t="s">
        <v>12</v>
      </c>
      <c r="BK379" s="681">
        <f>ROUND(I379*H379,3)</f>
        <v>0</v>
      </c>
      <c r="BL379" s="568" t="s">
        <v>86</v>
      </c>
      <c r="BM379" s="568" t="s">
        <v>536</v>
      </c>
    </row>
    <row r="380" spans="2:65" s="683" customFormat="1">
      <c r="B380" s="682"/>
      <c r="D380" s="684" t="s">
        <v>88</v>
      </c>
      <c r="E380" s="685" t="s">
        <v>1</v>
      </c>
      <c r="F380" s="686" t="s">
        <v>537</v>
      </c>
      <c r="H380" s="687">
        <v>17</v>
      </c>
      <c r="I380" s="730"/>
      <c r="J380" s="688"/>
      <c r="L380" s="682"/>
      <c r="M380" s="689"/>
      <c r="N380" s="690"/>
      <c r="O380" s="690"/>
      <c r="P380" s="690"/>
      <c r="Q380" s="690"/>
      <c r="R380" s="690"/>
      <c r="S380" s="690"/>
      <c r="T380" s="691"/>
      <c r="AT380" s="685" t="s">
        <v>88</v>
      </c>
      <c r="AU380" s="685" t="s">
        <v>45</v>
      </c>
      <c r="AV380" s="683" t="s">
        <v>45</v>
      </c>
      <c r="AW380" s="683" t="s">
        <v>24</v>
      </c>
      <c r="AX380" s="683" t="s">
        <v>42</v>
      </c>
      <c r="AY380" s="685" t="s">
        <v>79</v>
      </c>
    </row>
    <row r="381" spans="2:65" s="693" customFormat="1">
      <c r="B381" s="692"/>
      <c r="D381" s="694" t="s">
        <v>88</v>
      </c>
      <c r="E381" s="695" t="s">
        <v>1</v>
      </c>
      <c r="F381" s="696" t="s">
        <v>90</v>
      </c>
      <c r="H381" s="697">
        <v>17</v>
      </c>
      <c r="I381" s="731"/>
      <c r="J381" s="698"/>
      <c r="L381" s="692"/>
      <c r="M381" s="699"/>
      <c r="N381" s="700"/>
      <c r="O381" s="700"/>
      <c r="P381" s="700"/>
      <c r="Q381" s="700"/>
      <c r="R381" s="700"/>
      <c r="S381" s="700"/>
      <c r="T381" s="701"/>
      <c r="AT381" s="702" t="s">
        <v>88</v>
      </c>
      <c r="AU381" s="702" t="s">
        <v>45</v>
      </c>
      <c r="AV381" s="693" t="s">
        <v>91</v>
      </c>
      <c r="AW381" s="693" t="s">
        <v>24</v>
      </c>
      <c r="AX381" s="693" t="s">
        <v>12</v>
      </c>
      <c r="AY381" s="702" t="s">
        <v>79</v>
      </c>
    </row>
    <row r="382" spans="2:65" s="579" customFormat="1" ht="22.5" customHeight="1">
      <c r="B382" s="580"/>
      <c r="C382" s="703" t="s">
        <v>538</v>
      </c>
      <c r="D382" s="703" t="s">
        <v>92</v>
      </c>
      <c r="E382" s="704" t="s">
        <v>539</v>
      </c>
      <c r="F382" s="705" t="s">
        <v>540</v>
      </c>
      <c r="G382" s="706" t="s">
        <v>185</v>
      </c>
      <c r="H382" s="707">
        <v>18</v>
      </c>
      <c r="I382" s="2"/>
      <c r="J382" s="708">
        <f>ROUND(I382*H382,3)</f>
        <v>0</v>
      </c>
      <c r="K382" s="705"/>
      <c r="L382" s="709"/>
      <c r="M382" s="710" t="s">
        <v>1</v>
      </c>
      <c r="N382" s="711" t="s">
        <v>31</v>
      </c>
      <c r="O382" s="679">
        <v>0</v>
      </c>
      <c r="P382" s="679">
        <f>O382*H382</f>
        <v>0</v>
      </c>
      <c r="Q382" s="679">
        <v>1.9E-2</v>
      </c>
      <c r="R382" s="679">
        <f>Q382*H382</f>
        <v>0.34199999999999997</v>
      </c>
      <c r="S382" s="679">
        <v>0</v>
      </c>
      <c r="T382" s="680">
        <f>S382*H382</f>
        <v>0</v>
      </c>
      <c r="AR382" s="568" t="s">
        <v>95</v>
      </c>
      <c r="AT382" s="568" t="s">
        <v>92</v>
      </c>
      <c r="AU382" s="568" t="s">
        <v>45</v>
      </c>
      <c r="AY382" s="568" t="s">
        <v>79</v>
      </c>
      <c r="BE382" s="637">
        <f>IF(N382="základní",J382,0)</f>
        <v>0</v>
      </c>
      <c r="BF382" s="637">
        <f>IF(N382="snížená",J382,0)</f>
        <v>0</v>
      </c>
      <c r="BG382" s="637">
        <f>IF(N382="zákl. přenesená",J382,0)</f>
        <v>0</v>
      </c>
      <c r="BH382" s="637">
        <f>IF(N382="sníž. přenesená",J382,0)</f>
        <v>0</v>
      </c>
      <c r="BI382" s="637">
        <f>IF(N382="nulová",J382,0)</f>
        <v>0</v>
      </c>
      <c r="BJ382" s="568" t="s">
        <v>12</v>
      </c>
      <c r="BK382" s="681">
        <f>ROUND(I382*H382,3)</f>
        <v>0</v>
      </c>
      <c r="BL382" s="568" t="s">
        <v>86</v>
      </c>
      <c r="BM382" s="568" t="s">
        <v>541</v>
      </c>
    </row>
    <row r="383" spans="2:65" s="683" customFormat="1">
      <c r="B383" s="682"/>
      <c r="D383" s="684" t="s">
        <v>88</v>
      </c>
      <c r="E383" s="685" t="s">
        <v>1</v>
      </c>
      <c r="F383" s="686" t="s">
        <v>542</v>
      </c>
      <c r="H383" s="687">
        <v>18</v>
      </c>
      <c r="I383" s="730"/>
      <c r="J383" s="688"/>
      <c r="L383" s="682"/>
      <c r="M383" s="689"/>
      <c r="N383" s="690"/>
      <c r="O383" s="690"/>
      <c r="P383" s="690"/>
      <c r="Q383" s="690"/>
      <c r="R383" s="690"/>
      <c r="S383" s="690"/>
      <c r="T383" s="691"/>
      <c r="AT383" s="685" t="s">
        <v>88</v>
      </c>
      <c r="AU383" s="685" t="s">
        <v>45</v>
      </c>
      <c r="AV383" s="683" t="s">
        <v>45</v>
      </c>
      <c r="AW383" s="683" t="s">
        <v>24</v>
      </c>
      <c r="AX383" s="683" t="s">
        <v>42</v>
      </c>
      <c r="AY383" s="685" t="s">
        <v>79</v>
      </c>
    </row>
    <row r="384" spans="2:65" s="693" customFormat="1">
      <c r="B384" s="692"/>
      <c r="D384" s="694" t="s">
        <v>88</v>
      </c>
      <c r="E384" s="695" t="s">
        <v>1</v>
      </c>
      <c r="F384" s="696" t="s">
        <v>90</v>
      </c>
      <c r="H384" s="697">
        <v>18</v>
      </c>
      <c r="I384" s="731"/>
      <c r="J384" s="698"/>
      <c r="L384" s="692"/>
      <c r="M384" s="699"/>
      <c r="N384" s="700"/>
      <c r="O384" s="700"/>
      <c r="P384" s="700"/>
      <c r="Q384" s="700"/>
      <c r="R384" s="700"/>
      <c r="S384" s="700"/>
      <c r="T384" s="701"/>
      <c r="AT384" s="702" t="s">
        <v>88</v>
      </c>
      <c r="AU384" s="702" t="s">
        <v>45</v>
      </c>
      <c r="AV384" s="693" t="s">
        <v>91</v>
      </c>
      <c r="AW384" s="693" t="s">
        <v>24</v>
      </c>
      <c r="AX384" s="693" t="s">
        <v>12</v>
      </c>
      <c r="AY384" s="702" t="s">
        <v>79</v>
      </c>
    </row>
    <row r="385" spans="2:65" s="579" customFormat="1" ht="22.5" customHeight="1">
      <c r="B385" s="580"/>
      <c r="C385" s="671" t="s">
        <v>543</v>
      </c>
      <c r="D385" s="671" t="s">
        <v>82</v>
      </c>
      <c r="E385" s="672" t="s">
        <v>544</v>
      </c>
      <c r="F385" s="673" t="s">
        <v>545</v>
      </c>
      <c r="G385" s="674" t="s">
        <v>185</v>
      </c>
      <c r="H385" s="675">
        <v>1</v>
      </c>
      <c r="I385" s="1"/>
      <c r="J385" s="676">
        <f>ROUND(I385*H385,3)</f>
        <v>0</v>
      </c>
      <c r="K385" s="673"/>
      <c r="L385" s="580"/>
      <c r="M385" s="677" t="s">
        <v>1</v>
      </c>
      <c r="N385" s="678" t="s">
        <v>31</v>
      </c>
      <c r="O385" s="679">
        <v>1.1000000000000001</v>
      </c>
      <c r="P385" s="679">
        <f>O385*H385</f>
        <v>1.1000000000000001</v>
      </c>
      <c r="Q385" s="679">
        <v>2.4199999999999998E-3</v>
      </c>
      <c r="R385" s="679">
        <f>Q385*H385</f>
        <v>2.4199999999999998E-3</v>
      </c>
      <c r="S385" s="679">
        <v>0</v>
      </c>
      <c r="T385" s="680">
        <f>S385*H385</f>
        <v>0</v>
      </c>
      <c r="AR385" s="568" t="s">
        <v>86</v>
      </c>
      <c r="AT385" s="568" t="s">
        <v>82</v>
      </c>
      <c r="AU385" s="568" t="s">
        <v>45</v>
      </c>
      <c r="AY385" s="568" t="s">
        <v>79</v>
      </c>
      <c r="BE385" s="637">
        <f>IF(N385="základní",J385,0)</f>
        <v>0</v>
      </c>
      <c r="BF385" s="637">
        <f>IF(N385="snížená",J385,0)</f>
        <v>0</v>
      </c>
      <c r="BG385" s="637">
        <f>IF(N385="zákl. přenesená",J385,0)</f>
        <v>0</v>
      </c>
      <c r="BH385" s="637">
        <f>IF(N385="sníž. přenesená",J385,0)</f>
        <v>0</v>
      </c>
      <c r="BI385" s="637">
        <f>IF(N385="nulová",J385,0)</f>
        <v>0</v>
      </c>
      <c r="BJ385" s="568" t="s">
        <v>12</v>
      </c>
      <c r="BK385" s="681">
        <f>ROUND(I385*H385,3)</f>
        <v>0</v>
      </c>
      <c r="BL385" s="568" t="s">
        <v>86</v>
      </c>
      <c r="BM385" s="568" t="s">
        <v>546</v>
      </c>
    </row>
    <row r="386" spans="2:65" s="683" customFormat="1">
      <c r="B386" s="682"/>
      <c r="D386" s="684" t="s">
        <v>88</v>
      </c>
      <c r="E386" s="685" t="s">
        <v>1</v>
      </c>
      <c r="F386" s="686" t="s">
        <v>547</v>
      </c>
      <c r="H386" s="687">
        <v>1</v>
      </c>
      <c r="I386" s="730"/>
      <c r="J386" s="688"/>
      <c r="L386" s="682"/>
      <c r="M386" s="689"/>
      <c r="N386" s="690"/>
      <c r="O386" s="690"/>
      <c r="P386" s="690"/>
      <c r="Q386" s="690"/>
      <c r="R386" s="690"/>
      <c r="S386" s="690"/>
      <c r="T386" s="691"/>
      <c r="AT386" s="685" t="s">
        <v>88</v>
      </c>
      <c r="AU386" s="685" t="s">
        <v>45</v>
      </c>
      <c r="AV386" s="683" t="s">
        <v>45</v>
      </c>
      <c r="AW386" s="683" t="s">
        <v>24</v>
      </c>
      <c r="AX386" s="683" t="s">
        <v>42</v>
      </c>
      <c r="AY386" s="685" t="s">
        <v>79</v>
      </c>
    </row>
    <row r="387" spans="2:65" s="693" customFormat="1">
      <c r="B387" s="692"/>
      <c r="D387" s="694" t="s">
        <v>88</v>
      </c>
      <c r="E387" s="695" t="s">
        <v>1</v>
      </c>
      <c r="F387" s="696" t="s">
        <v>90</v>
      </c>
      <c r="H387" s="697">
        <v>1</v>
      </c>
      <c r="I387" s="731"/>
      <c r="J387" s="698"/>
      <c r="L387" s="692"/>
      <c r="M387" s="699"/>
      <c r="N387" s="700"/>
      <c r="O387" s="700"/>
      <c r="P387" s="700"/>
      <c r="Q387" s="700"/>
      <c r="R387" s="700"/>
      <c r="S387" s="700"/>
      <c r="T387" s="701"/>
      <c r="AT387" s="702" t="s">
        <v>88</v>
      </c>
      <c r="AU387" s="702" t="s">
        <v>45</v>
      </c>
      <c r="AV387" s="693" t="s">
        <v>91</v>
      </c>
      <c r="AW387" s="693" t="s">
        <v>24</v>
      </c>
      <c r="AX387" s="693" t="s">
        <v>12</v>
      </c>
      <c r="AY387" s="702" t="s">
        <v>79</v>
      </c>
    </row>
    <row r="388" spans="2:65" s="579" customFormat="1" ht="31.5" customHeight="1">
      <c r="B388" s="580"/>
      <c r="C388" s="703" t="s">
        <v>548</v>
      </c>
      <c r="D388" s="703" t="s">
        <v>92</v>
      </c>
      <c r="E388" s="704" t="s">
        <v>549</v>
      </c>
      <c r="F388" s="705" t="s">
        <v>550</v>
      </c>
      <c r="G388" s="706" t="s">
        <v>185</v>
      </c>
      <c r="H388" s="707">
        <v>1</v>
      </c>
      <c r="I388" s="2"/>
      <c r="J388" s="708">
        <f>ROUND(I388*H388,3)</f>
        <v>0</v>
      </c>
      <c r="K388" s="705"/>
      <c r="L388" s="709"/>
      <c r="M388" s="710" t="s">
        <v>1</v>
      </c>
      <c r="N388" s="711" t="s">
        <v>31</v>
      </c>
      <c r="O388" s="679">
        <v>0</v>
      </c>
      <c r="P388" s="679">
        <f>O388*H388</f>
        <v>0</v>
      </c>
      <c r="Q388" s="679">
        <v>1.6E-2</v>
      </c>
      <c r="R388" s="679">
        <f>Q388*H388</f>
        <v>1.6E-2</v>
      </c>
      <c r="S388" s="679">
        <v>0</v>
      </c>
      <c r="T388" s="680">
        <f>S388*H388</f>
        <v>0</v>
      </c>
      <c r="AR388" s="568" t="s">
        <v>95</v>
      </c>
      <c r="AT388" s="568" t="s">
        <v>92</v>
      </c>
      <c r="AU388" s="568" t="s">
        <v>45</v>
      </c>
      <c r="AY388" s="568" t="s">
        <v>79</v>
      </c>
      <c r="BE388" s="637">
        <f>IF(N388="základní",J388,0)</f>
        <v>0</v>
      </c>
      <c r="BF388" s="637">
        <f>IF(N388="snížená",J388,0)</f>
        <v>0</v>
      </c>
      <c r="BG388" s="637">
        <f>IF(N388="zákl. přenesená",J388,0)</f>
        <v>0</v>
      </c>
      <c r="BH388" s="637">
        <f>IF(N388="sníž. přenesená",J388,0)</f>
        <v>0</v>
      </c>
      <c r="BI388" s="637">
        <f>IF(N388="nulová",J388,0)</f>
        <v>0</v>
      </c>
      <c r="BJ388" s="568" t="s">
        <v>12</v>
      </c>
      <c r="BK388" s="681">
        <f>ROUND(I388*H388,3)</f>
        <v>0</v>
      </c>
      <c r="BL388" s="568" t="s">
        <v>86</v>
      </c>
      <c r="BM388" s="568" t="s">
        <v>551</v>
      </c>
    </row>
    <row r="389" spans="2:65" s="683" customFormat="1">
      <c r="B389" s="682"/>
      <c r="D389" s="684" t="s">
        <v>88</v>
      </c>
      <c r="E389" s="685" t="s">
        <v>1</v>
      </c>
      <c r="F389" s="686" t="s">
        <v>547</v>
      </c>
      <c r="H389" s="687">
        <v>1</v>
      </c>
      <c r="I389" s="730"/>
      <c r="J389" s="688"/>
      <c r="L389" s="682"/>
      <c r="M389" s="689"/>
      <c r="N389" s="690"/>
      <c r="O389" s="690"/>
      <c r="P389" s="690"/>
      <c r="Q389" s="690"/>
      <c r="R389" s="690"/>
      <c r="S389" s="690"/>
      <c r="T389" s="691"/>
      <c r="AT389" s="685" t="s">
        <v>88</v>
      </c>
      <c r="AU389" s="685" t="s">
        <v>45</v>
      </c>
      <c r="AV389" s="683" t="s">
        <v>45</v>
      </c>
      <c r="AW389" s="683" t="s">
        <v>24</v>
      </c>
      <c r="AX389" s="683" t="s">
        <v>42</v>
      </c>
      <c r="AY389" s="685" t="s">
        <v>79</v>
      </c>
    </row>
    <row r="390" spans="2:65" s="693" customFormat="1">
      <c r="B390" s="692"/>
      <c r="D390" s="694" t="s">
        <v>88</v>
      </c>
      <c r="E390" s="695" t="s">
        <v>1</v>
      </c>
      <c r="F390" s="696" t="s">
        <v>90</v>
      </c>
      <c r="H390" s="697">
        <v>1</v>
      </c>
      <c r="I390" s="731"/>
      <c r="J390" s="698"/>
      <c r="L390" s="692"/>
      <c r="M390" s="699"/>
      <c r="N390" s="700"/>
      <c r="O390" s="700"/>
      <c r="P390" s="700"/>
      <c r="Q390" s="700"/>
      <c r="R390" s="700"/>
      <c r="S390" s="700"/>
      <c r="T390" s="701"/>
      <c r="AT390" s="702" t="s">
        <v>88</v>
      </c>
      <c r="AU390" s="702" t="s">
        <v>45</v>
      </c>
      <c r="AV390" s="693" t="s">
        <v>91</v>
      </c>
      <c r="AW390" s="693" t="s">
        <v>24</v>
      </c>
      <c r="AX390" s="693" t="s">
        <v>12</v>
      </c>
      <c r="AY390" s="702" t="s">
        <v>79</v>
      </c>
    </row>
    <row r="391" spans="2:65" s="579" customFormat="1" ht="22.5" customHeight="1">
      <c r="B391" s="580"/>
      <c r="C391" s="671" t="s">
        <v>552</v>
      </c>
      <c r="D391" s="671" t="s">
        <v>82</v>
      </c>
      <c r="E391" s="672" t="s">
        <v>553</v>
      </c>
      <c r="F391" s="673" t="s">
        <v>554</v>
      </c>
      <c r="G391" s="674" t="s">
        <v>352</v>
      </c>
      <c r="H391" s="675">
        <v>2</v>
      </c>
      <c r="I391" s="1"/>
      <c r="J391" s="676">
        <f>ROUND(I391*H391,3)</f>
        <v>0</v>
      </c>
      <c r="K391" s="673"/>
      <c r="L391" s="580"/>
      <c r="M391" s="677" t="s">
        <v>1</v>
      </c>
      <c r="N391" s="678" t="s">
        <v>31</v>
      </c>
      <c r="O391" s="679">
        <v>1.5</v>
      </c>
      <c r="P391" s="679">
        <f>O391*H391</f>
        <v>3</v>
      </c>
      <c r="Q391" s="679">
        <v>1.8079999999999999E-2</v>
      </c>
      <c r="R391" s="679">
        <f>Q391*H391</f>
        <v>3.6159999999999998E-2</v>
      </c>
      <c r="S391" s="679">
        <v>0</v>
      </c>
      <c r="T391" s="680">
        <f>S391*H391</f>
        <v>0</v>
      </c>
      <c r="AR391" s="568" t="s">
        <v>86</v>
      </c>
      <c r="AT391" s="568" t="s">
        <v>82</v>
      </c>
      <c r="AU391" s="568" t="s">
        <v>45</v>
      </c>
      <c r="AY391" s="568" t="s">
        <v>79</v>
      </c>
      <c r="BE391" s="637">
        <f>IF(N391="základní",J391,0)</f>
        <v>0</v>
      </c>
      <c r="BF391" s="637">
        <f>IF(N391="snížená",J391,0)</f>
        <v>0</v>
      </c>
      <c r="BG391" s="637">
        <f>IF(N391="zákl. přenesená",J391,0)</f>
        <v>0</v>
      </c>
      <c r="BH391" s="637">
        <f>IF(N391="sníž. přenesená",J391,0)</f>
        <v>0</v>
      </c>
      <c r="BI391" s="637">
        <f>IF(N391="nulová",J391,0)</f>
        <v>0</v>
      </c>
      <c r="BJ391" s="568" t="s">
        <v>12</v>
      </c>
      <c r="BK391" s="681">
        <f>ROUND(I391*H391,3)</f>
        <v>0</v>
      </c>
      <c r="BL391" s="568" t="s">
        <v>86</v>
      </c>
      <c r="BM391" s="568" t="s">
        <v>555</v>
      </c>
    </row>
    <row r="392" spans="2:65" s="683" customFormat="1">
      <c r="B392" s="682"/>
      <c r="D392" s="684" t="s">
        <v>88</v>
      </c>
      <c r="E392" s="685" t="s">
        <v>1</v>
      </c>
      <c r="F392" s="686" t="s">
        <v>556</v>
      </c>
      <c r="H392" s="687">
        <v>2</v>
      </c>
      <c r="I392" s="730"/>
      <c r="J392" s="688"/>
      <c r="L392" s="682"/>
      <c r="M392" s="689"/>
      <c r="N392" s="690"/>
      <c r="O392" s="690"/>
      <c r="P392" s="690"/>
      <c r="Q392" s="690"/>
      <c r="R392" s="690"/>
      <c r="S392" s="690"/>
      <c r="T392" s="691"/>
      <c r="AT392" s="685" t="s">
        <v>88</v>
      </c>
      <c r="AU392" s="685" t="s">
        <v>45</v>
      </c>
      <c r="AV392" s="683" t="s">
        <v>45</v>
      </c>
      <c r="AW392" s="683" t="s">
        <v>24</v>
      </c>
      <c r="AX392" s="683" t="s">
        <v>42</v>
      </c>
      <c r="AY392" s="685" t="s">
        <v>79</v>
      </c>
    </row>
    <row r="393" spans="2:65" s="693" customFormat="1">
      <c r="B393" s="692"/>
      <c r="D393" s="694" t="s">
        <v>88</v>
      </c>
      <c r="E393" s="695" t="s">
        <v>1</v>
      </c>
      <c r="F393" s="696" t="s">
        <v>90</v>
      </c>
      <c r="H393" s="697">
        <v>2</v>
      </c>
      <c r="I393" s="731"/>
      <c r="J393" s="698"/>
      <c r="L393" s="692"/>
      <c r="M393" s="699"/>
      <c r="N393" s="700"/>
      <c r="O393" s="700"/>
      <c r="P393" s="700"/>
      <c r="Q393" s="700"/>
      <c r="R393" s="700"/>
      <c r="S393" s="700"/>
      <c r="T393" s="701"/>
      <c r="AT393" s="702" t="s">
        <v>88</v>
      </c>
      <c r="AU393" s="702" t="s">
        <v>45</v>
      </c>
      <c r="AV393" s="693" t="s">
        <v>91</v>
      </c>
      <c r="AW393" s="693" t="s">
        <v>24</v>
      </c>
      <c r="AX393" s="693" t="s">
        <v>12</v>
      </c>
      <c r="AY393" s="702" t="s">
        <v>79</v>
      </c>
    </row>
    <row r="394" spans="2:65" s="579" customFormat="1" ht="22.5" customHeight="1">
      <c r="B394" s="580"/>
      <c r="C394" s="671" t="s">
        <v>557</v>
      </c>
      <c r="D394" s="671" t="s">
        <v>82</v>
      </c>
      <c r="E394" s="672" t="s">
        <v>558</v>
      </c>
      <c r="F394" s="673" t="s">
        <v>559</v>
      </c>
      <c r="G394" s="674" t="s">
        <v>352</v>
      </c>
      <c r="H394" s="675">
        <v>18</v>
      </c>
      <c r="I394" s="1"/>
      <c r="J394" s="676">
        <f>ROUND(I394*H394,3)</f>
        <v>0</v>
      </c>
      <c r="K394" s="673"/>
      <c r="L394" s="580"/>
      <c r="M394" s="677" t="s">
        <v>1</v>
      </c>
      <c r="N394" s="678" t="s">
        <v>31</v>
      </c>
      <c r="O394" s="679">
        <v>1.1000000000000001</v>
      </c>
      <c r="P394" s="679">
        <f>O394*H394</f>
        <v>19.8</v>
      </c>
      <c r="Q394" s="679">
        <v>1.7260000000000001E-2</v>
      </c>
      <c r="R394" s="679">
        <f>Q394*H394</f>
        <v>0.31068000000000001</v>
      </c>
      <c r="S394" s="679">
        <v>0</v>
      </c>
      <c r="T394" s="680">
        <f>S394*H394</f>
        <v>0</v>
      </c>
      <c r="AR394" s="568" t="s">
        <v>86</v>
      </c>
      <c r="AT394" s="568" t="s">
        <v>82</v>
      </c>
      <c r="AU394" s="568" t="s">
        <v>45</v>
      </c>
      <c r="AY394" s="568" t="s">
        <v>79</v>
      </c>
      <c r="BE394" s="637">
        <f>IF(N394="základní",J394,0)</f>
        <v>0</v>
      </c>
      <c r="BF394" s="637">
        <f>IF(N394="snížená",J394,0)</f>
        <v>0</v>
      </c>
      <c r="BG394" s="637">
        <f>IF(N394="zákl. přenesená",J394,0)</f>
        <v>0</v>
      </c>
      <c r="BH394" s="637">
        <f>IF(N394="sníž. přenesená",J394,0)</f>
        <v>0</v>
      </c>
      <c r="BI394" s="637">
        <f>IF(N394="nulová",J394,0)</f>
        <v>0</v>
      </c>
      <c r="BJ394" s="568" t="s">
        <v>12</v>
      </c>
      <c r="BK394" s="681">
        <f>ROUND(I394*H394,3)</f>
        <v>0</v>
      </c>
      <c r="BL394" s="568" t="s">
        <v>86</v>
      </c>
      <c r="BM394" s="568" t="s">
        <v>560</v>
      </c>
    </row>
    <row r="395" spans="2:65" s="683" customFormat="1">
      <c r="B395" s="682"/>
      <c r="D395" s="684" t="s">
        <v>88</v>
      </c>
      <c r="E395" s="685" t="s">
        <v>1</v>
      </c>
      <c r="F395" s="686" t="s">
        <v>542</v>
      </c>
      <c r="H395" s="687">
        <v>18</v>
      </c>
      <c r="I395" s="730"/>
      <c r="J395" s="688"/>
      <c r="L395" s="682"/>
      <c r="M395" s="689"/>
      <c r="N395" s="690"/>
      <c r="O395" s="690"/>
      <c r="P395" s="690"/>
      <c r="Q395" s="690"/>
      <c r="R395" s="690"/>
      <c r="S395" s="690"/>
      <c r="T395" s="691"/>
      <c r="AT395" s="685" t="s">
        <v>88</v>
      </c>
      <c r="AU395" s="685" t="s">
        <v>45</v>
      </c>
      <c r="AV395" s="683" t="s">
        <v>45</v>
      </c>
      <c r="AW395" s="683" t="s">
        <v>24</v>
      </c>
      <c r="AX395" s="683" t="s">
        <v>12</v>
      </c>
      <c r="AY395" s="685" t="s">
        <v>79</v>
      </c>
    </row>
    <row r="396" spans="2:65" s="693" customFormat="1">
      <c r="B396" s="692"/>
      <c r="D396" s="694" t="s">
        <v>88</v>
      </c>
      <c r="E396" s="695" t="s">
        <v>1</v>
      </c>
      <c r="F396" s="696" t="s">
        <v>90</v>
      </c>
      <c r="H396" s="697">
        <v>18</v>
      </c>
      <c r="I396" s="731"/>
      <c r="J396" s="698"/>
      <c r="L396" s="692"/>
      <c r="M396" s="699"/>
      <c r="N396" s="700"/>
      <c r="O396" s="700"/>
      <c r="P396" s="700"/>
      <c r="Q396" s="700"/>
      <c r="R396" s="700"/>
      <c r="S396" s="700"/>
      <c r="T396" s="701"/>
      <c r="AT396" s="702" t="s">
        <v>88</v>
      </c>
      <c r="AU396" s="702" t="s">
        <v>45</v>
      </c>
      <c r="AV396" s="693" t="s">
        <v>91</v>
      </c>
      <c r="AW396" s="693" t="s">
        <v>24</v>
      </c>
      <c r="AX396" s="693" t="s">
        <v>42</v>
      </c>
      <c r="AY396" s="702" t="s">
        <v>79</v>
      </c>
    </row>
    <row r="397" spans="2:65" s="579" customFormat="1" ht="22.5" customHeight="1">
      <c r="B397" s="580"/>
      <c r="C397" s="703" t="s">
        <v>561</v>
      </c>
      <c r="D397" s="703" t="s">
        <v>92</v>
      </c>
      <c r="E397" s="704" t="s">
        <v>562</v>
      </c>
      <c r="F397" s="705" t="s">
        <v>563</v>
      </c>
      <c r="G397" s="706" t="s">
        <v>185</v>
      </c>
      <c r="H397" s="707">
        <v>18</v>
      </c>
      <c r="I397" s="2"/>
      <c r="J397" s="708">
        <f>ROUND(I397*H397,3)</f>
        <v>0</v>
      </c>
      <c r="K397" s="705"/>
      <c r="L397" s="709"/>
      <c r="M397" s="710" t="s">
        <v>1</v>
      </c>
      <c r="N397" s="711" t="s">
        <v>31</v>
      </c>
      <c r="O397" s="679">
        <v>0</v>
      </c>
      <c r="P397" s="679">
        <f>O397*H397</f>
        <v>0</v>
      </c>
      <c r="Q397" s="679">
        <v>4.4000000000000003E-3</v>
      </c>
      <c r="R397" s="679">
        <f>Q397*H397</f>
        <v>7.9200000000000007E-2</v>
      </c>
      <c r="S397" s="679">
        <v>0</v>
      </c>
      <c r="T397" s="680">
        <f>S397*H397</f>
        <v>0</v>
      </c>
      <c r="AR397" s="568" t="s">
        <v>95</v>
      </c>
      <c r="AT397" s="568" t="s">
        <v>92</v>
      </c>
      <c r="AU397" s="568" t="s">
        <v>45</v>
      </c>
      <c r="AY397" s="568" t="s">
        <v>79</v>
      </c>
      <c r="BE397" s="637">
        <f>IF(N397="základní",J397,0)</f>
        <v>0</v>
      </c>
      <c r="BF397" s="637">
        <f>IF(N397="snížená",J397,0)</f>
        <v>0</v>
      </c>
      <c r="BG397" s="637">
        <f>IF(N397="zákl. přenesená",J397,0)</f>
        <v>0</v>
      </c>
      <c r="BH397" s="637">
        <f>IF(N397="sníž. přenesená",J397,0)</f>
        <v>0</v>
      </c>
      <c r="BI397" s="637">
        <f>IF(N397="nulová",J397,0)</f>
        <v>0</v>
      </c>
      <c r="BJ397" s="568" t="s">
        <v>12</v>
      </c>
      <c r="BK397" s="681">
        <f>ROUND(I397*H397,3)</f>
        <v>0</v>
      </c>
      <c r="BL397" s="568" t="s">
        <v>86</v>
      </c>
      <c r="BM397" s="568" t="s">
        <v>564</v>
      </c>
    </row>
    <row r="398" spans="2:65" s="683" customFormat="1">
      <c r="B398" s="682"/>
      <c r="D398" s="684" t="s">
        <v>88</v>
      </c>
      <c r="E398" s="685" t="s">
        <v>1</v>
      </c>
      <c r="F398" s="686" t="s">
        <v>542</v>
      </c>
      <c r="H398" s="687">
        <v>18</v>
      </c>
      <c r="I398" s="730"/>
      <c r="J398" s="688"/>
      <c r="L398" s="682"/>
      <c r="M398" s="689"/>
      <c r="N398" s="690"/>
      <c r="O398" s="690"/>
      <c r="P398" s="690"/>
      <c r="Q398" s="690"/>
      <c r="R398" s="690"/>
      <c r="S398" s="690"/>
      <c r="T398" s="691"/>
      <c r="AT398" s="685" t="s">
        <v>88</v>
      </c>
      <c r="AU398" s="685" t="s">
        <v>45</v>
      </c>
      <c r="AV398" s="683" t="s">
        <v>45</v>
      </c>
      <c r="AW398" s="683" t="s">
        <v>24</v>
      </c>
      <c r="AX398" s="683" t="s">
        <v>42</v>
      </c>
      <c r="AY398" s="685" t="s">
        <v>79</v>
      </c>
    </row>
    <row r="399" spans="2:65" s="693" customFormat="1">
      <c r="B399" s="692"/>
      <c r="D399" s="694" t="s">
        <v>88</v>
      </c>
      <c r="E399" s="695" t="s">
        <v>1</v>
      </c>
      <c r="F399" s="696" t="s">
        <v>90</v>
      </c>
      <c r="H399" s="697">
        <v>18</v>
      </c>
      <c r="I399" s="731"/>
      <c r="J399" s="698"/>
      <c r="L399" s="692"/>
      <c r="M399" s="699"/>
      <c r="N399" s="700"/>
      <c r="O399" s="700"/>
      <c r="P399" s="700"/>
      <c r="Q399" s="700"/>
      <c r="R399" s="700"/>
      <c r="S399" s="700"/>
      <c r="T399" s="701"/>
      <c r="AT399" s="702" t="s">
        <v>88</v>
      </c>
      <c r="AU399" s="702" t="s">
        <v>45</v>
      </c>
      <c r="AV399" s="693" t="s">
        <v>91</v>
      </c>
      <c r="AW399" s="693" t="s">
        <v>24</v>
      </c>
      <c r="AX399" s="693" t="s">
        <v>12</v>
      </c>
      <c r="AY399" s="702" t="s">
        <v>79</v>
      </c>
    </row>
    <row r="400" spans="2:65" s="579" customFormat="1" ht="22.5" customHeight="1">
      <c r="B400" s="580"/>
      <c r="C400" s="671" t="s">
        <v>565</v>
      </c>
      <c r="D400" s="671" t="s">
        <v>82</v>
      </c>
      <c r="E400" s="672" t="s">
        <v>566</v>
      </c>
      <c r="F400" s="673" t="s">
        <v>567</v>
      </c>
      <c r="G400" s="674" t="s">
        <v>352</v>
      </c>
      <c r="H400" s="675">
        <v>1</v>
      </c>
      <c r="I400" s="1"/>
      <c r="J400" s="676">
        <f>ROUND(I400*H400,3)</f>
        <v>0</v>
      </c>
      <c r="K400" s="673"/>
      <c r="L400" s="580"/>
      <c r="M400" s="677" t="s">
        <v>1</v>
      </c>
      <c r="N400" s="678" t="s">
        <v>31</v>
      </c>
      <c r="O400" s="679">
        <v>1.1000000000000001</v>
      </c>
      <c r="P400" s="679">
        <f>O400*H400</f>
        <v>1.1000000000000001</v>
      </c>
      <c r="Q400" s="679">
        <v>1.8790000000000001E-2</v>
      </c>
      <c r="R400" s="679">
        <f>Q400*H400</f>
        <v>1.8790000000000001E-2</v>
      </c>
      <c r="S400" s="679">
        <v>0</v>
      </c>
      <c r="T400" s="680">
        <f>S400*H400</f>
        <v>0</v>
      </c>
      <c r="AR400" s="568" t="s">
        <v>86</v>
      </c>
      <c r="AT400" s="568" t="s">
        <v>82</v>
      </c>
      <c r="AU400" s="568" t="s">
        <v>45</v>
      </c>
      <c r="AY400" s="568" t="s">
        <v>79</v>
      </c>
      <c r="BE400" s="637">
        <f>IF(N400="základní",J400,0)</f>
        <v>0</v>
      </c>
      <c r="BF400" s="637">
        <f>IF(N400="snížená",J400,0)</f>
        <v>0</v>
      </c>
      <c r="BG400" s="637">
        <f>IF(N400="zákl. přenesená",J400,0)</f>
        <v>0</v>
      </c>
      <c r="BH400" s="637">
        <f>IF(N400="sníž. přenesená",J400,0)</f>
        <v>0</v>
      </c>
      <c r="BI400" s="637">
        <f>IF(N400="nulová",J400,0)</f>
        <v>0</v>
      </c>
      <c r="BJ400" s="568" t="s">
        <v>12</v>
      </c>
      <c r="BK400" s="681">
        <f>ROUND(I400*H400,3)</f>
        <v>0</v>
      </c>
      <c r="BL400" s="568" t="s">
        <v>86</v>
      </c>
      <c r="BM400" s="568" t="s">
        <v>568</v>
      </c>
    </row>
    <row r="401" spans="2:65" s="683" customFormat="1">
      <c r="B401" s="682"/>
      <c r="D401" s="684" t="s">
        <v>88</v>
      </c>
      <c r="E401" s="685" t="s">
        <v>1</v>
      </c>
      <c r="F401" s="686" t="s">
        <v>547</v>
      </c>
      <c r="H401" s="687">
        <v>1</v>
      </c>
      <c r="I401" s="730"/>
      <c r="J401" s="688"/>
      <c r="L401" s="682"/>
      <c r="M401" s="689"/>
      <c r="N401" s="690"/>
      <c r="O401" s="690"/>
      <c r="P401" s="690"/>
      <c r="Q401" s="690"/>
      <c r="R401" s="690"/>
      <c r="S401" s="690"/>
      <c r="T401" s="691"/>
      <c r="AT401" s="685" t="s">
        <v>88</v>
      </c>
      <c r="AU401" s="685" t="s">
        <v>45</v>
      </c>
      <c r="AV401" s="683" t="s">
        <v>45</v>
      </c>
      <c r="AW401" s="683" t="s">
        <v>24</v>
      </c>
      <c r="AX401" s="683" t="s">
        <v>42</v>
      </c>
      <c r="AY401" s="685" t="s">
        <v>79</v>
      </c>
    </row>
    <row r="402" spans="2:65" s="693" customFormat="1">
      <c r="B402" s="692"/>
      <c r="D402" s="694" t="s">
        <v>88</v>
      </c>
      <c r="E402" s="695" t="s">
        <v>1</v>
      </c>
      <c r="F402" s="696" t="s">
        <v>90</v>
      </c>
      <c r="H402" s="697">
        <v>1</v>
      </c>
      <c r="I402" s="731"/>
      <c r="J402" s="698"/>
      <c r="L402" s="692"/>
      <c r="M402" s="699"/>
      <c r="N402" s="700"/>
      <c r="O402" s="700"/>
      <c r="P402" s="700"/>
      <c r="Q402" s="700"/>
      <c r="R402" s="700"/>
      <c r="S402" s="700"/>
      <c r="T402" s="701"/>
      <c r="AT402" s="702" t="s">
        <v>88</v>
      </c>
      <c r="AU402" s="702" t="s">
        <v>45</v>
      </c>
      <c r="AV402" s="693" t="s">
        <v>91</v>
      </c>
      <c r="AW402" s="693" t="s">
        <v>24</v>
      </c>
      <c r="AX402" s="693" t="s">
        <v>12</v>
      </c>
      <c r="AY402" s="702" t="s">
        <v>79</v>
      </c>
    </row>
    <row r="403" spans="2:65" s="579" customFormat="1" ht="22.5" customHeight="1">
      <c r="B403" s="580"/>
      <c r="C403" s="703" t="s">
        <v>569</v>
      </c>
      <c r="D403" s="703" t="s">
        <v>92</v>
      </c>
      <c r="E403" s="704" t="s">
        <v>570</v>
      </c>
      <c r="F403" s="705" t="s">
        <v>571</v>
      </c>
      <c r="G403" s="706" t="s">
        <v>185</v>
      </c>
      <c r="H403" s="707">
        <v>1</v>
      </c>
      <c r="I403" s="2"/>
      <c r="J403" s="708">
        <f>ROUND(I403*H403,3)</f>
        <v>0</v>
      </c>
      <c r="K403" s="705"/>
      <c r="L403" s="709"/>
      <c r="M403" s="710" t="s">
        <v>1</v>
      </c>
      <c r="N403" s="711" t="s">
        <v>31</v>
      </c>
      <c r="O403" s="679">
        <v>0</v>
      </c>
      <c r="P403" s="679">
        <f>O403*H403</f>
        <v>0</v>
      </c>
      <c r="Q403" s="679">
        <v>0</v>
      </c>
      <c r="R403" s="679">
        <f>Q403*H403</f>
        <v>0</v>
      </c>
      <c r="S403" s="679">
        <v>0</v>
      </c>
      <c r="T403" s="680">
        <f>S403*H403</f>
        <v>0</v>
      </c>
      <c r="AR403" s="568" t="s">
        <v>95</v>
      </c>
      <c r="AT403" s="568" t="s">
        <v>92</v>
      </c>
      <c r="AU403" s="568" t="s">
        <v>45</v>
      </c>
      <c r="AY403" s="568" t="s">
        <v>79</v>
      </c>
      <c r="BE403" s="637">
        <f>IF(N403="základní",J403,0)</f>
        <v>0</v>
      </c>
      <c r="BF403" s="637">
        <f>IF(N403="snížená",J403,0)</f>
        <v>0</v>
      </c>
      <c r="BG403" s="637">
        <f>IF(N403="zákl. přenesená",J403,0)</f>
        <v>0</v>
      </c>
      <c r="BH403" s="637">
        <f>IF(N403="sníž. přenesená",J403,0)</f>
        <v>0</v>
      </c>
      <c r="BI403" s="637">
        <f>IF(N403="nulová",J403,0)</f>
        <v>0</v>
      </c>
      <c r="BJ403" s="568" t="s">
        <v>12</v>
      </c>
      <c r="BK403" s="681">
        <f>ROUND(I403*H403,3)</f>
        <v>0</v>
      </c>
      <c r="BL403" s="568" t="s">
        <v>86</v>
      </c>
      <c r="BM403" s="568" t="s">
        <v>572</v>
      </c>
    </row>
    <row r="404" spans="2:65" s="683" customFormat="1">
      <c r="B404" s="682"/>
      <c r="D404" s="684" t="s">
        <v>88</v>
      </c>
      <c r="E404" s="685" t="s">
        <v>1</v>
      </c>
      <c r="F404" s="686" t="s">
        <v>547</v>
      </c>
      <c r="H404" s="687">
        <v>1</v>
      </c>
      <c r="I404" s="730"/>
      <c r="J404" s="688"/>
      <c r="L404" s="682"/>
      <c r="M404" s="689"/>
      <c r="N404" s="690"/>
      <c r="O404" s="690"/>
      <c r="P404" s="690"/>
      <c r="Q404" s="690"/>
      <c r="R404" s="690"/>
      <c r="S404" s="690"/>
      <c r="T404" s="691"/>
      <c r="AT404" s="685" t="s">
        <v>88</v>
      </c>
      <c r="AU404" s="685" t="s">
        <v>45</v>
      </c>
      <c r="AV404" s="683" t="s">
        <v>45</v>
      </c>
      <c r="AW404" s="683" t="s">
        <v>24</v>
      </c>
      <c r="AX404" s="683" t="s">
        <v>42</v>
      </c>
      <c r="AY404" s="685" t="s">
        <v>79</v>
      </c>
    </row>
    <row r="405" spans="2:65" s="693" customFormat="1">
      <c r="B405" s="692"/>
      <c r="D405" s="694" t="s">
        <v>88</v>
      </c>
      <c r="E405" s="695" t="s">
        <v>1</v>
      </c>
      <c r="F405" s="696" t="s">
        <v>90</v>
      </c>
      <c r="H405" s="697">
        <v>1</v>
      </c>
      <c r="I405" s="731"/>
      <c r="J405" s="698"/>
      <c r="L405" s="692"/>
      <c r="M405" s="699"/>
      <c r="N405" s="700"/>
      <c r="O405" s="700"/>
      <c r="P405" s="700"/>
      <c r="Q405" s="700"/>
      <c r="R405" s="700"/>
      <c r="S405" s="700"/>
      <c r="T405" s="701"/>
      <c r="AT405" s="702" t="s">
        <v>88</v>
      </c>
      <c r="AU405" s="702" t="s">
        <v>45</v>
      </c>
      <c r="AV405" s="693" t="s">
        <v>91</v>
      </c>
      <c r="AW405" s="693" t="s">
        <v>24</v>
      </c>
      <c r="AX405" s="693" t="s">
        <v>12</v>
      </c>
      <c r="AY405" s="702" t="s">
        <v>79</v>
      </c>
    </row>
    <row r="406" spans="2:65" s="579" customFormat="1" ht="22.5" customHeight="1">
      <c r="B406" s="580"/>
      <c r="C406" s="671" t="s">
        <v>573</v>
      </c>
      <c r="D406" s="671" t="s">
        <v>82</v>
      </c>
      <c r="E406" s="672" t="s">
        <v>574</v>
      </c>
      <c r="F406" s="673" t="s">
        <v>575</v>
      </c>
      <c r="G406" s="674" t="s">
        <v>352</v>
      </c>
      <c r="H406" s="675">
        <v>1</v>
      </c>
      <c r="I406" s="1"/>
      <c r="J406" s="676">
        <f>ROUND(I406*H406,3)</f>
        <v>0</v>
      </c>
      <c r="K406" s="673"/>
      <c r="L406" s="580"/>
      <c r="M406" s="677" t="s">
        <v>1</v>
      </c>
      <c r="N406" s="678" t="s">
        <v>31</v>
      </c>
      <c r="O406" s="679">
        <v>2.54</v>
      </c>
      <c r="P406" s="679">
        <f>O406*H406</f>
        <v>2.54</v>
      </c>
      <c r="Q406" s="679">
        <v>1.388E-2</v>
      </c>
      <c r="R406" s="679">
        <f>Q406*H406</f>
        <v>1.388E-2</v>
      </c>
      <c r="S406" s="679">
        <v>0</v>
      </c>
      <c r="T406" s="680">
        <f>S406*H406</f>
        <v>0</v>
      </c>
      <c r="AR406" s="568" t="s">
        <v>86</v>
      </c>
      <c r="AT406" s="568" t="s">
        <v>82</v>
      </c>
      <c r="AU406" s="568" t="s">
        <v>45</v>
      </c>
      <c r="AY406" s="568" t="s">
        <v>79</v>
      </c>
      <c r="BE406" s="637">
        <f>IF(N406="základní",J406,0)</f>
        <v>0</v>
      </c>
      <c r="BF406" s="637">
        <f>IF(N406="snížená",J406,0)</f>
        <v>0</v>
      </c>
      <c r="BG406" s="637">
        <f>IF(N406="zákl. přenesená",J406,0)</f>
        <v>0</v>
      </c>
      <c r="BH406" s="637">
        <f>IF(N406="sníž. přenesená",J406,0)</f>
        <v>0</v>
      </c>
      <c r="BI406" s="637">
        <f>IF(N406="nulová",J406,0)</f>
        <v>0</v>
      </c>
      <c r="BJ406" s="568" t="s">
        <v>12</v>
      </c>
      <c r="BK406" s="681">
        <f>ROUND(I406*H406,3)</f>
        <v>0</v>
      </c>
      <c r="BL406" s="568" t="s">
        <v>86</v>
      </c>
      <c r="BM406" s="568" t="s">
        <v>576</v>
      </c>
    </row>
    <row r="407" spans="2:65" s="683" customFormat="1">
      <c r="B407" s="682"/>
      <c r="D407" s="684" t="s">
        <v>88</v>
      </c>
      <c r="E407" s="685" t="s">
        <v>1</v>
      </c>
      <c r="F407" s="686" t="s">
        <v>547</v>
      </c>
      <c r="H407" s="687">
        <v>1</v>
      </c>
      <c r="I407" s="730"/>
      <c r="J407" s="688"/>
      <c r="L407" s="682"/>
      <c r="M407" s="689"/>
      <c r="N407" s="690"/>
      <c r="O407" s="690"/>
      <c r="P407" s="690"/>
      <c r="Q407" s="690"/>
      <c r="R407" s="690"/>
      <c r="S407" s="690"/>
      <c r="T407" s="691"/>
      <c r="AT407" s="685" t="s">
        <v>88</v>
      </c>
      <c r="AU407" s="685" t="s">
        <v>45</v>
      </c>
      <c r="AV407" s="683" t="s">
        <v>45</v>
      </c>
      <c r="AW407" s="683" t="s">
        <v>24</v>
      </c>
      <c r="AX407" s="683" t="s">
        <v>42</v>
      </c>
      <c r="AY407" s="685" t="s">
        <v>79</v>
      </c>
    </row>
    <row r="408" spans="2:65" s="693" customFormat="1">
      <c r="B408" s="692"/>
      <c r="D408" s="694" t="s">
        <v>88</v>
      </c>
      <c r="E408" s="695" t="s">
        <v>1</v>
      </c>
      <c r="F408" s="696" t="s">
        <v>90</v>
      </c>
      <c r="H408" s="697">
        <v>1</v>
      </c>
      <c r="I408" s="731"/>
      <c r="J408" s="698"/>
      <c r="L408" s="692"/>
      <c r="M408" s="699"/>
      <c r="N408" s="700"/>
      <c r="O408" s="700"/>
      <c r="P408" s="700"/>
      <c r="Q408" s="700"/>
      <c r="R408" s="700"/>
      <c r="S408" s="700"/>
      <c r="T408" s="701"/>
      <c r="AT408" s="702" t="s">
        <v>88</v>
      </c>
      <c r="AU408" s="702" t="s">
        <v>45</v>
      </c>
      <c r="AV408" s="693" t="s">
        <v>91</v>
      </c>
      <c r="AW408" s="693" t="s">
        <v>24</v>
      </c>
      <c r="AX408" s="693" t="s">
        <v>12</v>
      </c>
      <c r="AY408" s="702" t="s">
        <v>79</v>
      </c>
    </row>
    <row r="409" spans="2:65" s="579" customFormat="1" ht="22.5" customHeight="1">
      <c r="B409" s="580"/>
      <c r="C409" s="671" t="s">
        <v>577</v>
      </c>
      <c r="D409" s="671" t="s">
        <v>82</v>
      </c>
      <c r="E409" s="672" t="s">
        <v>578</v>
      </c>
      <c r="F409" s="673" t="s">
        <v>579</v>
      </c>
      <c r="G409" s="674" t="s">
        <v>352</v>
      </c>
      <c r="H409" s="675">
        <v>11</v>
      </c>
      <c r="I409" s="1"/>
      <c r="J409" s="676">
        <f>ROUND(I409*H409,3)</f>
        <v>0</v>
      </c>
      <c r="K409" s="673"/>
      <c r="L409" s="580"/>
      <c r="M409" s="677" t="s">
        <v>1</v>
      </c>
      <c r="N409" s="678" t="s">
        <v>31</v>
      </c>
      <c r="O409" s="679">
        <v>2.54</v>
      </c>
      <c r="P409" s="679">
        <f>O409*H409</f>
        <v>27.94</v>
      </c>
      <c r="Q409" s="679">
        <v>1.188E-2</v>
      </c>
      <c r="R409" s="679">
        <f>Q409*H409</f>
        <v>0.13067999999999999</v>
      </c>
      <c r="S409" s="679">
        <v>0</v>
      </c>
      <c r="T409" s="680">
        <f>S409*H409</f>
        <v>0</v>
      </c>
      <c r="AR409" s="568" t="s">
        <v>86</v>
      </c>
      <c r="AT409" s="568" t="s">
        <v>82</v>
      </c>
      <c r="AU409" s="568" t="s">
        <v>45</v>
      </c>
      <c r="AY409" s="568" t="s">
        <v>79</v>
      </c>
      <c r="BE409" s="637">
        <f>IF(N409="základní",J409,0)</f>
        <v>0</v>
      </c>
      <c r="BF409" s="637">
        <f>IF(N409="snížená",J409,0)</f>
        <v>0</v>
      </c>
      <c r="BG409" s="637">
        <f>IF(N409="zákl. přenesená",J409,0)</f>
        <v>0</v>
      </c>
      <c r="BH409" s="637">
        <f>IF(N409="sníž. přenesená",J409,0)</f>
        <v>0</v>
      </c>
      <c r="BI409" s="637">
        <f>IF(N409="nulová",J409,0)</f>
        <v>0</v>
      </c>
      <c r="BJ409" s="568" t="s">
        <v>12</v>
      </c>
      <c r="BK409" s="681">
        <f>ROUND(I409*H409,3)</f>
        <v>0</v>
      </c>
      <c r="BL409" s="568" t="s">
        <v>86</v>
      </c>
      <c r="BM409" s="568" t="s">
        <v>580</v>
      </c>
    </row>
    <row r="410" spans="2:65" s="683" customFormat="1">
      <c r="B410" s="682"/>
      <c r="D410" s="684" t="s">
        <v>88</v>
      </c>
      <c r="E410" s="685" t="s">
        <v>1</v>
      </c>
      <c r="F410" s="686" t="s">
        <v>581</v>
      </c>
      <c r="H410" s="687">
        <v>11</v>
      </c>
      <c r="I410" s="730"/>
      <c r="J410" s="688"/>
      <c r="L410" s="682"/>
      <c r="M410" s="689"/>
      <c r="N410" s="690"/>
      <c r="O410" s="690"/>
      <c r="P410" s="690"/>
      <c r="Q410" s="690"/>
      <c r="R410" s="690"/>
      <c r="S410" s="690"/>
      <c r="T410" s="691"/>
      <c r="AT410" s="685" t="s">
        <v>88</v>
      </c>
      <c r="AU410" s="685" t="s">
        <v>45</v>
      </c>
      <c r="AV410" s="683" t="s">
        <v>45</v>
      </c>
      <c r="AW410" s="683" t="s">
        <v>24</v>
      </c>
      <c r="AX410" s="683" t="s">
        <v>42</v>
      </c>
      <c r="AY410" s="685" t="s">
        <v>79</v>
      </c>
    </row>
    <row r="411" spans="2:65" s="693" customFormat="1">
      <c r="B411" s="692"/>
      <c r="D411" s="694" t="s">
        <v>88</v>
      </c>
      <c r="E411" s="695" t="s">
        <v>1</v>
      </c>
      <c r="F411" s="696" t="s">
        <v>90</v>
      </c>
      <c r="H411" s="697">
        <v>11</v>
      </c>
      <c r="I411" s="731"/>
      <c r="J411" s="698"/>
      <c r="L411" s="692"/>
      <c r="M411" s="699"/>
      <c r="N411" s="700"/>
      <c r="O411" s="700"/>
      <c r="P411" s="700"/>
      <c r="Q411" s="700"/>
      <c r="R411" s="700"/>
      <c r="S411" s="700"/>
      <c r="T411" s="701"/>
      <c r="AT411" s="702" t="s">
        <v>88</v>
      </c>
      <c r="AU411" s="702" t="s">
        <v>45</v>
      </c>
      <c r="AV411" s="693" t="s">
        <v>91</v>
      </c>
      <c r="AW411" s="693" t="s">
        <v>24</v>
      </c>
      <c r="AX411" s="693" t="s">
        <v>12</v>
      </c>
      <c r="AY411" s="702" t="s">
        <v>79</v>
      </c>
    </row>
    <row r="412" spans="2:65" s="579" customFormat="1" ht="31.5" customHeight="1">
      <c r="B412" s="580"/>
      <c r="C412" s="671" t="s">
        <v>582</v>
      </c>
      <c r="D412" s="671" t="s">
        <v>82</v>
      </c>
      <c r="E412" s="672" t="s">
        <v>583</v>
      </c>
      <c r="F412" s="673" t="s">
        <v>584</v>
      </c>
      <c r="G412" s="674" t="s">
        <v>352</v>
      </c>
      <c r="H412" s="675">
        <v>1</v>
      </c>
      <c r="I412" s="1"/>
      <c r="J412" s="676">
        <f>ROUND(I412*H412,3)</f>
        <v>0</v>
      </c>
      <c r="K412" s="673"/>
      <c r="L412" s="580"/>
      <c r="M412" s="677" t="s">
        <v>1</v>
      </c>
      <c r="N412" s="678" t="s">
        <v>31</v>
      </c>
      <c r="O412" s="679">
        <v>1.5</v>
      </c>
      <c r="P412" s="679">
        <f>O412*H412</f>
        <v>1.5</v>
      </c>
      <c r="Q412" s="679">
        <v>1.034E-2</v>
      </c>
      <c r="R412" s="679">
        <f>Q412*H412</f>
        <v>1.034E-2</v>
      </c>
      <c r="S412" s="679">
        <v>0</v>
      </c>
      <c r="T412" s="680">
        <f>S412*H412</f>
        <v>0</v>
      </c>
      <c r="AR412" s="568" t="s">
        <v>86</v>
      </c>
      <c r="AT412" s="568" t="s">
        <v>82</v>
      </c>
      <c r="AU412" s="568" t="s">
        <v>45</v>
      </c>
      <c r="AY412" s="568" t="s">
        <v>79</v>
      </c>
      <c r="BE412" s="637">
        <f>IF(N412="základní",J412,0)</f>
        <v>0</v>
      </c>
      <c r="BF412" s="637">
        <f>IF(N412="snížená",J412,0)</f>
        <v>0</v>
      </c>
      <c r="BG412" s="637">
        <f>IF(N412="zákl. přenesená",J412,0)</f>
        <v>0</v>
      </c>
      <c r="BH412" s="637">
        <f>IF(N412="sníž. přenesená",J412,0)</f>
        <v>0</v>
      </c>
      <c r="BI412" s="637">
        <f>IF(N412="nulová",J412,0)</f>
        <v>0</v>
      </c>
      <c r="BJ412" s="568" t="s">
        <v>12</v>
      </c>
      <c r="BK412" s="681">
        <f>ROUND(I412*H412,3)</f>
        <v>0</v>
      </c>
      <c r="BL412" s="568" t="s">
        <v>86</v>
      </c>
      <c r="BM412" s="568" t="s">
        <v>585</v>
      </c>
    </row>
    <row r="413" spans="2:65" s="683" customFormat="1">
      <c r="B413" s="682"/>
      <c r="D413" s="684" t="s">
        <v>88</v>
      </c>
      <c r="E413" s="685" t="s">
        <v>1</v>
      </c>
      <c r="F413" s="686" t="s">
        <v>547</v>
      </c>
      <c r="H413" s="687">
        <v>1</v>
      </c>
      <c r="I413" s="730"/>
      <c r="J413" s="688"/>
      <c r="L413" s="682"/>
      <c r="M413" s="689"/>
      <c r="N413" s="690"/>
      <c r="O413" s="690"/>
      <c r="P413" s="690"/>
      <c r="Q413" s="690"/>
      <c r="R413" s="690"/>
      <c r="S413" s="690"/>
      <c r="T413" s="691"/>
      <c r="AT413" s="685" t="s">
        <v>88</v>
      </c>
      <c r="AU413" s="685" t="s">
        <v>45</v>
      </c>
      <c r="AV413" s="683" t="s">
        <v>45</v>
      </c>
      <c r="AW413" s="683" t="s">
        <v>24</v>
      </c>
      <c r="AX413" s="683" t="s">
        <v>42</v>
      </c>
      <c r="AY413" s="685" t="s">
        <v>79</v>
      </c>
    </row>
    <row r="414" spans="2:65" s="693" customFormat="1">
      <c r="B414" s="692"/>
      <c r="D414" s="694" t="s">
        <v>88</v>
      </c>
      <c r="E414" s="695" t="s">
        <v>1</v>
      </c>
      <c r="F414" s="696" t="s">
        <v>90</v>
      </c>
      <c r="H414" s="697">
        <v>1</v>
      </c>
      <c r="I414" s="731"/>
      <c r="J414" s="698"/>
      <c r="L414" s="692"/>
      <c r="M414" s="699"/>
      <c r="N414" s="700"/>
      <c r="O414" s="700"/>
      <c r="P414" s="700"/>
      <c r="Q414" s="700"/>
      <c r="R414" s="700"/>
      <c r="S414" s="700"/>
      <c r="T414" s="701"/>
      <c r="AT414" s="702" t="s">
        <v>88</v>
      </c>
      <c r="AU414" s="702" t="s">
        <v>45</v>
      </c>
      <c r="AV414" s="693" t="s">
        <v>91</v>
      </c>
      <c r="AW414" s="693" t="s">
        <v>24</v>
      </c>
      <c r="AX414" s="693" t="s">
        <v>12</v>
      </c>
      <c r="AY414" s="702" t="s">
        <v>79</v>
      </c>
    </row>
    <row r="415" spans="2:65" s="579" customFormat="1" ht="31.5" customHeight="1">
      <c r="B415" s="580"/>
      <c r="C415" s="671" t="s">
        <v>586</v>
      </c>
      <c r="D415" s="671" t="s">
        <v>82</v>
      </c>
      <c r="E415" s="672" t="s">
        <v>587</v>
      </c>
      <c r="F415" s="673" t="s">
        <v>588</v>
      </c>
      <c r="G415" s="674" t="s">
        <v>352</v>
      </c>
      <c r="H415" s="675">
        <v>11</v>
      </c>
      <c r="I415" s="1"/>
      <c r="J415" s="676">
        <f>ROUND(I415*H415,3)</f>
        <v>0</v>
      </c>
      <c r="K415" s="673"/>
      <c r="L415" s="580"/>
      <c r="M415" s="677" t="s">
        <v>1</v>
      </c>
      <c r="N415" s="678" t="s">
        <v>31</v>
      </c>
      <c r="O415" s="679">
        <v>2.5</v>
      </c>
      <c r="P415" s="679">
        <f>O415*H415</f>
        <v>27.5</v>
      </c>
      <c r="Q415" s="679">
        <v>1.5339999999999999E-2</v>
      </c>
      <c r="R415" s="679">
        <f>Q415*H415</f>
        <v>0.16874</v>
      </c>
      <c r="S415" s="679">
        <v>0</v>
      </c>
      <c r="T415" s="680">
        <f>S415*H415</f>
        <v>0</v>
      </c>
      <c r="AR415" s="568" t="s">
        <v>86</v>
      </c>
      <c r="AT415" s="568" t="s">
        <v>82</v>
      </c>
      <c r="AU415" s="568" t="s">
        <v>45</v>
      </c>
      <c r="AY415" s="568" t="s">
        <v>79</v>
      </c>
      <c r="BE415" s="637">
        <f>IF(N415="základní",J415,0)</f>
        <v>0</v>
      </c>
      <c r="BF415" s="637">
        <f>IF(N415="snížená",J415,0)</f>
        <v>0</v>
      </c>
      <c r="BG415" s="637">
        <f>IF(N415="zákl. přenesená",J415,0)</f>
        <v>0</v>
      </c>
      <c r="BH415" s="637">
        <f>IF(N415="sníž. přenesená",J415,0)</f>
        <v>0</v>
      </c>
      <c r="BI415" s="637">
        <f>IF(N415="nulová",J415,0)</f>
        <v>0</v>
      </c>
      <c r="BJ415" s="568" t="s">
        <v>12</v>
      </c>
      <c r="BK415" s="681">
        <f>ROUND(I415*H415,3)</f>
        <v>0</v>
      </c>
      <c r="BL415" s="568" t="s">
        <v>86</v>
      </c>
      <c r="BM415" s="568" t="s">
        <v>589</v>
      </c>
    </row>
    <row r="416" spans="2:65" s="683" customFormat="1">
      <c r="B416" s="682"/>
      <c r="D416" s="684" t="s">
        <v>88</v>
      </c>
      <c r="E416" s="685" t="s">
        <v>1</v>
      </c>
      <c r="F416" s="686" t="s">
        <v>581</v>
      </c>
      <c r="H416" s="687">
        <v>11</v>
      </c>
      <c r="I416" s="730"/>
      <c r="J416" s="688"/>
      <c r="L416" s="682"/>
      <c r="M416" s="689"/>
      <c r="N416" s="690"/>
      <c r="O416" s="690"/>
      <c r="P416" s="690"/>
      <c r="Q416" s="690"/>
      <c r="R416" s="690"/>
      <c r="S416" s="690"/>
      <c r="T416" s="691"/>
      <c r="AT416" s="685" t="s">
        <v>88</v>
      </c>
      <c r="AU416" s="685" t="s">
        <v>45</v>
      </c>
      <c r="AV416" s="683" t="s">
        <v>45</v>
      </c>
      <c r="AW416" s="683" t="s">
        <v>24</v>
      </c>
      <c r="AX416" s="683" t="s">
        <v>42</v>
      </c>
      <c r="AY416" s="685" t="s">
        <v>79</v>
      </c>
    </row>
    <row r="417" spans="2:65" s="693" customFormat="1">
      <c r="B417" s="692"/>
      <c r="D417" s="694" t="s">
        <v>88</v>
      </c>
      <c r="E417" s="695" t="s">
        <v>1</v>
      </c>
      <c r="F417" s="696" t="s">
        <v>90</v>
      </c>
      <c r="H417" s="697">
        <v>11</v>
      </c>
      <c r="I417" s="731"/>
      <c r="J417" s="698"/>
      <c r="L417" s="692"/>
      <c r="M417" s="699"/>
      <c r="N417" s="700"/>
      <c r="O417" s="700"/>
      <c r="P417" s="700"/>
      <c r="Q417" s="700"/>
      <c r="R417" s="700"/>
      <c r="S417" s="700"/>
      <c r="T417" s="701"/>
      <c r="AT417" s="702" t="s">
        <v>88</v>
      </c>
      <c r="AU417" s="702" t="s">
        <v>45</v>
      </c>
      <c r="AV417" s="693" t="s">
        <v>91</v>
      </c>
      <c r="AW417" s="693" t="s">
        <v>24</v>
      </c>
      <c r="AX417" s="693" t="s">
        <v>12</v>
      </c>
      <c r="AY417" s="702" t="s">
        <v>79</v>
      </c>
    </row>
    <row r="418" spans="2:65" s="579" customFormat="1" ht="22.5" customHeight="1">
      <c r="B418" s="580"/>
      <c r="C418" s="671" t="s">
        <v>590</v>
      </c>
      <c r="D418" s="671" t="s">
        <v>82</v>
      </c>
      <c r="E418" s="672" t="s">
        <v>591</v>
      </c>
      <c r="F418" s="673" t="s">
        <v>592</v>
      </c>
      <c r="G418" s="674" t="s">
        <v>352</v>
      </c>
      <c r="H418" s="675">
        <v>3</v>
      </c>
      <c r="I418" s="1"/>
      <c r="J418" s="676">
        <f>ROUND(I418*H418,3)</f>
        <v>0</v>
      </c>
      <c r="K418" s="673"/>
      <c r="L418" s="580"/>
      <c r="M418" s="677" t="s">
        <v>1</v>
      </c>
      <c r="N418" s="678" t="s">
        <v>31</v>
      </c>
      <c r="O418" s="679">
        <v>1.5</v>
      </c>
      <c r="P418" s="679">
        <f>O418*H418</f>
        <v>4.5</v>
      </c>
      <c r="Q418" s="679">
        <v>1.47E-2</v>
      </c>
      <c r="R418" s="679">
        <f>Q418*H418</f>
        <v>4.41E-2</v>
      </c>
      <c r="S418" s="679">
        <v>0</v>
      </c>
      <c r="T418" s="680">
        <f>S418*H418</f>
        <v>0</v>
      </c>
      <c r="AR418" s="568" t="s">
        <v>86</v>
      </c>
      <c r="AT418" s="568" t="s">
        <v>82</v>
      </c>
      <c r="AU418" s="568" t="s">
        <v>45</v>
      </c>
      <c r="AY418" s="568" t="s">
        <v>79</v>
      </c>
      <c r="BE418" s="637">
        <f>IF(N418="základní",J418,0)</f>
        <v>0</v>
      </c>
      <c r="BF418" s="637">
        <f>IF(N418="snížená",J418,0)</f>
        <v>0</v>
      </c>
      <c r="BG418" s="637">
        <f>IF(N418="zákl. přenesená",J418,0)</f>
        <v>0</v>
      </c>
      <c r="BH418" s="637">
        <f>IF(N418="sníž. přenesená",J418,0)</f>
        <v>0</v>
      </c>
      <c r="BI418" s="637">
        <f>IF(N418="nulová",J418,0)</f>
        <v>0</v>
      </c>
      <c r="BJ418" s="568" t="s">
        <v>12</v>
      </c>
      <c r="BK418" s="681">
        <f>ROUND(I418*H418,3)</f>
        <v>0</v>
      </c>
      <c r="BL418" s="568" t="s">
        <v>86</v>
      </c>
      <c r="BM418" s="568" t="s">
        <v>593</v>
      </c>
    </row>
    <row r="419" spans="2:65" s="683" customFormat="1">
      <c r="B419" s="682"/>
      <c r="D419" s="684" t="s">
        <v>88</v>
      </c>
      <c r="E419" s="685" t="s">
        <v>1</v>
      </c>
      <c r="F419" s="686" t="s">
        <v>594</v>
      </c>
      <c r="H419" s="687">
        <v>3</v>
      </c>
      <c r="I419" s="730"/>
      <c r="J419" s="688"/>
      <c r="L419" s="682"/>
      <c r="M419" s="689"/>
      <c r="N419" s="690"/>
      <c r="O419" s="690"/>
      <c r="P419" s="690"/>
      <c r="Q419" s="690"/>
      <c r="R419" s="690"/>
      <c r="S419" s="690"/>
      <c r="T419" s="691"/>
      <c r="AT419" s="685" t="s">
        <v>88</v>
      </c>
      <c r="AU419" s="685" t="s">
        <v>45</v>
      </c>
      <c r="AV419" s="683" t="s">
        <v>45</v>
      </c>
      <c r="AW419" s="683" t="s">
        <v>24</v>
      </c>
      <c r="AX419" s="683" t="s">
        <v>42</v>
      </c>
      <c r="AY419" s="685" t="s">
        <v>79</v>
      </c>
    </row>
    <row r="420" spans="2:65" s="693" customFormat="1">
      <c r="B420" s="692"/>
      <c r="D420" s="694" t="s">
        <v>88</v>
      </c>
      <c r="E420" s="695" t="s">
        <v>1</v>
      </c>
      <c r="F420" s="696" t="s">
        <v>90</v>
      </c>
      <c r="H420" s="697">
        <v>3</v>
      </c>
      <c r="I420" s="731"/>
      <c r="J420" s="698"/>
      <c r="L420" s="692"/>
      <c r="M420" s="699"/>
      <c r="N420" s="700"/>
      <c r="O420" s="700"/>
      <c r="P420" s="700"/>
      <c r="Q420" s="700"/>
      <c r="R420" s="700"/>
      <c r="S420" s="700"/>
      <c r="T420" s="701"/>
      <c r="AT420" s="702" t="s">
        <v>88</v>
      </c>
      <c r="AU420" s="702" t="s">
        <v>45</v>
      </c>
      <c r="AV420" s="693" t="s">
        <v>91</v>
      </c>
      <c r="AW420" s="693" t="s">
        <v>24</v>
      </c>
      <c r="AX420" s="693" t="s">
        <v>12</v>
      </c>
      <c r="AY420" s="702" t="s">
        <v>79</v>
      </c>
    </row>
    <row r="421" spans="2:65" s="579" customFormat="1" ht="22.5" customHeight="1">
      <c r="B421" s="580"/>
      <c r="C421" s="671" t="s">
        <v>595</v>
      </c>
      <c r="D421" s="671" t="s">
        <v>82</v>
      </c>
      <c r="E421" s="672" t="s">
        <v>596</v>
      </c>
      <c r="F421" s="673" t="s">
        <v>597</v>
      </c>
      <c r="G421" s="674" t="s">
        <v>352</v>
      </c>
      <c r="H421" s="675">
        <v>3</v>
      </c>
      <c r="I421" s="1"/>
      <c r="J421" s="676">
        <f>ROUND(I421*H421,3)</f>
        <v>0</v>
      </c>
      <c r="K421" s="673"/>
      <c r="L421" s="580"/>
      <c r="M421" s="677" t="s">
        <v>1</v>
      </c>
      <c r="N421" s="678" t="s">
        <v>31</v>
      </c>
      <c r="O421" s="679">
        <v>0.22700000000000001</v>
      </c>
      <c r="P421" s="679">
        <f>O421*H421</f>
        <v>0.68100000000000005</v>
      </c>
      <c r="Q421" s="679">
        <v>2.9999999999999997E-4</v>
      </c>
      <c r="R421" s="679">
        <f>Q421*H421</f>
        <v>8.9999999999999998E-4</v>
      </c>
      <c r="S421" s="679">
        <v>0</v>
      </c>
      <c r="T421" s="680">
        <f>S421*H421</f>
        <v>0</v>
      </c>
      <c r="AR421" s="568" t="s">
        <v>86</v>
      </c>
      <c r="AT421" s="568" t="s">
        <v>82</v>
      </c>
      <c r="AU421" s="568" t="s">
        <v>45</v>
      </c>
      <c r="AY421" s="568" t="s">
        <v>79</v>
      </c>
      <c r="BE421" s="637">
        <f>IF(N421="základní",J421,0)</f>
        <v>0</v>
      </c>
      <c r="BF421" s="637">
        <f>IF(N421="snížená",J421,0)</f>
        <v>0</v>
      </c>
      <c r="BG421" s="637">
        <f>IF(N421="zákl. přenesená",J421,0)</f>
        <v>0</v>
      </c>
      <c r="BH421" s="637">
        <f>IF(N421="sníž. přenesená",J421,0)</f>
        <v>0</v>
      </c>
      <c r="BI421" s="637">
        <f>IF(N421="nulová",J421,0)</f>
        <v>0</v>
      </c>
      <c r="BJ421" s="568" t="s">
        <v>12</v>
      </c>
      <c r="BK421" s="681">
        <f>ROUND(I421*H421,3)</f>
        <v>0</v>
      </c>
      <c r="BL421" s="568" t="s">
        <v>86</v>
      </c>
      <c r="BM421" s="568" t="s">
        <v>598</v>
      </c>
    </row>
    <row r="422" spans="2:65" s="683" customFormat="1">
      <c r="B422" s="682"/>
      <c r="D422" s="684" t="s">
        <v>88</v>
      </c>
      <c r="E422" s="685" t="s">
        <v>1</v>
      </c>
      <c r="F422" s="686" t="s">
        <v>594</v>
      </c>
      <c r="H422" s="687">
        <v>3</v>
      </c>
      <c r="I422" s="730"/>
      <c r="J422" s="688"/>
      <c r="L422" s="682"/>
      <c r="M422" s="689"/>
      <c r="N422" s="690"/>
      <c r="O422" s="690"/>
      <c r="P422" s="690"/>
      <c r="Q422" s="690"/>
      <c r="R422" s="690"/>
      <c r="S422" s="690"/>
      <c r="T422" s="691"/>
      <c r="AT422" s="685" t="s">
        <v>88</v>
      </c>
      <c r="AU422" s="685" t="s">
        <v>45</v>
      </c>
      <c r="AV422" s="683" t="s">
        <v>45</v>
      </c>
      <c r="AW422" s="683" t="s">
        <v>24</v>
      </c>
      <c r="AX422" s="683" t="s">
        <v>42</v>
      </c>
      <c r="AY422" s="685" t="s">
        <v>79</v>
      </c>
    </row>
    <row r="423" spans="2:65" s="693" customFormat="1">
      <c r="B423" s="692"/>
      <c r="D423" s="694" t="s">
        <v>88</v>
      </c>
      <c r="E423" s="695" t="s">
        <v>1</v>
      </c>
      <c r="F423" s="696" t="s">
        <v>90</v>
      </c>
      <c r="H423" s="697">
        <v>3</v>
      </c>
      <c r="I423" s="731"/>
      <c r="J423" s="698"/>
      <c r="L423" s="692"/>
      <c r="M423" s="699"/>
      <c r="N423" s="700"/>
      <c r="O423" s="700"/>
      <c r="P423" s="700"/>
      <c r="Q423" s="700"/>
      <c r="R423" s="700"/>
      <c r="S423" s="700"/>
      <c r="T423" s="701"/>
      <c r="AT423" s="702" t="s">
        <v>88</v>
      </c>
      <c r="AU423" s="702" t="s">
        <v>45</v>
      </c>
      <c r="AV423" s="693" t="s">
        <v>91</v>
      </c>
      <c r="AW423" s="693" t="s">
        <v>24</v>
      </c>
      <c r="AX423" s="693" t="s">
        <v>12</v>
      </c>
      <c r="AY423" s="702" t="s">
        <v>79</v>
      </c>
    </row>
    <row r="424" spans="2:65" s="579" customFormat="1" ht="22.5" customHeight="1">
      <c r="B424" s="580"/>
      <c r="C424" s="703" t="s">
        <v>599</v>
      </c>
      <c r="D424" s="703" t="s">
        <v>92</v>
      </c>
      <c r="E424" s="704" t="s">
        <v>600</v>
      </c>
      <c r="F424" s="705" t="s">
        <v>601</v>
      </c>
      <c r="G424" s="706" t="s">
        <v>185</v>
      </c>
      <c r="H424" s="707">
        <v>3</v>
      </c>
      <c r="I424" s="2"/>
      <c r="J424" s="708">
        <f>ROUND(I424*H424,3)</f>
        <v>0</v>
      </c>
      <c r="K424" s="705"/>
      <c r="L424" s="709"/>
      <c r="M424" s="710" t="s">
        <v>1</v>
      </c>
      <c r="N424" s="711" t="s">
        <v>31</v>
      </c>
      <c r="O424" s="679">
        <v>0</v>
      </c>
      <c r="P424" s="679">
        <f>O424*H424</f>
        <v>0</v>
      </c>
      <c r="Q424" s="679">
        <v>2.1000000000000001E-4</v>
      </c>
      <c r="R424" s="679">
        <f>Q424*H424</f>
        <v>6.3000000000000003E-4</v>
      </c>
      <c r="S424" s="679">
        <v>0</v>
      </c>
      <c r="T424" s="680">
        <f>S424*H424</f>
        <v>0</v>
      </c>
      <c r="AR424" s="568" t="s">
        <v>95</v>
      </c>
      <c r="AT424" s="568" t="s">
        <v>92</v>
      </c>
      <c r="AU424" s="568" t="s">
        <v>45</v>
      </c>
      <c r="AY424" s="568" t="s">
        <v>79</v>
      </c>
      <c r="BE424" s="637">
        <f>IF(N424="základní",J424,0)</f>
        <v>0</v>
      </c>
      <c r="BF424" s="637">
        <f>IF(N424="snížená",J424,0)</f>
        <v>0</v>
      </c>
      <c r="BG424" s="637">
        <f>IF(N424="zákl. přenesená",J424,0)</f>
        <v>0</v>
      </c>
      <c r="BH424" s="637">
        <f>IF(N424="sníž. přenesená",J424,0)</f>
        <v>0</v>
      </c>
      <c r="BI424" s="637">
        <f>IF(N424="nulová",J424,0)</f>
        <v>0</v>
      </c>
      <c r="BJ424" s="568" t="s">
        <v>12</v>
      </c>
      <c r="BK424" s="681">
        <f>ROUND(I424*H424,3)</f>
        <v>0</v>
      </c>
      <c r="BL424" s="568" t="s">
        <v>86</v>
      </c>
      <c r="BM424" s="568" t="s">
        <v>602</v>
      </c>
    </row>
    <row r="425" spans="2:65" s="683" customFormat="1">
      <c r="B425" s="682"/>
      <c r="D425" s="684" t="s">
        <v>88</v>
      </c>
      <c r="E425" s="685" t="s">
        <v>1</v>
      </c>
      <c r="F425" s="686" t="s">
        <v>594</v>
      </c>
      <c r="H425" s="687">
        <v>3</v>
      </c>
      <c r="I425" s="730"/>
      <c r="J425" s="688"/>
      <c r="L425" s="682"/>
      <c r="M425" s="689"/>
      <c r="N425" s="690"/>
      <c r="O425" s="690"/>
      <c r="P425" s="690"/>
      <c r="Q425" s="690"/>
      <c r="R425" s="690"/>
      <c r="S425" s="690"/>
      <c r="T425" s="691"/>
      <c r="AT425" s="685" t="s">
        <v>88</v>
      </c>
      <c r="AU425" s="685" t="s">
        <v>45</v>
      </c>
      <c r="AV425" s="683" t="s">
        <v>45</v>
      </c>
      <c r="AW425" s="683" t="s">
        <v>24</v>
      </c>
      <c r="AX425" s="683" t="s">
        <v>42</v>
      </c>
      <c r="AY425" s="685" t="s">
        <v>79</v>
      </c>
    </row>
    <row r="426" spans="2:65" s="693" customFormat="1">
      <c r="B426" s="692"/>
      <c r="D426" s="694" t="s">
        <v>88</v>
      </c>
      <c r="E426" s="695" t="s">
        <v>1</v>
      </c>
      <c r="F426" s="696" t="s">
        <v>90</v>
      </c>
      <c r="H426" s="697">
        <v>3</v>
      </c>
      <c r="I426" s="731"/>
      <c r="J426" s="698"/>
      <c r="L426" s="692"/>
      <c r="M426" s="699"/>
      <c r="N426" s="700"/>
      <c r="O426" s="700"/>
      <c r="P426" s="700"/>
      <c r="Q426" s="700"/>
      <c r="R426" s="700"/>
      <c r="S426" s="700"/>
      <c r="T426" s="701"/>
      <c r="AT426" s="702" t="s">
        <v>88</v>
      </c>
      <c r="AU426" s="702" t="s">
        <v>45</v>
      </c>
      <c r="AV426" s="693" t="s">
        <v>91</v>
      </c>
      <c r="AW426" s="693" t="s">
        <v>24</v>
      </c>
      <c r="AX426" s="693" t="s">
        <v>12</v>
      </c>
      <c r="AY426" s="702" t="s">
        <v>79</v>
      </c>
    </row>
    <row r="427" spans="2:65" s="579" customFormat="1" ht="22.5" customHeight="1">
      <c r="B427" s="580"/>
      <c r="C427" s="671" t="s">
        <v>603</v>
      </c>
      <c r="D427" s="671" t="s">
        <v>82</v>
      </c>
      <c r="E427" s="672" t="s">
        <v>604</v>
      </c>
      <c r="F427" s="673" t="s">
        <v>605</v>
      </c>
      <c r="G427" s="674" t="s">
        <v>352</v>
      </c>
      <c r="H427" s="675">
        <v>7</v>
      </c>
      <c r="I427" s="1"/>
      <c r="J427" s="676">
        <f>ROUND(I427*H427,3)</f>
        <v>0</v>
      </c>
      <c r="K427" s="673"/>
      <c r="L427" s="580"/>
      <c r="M427" s="677" t="s">
        <v>1</v>
      </c>
      <c r="N427" s="678" t="s">
        <v>31</v>
      </c>
      <c r="O427" s="679">
        <v>0.85</v>
      </c>
      <c r="P427" s="679">
        <f>O427*H427</f>
        <v>5.95</v>
      </c>
      <c r="Q427" s="679">
        <v>4.4000000000000002E-4</v>
      </c>
      <c r="R427" s="679">
        <f>Q427*H427</f>
        <v>3.0800000000000003E-3</v>
      </c>
      <c r="S427" s="679">
        <v>0</v>
      </c>
      <c r="T427" s="680">
        <f>S427*H427</f>
        <v>0</v>
      </c>
      <c r="AR427" s="568" t="s">
        <v>86</v>
      </c>
      <c r="AT427" s="568" t="s">
        <v>82</v>
      </c>
      <c r="AU427" s="568" t="s">
        <v>45</v>
      </c>
      <c r="AY427" s="568" t="s">
        <v>79</v>
      </c>
      <c r="BE427" s="637">
        <f>IF(N427="základní",J427,0)</f>
        <v>0</v>
      </c>
      <c r="BF427" s="637">
        <f>IF(N427="snížená",J427,0)</f>
        <v>0</v>
      </c>
      <c r="BG427" s="637">
        <f>IF(N427="zákl. přenesená",J427,0)</f>
        <v>0</v>
      </c>
      <c r="BH427" s="637">
        <f>IF(N427="sníž. přenesená",J427,0)</f>
        <v>0</v>
      </c>
      <c r="BI427" s="637">
        <f>IF(N427="nulová",J427,0)</f>
        <v>0</v>
      </c>
      <c r="BJ427" s="568" t="s">
        <v>12</v>
      </c>
      <c r="BK427" s="681">
        <f>ROUND(I427*H427,3)</f>
        <v>0</v>
      </c>
      <c r="BL427" s="568" t="s">
        <v>86</v>
      </c>
      <c r="BM427" s="568" t="s">
        <v>606</v>
      </c>
    </row>
    <row r="428" spans="2:65" s="683" customFormat="1">
      <c r="B428" s="682"/>
      <c r="D428" s="684" t="s">
        <v>88</v>
      </c>
      <c r="E428" s="685" t="s">
        <v>1</v>
      </c>
      <c r="F428" s="686" t="s">
        <v>607</v>
      </c>
      <c r="H428" s="687">
        <v>7</v>
      </c>
      <c r="I428" s="730"/>
      <c r="J428" s="688"/>
      <c r="L428" s="682"/>
      <c r="M428" s="689"/>
      <c r="N428" s="690"/>
      <c r="O428" s="690"/>
      <c r="P428" s="690"/>
      <c r="Q428" s="690"/>
      <c r="R428" s="690"/>
      <c r="S428" s="690"/>
      <c r="T428" s="691"/>
      <c r="AT428" s="685" t="s">
        <v>88</v>
      </c>
      <c r="AU428" s="685" t="s">
        <v>45</v>
      </c>
      <c r="AV428" s="683" t="s">
        <v>45</v>
      </c>
      <c r="AW428" s="683" t="s">
        <v>24</v>
      </c>
      <c r="AX428" s="683" t="s">
        <v>42</v>
      </c>
      <c r="AY428" s="685" t="s">
        <v>79</v>
      </c>
    </row>
    <row r="429" spans="2:65" s="693" customFormat="1">
      <c r="B429" s="692"/>
      <c r="D429" s="694" t="s">
        <v>88</v>
      </c>
      <c r="E429" s="695" t="s">
        <v>1</v>
      </c>
      <c r="F429" s="696" t="s">
        <v>90</v>
      </c>
      <c r="H429" s="697">
        <v>7</v>
      </c>
      <c r="I429" s="731"/>
      <c r="J429" s="698"/>
      <c r="L429" s="692"/>
      <c r="M429" s="699"/>
      <c r="N429" s="700"/>
      <c r="O429" s="700"/>
      <c r="P429" s="700"/>
      <c r="Q429" s="700"/>
      <c r="R429" s="700"/>
      <c r="S429" s="700"/>
      <c r="T429" s="701"/>
      <c r="AT429" s="702" t="s">
        <v>88</v>
      </c>
      <c r="AU429" s="702" t="s">
        <v>45</v>
      </c>
      <c r="AV429" s="693" t="s">
        <v>91</v>
      </c>
      <c r="AW429" s="693" t="s">
        <v>24</v>
      </c>
      <c r="AX429" s="693" t="s">
        <v>12</v>
      </c>
      <c r="AY429" s="702" t="s">
        <v>79</v>
      </c>
    </row>
    <row r="430" spans="2:65" s="579" customFormat="1" ht="22.5" customHeight="1">
      <c r="B430" s="580"/>
      <c r="C430" s="671" t="s">
        <v>608</v>
      </c>
      <c r="D430" s="671" t="s">
        <v>82</v>
      </c>
      <c r="E430" s="672" t="s">
        <v>609</v>
      </c>
      <c r="F430" s="673" t="s">
        <v>610</v>
      </c>
      <c r="G430" s="674" t="s">
        <v>185</v>
      </c>
      <c r="H430" s="675">
        <v>4</v>
      </c>
      <c r="I430" s="1"/>
      <c r="J430" s="676">
        <f>ROUND(I430*H430,3)</f>
        <v>0</v>
      </c>
      <c r="K430" s="673"/>
      <c r="L430" s="580"/>
      <c r="M430" s="677" t="s">
        <v>1</v>
      </c>
      <c r="N430" s="678" t="s">
        <v>31</v>
      </c>
      <c r="O430" s="679">
        <v>0.17599999999999999</v>
      </c>
      <c r="P430" s="679">
        <f>O430*H430</f>
        <v>0.70399999999999996</v>
      </c>
      <c r="Q430" s="679">
        <v>1.09E-3</v>
      </c>
      <c r="R430" s="679">
        <f>Q430*H430</f>
        <v>4.3600000000000002E-3</v>
      </c>
      <c r="S430" s="679">
        <v>0</v>
      </c>
      <c r="T430" s="680">
        <f>S430*H430</f>
        <v>0</v>
      </c>
      <c r="AR430" s="568" t="s">
        <v>86</v>
      </c>
      <c r="AT430" s="568" t="s">
        <v>82</v>
      </c>
      <c r="AU430" s="568" t="s">
        <v>45</v>
      </c>
      <c r="AY430" s="568" t="s">
        <v>79</v>
      </c>
      <c r="BE430" s="637">
        <f>IF(N430="základní",J430,0)</f>
        <v>0</v>
      </c>
      <c r="BF430" s="637">
        <f>IF(N430="snížená",J430,0)</f>
        <v>0</v>
      </c>
      <c r="BG430" s="637">
        <f>IF(N430="zákl. přenesená",J430,0)</f>
        <v>0</v>
      </c>
      <c r="BH430" s="637">
        <f>IF(N430="sníž. přenesená",J430,0)</f>
        <v>0</v>
      </c>
      <c r="BI430" s="637">
        <f>IF(N430="nulová",J430,0)</f>
        <v>0</v>
      </c>
      <c r="BJ430" s="568" t="s">
        <v>12</v>
      </c>
      <c r="BK430" s="681">
        <f>ROUND(I430*H430,3)</f>
        <v>0</v>
      </c>
      <c r="BL430" s="568" t="s">
        <v>86</v>
      </c>
      <c r="BM430" s="568" t="s">
        <v>611</v>
      </c>
    </row>
    <row r="431" spans="2:65" s="683" customFormat="1">
      <c r="B431" s="682"/>
      <c r="D431" s="684" t="s">
        <v>88</v>
      </c>
      <c r="E431" s="685" t="s">
        <v>1</v>
      </c>
      <c r="F431" s="686" t="s">
        <v>612</v>
      </c>
      <c r="H431" s="687">
        <v>4</v>
      </c>
      <c r="I431" s="730"/>
      <c r="J431" s="688"/>
      <c r="L431" s="682"/>
      <c r="M431" s="689"/>
      <c r="N431" s="690"/>
      <c r="O431" s="690"/>
      <c r="P431" s="690"/>
      <c r="Q431" s="690"/>
      <c r="R431" s="690"/>
      <c r="S431" s="690"/>
      <c r="T431" s="691"/>
      <c r="AT431" s="685" t="s">
        <v>88</v>
      </c>
      <c r="AU431" s="685" t="s">
        <v>45</v>
      </c>
      <c r="AV431" s="683" t="s">
        <v>45</v>
      </c>
      <c r="AW431" s="683" t="s">
        <v>24</v>
      </c>
      <c r="AX431" s="683" t="s">
        <v>42</v>
      </c>
      <c r="AY431" s="685" t="s">
        <v>79</v>
      </c>
    </row>
    <row r="432" spans="2:65" s="693" customFormat="1">
      <c r="B432" s="692"/>
      <c r="D432" s="694" t="s">
        <v>88</v>
      </c>
      <c r="E432" s="695" t="s">
        <v>1</v>
      </c>
      <c r="F432" s="696" t="s">
        <v>90</v>
      </c>
      <c r="H432" s="697">
        <v>4</v>
      </c>
      <c r="I432" s="731"/>
      <c r="J432" s="698"/>
      <c r="L432" s="692"/>
      <c r="M432" s="699"/>
      <c r="N432" s="700"/>
      <c r="O432" s="700"/>
      <c r="P432" s="700"/>
      <c r="Q432" s="700"/>
      <c r="R432" s="700"/>
      <c r="S432" s="700"/>
      <c r="T432" s="701"/>
      <c r="AT432" s="702" t="s">
        <v>88</v>
      </c>
      <c r="AU432" s="702" t="s">
        <v>45</v>
      </c>
      <c r="AV432" s="693" t="s">
        <v>91</v>
      </c>
      <c r="AW432" s="693" t="s">
        <v>24</v>
      </c>
      <c r="AX432" s="693" t="s">
        <v>12</v>
      </c>
      <c r="AY432" s="702" t="s">
        <v>79</v>
      </c>
    </row>
    <row r="433" spans="2:65" s="579" customFormat="1" ht="22.5" customHeight="1">
      <c r="B433" s="580"/>
      <c r="C433" s="671" t="s">
        <v>613</v>
      </c>
      <c r="D433" s="671" t="s">
        <v>82</v>
      </c>
      <c r="E433" s="672" t="s">
        <v>614</v>
      </c>
      <c r="F433" s="673" t="s">
        <v>615</v>
      </c>
      <c r="G433" s="674" t="s">
        <v>352</v>
      </c>
      <c r="H433" s="675">
        <v>6</v>
      </c>
      <c r="I433" s="1"/>
      <c r="J433" s="676">
        <f>ROUND(I433*H433,3)</f>
        <v>0</v>
      </c>
      <c r="K433" s="673"/>
      <c r="L433" s="580"/>
      <c r="M433" s="677" t="s">
        <v>1</v>
      </c>
      <c r="N433" s="678" t="s">
        <v>31</v>
      </c>
      <c r="O433" s="679">
        <v>0.2</v>
      </c>
      <c r="P433" s="679">
        <f>O433*H433</f>
        <v>1.2000000000000002</v>
      </c>
      <c r="Q433" s="679">
        <v>1.9599999999999999E-3</v>
      </c>
      <c r="R433" s="679">
        <f>Q433*H433</f>
        <v>1.176E-2</v>
      </c>
      <c r="S433" s="679">
        <v>0</v>
      </c>
      <c r="T433" s="680">
        <f>S433*H433</f>
        <v>0</v>
      </c>
      <c r="AR433" s="568" t="s">
        <v>86</v>
      </c>
      <c r="AT433" s="568" t="s">
        <v>82</v>
      </c>
      <c r="AU433" s="568" t="s">
        <v>45</v>
      </c>
      <c r="AY433" s="568" t="s">
        <v>79</v>
      </c>
      <c r="BE433" s="637">
        <f>IF(N433="základní",J433,0)</f>
        <v>0</v>
      </c>
      <c r="BF433" s="637">
        <f>IF(N433="snížená",J433,0)</f>
        <v>0</v>
      </c>
      <c r="BG433" s="637">
        <f>IF(N433="zákl. přenesená",J433,0)</f>
        <v>0</v>
      </c>
      <c r="BH433" s="637">
        <f>IF(N433="sníž. přenesená",J433,0)</f>
        <v>0</v>
      </c>
      <c r="BI433" s="637">
        <f>IF(N433="nulová",J433,0)</f>
        <v>0</v>
      </c>
      <c r="BJ433" s="568" t="s">
        <v>12</v>
      </c>
      <c r="BK433" s="681">
        <f>ROUND(I433*H433,3)</f>
        <v>0</v>
      </c>
      <c r="BL433" s="568" t="s">
        <v>86</v>
      </c>
      <c r="BM433" s="568" t="s">
        <v>616</v>
      </c>
    </row>
    <row r="434" spans="2:65" s="683" customFormat="1">
      <c r="B434" s="682"/>
      <c r="D434" s="684" t="s">
        <v>88</v>
      </c>
      <c r="E434" s="685" t="s">
        <v>1</v>
      </c>
      <c r="F434" s="686" t="s">
        <v>617</v>
      </c>
      <c r="H434" s="687">
        <v>6</v>
      </c>
      <c r="I434" s="730"/>
      <c r="J434" s="688"/>
      <c r="L434" s="682"/>
      <c r="M434" s="689"/>
      <c r="N434" s="690"/>
      <c r="O434" s="690"/>
      <c r="P434" s="690"/>
      <c r="Q434" s="690"/>
      <c r="R434" s="690"/>
      <c r="S434" s="690"/>
      <c r="T434" s="691"/>
      <c r="AT434" s="685" t="s">
        <v>88</v>
      </c>
      <c r="AU434" s="685" t="s">
        <v>45</v>
      </c>
      <c r="AV434" s="683" t="s">
        <v>45</v>
      </c>
      <c r="AW434" s="683" t="s">
        <v>24</v>
      </c>
      <c r="AX434" s="683" t="s">
        <v>42</v>
      </c>
      <c r="AY434" s="685" t="s">
        <v>79</v>
      </c>
    </row>
    <row r="435" spans="2:65" s="693" customFormat="1">
      <c r="B435" s="692"/>
      <c r="D435" s="694" t="s">
        <v>88</v>
      </c>
      <c r="E435" s="695" t="s">
        <v>1</v>
      </c>
      <c r="F435" s="696" t="s">
        <v>90</v>
      </c>
      <c r="H435" s="697">
        <v>6</v>
      </c>
      <c r="I435" s="731"/>
      <c r="J435" s="698"/>
      <c r="L435" s="692"/>
      <c r="M435" s="699"/>
      <c r="N435" s="700"/>
      <c r="O435" s="700"/>
      <c r="P435" s="700"/>
      <c r="Q435" s="700"/>
      <c r="R435" s="700"/>
      <c r="S435" s="700"/>
      <c r="T435" s="701"/>
      <c r="AT435" s="702" t="s">
        <v>88</v>
      </c>
      <c r="AU435" s="702" t="s">
        <v>45</v>
      </c>
      <c r="AV435" s="693" t="s">
        <v>91</v>
      </c>
      <c r="AW435" s="693" t="s">
        <v>24</v>
      </c>
      <c r="AX435" s="693" t="s">
        <v>12</v>
      </c>
      <c r="AY435" s="702" t="s">
        <v>79</v>
      </c>
    </row>
    <row r="436" spans="2:65" s="579" customFormat="1" ht="22.5" customHeight="1">
      <c r="B436" s="580"/>
      <c r="C436" s="671" t="s">
        <v>618</v>
      </c>
      <c r="D436" s="671" t="s">
        <v>82</v>
      </c>
      <c r="E436" s="672" t="s">
        <v>619</v>
      </c>
      <c r="F436" s="673" t="s">
        <v>620</v>
      </c>
      <c r="G436" s="674" t="s">
        <v>352</v>
      </c>
      <c r="H436" s="675">
        <v>3</v>
      </c>
      <c r="I436" s="1"/>
      <c r="J436" s="676">
        <f>ROUND(I436*H436,3)</f>
        <v>0</v>
      </c>
      <c r="K436" s="673"/>
      <c r="L436" s="580"/>
      <c r="M436" s="677" t="s">
        <v>1</v>
      </c>
      <c r="N436" s="678" t="s">
        <v>31</v>
      </c>
      <c r="O436" s="679">
        <v>0.2</v>
      </c>
      <c r="P436" s="679">
        <f>O436*H436</f>
        <v>0.60000000000000009</v>
      </c>
      <c r="Q436" s="679">
        <v>1.8E-3</v>
      </c>
      <c r="R436" s="679">
        <f>Q436*H436</f>
        <v>5.4000000000000003E-3</v>
      </c>
      <c r="S436" s="679">
        <v>0</v>
      </c>
      <c r="T436" s="680">
        <f>S436*H436</f>
        <v>0</v>
      </c>
      <c r="AR436" s="568" t="s">
        <v>86</v>
      </c>
      <c r="AT436" s="568" t="s">
        <v>82</v>
      </c>
      <c r="AU436" s="568" t="s">
        <v>45</v>
      </c>
      <c r="AY436" s="568" t="s">
        <v>79</v>
      </c>
      <c r="BE436" s="637">
        <f>IF(N436="základní",J436,0)</f>
        <v>0</v>
      </c>
      <c r="BF436" s="637">
        <f>IF(N436="snížená",J436,0)</f>
        <v>0</v>
      </c>
      <c r="BG436" s="637">
        <f>IF(N436="zákl. přenesená",J436,0)</f>
        <v>0</v>
      </c>
      <c r="BH436" s="637">
        <f>IF(N436="sníž. přenesená",J436,0)</f>
        <v>0</v>
      </c>
      <c r="BI436" s="637">
        <f>IF(N436="nulová",J436,0)</f>
        <v>0</v>
      </c>
      <c r="BJ436" s="568" t="s">
        <v>12</v>
      </c>
      <c r="BK436" s="681">
        <f>ROUND(I436*H436,3)</f>
        <v>0</v>
      </c>
      <c r="BL436" s="568" t="s">
        <v>86</v>
      </c>
      <c r="BM436" s="568" t="s">
        <v>621</v>
      </c>
    </row>
    <row r="437" spans="2:65" s="683" customFormat="1">
      <c r="B437" s="682"/>
      <c r="D437" s="684" t="s">
        <v>88</v>
      </c>
      <c r="E437" s="685" t="s">
        <v>1</v>
      </c>
      <c r="F437" s="686" t="s">
        <v>594</v>
      </c>
      <c r="H437" s="687">
        <v>3</v>
      </c>
      <c r="I437" s="730"/>
      <c r="J437" s="688"/>
      <c r="L437" s="682"/>
      <c r="M437" s="689"/>
      <c r="N437" s="690"/>
      <c r="O437" s="690"/>
      <c r="P437" s="690"/>
      <c r="Q437" s="690"/>
      <c r="R437" s="690"/>
      <c r="S437" s="690"/>
      <c r="T437" s="691"/>
      <c r="AT437" s="685" t="s">
        <v>88</v>
      </c>
      <c r="AU437" s="685" t="s">
        <v>45</v>
      </c>
      <c r="AV437" s="683" t="s">
        <v>45</v>
      </c>
      <c r="AW437" s="683" t="s">
        <v>24</v>
      </c>
      <c r="AX437" s="683" t="s">
        <v>42</v>
      </c>
      <c r="AY437" s="685" t="s">
        <v>79</v>
      </c>
    </row>
    <row r="438" spans="2:65" s="693" customFormat="1">
      <c r="B438" s="692"/>
      <c r="D438" s="694" t="s">
        <v>88</v>
      </c>
      <c r="E438" s="695" t="s">
        <v>1</v>
      </c>
      <c r="F438" s="696" t="s">
        <v>90</v>
      </c>
      <c r="H438" s="697">
        <v>3</v>
      </c>
      <c r="I438" s="731"/>
      <c r="J438" s="698"/>
      <c r="L438" s="692"/>
      <c r="M438" s="699"/>
      <c r="N438" s="700"/>
      <c r="O438" s="700"/>
      <c r="P438" s="700"/>
      <c r="Q438" s="700"/>
      <c r="R438" s="700"/>
      <c r="S438" s="700"/>
      <c r="T438" s="701"/>
      <c r="AT438" s="702" t="s">
        <v>88</v>
      </c>
      <c r="AU438" s="702" t="s">
        <v>45</v>
      </c>
      <c r="AV438" s="693" t="s">
        <v>91</v>
      </c>
      <c r="AW438" s="693" t="s">
        <v>24</v>
      </c>
      <c r="AX438" s="693" t="s">
        <v>12</v>
      </c>
      <c r="AY438" s="702" t="s">
        <v>79</v>
      </c>
    </row>
    <row r="439" spans="2:65" s="579" customFormat="1" ht="22.5" customHeight="1">
      <c r="B439" s="580"/>
      <c r="C439" s="671" t="s">
        <v>622</v>
      </c>
      <c r="D439" s="671" t="s">
        <v>82</v>
      </c>
      <c r="E439" s="672" t="s">
        <v>623</v>
      </c>
      <c r="F439" s="673" t="s">
        <v>624</v>
      </c>
      <c r="G439" s="674" t="s">
        <v>352</v>
      </c>
      <c r="H439" s="675">
        <v>19</v>
      </c>
      <c r="I439" s="1"/>
      <c r="J439" s="676">
        <f>ROUND(I439*H439,3)</f>
        <v>0</v>
      </c>
      <c r="K439" s="673"/>
      <c r="L439" s="580"/>
      <c r="M439" s="677" t="s">
        <v>1</v>
      </c>
      <c r="N439" s="678" t="s">
        <v>31</v>
      </c>
      <c r="O439" s="679">
        <v>0.2</v>
      </c>
      <c r="P439" s="679">
        <f>O439*H439</f>
        <v>3.8000000000000003</v>
      </c>
      <c r="Q439" s="679">
        <v>1.8E-3</v>
      </c>
      <c r="R439" s="679">
        <f>Q439*H439</f>
        <v>3.4200000000000001E-2</v>
      </c>
      <c r="S439" s="679">
        <v>0</v>
      </c>
      <c r="T439" s="680">
        <f>S439*H439</f>
        <v>0</v>
      </c>
      <c r="AR439" s="568" t="s">
        <v>86</v>
      </c>
      <c r="AT439" s="568" t="s">
        <v>82</v>
      </c>
      <c r="AU439" s="568" t="s">
        <v>45</v>
      </c>
      <c r="AY439" s="568" t="s">
        <v>79</v>
      </c>
      <c r="BE439" s="637">
        <f>IF(N439="základní",J439,0)</f>
        <v>0</v>
      </c>
      <c r="BF439" s="637">
        <f>IF(N439="snížená",J439,0)</f>
        <v>0</v>
      </c>
      <c r="BG439" s="637">
        <f>IF(N439="zákl. přenesená",J439,0)</f>
        <v>0</v>
      </c>
      <c r="BH439" s="637">
        <f>IF(N439="sníž. přenesená",J439,0)</f>
        <v>0</v>
      </c>
      <c r="BI439" s="637">
        <f>IF(N439="nulová",J439,0)</f>
        <v>0</v>
      </c>
      <c r="BJ439" s="568" t="s">
        <v>12</v>
      </c>
      <c r="BK439" s="681">
        <f>ROUND(I439*H439,3)</f>
        <v>0</v>
      </c>
      <c r="BL439" s="568" t="s">
        <v>86</v>
      </c>
      <c r="BM439" s="568" t="s">
        <v>625</v>
      </c>
    </row>
    <row r="440" spans="2:65" s="683" customFormat="1">
      <c r="B440" s="682"/>
      <c r="D440" s="684" t="s">
        <v>88</v>
      </c>
      <c r="E440" s="685" t="s">
        <v>1</v>
      </c>
      <c r="F440" s="686" t="s">
        <v>626</v>
      </c>
      <c r="H440" s="687">
        <v>19</v>
      </c>
      <c r="I440" s="730"/>
      <c r="J440" s="688"/>
      <c r="L440" s="682"/>
      <c r="M440" s="689"/>
      <c r="N440" s="690"/>
      <c r="O440" s="690"/>
      <c r="P440" s="690"/>
      <c r="Q440" s="690"/>
      <c r="R440" s="690"/>
      <c r="S440" s="690"/>
      <c r="T440" s="691"/>
      <c r="AT440" s="685" t="s">
        <v>88</v>
      </c>
      <c r="AU440" s="685" t="s">
        <v>45</v>
      </c>
      <c r="AV440" s="683" t="s">
        <v>45</v>
      </c>
      <c r="AW440" s="683" t="s">
        <v>24</v>
      </c>
      <c r="AX440" s="683" t="s">
        <v>42</v>
      </c>
      <c r="AY440" s="685" t="s">
        <v>79</v>
      </c>
    </row>
    <row r="441" spans="2:65" s="693" customFormat="1">
      <c r="B441" s="692"/>
      <c r="D441" s="694" t="s">
        <v>88</v>
      </c>
      <c r="E441" s="695" t="s">
        <v>1</v>
      </c>
      <c r="F441" s="696" t="s">
        <v>90</v>
      </c>
      <c r="H441" s="697">
        <v>19</v>
      </c>
      <c r="I441" s="731"/>
      <c r="J441" s="698"/>
      <c r="L441" s="692"/>
      <c r="M441" s="699"/>
      <c r="N441" s="700"/>
      <c r="O441" s="700"/>
      <c r="P441" s="700"/>
      <c r="Q441" s="700"/>
      <c r="R441" s="700"/>
      <c r="S441" s="700"/>
      <c r="T441" s="701"/>
      <c r="AT441" s="702" t="s">
        <v>88</v>
      </c>
      <c r="AU441" s="702" t="s">
        <v>45</v>
      </c>
      <c r="AV441" s="693" t="s">
        <v>91</v>
      </c>
      <c r="AW441" s="693" t="s">
        <v>24</v>
      </c>
      <c r="AX441" s="693" t="s">
        <v>12</v>
      </c>
      <c r="AY441" s="702" t="s">
        <v>79</v>
      </c>
    </row>
    <row r="442" spans="2:65" s="579" customFormat="1" ht="22.5" customHeight="1">
      <c r="B442" s="580"/>
      <c r="C442" s="671" t="s">
        <v>627</v>
      </c>
      <c r="D442" s="671" t="s">
        <v>82</v>
      </c>
      <c r="E442" s="672" t="s">
        <v>628</v>
      </c>
      <c r="F442" s="673" t="s">
        <v>629</v>
      </c>
      <c r="G442" s="674" t="s">
        <v>352</v>
      </c>
      <c r="H442" s="675">
        <v>13</v>
      </c>
      <c r="I442" s="1"/>
      <c r="J442" s="676">
        <f>ROUND(I442*H442,3)</f>
        <v>0</v>
      </c>
      <c r="K442" s="673"/>
      <c r="L442" s="580"/>
      <c r="M442" s="677" t="s">
        <v>1</v>
      </c>
      <c r="N442" s="678" t="s">
        <v>31</v>
      </c>
      <c r="O442" s="679">
        <v>0.2</v>
      </c>
      <c r="P442" s="679">
        <f>O442*H442</f>
        <v>2.6</v>
      </c>
      <c r="Q442" s="679">
        <v>1.8400000000000001E-3</v>
      </c>
      <c r="R442" s="679">
        <f>Q442*H442</f>
        <v>2.392E-2</v>
      </c>
      <c r="S442" s="679">
        <v>0</v>
      </c>
      <c r="T442" s="680">
        <f>S442*H442</f>
        <v>0</v>
      </c>
      <c r="AR442" s="568" t="s">
        <v>86</v>
      </c>
      <c r="AT442" s="568" t="s">
        <v>82</v>
      </c>
      <c r="AU442" s="568" t="s">
        <v>45</v>
      </c>
      <c r="AY442" s="568" t="s">
        <v>79</v>
      </c>
      <c r="BE442" s="637">
        <f>IF(N442="základní",J442,0)</f>
        <v>0</v>
      </c>
      <c r="BF442" s="637">
        <f>IF(N442="snížená",J442,0)</f>
        <v>0</v>
      </c>
      <c r="BG442" s="637">
        <f>IF(N442="zákl. přenesená",J442,0)</f>
        <v>0</v>
      </c>
      <c r="BH442" s="637">
        <f>IF(N442="sníž. přenesená",J442,0)</f>
        <v>0</v>
      </c>
      <c r="BI442" s="637">
        <f>IF(N442="nulová",J442,0)</f>
        <v>0</v>
      </c>
      <c r="BJ442" s="568" t="s">
        <v>12</v>
      </c>
      <c r="BK442" s="681">
        <f>ROUND(I442*H442,3)</f>
        <v>0</v>
      </c>
      <c r="BL442" s="568" t="s">
        <v>86</v>
      </c>
      <c r="BM442" s="568" t="s">
        <v>630</v>
      </c>
    </row>
    <row r="443" spans="2:65" s="683" customFormat="1">
      <c r="B443" s="682"/>
      <c r="D443" s="684" t="s">
        <v>88</v>
      </c>
      <c r="E443" s="685" t="s">
        <v>1</v>
      </c>
      <c r="F443" s="686" t="s">
        <v>631</v>
      </c>
      <c r="H443" s="687">
        <v>13</v>
      </c>
      <c r="I443" s="730"/>
      <c r="J443" s="688"/>
      <c r="L443" s="682"/>
      <c r="M443" s="689"/>
      <c r="N443" s="690"/>
      <c r="O443" s="690"/>
      <c r="P443" s="690"/>
      <c r="Q443" s="690"/>
      <c r="R443" s="690"/>
      <c r="S443" s="690"/>
      <c r="T443" s="691"/>
      <c r="AT443" s="685" t="s">
        <v>88</v>
      </c>
      <c r="AU443" s="685" t="s">
        <v>45</v>
      </c>
      <c r="AV443" s="683" t="s">
        <v>45</v>
      </c>
      <c r="AW443" s="683" t="s">
        <v>24</v>
      </c>
      <c r="AX443" s="683" t="s">
        <v>42</v>
      </c>
      <c r="AY443" s="685" t="s">
        <v>79</v>
      </c>
    </row>
    <row r="444" spans="2:65" s="693" customFormat="1">
      <c r="B444" s="692"/>
      <c r="D444" s="694" t="s">
        <v>88</v>
      </c>
      <c r="E444" s="695" t="s">
        <v>1</v>
      </c>
      <c r="F444" s="696" t="s">
        <v>90</v>
      </c>
      <c r="H444" s="697">
        <v>13</v>
      </c>
      <c r="I444" s="731"/>
      <c r="J444" s="698"/>
      <c r="L444" s="692"/>
      <c r="M444" s="699"/>
      <c r="N444" s="700"/>
      <c r="O444" s="700"/>
      <c r="P444" s="700"/>
      <c r="Q444" s="700"/>
      <c r="R444" s="700"/>
      <c r="S444" s="700"/>
      <c r="T444" s="701"/>
      <c r="AT444" s="702" t="s">
        <v>88</v>
      </c>
      <c r="AU444" s="702" t="s">
        <v>45</v>
      </c>
      <c r="AV444" s="693" t="s">
        <v>91</v>
      </c>
      <c r="AW444" s="693" t="s">
        <v>24</v>
      </c>
      <c r="AX444" s="693" t="s">
        <v>12</v>
      </c>
      <c r="AY444" s="702" t="s">
        <v>79</v>
      </c>
    </row>
    <row r="445" spans="2:65" s="579" customFormat="1" ht="22.5" customHeight="1">
      <c r="B445" s="580"/>
      <c r="C445" s="671" t="s">
        <v>632</v>
      </c>
      <c r="D445" s="671" t="s">
        <v>82</v>
      </c>
      <c r="E445" s="672" t="s">
        <v>633</v>
      </c>
      <c r="F445" s="673" t="s">
        <v>634</v>
      </c>
      <c r="G445" s="674" t="s">
        <v>185</v>
      </c>
      <c r="H445" s="675">
        <v>1</v>
      </c>
      <c r="I445" s="1"/>
      <c r="J445" s="676">
        <f>ROUND(I445*H445,3)</f>
        <v>0</v>
      </c>
      <c r="K445" s="673"/>
      <c r="L445" s="580"/>
      <c r="M445" s="677" t="s">
        <v>1</v>
      </c>
      <c r="N445" s="678" t="s">
        <v>31</v>
      </c>
      <c r="O445" s="679">
        <v>0</v>
      </c>
      <c r="P445" s="679">
        <f>O445*H445</f>
        <v>0</v>
      </c>
      <c r="Q445" s="679">
        <v>0</v>
      </c>
      <c r="R445" s="679">
        <f>Q445*H445</f>
        <v>0</v>
      </c>
      <c r="S445" s="679">
        <v>0</v>
      </c>
      <c r="T445" s="680">
        <f>S445*H445</f>
        <v>0</v>
      </c>
      <c r="AR445" s="568" t="s">
        <v>86</v>
      </c>
      <c r="AT445" s="568" t="s">
        <v>82</v>
      </c>
      <c r="AU445" s="568" t="s">
        <v>45</v>
      </c>
      <c r="AY445" s="568" t="s">
        <v>79</v>
      </c>
      <c r="BE445" s="637">
        <f>IF(N445="základní",J445,0)</f>
        <v>0</v>
      </c>
      <c r="BF445" s="637">
        <f>IF(N445="snížená",J445,0)</f>
        <v>0</v>
      </c>
      <c r="BG445" s="637">
        <f>IF(N445="zákl. přenesená",J445,0)</f>
        <v>0</v>
      </c>
      <c r="BH445" s="637">
        <f>IF(N445="sníž. přenesená",J445,0)</f>
        <v>0</v>
      </c>
      <c r="BI445" s="637">
        <f>IF(N445="nulová",J445,0)</f>
        <v>0</v>
      </c>
      <c r="BJ445" s="568" t="s">
        <v>12</v>
      </c>
      <c r="BK445" s="681">
        <f>ROUND(I445*H445,3)</f>
        <v>0</v>
      </c>
      <c r="BL445" s="568" t="s">
        <v>86</v>
      </c>
      <c r="BM445" s="568" t="s">
        <v>635</v>
      </c>
    </row>
    <row r="446" spans="2:65" s="683" customFormat="1">
      <c r="B446" s="682"/>
      <c r="D446" s="684" t="s">
        <v>88</v>
      </c>
      <c r="E446" s="685" t="s">
        <v>1</v>
      </c>
      <c r="F446" s="686" t="s">
        <v>547</v>
      </c>
      <c r="H446" s="687">
        <v>1</v>
      </c>
      <c r="I446" s="730"/>
      <c r="J446" s="688"/>
      <c r="L446" s="682"/>
      <c r="M446" s="689"/>
      <c r="N446" s="690"/>
      <c r="O446" s="690"/>
      <c r="P446" s="690"/>
      <c r="Q446" s="690"/>
      <c r="R446" s="690"/>
      <c r="S446" s="690"/>
      <c r="T446" s="691"/>
      <c r="AT446" s="685" t="s">
        <v>88</v>
      </c>
      <c r="AU446" s="685" t="s">
        <v>45</v>
      </c>
      <c r="AV446" s="683" t="s">
        <v>45</v>
      </c>
      <c r="AW446" s="683" t="s">
        <v>24</v>
      </c>
      <c r="AX446" s="683" t="s">
        <v>12</v>
      </c>
      <c r="AY446" s="685" t="s">
        <v>79</v>
      </c>
    </row>
    <row r="447" spans="2:65" s="693" customFormat="1">
      <c r="B447" s="692"/>
      <c r="D447" s="694" t="s">
        <v>88</v>
      </c>
      <c r="E447" s="695" t="s">
        <v>1</v>
      </c>
      <c r="F447" s="696" t="s">
        <v>90</v>
      </c>
      <c r="H447" s="697">
        <v>1</v>
      </c>
      <c r="I447" s="731"/>
      <c r="J447" s="698"/>
      <c r="L447" s="692"/>
      <c r="M447" s="699"/>
      <c r="N447" s="700"/>
      <c r="O447" s="700"/>
      <c r="P447" s="700"/>
      <c r="Q447" s="700"/>
      <c r="R447" s="700"/>
      <c r="S447" s="700"/>
      <c r="T447" s="701"/>
      <c r="AT447" s="702" t="s">
        <v>88</v>
      </c>
      <c r="AU447" s="702" t="s">
        <v>45</v>
      </c>
      <c r="AV447" s="693" t="s">
        <v>91</v>
      </c>
      <c r="AW447" s="693" t="s">
        <v>24</v>
      </c>
      <c r="AX447" s="693" t="s">
        <v>42</v>
      </c>
      <c r="AY447" s="702" t="s">
        <v>79</v>
      </c>
    </row>
    <row r="448" spans="2:65" s="579" customFormat="1" ht="22.5" customHeight="1">
      <c r="B448" s="580"/>
      <c r="C448" s="671" t="s">
        <v>636</v>
      </c>
      <c r="D448" s="671" t="s">
        <v>82</v>
      </c>
      <c r="E448" s="672" t="s">
        <v>637</v>
      </c>
      <c r="F448" s="673" t="s">
        <v>638</v>
      </c>
      <c r="G448" s="674" t="s">
        <v>185</v>
      </c>
      <c r="H448" s="675">
        <v>18</v>
      </c>
      <c r="I448" s="1"/>
      <c r="J448" s="676">
        <f>ROUND(I448*H448,3)</f>
        <v>0</v>
      </c>
      <c r="K448" s="673"/>
      <c r="L448" s="580"/>
      <c r="M448" s="677" t="s">
        <v>1</v>
      </c>
      <c r="N448" s="678" t="s">
        <v>31</v>
      </c>
      <c r="O448" s="679">
        <v>0</v>
      </c>
      <c r="P448" s="679">
        <f>O448*H448</f>
        <v>0</v>
      </c>
      <c r="Q448" s="679">
        <v>0</v>
      </c>
      <c r="R448" s="679">
        <f>Q448*H448</f>
        <v>0</v>
      </c>
      <c r="S448" s="679">
        <v>0</v>
      </c>
      <c r="T448" s="680">
        <f>S448*H448</f>
        <v>0</v>
      </c>
      <c r="AR448" s="568" t="s">
        <v>86</v>
      </c>
      <c r="AT448" s="568" t="s">
        <v>82</v>
      </c>
      <c r="AU448" s="568" t="s">
        <v>45</v>
      </c>
      <c r="AY448" s="568" t="s">
        <v>79</v>
      </c>
      <c r="BE448" s="637">
        <f>IF(N448="základní",J448,0)</f>
        <v>0</v>
      </c>
      <c r="BF448" s="637">
        <f>IF(N448="snížená",J448,0)</f>
        <v>0</v>
      </c>
      <c r="BG448" s="637">
        <f>IF(N448="zákl. přenesená",J448,0)</f>
        <v>0</v>
      </c>
      <c r="BH448" s="637">
        <f>IF(N448="sníž. přenesená",J448,0)</f>
        <v>0</v>
      </c>
      <c r="BI448" s="637">
        <f>IF(N448="nulová",J448,0)</f>
        <v>0</v>
      </c>
      <c r="BJ448" s="568" t="s">
        <v>12</v>
      </c>
      <c r="BK448" s="681">
        <f>ROUND(I448*H448,3)</f>
        <v>0</v>
      </c>
      <c r="BL448" s="568" t="s">
        <v>86</v>
      </c>
      <c r="BM448" s="568" t="s">
        <v>639</v>
      </c>
    </row>
    <row r="449" spans="2:65" s="683" customFormat="1">
      <c r="B449" s="682"/>
      <c r="D449" s="684" t="s">
        <v>88</v>
      </c>
      <c r="E449" s="685" t="s">
        <v>1</v>
      </c>
      <c r="F449" s="686" t="s">
        <v>542</v>
      </c>
      <c r="H449" s="687">
        <v>18</v>
      </c>
      <c r="I449" s="730"/>
      <c r="J449" s="688"/>
      <c r="L449" s="682"/>
      <c r="M449" s="689"/>
      <c r="N449" s="690"/>
      <c r="O449" s="690"/>
      <c r="P449" s="690"/>
      <c r="Q449" s="690"/>
      <c r="R449" s="690"/>
      <c r="S449" s="690"/>
      <c r="T449" s="691"/>
      <c r="AT449" s="685" t="s">
        <v>88</v>
      </c>
      <c r="AU449" s="685" t="s">
        <v>45</v>
      </c>
      <c r="AV449" s="683" t="s">
        <v>45</v>
      </c>
      <c r="AW449" s="683" t="s">
        <v>24</v>
      </c>
      <c r="AX449" s="683" t="s">
        <v>42</v>
      </c>
      <c r="AY449" s="685" t="s">
        <v>79</v>
      </c>
    </row>
    <row r="450" spans="2:65" s="693" customFormat="1">
      <c r="B450" s="692"/>
      <c r="D450" s="694" t="s">
        <v>88</v>
      </c>
      <c r="E450" s="695" t="s">
        <v>1</v>
      </c>
      <c r="F450" s="696" t="s">
        <v>90</v>
      </c>
      <c r="H450" s="697">
        <v>18</v>
      </c>
      <c r="I450" s="731"/>
      <c r="J450" s="698"/>
      <c r="L450" s="692"/>
      <c r="M450" s="699"/>
      <c r="N450" s="700"/>
      <c r="O450" s="700"/>
      <c r="P450" s="700"/>
      <c r="Q450" s="700"/>
      <c r="R450" s="700"/>
      <c r="S450" s="700"/>
      <c r="T450" s="701"/>
      <c r="AT450" s="702" t="s">
        <v>88</v>
      </c>
      <c r="AU450" s="702" t="s">
        <v>45</v>
      </c>
      <c r="AV450" s="693" t="s">
        <v>91</v>
      </c>
      <c r="AW450" s="693" t="s">
        <v>24</v>
      </c>
      <c r="AX450" s="693" t="s">
        <v>12</v>
      </c>
      <c r="AY450" s="702" t="s">
        <v>79</v>
      </c>
    </row>
    <row r="451" spans="2:65" s="579" customFormat="1" ht="22.5" customHeight="1">
      <c r="B451" s="580"/>
      <c r="C451" s="671" t="s">
        <v>640</v>
      </c>
      <c r="D451" s="671" t="s">
        <v>82</v>
      </c>
      <c r="E451" s="672" t="s">
        <v>641</v>
      </c>
      <c r="F451" s="673" t="s">
        <v>642</v>
      </c>
      <c r="G451" s="674" t="s">
        <v>185</v>
      </c>
      <c r="H451" s="675">
        <v>12</v>
      </c>
      <c r="I451" s="1"/>
      <c r="J451" s="676">
        <f>ROUND(I451*H451,3)</f>
        <v>0</v>
      </c>
      <c r="K451" s="673"/>
      <c r="L451" s="580"/>
      <c r="M451" s="677" t="s">
        <v>1</v>
      </c>
      <c r="N451" s="678" t="s">
        <v>31</v>
      </c>
      <c r="O451" s="679">
        <v>0</v>
      </c>
      <c r="P451" s="679">
        <f>O451*H451</f>
        <v>0</v>
      </c>
      <c r="Q451" s="679">
        <v>0</v>
      </c>
      <c r="R451" s="679">
        <f>Q451*H451</f>
        <v>0</v>
      </c>
      <c r="S451" s="679">
        <v>0</v>
      </c>
      <c r="T451" s="680">
        <f>S451*H451</f>
        <v>0</v>
      </c>
      <c r="AR451" s="568" t="s">
        <v>86</v>
      </c>
      <c r="AT451" s="568" t="s">
        <v>82</v>
      </c>
      <c r="AU451" s="568" t="s">
        <v>45</v>
      </c>
      <c r="AY451" s="568" t="s">
        <v>79</v>
      </c>
      <c r="BE451" s="637">
        <f>IF(N451="základní",J451,0)</f>
        <v>0</v>
      </c>
      <c r="BF451" s="637">
        <f>IF(N451="snížená",J451,0)</f>
        <v>0</v>
      </c>
      <c r="BG451" s="637">
        <f>IF(N451="zákl. přenesená",J451,0)</f>
        <v>0</v>
      </c>
      <c r="BH451" s="637">
        <f>IF(N451="sníž. přenesená",J451,0)</f>
        <v>0</v>
      </c>
      <c r="BI451" s="637">
        <f>IF(N451="nulová",J451,0)</f>
        <v>0</v>
      </c>
      <c r="BJ451" s="568" t="s">
        <v>12</v>
      </c>
      <c r="BK451" s="681">
        <f>ROUND(I451*H451,3)</f>
        <v>0</v>
      </c>
      <c r="BL451" s="568" t="s">
        <v>86</v>
      </c>
      <c r="BM451" s="568" t="s">
        <v>643</v>
      </c>
    </row>
    <row r="452" spans="2:65" s="683" customFormat="1">
      <c r="B452" s="682"/>
      <c r="D452" s="684" t="s">
        <v>88</v>
      </c>
      <c r="E452" s="685" t="s">
        <v>1</v>
      </c>
      <c r="F452" s="686" t="s">
        <v>644</v>
      </c>
      <c r="H452" s="687">
        <v>12</v>
      </c>
      <c r="I452" s="730"/>
      <c r="J452" s="688"/>
      <c r="L452" s="682"/>
      <c r="M452" s="689"/>
      <c r="N452" s="690"/>
      <c r="O452" s="690"/>
      <c r="P452" s="690"/>
      <c r="Q452" s="690"/>
      <c r="R452" s="690"/>
      <c r="S452" s="690"/>
      <c r="T452" s="691"/>
      <c r="AT452" s="685" t="s">
        <v>88</v>
      </c>
      <c r="AU452" s="685" t="s">
        <v>45</v>
      </c>
      <c r="AV452" s="683" t="s">
        <v>45</v>
      </c>
      <c r="AW452" s="683" t="s">
        <v>24</v>
      </c>
      <c r="AX452" s="683" t="s">
        <v>42</v>
      </c>
      <c r="AY452" s="685" t="s">
        <v>79</v>
      </c>
    </row>
    <row r="453" spans="2:65" s="693" customFormat="1">
      <c r="B453" s="692"/>
      <c r="D453" s="694" t="s">
        <v>88</v>
      </c>
      <c r="E453" s="695" t="s">
        <v>1</v>
      </c>
      <c r="F453" s="696" t="s">
        <v>90</v>
      </c>
      <c r="H453" s="697">
        <v>12</v>
      </c>
      <c r="I453" s="731"/>
      <c r="J453" s="698"/>
      <c r="L453" s="692"/>
      <c r="M453" s="699"/>
      <c r="N453" s="700"/>
      <c r="O453" s="700"/>
      <c r="P453" s="700"/>
      <c r="Q453" s="700"/>
      <c r="R453" s="700"/>
      <c r="S453" s="700"/>
      <c r="T453" s="701"/>
      <c r="AT453" s="702" t="s">
        <v>88</v>
      </c>
      <c r="AU453" s="702" t="s">
        <v>45</v>
      </c>
      <c r="AV453" s="693" t="s">
        <v>91</v>
      </c>
      <c r="AW453" s="693" t="s">
        <v>24</v>
      </c>
      <c r="AX453" s="693" t="s">
        <v>12</v>
      </c>
      <c r="AY453" s="702" t="s">
        <v>79</v>
      </c>
    </row>
    <row r="454" spans="2:65" s="579" customFormat="1" ht="22.5" customHeight="1">
      <c r="B454" s="580"/>
      <c r="C454" s="671" t="s">
        <v>645</v>
      </c>
      <c r="D454" s="671" t="s">
        <v>82</v>
      </c>
      <c r="E454" s="672" t="s">
        <v>646</v>
      </c>
      <c r="F454" s="673" t="s">
        <v>647</v>
      </c>
      <c r="G454" s="674" t="s">
        <v>125</v>
      </c>
      <c r="H454" s="675">
        <v>5205.8459999999995</v>
      </c>
      <c r="I454" s="1"/>
      <c r="J454" s="676">
        <f>ROUND(I454*H454,3)</f>
        <v>0</v>
      </c>
      <c r="K454" s="673"/>
      <c r="L454" s="580"/>
      <c r="M454" s="677" t="s">
        <v>1</v>
      </c>
      <c r="N454" s="678" t="s">
        <v>31</v>
      </c>
      <c r="O454" s="679">
        <v>0</v>
      </c>
      <c r="P454" s="679">
        <f>O454*H454</f>
        <v>0</v>
      </c>
      <c r="Q454" s="679">
        <v>0</v>
      </c>
      <c r="R454" s="679">
        <f>Q454*H454</f>
        <v>0</v>
      </c>
      <c r="S454" s="679">
        <v>0</v>
      </c>
      <c r="T454" s="680">
        <f>S454*H454</f>
        <v>0</v>
      </c>
      <c r="AR454" s="568" t="s">
        <v>86</v>
      </c>
      <c r="AT454" s="568" t="s">
        <v>82</v>
      </c>
      <c r="AU454" s="568" t="s">
        <v>45</v>
      </c>
      <c r="AY454" s="568" t="s">
        <v>79</v>
      </c>
      <c r="BE454" s="637">
        <f>IF(N454="základní",J454,0)</f>
        <v>0</v>
      </c>
      <c r="BF454" s="637">
        <f>IF(N454="snížená",J454,0)</f>
        <v>0</v>
      </c>
      <c r="BG454" s="637">
        <f>IF(N454="zákl. přenesená",J454,0)</f>
        <v>0</v>
      </c>
      <c r="BH454" s="637">
        <f>IF(N454="sníž. přenesená",J454,0)</f>
        <v>0</v>
      </c>
      <c r="BI454" s="637">
        <f>IF(N454="nulová",J454,0)</f>
        <v>0</v>
      </c>
      <c r="BJ454" s="568" t="s">
        <v>12</v>
      </c>
      <c r="BK454" s="681">
        <f>ROUND(I454*H454,3)</f>
        <v>0</v>
      </c>
      <c r="BL454" s="568" t="s">
        <v>86</v>
      </c>
      <c r="BM454" s="568" t="s">
        <v>648</v>
      </c>
    </row>
    <row r="455" spans="2:65" s="658" customFormat="1" ht="29.85" customHeight="1">
      <c r="B455" s="657"/>
      <c r="D455" s="668" t="s">
        <v>41</v>
      </c>
      <c r="E455" s="669" t="s">
        <v>649</v>
      </c>
      <c r="F455" s="669" t="s">
        <v>650</v>
      </c>
      <c r="I455" s="732"/>
      <c r="J455" s="670">
        <f>BK455</f>
        <v>0</v>
      </c>
      <c r="L455" s="657"/>
      <c r="M455" s="662"/>
      <c r="N455" s="663"/>
      <c r="O455" s="663"/>
      <c r="P455" s="664">
        <f>SUM(P456:P477)</f>
        <v>80</v>
      </c>
      <c r="Q455" s="663"/>
      <c r="R455" s="664">
        <f>SUM(R456:R477)</f>
        <v>0.58190000000000008</v>
      </c>
      <c r="S455" s="663"/>
      <c r="T455" s="665">
        <f>SUM(T456:T477)</f>
        <v>0</v>
      </c>
      <c r="AR455" s="659" t="s">
        <v>45</v>
      </c>
      <c r="AT455" s="666" t="s">
        <v>41</v>
      </c>
      <c r="AU455" s="666" t="s">
        <v>12</v>
      </c>
      <c r="AY455" s="659" t="s">
        <v>79</v>
      </c>
      <c r="BK455" s="667">
        <f>SUM(BK456:BK477)</f>
        <v>0</v>
      </c>
    </row>
    <row r="456" spans="2:65" s="579" customFormat="1" ht="31.5" customHeight="1">
      <c r="B456" s="580"/>
      <c r="C456" s="671" t="s">
        <v>651</v>
      </c>
      <c r="D456" s="671" t="s">
        <v>82</v>
      </c>
      <c r="E456" s="672" t="s">
        <v>652</v>
      </c>
      <c r="F456" s="673" t="s">
        <v>653</v>
      </c>
      <c r="G456" s="674" t="s">
        <v>352</v>
      </c>
      <c r="H456" s="675">
        <v>17</v>
      </c>
      <c r="I456" s="1"/>
      <c r="J456" s="676">
        <f>ROUND(I456*H456,3)</f>
        <v>0</v>
      </c>
      <c r="K456" s="673"/>
      <c r="L456" s="580"/>
      <c r="M456" s="677" t="s">
        <v>1</v>
      </c>
      <c r="N456" s="678" t="s">
        <v>31</v>
      </c>
      <c r="O456" s="679">
        <v>1.7</v>
      </c>
      <c r="P456" s="679">
        <f>O456*H456</f>
        <v>28.9</v>
      </c>
      <c r="Q456" s="679">
        <v>1.2E-2</v>
      </c>
      <c r="R456" s="679">
        <f>Q456*H456</f>
        <v>0.20400000000000001</v>
      </c>
      <c r="S456" s="679">
        <v>0</v>
      </c>
      <c r="T456" s="680">
        <f>S456*H456</f>
        <v>0</v>
      </c>
      <c r="AR456" s="568" t="s">
        <v>86</v>
      </c>
      <c r="AT456" s="568" t="s">
        <v>82</v>
      </c>
      <c r="AU456" s="568" t="s">
        <v>45</v>
      </c>
      <c r="AY456" s="568" t="s">
        <v>79</v>
      </c>
      <c r="BE456" s="637">
        <f>IF(N456="základní",J456,0)</f>
        <v>0</v>
      </c>
      <c r="BF456" s="637">
        <f>IF(N456="snížená",J456,0)</f>
        <v>0</v>
      </c>
      <c r="BG456" s="637">
        <f>IF(N456="zákl. přenesená",J456,0)</f>
        <v>0</v>
      </c>
      <c r="BH456" s="637">
        <f>IF(N456="sníž. přenesená",J456,0)</f>
        <v>0</v>
      </c>
      <c r="BI456" s="637">
        <f>IF(N456="nulová",J456,0)</f>
        <v>0</v>
      </c>
      <c r="BJ456" s="568" t="s">
        <v>12</v>
      </c>
      <c r="BK456" s="681">
        <f>ROUND(I456*H456,3)</f>
        <v>0</v>
      </c>
      <c r="BL456" s="568" t="s">
        <v>86</v>
      </c>
      <c r="BM456" s="568" t="s">
        <v>654</v>
      </c>
    </row>
    <row r="457" spans="2:65" s="683" customFormat="1">
      <c r="B457" s="682"/>
      <c r="D457" s="684" t="s">
        <v>88</v>
      </c>
      <c r="E457" s="685" t="s">
        <v>1</v>
      </c>
      <c r="F457" s="686" t="s">
        <v>537</v>
      </c>
      <c r="H457" s="687">
        <v>17</v>
      </c>
      <c r="I457" s="730"/>
      <c r="J457" s="688"/>
      <c r="L457" s="682"/>
      <c r="M457" s="689"/>
      <c r="N457" s="690"/>
      <c r="O457" s="690"/>
      <c r="P457" s="690"/>
      <c r="Q457" s="690"/>
      <c r="R457" s="690"/>
      <c r="S457" s="690"/>
      <c r="T457" s="691"/>
      <c r="AT457" s="685" t="s">
        <v>88</v>
      </c>
      <c r="AU457" s="685" t="s">
        <v>45</v>
      </c>
      <c r="AV457" s="683" t="s">
        <v>45</v>
      </c>
      <c r="AW457" s="683" t="s">
        <v>24</v>
      </c>
      <c r="AX457" s="683" t="s">
        <v>42</v>
      </c>
      <c r="AY457" s="685" t="s">
        <v>79</v>
      </c>
    </row>
    <row r="458" spans="2:65" s="693" customFormat="1">
      <c r="B458" s="692"/>
      <c r="D458" s="694" t="s">
        <v>88</v>
      </c>
      <c r="E458" s="695" t="s">
        <v>1</v>
      </c>
      <c r="F458" s="696" t="s">
        <v>90</v>
      </c>
      <c r="H458" s="697">
        <v>17</v>
      </c>
      <c r="I458" s="731"/>
      <c r="J458" s="698"/>
      <c r="L458" s="692"/>
      <c r="M458" s="699"/>
      <c r="N458" s="700"/>
      <c r="O458" s="700"/>
      <c r="P458" s="700"/>
      <c r="Q458" s="700"/>
      <c r="R458" s="700"/>
      <c r="S458" s="700"/>
      <c r="T458" s="701"/>
      <c r="AT458" s="702" t="s">
        <v>88</v>
      </c>
      <c r="AU458" s="702" t="s">
        <v>45</v>
      </c>
      <c r="AV458" s="693" t="s">
        <v>91</v>
      </c>
      <c r="AW458" s="693" t="s">
        <v>24</v>
      </c>
      <c r="AX458" s="693" t="s">
        <v>12</v>
      </c>
      <c r="AY458" s="702" t="s">
        <v>79</v>
      </c>
    </row>
    <row r="459" spans="2:65" s="579" customFormat="1" ht="31.5" customHeight="1">
      <c r="B459" s="580"/>
      <c r="C459" s="671" t="s">
        <v>655</v>
      </c>
      <c r="D459" s="671" t="s">
        <v>82</v>
      </c>
      <c r="E459" s="672" t="s">
        <v>656</v>
      </c>
      <c r="F459" s="673" t="s">
        <v>657</v>
      </c>
      <c r="G459" s="674" t="s">
        <v>352</v>
      </c>
      <c r="H459" s="675">
        <v>1</v>
      </c>
      <c r="I459" s="1"/>
      <c r="J459" s="676">
        <f>ROUND(I459*H459,3)</f>
        <v>0</v>
      </c>
      <c r="K459" s="673"/>
      <c r="L459" s="580"/>
      <c r="M459" s="677" t="s">
        <v>1</v>
      </c>
      <c r="N459" s="678" t="s">
        <v>31</v>
      </c>
      <c r="O459" s="679">
        <v>1.7</v>
      </c>
      <c r="P459" s="679">
        <f>O459*H459</f>
        <v>1.7</v>
      </c>
      <c r="Q459" s="679">
        <v>1.2E-2</v>
      </c>
      <c r="R459" s="679">
        <f>Q459*H459</f>
        <v>1.2E-2</v>
      </c>
      <c r="S459" s="679">
        <v>0</v>
      </c>
      <c r="T459" s="680">
        <f>S459*H459</f>
        <v>0</v>
      </c>
      <c r="AR459" s="568" t="s">
        <v>86</v>
      </c>
      <c r="AT459" s="568" t="s">
        <v>82</v>
      </c>
      <c r="AU459" s="568" t="s">
        <v>45</v>
      </c>
      <c r="AY459" s="568" t="s">
        <v>79</v>
      </c>
      <c r="BE459" s="637">
        <f>IF(N459="základní",J459,0)</f>
        <v>0</v>
      </c>
      <c r="BF459" s="637">
        <f>IF(N459="snížená",J459,0)</f>
        <v>0</v>
      </c>
      <c r="BG459" s="637">
        <f>IF(N459="zákl. přenesená",J459,0)</f>
        <v>0</v>
      </c>
      <c r="BH459" s="637">
        <f>IF(N459="sníž. přenesená",J459,0)</f>
        <v>0</v>
      </c>
      <c r="BI459" s="637">
        <f>IF(N459="nulová",J459,0)</f>
        <v>0</v>
      </c>
      <c r="BJ459" s="568" t="s">
        <v>12</v>
      </c>
      <c r="BK459" s="681">
        <f>ROUND(I459*H459,3)</f>
        <v>0</v>
      </c>
      <c r="BL459" s="568" t="s">
        <v>86</v>
      </c>
      <c r="BM459" s="568" t="s">
        <v>658</v>
      </c>
    </row>
    <row r="460" spans="2:65" s="683" customFormat="1">
      <c r="B460" s="682"/>
      <c r="D460" s="684" t="s">
        <v>88</v>
      </c>
      <c r="E460" s="685" t="s">
        <v>1</v>
      </c>
      <c r="F460" s="686" t="s">
        <v>547</v>
      </c>
      <c r="H460" s="687">
        <v>1</v>
      </c>
      <c r="I460" s="730"/>
      <c r="J460" s="688"/>
      <c r="L460" s="682"/>
      <c r="M460" s="689"/>
      <c r="N460" s="690"/>
      <c r="O460" s="690"/>
      <c r="P460" s="690"/>
      <c r="Q460" s="690"/>
      <c r="R460" s="690"/>
      <c r="S460" s="690"/>
      <c r="T460" s="691"/>
      <c r="AT460" s="685" t="s">
        <v>88</v>
      </c>
      <c r="AU460" s="685" t="s">
        <v>45</v>
      </c>
      <c r="AV460" s="683" t="s">
        <v>45</v>
      </c>
      <c r="AW460" s="683" t="s">
        <v>24</v>
      </c>
      <c r="AX460" s="683" t="s">
        <v>42</v>
      </c>
      <c r="AY460" s="685" t="s">
        <v>79</v>
      </c>
    </row>
    <row r="461" spans="2:65" s="693" customFormat="1">
      <c r="B461" s="692"/>
      <c r="D461" s="694" t="s">
        <v>88</v>
      </c>
      <c r="E461" s="695" t="s">
        <v>1</v>
      </c>
      <c r="F461" s="696" t="s">
        <v>90</v>
      </c>
      <c r="H461" s="697">
        <v>1</v>
      </c>
      <c r="I461" s="731"/>
      <c r="J461" s="698"/>
      <c r="L461" s="692"/>
      <c r="M461" s="699"/>
      <c r="N461" s="700"/>
      <c r="O461" s="700"/>
      <c r="P461" s="700"/>
      <c r="Q461" s="700"/>
      <c r="R461" s="700"/>
      <c r="S461" s="700"/>
      <c r="T461" s="701"/>
      <c r="AT461" s="702" t="s">
        <v>88</v>
      </c>
      <c r="AU461" s="702" t="s">
        <v>45</v>
      </c>
      <c r="AV461" s="693" t="s">
        <v>91</v>
      </c>
      <c r="AW461" s="693" t="s">
        <v>24</v>
      </c>
      <c r="AX461" s="693" t="s">
        <v>12</v>
      </c>
      <c r="AY461" s="702" t="s">
        <v>79</v>
      </c>
    </row>
    <row r="462" spans="2:65" s="579" customFormat="1" ht="22.5" customHeight="1">
      <c r="B462" s="580"/>
      <c r="C462" s="671" t="s">
        <v>659</v>
      </c>
      <c r="D462" s="671" t="s">
        <v>82</v>
      </c>
      <c r="E462" s="672" t="s">
        <v>660</v>
      </c>
      <c r="F462" s="673" t="s">
        <v>661</v>
      </c>
      <c r="G462" s="674" t="s">
        <v>352</v>
      </c>
      <c r="H462" s="675">
        <v>2</v>
      </c>
      <c r="I462" s="1"/>
      <c r="J462" s="676">
        <f>ROUND(I462*H462,3)</f>
        <v>0</v>
      </c>
      <c r="K462" s="673"/>
      <c r="L462" s="580"/>
      <c r="M462" s="677" t="s">
        <v>1</v>
      </c>
      <c r="N462" s="678" t="s">
        <v>31</v>
      </c>
      <c r="O462" s="679">
        <v>2.2000000000000002</v>
      </c>
      <c r="P462" s="679">
        <f>O462*H462</f>
        <v>4.4000000000000004</v>
      </c>
      <c r="Q462" s="679">
        <v>1.5599999999999999E-2</v>
      </c>
      <c r="R462" s="679">
        <f>Q462*H462</f>
        <v>3.1199999999999999E-2</v>
      </c>
      <c r="S462" s="679">
        <v>0</v>
      </c>
      <c r="T462" s="680">
        <f>S462*H462</f>
        <v>0</v>
      </c>
      <c r="AR462" s="568" t="s">
        <v>86</v>
      </c>
      <c r="AT462" s="568" t="s">
        <v>82</v>
      </c>
      <c r="AU462" s="568" t="s">
        <v>45</v>
      </c>
      <c r="AY462" s="568" t="s">
        <v>79</v>
      </c>
      <c r="BE462" s="637">
        <f>IF(N462="základní",J462,0)</f>
        <v>0</v>
      </c>
      <c r="BF462" s="637">
        <f>IF(N462="snížená",J462,0)</f>
        <v>0</v>
      </c>
      <c r="BG462" s="637">
        <f>IF(N462="zákl. přenesená",J462,0)</f>
        <v>0</v>
      </c>
      <c r="BH462" s="637">
        <f>IF(N462="sníž. přenesená",J462,0)</f>
        <v>0</v>
      </c>
      <c r="BI462" s="637">
        <f>IF(N462="nulová",J462,0)</f>
        <v>0</v>
      </c>
      <c r="BJ462" s="568" t="s">
        <v>12</v>
      </c>
      <c r="BK462" s="681">
        <f>ROUND(I462*H462,3)</f>
        <v>0</v>
      </c>
      <c r="BL462" s="568" t="s">
        <v>86</v>
      </c>
      <c r="BM462" s="568" t="s">
        <v>662</v>
      </c>
    </row>
    <row r="463" spans="2:65" s="683" customFormat="1">
      <c r="B463" s="682"/>
      <c r="D463" s="684" t="s">
        <v>88</v>
      </c>
      <c r="E463" s="685" t="s">
        <v>1</v>
      </c>
      <c r="F463" s="686" t="s">
        <v>556</v>
      </c>
      <c r="H463" s="687">
        <v>2</v>
      </c>
      <c r="I463" s="730"/>
      <c r="J463" s="688"/>
      <c r="L463" s="682"/>
      <c r="M463" s="689"/>
      <c r="N463" s="690"/>
      <c r="O463" s="690"/>
      <c r="P463" s="690"/>
      <c r="Q463" s="690"/>
      <c r="R463" s="690"/>
      <c r="S463" s="690"/>
      <c r="T463" s="691"/>
      <c r="AT463" s="685" t="s">
        <v>88</v>
      </c>
      <c r="AU463" s="685" t="s">
        <v>45</v>
      </c>
      <c r="AV463" s="683" t="s">
        <v>45</v>
      </c>
      <c r="AW463" s="683" t="s">
        <v>24</v>
      </c>
      <c r="AX463" s="683" t="s">
        <v>42</v>
      </c>
      <c r="AY463" s="685" t="s">
        <v>79</v>
      </c>
    </row>
    <row r="464" spans="2:65" s="693" customFormat="1">
      <c r="B464" s="692"/>
      <c r="D464" s="694" t="s">
        <v>88</v>
      </c>
      <c r="E464" s="695" t="s">
        <v>1</v>
      </c>
      <c r="F464" s="696" t="s">
        <v>90</v>
      </c>
      <c r="H464" s="697">
        <v>2</v>
      </c>
      <c r="I464" s="731"/>
      <c r="J464" s="698"/>
      <c r="L464" s="692"/>
      <c r="M464" s="699"/>
      <c r="N464" s="700"/>
      <c r="O464" s="700"/>
      <c r="P464" s="700"/>
      <c r="Q464" s="700"/>
      <c r="R464" s="700"/>
      <c r="S464" s="700"/>
      <c r="T464" s="701"/>
      <c r="AT464" s="702" t="s">
        <v>88</v>
      </c>
      <c r="AU464" s="702" t="s">
        <v>45</v>
      </c>
      <c r="AV464" s="693" t="s">
        <v>91</v>
      </c>
      <c r="AW464" s="693" t="s">
        <v>24</v>
      </c>
      <c r="AX464" s="693" t="s">
        <v>12</v>
      </c>
      <c r="AY464" s="702" t="s">
        <v>79</v>
      </c>
    </row>
    <row r="465" spans="2:65" s="579" customFormat="1" ht="31.5" customHeight="1">
      <c r="B465" s="580"/>
      <c r="C465" s="671" t="s">
        <v>663</v>
      </c>
      <c r="D465" s="671" t="s">
        <v>82</v>
      </c>
      <c r="E465" s="672" t="s">
        <v>664</v>
      </c>
      <c r="F465" s="673" t="s">
        <v>665</v>
      </c>
      <c r="G465" s="674" t="s">
        <v>352</v>
      </c>
      <c r="H465" s="675">
        <v>17</v>
      </c>
      <c r="I465" s="1"/>
      <c r="J465" s="676">
        <f>ROUND(I465*H465,3)</f>
        <v>0</v>
      </c>
      <c r="K465" s="673"/>
      <c r="L465" s="580"/>
      <c r="M465" s="677" t="s">
        <v>1</v>
      </c>
      <c r="N465" s="678" t="s">
        <v>31</v>
      </c>
      <c r="O465" s="679">
        <v>2.5</v>
      </c>
      <c r="P465" s="679">
        <f>O465*H465</f>
        <v>42.5</v>
      </c>
      <c r="Q465" s="679">
        <v>1.865E-2</v>
      </c>
      <c r="R465" s="679">
        <f>Q465*H465</f>
        <v>0.31705</v>
      </c>
      <c r="S465" s="679">
        <v>0</v>
      </c>
      <c r="T465" s="680">
        <f>S465*H465</f>
        <v>0</v>
      </c>
      <c r="AR465" s="568" t="s">
        <v>86</v>
      </c>
      <c r="AT465" s="568" t="s">
        <v>82</v>
      </c>
      <c r="AU465" s="568" t="s">
        <v>45</v>
      </c>
      <c r="AY465" s="568" t="s">
        <v>79</v>
      </c>
      <c r="BE465" s="637">
        <f>IF(N465="základní",J465,0)</f>
        <v>0</v>
      </c>
      <c r="BF465" s="637">
        <f>IF(N465="snížená",J465,0)</f>
        <v>0</v>
      </c>
      <c r="BG465" s="637">
        <f>IF(N465="zákl. přenesená",J465,0)</f>
        <v>0</v>
      </c>
      <c r="BH465" s="637">
        <f>IF(N465="sníž. přenesená",J465,0)</f>
        <v>0</v>
      </c>
      <c r="BI465" s="637">
        <f>IF(N465="nulová",J465,0)</f>
        <v>0</v>
      </c>
      <c r="BJ465" s="568" t="s">
        <v>12</v>
      </c>
      <c r="BK465" s="681">
        <f>ROUND(I465*H465,3)</f>
        <v>0</v>
      </c>
      <c r="BL465" s="568" t="s">
        <v>86</v>
      </c>
      <c r="BM465" s="568" t="s">
        <v>666</v>
      </c>
    </row>
    <row r="466" spans="2:65" s="683" customFormat="1">
      <c r="B466" s="682"/>
      <c r="D466" s="684" t="s">
        <v>88</v>
      </c>
      <c r="E466" s="685" t="s">
        <v>1</v>
      </c>
      <c r="F466" s="686" t="s">
        <v>537</v>
      </c>
      <c r="H466" s="687">
        <v>17</v>
      </c>
      <c r="I466" s="730"/>
      <c r="J466" s="688"/>
      <c r="L466" s="682"/>
      <c r="M466" s="689"/>
      <c r="N466" s="690"/>
      <c r="O466" s="690"/>
      <c r="P466" s="690"/>
      <c r="Q466" s="690"/>
      <c r="R466" s="690"/>
      <c r="S466" s="690"/>
      <c r="T466" s="691"/>
      <c r="AT466" s="685" t="s">
        <v>88</v>
      </c>
      <c r="AU466" s="685" t="s">
        <v>45</v>
      </c>
      <c r="AV466" s="683" t="s">
        <v>45</v>
      </c>
      <c r="AW466" s="683" t="s">
        <v>24</v>
      </c>
      <c r="AX466" s="683" t="s">
        <v>42</v>
      </c>
      <c r="AY466" s="685" t="s">
        <v>79</v>
      </c>
    </row>
    <row r="467" spans="2:65" s="693" customFormat="1">
      <c r="B467" s="692"/>
      <c r="D467" s="694" t="s">
        <v>88</v>
      </c>
      <c r="E467" s="695" t="s">
        <v>1</v>
      </c>
      <c r="F467" s="696" t="s">
        <v>90</v>
      </c>
      <c r="H467" s="697">
        <v>17</v>
      </c>
      <c r="I467" s="731"/>
      <c r="J467" s="698"/>
      <c r="L467" s="692"/>
      <c r="M467" s="699"/>
      <c r="N467" s="700"/>
      <c r="O467" s="700"/>
      <c r="P467" s="700"/>
      <c r="Q467" s="700"/>
      <c r="R467" s="700"/>
      <c r="S467" s="700"/>
      <c r="T467" s="701"/>
      <c r="AT467" s="702" t="s">
        <v>88</v>
      </c>
      <c r="AU467" s="702" t="s">
        <v>45</v>
      </c>
      <c r="AV467" s="693" t="s">
        <v>91</v>
      </c>
      <c r="AW467" s="693" t="s">
        <v>24</v>
      </c>
      <c r="AX467" s="693" t="s">
        <v>12</v>
      </c>
      <c r="AY467" s="702" t="s">
        <v>79</v>
      </c>
    </row>
    <row r="468" spans="2:65" s="579" customFormat="1" ht="31.5" customHeight="1">
      <c r="B468" s="580"/>
      <c r="C468" s="671" t="s">
        <v>667</v>
      </c>
      <c r="D468" s="671" t="s">
        <v>82</v>
      </c>
      <c r="E468" s="672" t="s">
        <v>668</v>
      </c>
      <c r="F468" s="673" t="s">
        <v>669</v>
      </c>
      <c r="G468" s="674" t="s">
        <v>352</v>
      </c>
      <c r="H468" s="675">
        <v>1</v>
      </c>
      <c r="I468" s="1"/>
      <c r="J468" s="676">
        <f>ROUND(I468*H468,3)</f>
        <v>0</v>
      </c>
      <c r="K468" s="673"/>
      <c r="L468" s="580"/>
      <c r="M468" s="677" t="s">
        <v>1</v>
      </c>
      <c r="N468" s="678" t="s">
        <v>31</v>
      </c>
      <c r="O468" s="679">
        <v>2.5</v>
      </c>
      <c r="P468" s="679">
        <f>O468*H468</f>
        <v>2.5</v>
      </c>
      <c r="Q468" s="679">
        <v>1.7649999999999999E-2</v>
      </c>
      <c r="R468" s="679">
        <f>Q468*H468</f>
        <v>1.7649999999999999E-2</v>
      </c>
      <c r="S468" s="679">
        <v>0</v>
      </c>
      <c r="T468" s="680">
        <f>S468*H468</f>
        <v>0</v>
      </c>
      <c r="AR468" s="568" t="s">
        <v>86</v>
      </c>
      <c r="AT468" s="568" t="s">
        <v>82</v>
      </c>
      <c r="AU468" s="568" t="s">
        <v>45</v>
      </c>
      <c r="AY468" s="568" t="s">
        <v>79</v>
      </c>
      <c r="BE468" s="637">
        <f>IF(N468="základní",J468,0)</f>
        <v>0</v>
      </c>
      <c r="BF468" s="637">
        <f>IF(N468="snížená",J468,0)</f>
        <v>0</v>
      </c>
      <c r="BG468" s="637">
        <f>IF(N468="zákl. přenesená",J468,0)</f>
        <v>0</v>
      </c>
      <c r="BH468" s="637">
        <f>IF(N468="sníž. přenesená",J468,0)</f>
        <v>0</v>
      </c>
      <c r="BI468" s="637">
        <f>IF(N468="nulová",J468,0)</f>
        <v>0</v>
      </c>
      <c r="BJ468" s="568" t="s">
        <v>12</v>
      </c>
      <c r="BK468" s="681">
        <f>ROUND(I468*H468,3)</f>
        <v>0</v>
      </c>
      <c r="BL468" s="568" t="s">
        <v>86</v>
      </c>
      <c r="BM468" s="568" t="s">
        <v>670</v>
      </c>
    </row>
    <row r="469" spans="2:65" s="683" customFormat="1">
      <c r="B469" s="682"/>
      <c r="D469" s="684" t="s">
        <v>88</v>
      </c>
      <c r="E469" s="685" t="s">
        <v>1</v>
      </c>
      <c r="F469" s="686" t="s">
        <v>547</v>
      </c>
      <c r="H469" s="687">
        <v>1</v>
      </c>
      <c r="I469" s="730"/>
      <c r="J469" s="688"/>
      <c r="L469" s="682"/>
      <c r="M469" s="689"/>
      <c r="N469" s="690"/>
      <c r="O469" s="690"/>
      <c r="P469" s="690"/>
      <c r="Q469" s="690"/>
      <c r="R469" s="690"/>
      <c r="S469" s="690"/>
      <c r="T469" s="691"/>
      <c r="AT469" s="685" t="s">
        <v>88</v>
      </c>
      <c r="AU469" s="685" t="s">
        <v>45</v>
      </c>
      <c r="AV469" s="683" t="s">
        <v>45</v>
      </c>
      <c r="AW469" s="683" t="s">
        <v>24</v>
      </c>
      <c r="AX469" s="683" t="s">
        <v>42</v>
      </c>
      <c r="AY469" s="685" t="s">
        <v>79</v>
      </c>
    </row>
    <row r="470" spans="2:65" s="693" customFormat="1">
      <c r="B470" s="692"/>
      <c r="D470" s="694" t="s">
        <v>88</v>
      </c>
      <c r="E470" s="695" t="s">
        <v>1</v>
      </c>
      <c r="F470" s="696" t="s">
        <v>90</v>
      </c>
      <c r="H470" s="697">
        <v>1</v>
      </c>
      <c r="I470" s="731"/>
      <c r="J470" s="698"/>
      <c r="L470" s="692"/>
      <c r="M470" s="699"/>
      <c r="N470" s="700"/>
      <c r="O470" s="700"/>
      <c r="P470" s="700"/>
      <c r="Q470" s="700"/>
      <c r="R470" s="700"/>
      <c r="S470" s="700"/>
      <c r="T470" s="701"/>
      <c r="AT470" s="702" t="s">
        <v>88</v>
      </c>
      <c r="AU470" s="702" t="s">
        <v>45</v>
      </c>
      <c r="AV470" s="693" t="s">
        <v>91</v>
      </c>
      <c r="AW470" s="693" t="s">
        <v>24</v>
      </c>
      <c r="AX470" s="693" t="s">
        <v>12</v>
      </c>
      <c r="AY470" s="702" t="s">
        <v>79</v>
      </c>
    </row>
    <row r="471" spans="2:65" s="579" customFormat="1" ht="22.5" customHeight="1">
      <c r="B471" s="580"/>
      <c r="C471" s="703" t="s">
        <v>671</v>
      </c>
      <c r="D471" s="703" t="s">
        <v>92</v>
      </c>
      <c r="E471" s="704" t="s">
        <v>672</v>
      </c>
      <c r="F471" s="705" t="s">
        <v>673</v>
      </c>
      <c r="G471" s="706" t="s">
        <v>1</v>
      </c>
      <c r="H471" s="707">
        <v>15</v>
      </c>
      <c r="I471" s="2"/>
      <c r="J471" s="708">
        <f>ROUND(I471*H471,3)</f>
        <v>0</v>
      </c>
      <c r="K471" s="705"/>
      <c r="L471" s="709"/>
      <c r="M471" s="710" t="s">
        <v>1</v>
      </c>
      <c r="N471" s="711" t="s">
        <v>31</v>
      </c>
      <c r="O471" s="679">
        <v>0</v>
      </c>
      <c r="P471" s="679">
        <f>O471*H471</f>
        <v>0</v>
      </c>
      <c r="Q471" s="679">
        <v>0</v>
      </c>
      <c r="R471" s="679">
        <f>Q471*H471</f>
        <v>0</v>
      </c>
      <c r="S471" s="679">
        <v>0</v>
      </c>
      <c r="T471" s="680">
        <f>S471*H471</f>
        <v>0</v>
      </c>
      <c r="AR471" s="568" t="s">
        <v>95</v>
      </c>
      <c r="AT471" s="568" t="s">
        <v>92</v>
      </c>
      <c r="AU471" s="568" t="s">
        <v>45</v>
      </c>
      <c r="AY471" s="568" t="s">
        <v>79</v>
      </c>
      <c r="BE471" s="637">
        <f>IF(N471="základní",J471,0)</f>
        <v>0</v>
      </c>
      <c r="BF471" s="637">
        <f>IF(N471="snížená",J471,0)</f>
        <v>0</v>
      </c>
      <c r="BG471" s="637">
        <f>IF(N471="zákl. přenesená",J471,0)</f>
        <v>0</v>
      </c>
      <c r="BH471" s="637">
        <f>IF(N471="sníž. přenesená",J471,0)</f>
        <v>0</v>
      </c>
      <c r="BI471" s="637">
        <f>IF(N471="nulová",J471,0)</f>
        <v>0</v>
      </c>
      <c r="BJ471" s="568" t="s">
        <v>12</v>
      </c>
      <c r="BK471" s="681">
        <f>ROUND(I471*H471,3)</f>
        <v>0</v>
      </c>
      <c r="BL471" s="568" t="s">
        <v>86</v>
      </c>
      <c r="BM471" s="568" t="s">
        <v>674</v>
      </c>
    </row>
    <row r="472" spans="2:65" s="683" customFormat="1">
      <c r="B472" s="682"/>
      <c r="D472" s="684" t="s">
        <v>88</v>
      </c>
      <c r="E472" s="685" t="s">
        <v>1</v>
      </c>
      <c r="F472" s="686" t="s">
        <v>675</v>
      </c>
      <c r="H472" s="687">
        <v>15</v>
      </c>
      <c r="I472" s="730"/>
      <c r="J472" s="688"/>
      <c r="L472" s="682"/>
      <c r="M472" s="689"/>
      <c r="N472" s="690"/>
      <c r="O472" s="690"/>
      <c r="P472" s="690"/>
      <c r="Q472" s="690"/>
      <c r="R472" s="690"/>
      <c r="S472" s="690"/>
      <c r="T472" s="691"/>
      <c r="AT472" s="685" t="s">
        <v>88</v>
      </c>
      <c r="AU472" s="685" t="s">
        <v>45</v>
      </c>
      <c r="AV472" s="683" t="s">
        <v>45</v>
      </c>
      <c r="AW472" s="683" t="s">
        <v>24</v>
      </c>
      <c r="AX472" s="683" t="s">
        <v>12</v>
      </c>
      <c r="AY472" s="685" t="s">
        <v>79</v>
      </c>
    </row>
    <row r="473" spans="2:65" s="693" customFormat="1">
      <c r="B473" s="692"/>
      <c r="D473" s="694" t="s">
        <v>88</v>
      </c>
      <c r="E473" s="695" t="s">
        <v>1</v>
      </c>
      <c r="F473" s="696" t="s">
        <v>90</v>
      </c>
      <c r="H473" s="697">
        <v>15</v>
      </c>
      <c r="I473" s="731"/>
      <c r="J473" s="698"/>
      <c r="L473" s="692"/>
      <c r="M473" s="699"/>
      <c r="N473" s="700"/>
      <c r="O473" s="700"/>
      <c r="P473" s="700"/>
      <c r="Q473" s="700"/>
      <c r="R473" s="700"/>
      <c r="S473" s="700"/>
      <c r="T473" s="701"/>
      <c r="AT473" s="702" t="s">
        <v>88</v>
      </c>
      <c r="AU473" s="702" t="s">
        <v>45</v>
      </c>
      <c r="AV473" s="693" t="s">
        <v>91</v>
      </c>
      <c r="AW473" s="693" t="s">
        <v>24</v>
      </c>
      <c r="AX473" s="693" t="s">
        <v>42</v>
      </c>
      <c r="AY473" s="702" t="s">
        <v>79</v>
      </c>
    </row>
    <row r="474" spans="2:65" s="579" customFormat="1" ht="22.5" customHeight="1">
      <c r="B474" s="580"/>
      <c r="C474" s="703" t="s">
        <v>676</v>
      </c>
      <c r="D474" s="703" t="s">
        <v>92</v>
      </c>
      <c r="E474" s="704" t="s">
        <v>677</v>
      </c>
      <c r="F474" s="705" t="s">
        <v>678</v>
      </c>
      <c r="G474" s="706" t="s">
        <v>1</v>
      </c>
      <c r="H474" s="707">
        <v>4</v>
      </c>
      <c r="I474" s="2"/>
      <c r="J474" s="708">
        <f>ROUND(I474*H474,3)</f>
        <v>0</v>
      </c>
      <c r="K474" s="705"/>
      <c r="L474" s="709"/>
      <c r="M474" s="710" t="s">
        <v>1</v>
      </c>
      <c r="N474" s="711" t="s">
        <v>31</v>
      </c>
      <c r="O474" s="679">
        <v>0</v>
      </c>
      <c r="P474" s="679">
        <f>O474*H474</f>
        <v>0</v>
      </c>
      <c r="Q474" s="679">
        <v>0</v>
      </c>
      <c r="R474" s="679">
        <f>Q474*H474</f>
        <v>0</v>
      </c>
      <c r="S474" s="679">
        <v>0</v>
      </c>
      <c r="T474" s="680">
        <f>S474*H474</f>
        <v>0</v>
      </c>
      <c r="AR474" s="568" t="s">
        <v>95</v>
      </c>
      <c r="AT474" s="568" t="s">
        <v>92</v>
      </c>
      <c r="AU474" s="568" t="s">
        <v>45</v>
      </c>
      <c r="AY474" s="568" t="s">
        <v>79</v>
      </c>
      <c r="BE474" s="637">
        <f>IF(N474="základní",J474,0)</f>
        <v>0</v>
      </c>
      <c r="BF474" s="637">
        <f>IF(N474="snížená",J474,0)</f>
        <v>0</v>
      </c>
      <c r="BG474" s="637">
        <f>IF(N474="zákl. přenesená",J474,0)</f>
        <v>0</v>
      </c>
      <c r="BH474" s="637">
        <f>IF(N474="sníž. přenesená",J474,0)</f>
        <v>0</v>
      </c>
      <c r="BI474" s="637">
        <f>IF(N474="nulová",J474,0)</f>
        <v>0</v>
      </c>
      <c r="BJ474" s="568" t="s">
        <v>12</v>
      </c>
      <c r="BK474" s="681">
        <f>ROUND(I474*H474,3)</f>
        <v>0</v>
      </c>
      <c r="BL474" s="568" t="s">
        <v>86</v>
      </c>
      <c r="BM474" s="568" t="s">
        <v>679</v>
      </c>
    </row>
    <row r="475" spans="2:65" s="683" customFormat="1">
      <c r="B475" s="682"/>
      <c r="D475" s="684" t="s">
        <v>88</v>
      </c>
      <c r="E475" s="685" t="s">
        <v>1</v>
      </c>
      <c r="F475" s="686" t="s">
        <v>680</v>
      </c>
      <c r="H475" s="687">
        <v>4</v>
      </c>
      <c r="I475" s="730"/>
      <c r="J475" s="688"/>
      <c r="L475" s="682"/>
      <c r="M475" s="689"/>
      <c r="N475" s="690"/>
      <c r="O475" s="690"/>
      <c r="P475" s="690"/>
      <c r="Q475" s="690"/>
      <c r="R475" s="690"/>
      <c r="S475" s="690"/>
      <c r="T475" s="691"/>
      <c r="AT475" s="685" t="s">
        <v>88</v>
      </c>
      <c r="AU475" s="685" t="s">
        <v>45</v>
      </c>
      <c r="AV475" s="683" t="s">
        <v>45</v>
      </c>
      <c r="AW475" s="683" t="s">
        <v>24</v>
      </c>
      <c r="AX475" s="683" t="s">
        <v>42</v>
      </c>
      <c r="AY475" s="685" t="s">
        <v>79</v>
      </c>
    </row>
    <row r="476" spans="2:65" s="693" customFormat="1">
      <c r="B476" s="692"/>
      <c r="D476" s="694" t="s">
        <v>88</v>
      </c>
      <c r="E476" s="695" t="s">
        <v>1</v>
      </c>
      <c r="F476" s="696" t="s">
        <v>90</v>
      </c>
      <c r="H476" s="697">
        <v>4</v>
      </c>
      <c r="I476" s="731"/>
      <c r="J476" s="698"/>
      <c r="L476" s="692"/>
      <c r="M476" s="699"/>
      <c r="N476" s="700"/>
      <c r="O476" s="700"/>
      <c r="P476" s="700"/>
      <c r="Q476" s="700"/>
      <c r="R476" s="700"/>
      <c r="S476" s="700"/>
      <c r="T476" s="701"/>
      <c r="AT476" s="702" t="s">
        <v>88</v>
      </c>
      <c r="AU476" s="702" t="s">
        <v>45</v>
      </c>
      <c r="AV476" s="693" t="s">
        <v>91</v>
      </c>
      <c r="AW476" s="693" t="s">
        <v>24</v>
      </c>
      <c r="AX476" s="693" t="s">
        <v>12</v>
      </c>
      <c r="AY476" s="702" t="s">
        <v>79</v>
      </c>
    </row>
    <row r="477" spans="2:65" s="579" customFormat="1" ht="22.5" customHeight="1">
      <c r="B477" s="580"/>
      <c r="C477" s="671" t="s">
        <v>681</v>
      </c>
      <c r="D477" s="671" t="s">
        <v>82</v>
      </c>
      <c r="E477" s="672" t="s">
        <v>682</v>
      </c>
      <c r="F477" s="673" t="s">
        <v>683</v>
      </c>
      <c r="G477" s="674" t="s">
        <v>125</v>
      </c>
      <c r="H477" s="675">
        <v>2941.8</v>
      </c>
      <c r="I477" s="1"/>
      <c r="J477" s="676">
        <f>ROUND(I477*H477,3)</f>
        <v>0</v>
      </c>
      <c r="K477" s="673"/>
      <c r="L477" s="580"/>
      <c r="M477" s="677" t="s">
        <v>1</v>
      </c>
      <c r="N477" s="678" t="s">
        <v>31</v>
      </c>
      <c r="O477" s="679">
        <v>0</v>
      </c>
      <c r="P477" s="679">
        <f>O477*H477</f>
        <v>0</v>
      </c>
      <c r="Q477" s="679">
        <v>0</v>
      </c>
      <c r="R477" s="679">
        <f>Q477*H477</f>
        <v>0</v>
      </c>
      <c r="S477" s="679">
        <v>0</v>
      </c>
      <c r="T477" s="680">
        <f>S477*H477</f>
        <v>0</v>
      </c>
      <c r="AR477" s="568" t="s">
        <v>86</v>
      </c>
      <c r="AT477" s="568" t="s">
        <v>82</v>
      </c>
      <c r="AU477" s="568" t="s">
        <v>45</v>
      </c>
      <c r="AY477" s="568" t="s">
        <v>79</v>
      </c>
      <c r="BE477" s="637">
        <f>IF(N477="základní",J477,0)</f>
        <v>0</v>
      </c>
      <c r="BF477" s="637">
        <f>IF(N477="snížená",J477,0)</f>
        <v>0</v>
      </c>
      <c r="BG477" s="637">
        <f>IF(N477="zákl. přenesená",J477,0)</f>
        <v>0</v>
      </c>
      <c r="BH477" s="637">
        <f>IF(N477="sníž. přenesená",J477,0)</f>
        <v>0</v>
      </c>
      <c r="BI477" s="637">
        <f>IF(N477="nulová",J477,0)</f>
        <v>0</v>
      </c>
      <c r="BJ477" s="568" t="s">
        <v>12</v>
      </c>
      <c r="BK477" s="681">
        <f>ROUND(I477*H477,3)</f>
        <v>0</v>
      </c>
      <c r="BL477" s="568" t="s">
        <v>86</v>
      </c>
      <c r="BM477" s="568" t="s">
        <v>684</v>
      </c>
    </row>
    <row r="478" spans="2:65" s="658" customFormat="1" ht="29.85" customHeight="1">
      <c r="B478" s="657"/>
      <c r="D478" s="668" t="s">
        <v>41</v>
      </c>
      <c r="E478" s="669" t="s">
        <v>685</v>
      </c>
      <c r="F478" s="669" t="s">
        <v>686</v>
      </c>
      <c r="I478" s="732"/>
      <c r="J478" s="670">
        <f>BK478</f>
        <v>0</v>
      </c>
      <c r="L478" s="657"/>
      <c r="M478" s="662"/>
      <c r="N478" s="663"/>
      <c r="O478" s="663"/>
      <c r="P478" s="664">
        <f>SUM(P479:P487)</f>
        <v>21.448</v>
      </c>
      <c r="Q478" s="663"/>
      <c r="R478" s="664">
        <f>SUM(R479:R487)</f>
        <v>1.8339999999999999E-2</v>
      </c>
      <c r="S478" s="663"/>
      <c r="T478" s="665">
        <f>SUM(T479:T487)</f>
        <v>0</v>
      </c>
      <c r="AR478" s="659" t="s">
        <v>45</v>
      </c>
      <c r="AT478" s="666" t="s">
        <v>41</v>
      </c>
      <c r="AU478" s="666" t="s">
        <v>12</v>
      </c>
      <c r="AY478" s="659" t="s">
        <v>79</v>
      </c>
      <c r="BK478" s="667">
        <f>SUM(BK479:BK487)</f>
        <v>0</v>
      </c>
    </row>
    <row r="479" spans="2:65" s="579" customFormat="1" ht="31.5" customHeight="1">
      <c r="B479" s="580"/>
      <c r="C479" s="671" t="s">
        <v>687</v>
      </c>
      <c r="D479" s="671" t="s">
        <v>82</v>
      </c>
      <c r="E479" s="672" t="s">
        <v>688</v>
      </c>
      <c r="F479" s="673" t="s">
        <v>689</v>
      </c>
      <c r="G479" s="674" t="s">
        <v>185</v>
      </c>
      <c r="H479" s="675">
        <v>13</v>
      </c>
      <c r="I479" s="1"/>
      <c r="J479" s="676">
        <f>ROUND(I479*H479,3)</f>
        <v>0</v>
      </c>
      <c r="K479" s="673"/>
      <c r="L479" s="580"/>
      <c r="M479" s="677" t="s">
        <v>1</v>
      </c>
      <c r="N479" s="678" t="s">
        <v>31</v>
      </c>
      <c r="O479" s="679">
        <v>0.81299999999999994</v>
      </c>
      <c r="P479" s="679">
        <f>O479*H479</f>
        <v>10.568999999999999</v>
      </c>
      <c r="Q479" s="679">
        <v>7.7999999999999999E-4</v>
      </c>
      <c r="R479" s="679">
        <f>Q479*H479</f>
        <v>1.014E-2</v>
      </c>
      <c r="S479" s="679">
        <v>0</v>
      </c>
      <c r="T479" s="680">
        <f>S479*H479</f>
        <v>0</v>
      </c>
      <c r="AR479" s="568" t="s">
        <v>86</v>
      </c>
      <c r="AT479" s="568" t="s">
        <v>82</v>
      </c>
      <c r="AU479" s="568" t="s">
        <v>45</v>
      </c>
      <c r="AY479" s="568" t="s">
        <v>79</v>
      </c>
      <c r="BE479" s="637">
        <f>IF(N479="základní",J479,0)</f>
        <v>0</v>
      </c>
      <c r="BF479" s="637">
        <f>IF(N479="snížená",J479,0)</f>
        <v>0</v>
      </c>
      <c r="BG479" s="637">
        <f>IF(N479="zákl. přenesená",J479,0)</f>
        <v>0</v>
      </c>
      <c r="BH479" s="637">
        <f>IF(N479="sníž. přenesená",J479,0)</f>
        <v>0</v>
      </c>
      <c r="BI479" s="637">
        <f>IF(N479="nulová",J479,0)</f>
        <v>0</v>
      </c>
      <c r="BJ479" s="568" t="s">
        <v>12</v>
      </c>
      <c r="BK479" s="681">
        <f>ROUND(I479*H479,3)</f>
        <v>0</v>
      </c>
      <c r="BL479" s="568" t="s">
        <v>86</v>
      </c>
      <c r="BM479" s="568" t="s">
        <v>690</v>
      </c>
    </row>
    <row r="480" spans="2:65" s="683" customFormat="1">
      <c r="B480" s="682"/>
      <c r="D480" s="684" t="s">
        <v>88</v>
      </c>
      <c r="E480" s="685" t="s">
        <v>1</v>
      </c>
      <c r="F480" s="686" t="s">
        <v>691</v>
      </c>
      <c r="H480" s="687">
        <v>13</v>
      </c>
      <c r="I480" s="730"/>
      <c r="J480" s="688"/>
      <c r="L480" s="682"/>
      <c r="M480" s="689"/>
      <c r="N480" s="690"/>
      <c r="O480" s="690"/>
      <c r="P480" s="690"/>
      <c r="Q480" s="690"/>
      <c r="R480" s="690"/>
      <c r="S480" s="690"/>
      <c r="T480" s="691"/>
      <c r="AT480" s="685" t="s">
        <v>88</v>
      </c>
      <c r="AU480" s="685" t="s">
        <v>45</v>
      </c>
      <c r="AV480" s="683" t="s">
        <v>45</v>
      </c>
      <c r="AW480" s="683" t="s">
        <v>24</v>
      </c>
      <c r="AX480" s="683" t="s">
        <v>42</v>
      </c>
      <c r="AY480" s="685" t="s">
        <v>79</v>
      </c>
    </row>
    <row r="481" spans="2:65" s="693" customFormat="1">
      <c r="B481" s="692"/>
      <c r="D481" s="694" t="s">
        <v>88</v>
      </c>
      <c r="E481" s="695" t="s">
        <v>1</v>
      </c>
      <c r="F481" s="696" t="s">
        <v>90</v>
      </c>
      <c r="H481" s="697">
        <v>13</v>
      </c>
      <c r="I481" s="731"/>
      <c r="J481" s="698"/>
      <c r="L481" s="692"/>
      <c r="M481" s="699"/>
      <c r="N481" s="700"/>
      <c r="O481" s="700"/>
      <c r="P481" s="700"/>
      <c r="Q481" s="700"/>
      <c r="R481" s="700"/>
      <c r="S481" s="700"/>
      <c r="T481" s="701"/>
      <c r="AT481" s="702" t="s">
        <v>88</v>
      </c>
      <c r="AU481" s="702" t="s">
        <v>45</v>
      </c>
      <c r="AV481" s="693" t="s">
        <v>91</v>
      </c>
      <c r="AW481" s="693" t="s">
        <v>24</v>
      </c>
      <c r="AX481" s="693" t="s">
        <v>12</v>
      </c>
      <c r="AY481" s="702" t="s">
        <v>79</v>
      </c>
    </row>
    <row r="482" spans="2:65" s="579" customFormat="1" ht="31.5" customHeight="1">
      <c r="B482" s="580"/>
      <c r="C482" s="671" t="s">
        <v>692</v>
      </c>
      <c r="D482" s="671" t="s">
        <v>82</v>
      </c>
      <c r="E482" s="672" t="s">
        <v>693</v>
      </c>
      <c r="F482" s="673" t="s">
        <v>694</v>
      </c>
      <c r="G482" s="674" t="s">
        <v>185</v>
      </c>
      <c r="H482" s="675">
        <v>8</v>
      </c>
      <c r="I482" s="1"/>
      <c r="J482" s="676">
        <f>ROUND(I482*H482,3)</f>
        <v>0</v>
      </c>
      <c r="K482" s="673"/>
      <c r="L482" s="580"/>
      <c r="M482" s="677" t="s">
        <v>1</v>
      </c>
      <c r="N482" s="678" t="s">
        <v>31</v>
      </c>
      <c r="O482" s="679">
        <v>0.81299999999999994</v>
      </c>
      <c r="P482" s="679">
        <f>O482*H482</f>
        <v>6.5039999999999996</v>
      </c>
      <c r="Q482" s="679">
        <v>8.4999999999999995E-4</v>
      </c>
      <c r="R482" s="679">
        <f>Q482*H482</f>
        <v>6.7999999999999996E-3</v>
      </c>
      <c r="S482" s="679">
        <v>0</v>
      </c>
      <c r="T482" s="680">
        <f>S482*H482</f>
        <v>0</v>
      </c>
      <c r="AR482" s="568" t="s">
        <v>86</v>
      </c>
      <c r="AT482" s="568" t="s">
        <v>82</v>
      </c>
      <c r="AU482" s="568" t="s">
        <v>45</v>
      </c>
      <c r="AY482" s="568" t="s">
        <v>79</v>
      </c>
      <c r="BE482" s="637">
        <f>IF(N482="základní",J482,0)</f>
        <v>0</v>
      </c>
      <c r="BF482" s="637">
        <f>IF(N482="snížená",J482,0)</f>
        <v>0</v>
      </c>
      <c r="BG482" s="637">
        <f>IF(N482="zákl. přenesená",J482,0)</f>
        <v>0</v>
      </c>
      <c r="BH482" s="637">
        <f>IF(N482="sníž. přenesená",J482,0)</f>
        <v>0</v>
      </c>
      <c r="BI482" s="637">
        <f>IF(N482="nulová",J482,0)</f>
        <v>0</v>
      </c>
      <c r="BJ482" s="568" t="s">
        <v>12</v>
      </c>
      <c r="BK482" s="681">
        <f>ROUND(I482*H482,3)</f>
        <v>0</v>
      </c>
      <c r="BL482" s="568" t="s">
        <v>86</v>
      </c>
      <c r="BM482" s="568" t="s">
        <v>695</v>
      </c>
    </row>
    <row r="483" spans="2:65" s="683" customFormat="1">
      <c r="B483" s="682"/>
      <c r="D483" s="684" t="s">
        <v>88</v>
      </c>
      <c r="E483" s="685" t="s">
        <v>1</v>
      </c>
      <c r="F483" s="686" t="s">
        <v>696</v>
      </c>
      <c r="H483" s="687">
        <v>8</v>
      </c>
      <c r="I483" s="730"/>
      <c r="J483" s="688"/>
      <c r="L483" s="682"/>
      <c r="M483" s="689"/>
      <c r="N483" s="690"/>
      <c r="O483" s="690"/>
      <c r="P483" s="690"/>
      <c r="Q483" s="690"/>
      <c r="R483" s="690"/>
      <c r="S483" s="690"/>
      <c r="T483" s="691"/>
      <c r="AT483" s="685" t="s">
        <v>88</v>
      </c>
      <c r="AU483" s="685" t="s">
        <v>45</v>
      </c>
      <c r="AV483" s="683" t="s">
        <v>45</v>
      </c>
      <c r="AW483" s="683" t="s">
        <v>24</v>
      </c>
      <c r="AX483" s="683" t="s">
        <v>42</v>
      </c>
      <c r="AY483" s="685" t="s">
        <v>79</v>
      </c>
    </row>
    <row r="484" spans="2:65" s="693" customFormat="1">
      <c r="B484" s="692"/>
      <c r="D484" s="694" t="s">
        <v>88</v>
      </c>
      <c r="E484" s="695" t="s">
        <v>1</v>
      </c>
      <c r="F484" s="696" t="s">
        <v>90</v>
      </c>
      <c r="H484" s="697">
        <v>8</v>
      </c>
      <c r="I484" s="731"/>
      <c r="J484" s="698"/>
      <c r="L484" s="692"/>
      <c r="M484" s="699"/>
      <c r="N484" s="700"/>
      <c r="O484" s="700"/>
      <c r="P484" s="700"/>
      <c r="Q484" s="700"/>
      <c r="R484" s="700"/>
      <c r="S484" s="700"/>
      <c r="T484" s="701"/>
      <c r="AT484" s="702" t="s">
        <v>88</v>
      </c>
      <c r="AU484" s="702" t="s">
        <v>45</v>
      </c>
      <c r="AV484" s="693" t="s">
        <v>91</v>
      </c>
      <c r="AW484" s="693" t="s">
        <v>24</v>
      </c>
      <c r="AX484" s="693" t="s">
        <v>12</v>
      </c>
      <c r="AY484" s="702" t="s">
        <v>79</v>
      </c>
    </row>
    <row r="485" spans="2:65" s="579" customFormat="1" ht="22.5" customHeight="1">
      <c r="B485" s="580"/>
      <c r="C485" s="671" t="s">
        <v>697</v>
      </c>
      <c r="D485" s="671" t="s">
        <v>82</v>
      </c>
      <c r="E485" s="672" t="s">
        <v>698</v>
      </c>
      <c r="F485" s="673" t="s">
        <v>699</v>
      </c>
      <c r="G485" s="674" t="s">
        <v>185</v>
      </c>
      <c r="H485" s="675">
        <v>7</v>
      </c>
      <c r="I485" s="1"/>
      <c r="J485" s="676">
        <f>ROUND(I485*H485,3)</f>
        <v>0</v>
      </c>
      <c r="K485" s="673"/>
      <c r="L485" s="580"/>
      <c r="M485" s="677" t="s">
        <v>1</v>
      </c>
      <c r="N485" s="678" t="s">
        <v>31</v>
      </c>
      <c r="O485" s="679">
        <v>0.625</v>
      </c>
      <c r="P485" s="679">
        <f>O485*H485</f>
        <v>4.375</v>
      </c>
      <c r="Q485" s="679">
        <v>2.0000000000000001E-4</v>
      </c>
      <c r="R485" s="679">
        <f>Q485*H485</f>
        <v>1.4E-3</v>
      </c>
      <c r="S485" s="679">
        <v>0</v>
      </c>
      <c r="T485" s="680">
        <f>S485*H485</f>
        <v>0</v>
      </c>
      <c r="AR485" s="568" t="s">
        <v>86</v>
      </c>
      <c r="AT485" s="568" t="s">
        <v>82</v>
      </c>
      <c r="AU485" s="568" t="s">
        <v>45</v>
      </c>
      <c r="AY485" s="568" t="s">
        <v>79</v>
      </c>
      <c r="BE485" s="637">
        <f>IF(N485="základní",J485,0)</f>
        <v>0</v>
      </c>
      <c r="BF485" s="637">
        <f>IF(N485="snížená",J485,0)</f>
        <v>0</v>
      </c>
      <c r="BG485" s="637">
        <f>IF(N485="zákl. přenesená",J485,0)</f>
        <v>0</v>
      </c>
      <c r="BH485" s="637">
        <f>IF(N485="sníž. přenesená",J485,0)</f>
        <v>0</v>
      </c>
      <c r="BI485" s="637">
        <f>IF(N485="nulová",J485,0)</f>
        <v>0</v>
      </c>
      <c r="BJ485" s="568" t="s">
        <v>12</v>
      </c>
      <c r="BK485" s="681">
        <f>ROUND(I485*H485,3)</f>
        <v>0</v>
      </c>
      <c r="BL485" s="568" t="s">
        <v>86</v>
      </c>
      <c r="BM485" s="568" t="s">
        <v>700</v>
      </c>
    </row>
    <row r="486" spans="2:65" s="683" customFormat="1">
      <c r="B486" s="682"/>
      <c r="D486" s="684" t="s">
        <v>88</v>
      </c>
      <c r="E486" s="685" t="s">
        <v>1</v>
      </c>
      <c r="F486" s="686" t="s">
        <v>701</v>
      </c>
      <c r="H486" s="687">
        <v>7</v>
      </c>
      <c r="I486" s="730"/>
      <c r="J486" s="688"/>
      <c r="L486" s="682"/>
      <c r="M486" s="689"/>
      <c r="N486" s="690"/>
      <c r="O486" s="690"/>
      <c r="P486" s="690"/>
      <c r="Q486" s="690"/>
      <c r="R486" s="690"/>
      <c r="S486" s="690"/>
      <c r="T486" s="691"/>
      <c r="AT486" s="685" t="s">
        <v>88</v>
      </c>
      <c r="AU486" s="685" t="s">
        <v>45</v>
      </c>
      <c r="AV486" s="683" t="s">
        <v>45</v>
      </c>
      <c r="AW486" s="683" t="s">
        <v>24</v>
      </c>
      <c r="AX486" s="683" t="s">
        <v>42</v>
      </c>
      <c r="AY486" s="685" t="s">
        <v>79</v>
      </c>
    </row>
    <row r="487" spans="2:65" s="693" customFormat="1">
      <c r="B487" s="692"/>
      <c r="D487" s="684" t="s">
        <v>88</v>
      </c>
      <c r="E487" s="721" t="s">
        <v>1</v>
      </c>
      <c r="F487" s="722" t="s">
        <v>90</v>
      </c>
      <c r="H487" s="723">
        <v>7</v>
      </c>
      <c r="I487" s="731"/>
      <c r="J487" s="698"/>
      <c r="L487" s="692"/>
      <c r="M487" s="699"/>
      <c r="N487" s="700"/>
      <c r="O487" s="700"/>
      <c r="P487" s="700"/>
      <c r="Q487" s="700"/>
      <c r="R487" s="700"/>
      <c r="S487" s="700"/>
      <c r="T487" s="701"/>
      <c r="AT487" s="702" t="s">
        <v>88</v>
      </c>
      <c r="AU487" s="702" t="s">
        <v>45</v>
      </c>
      <c r="AV487" s="693" t="s">
        <v>91</v>
      </c>
      <c r="AW487" s="693" t="s">
        <v>24</v>
      </c>
      <c r="AX487" s="693" t="s">
        <v>12</v>
      </c>
      <c r="AY487" s="702" t="s">
        <v>79</v>
      </c>
    </row>
    <row r="488" spans="2:65" s="658" customFormat="1" ht="29.85" customHeight="1">
      <c r="B488" s="657"/>
      <c r="D488" s="668" t="s">
        <v>41</v>
      </c>
      <c r="E488" s="669" t="s">
        <v>702</v>
      </c>
      <c r="F488" s="669" t="s">
        <v>703</v>
      </c>
      <c r="I488" s="732"/>
      <c r="J488" s="670">
        <f>BK488</f>
        <v>0</v>
      </c>
      <c r="L488" s="657"/>
      <c r="M488" s="662"/>
      <c r="N488" s="663"/>
      <c r="O488" s="663"/>
      <c r="P488" s="664">
        <f>SUM(P489:P492)</f>
        <v>0.45600000000000002</v>
      </c>
      <c r="Q488" s="663"/>
      <c r="R488" s="664">
        <f>SUM(R489:R492)</f>
        <v>1.5E-3</v>
      </c>
      <c r="S488" s="663"/>
      <c r="T488" s="665">
        <f>SUM(T489:T492)</f>
        <v>0</v>
      </c>
      <c r="AR488" s="659" t="s">
        <v>45</v>
      </c>
      <c r="AT488" s="666" t="s">
        <v>41</v>
      </c>
      <c r="AU488" s="666" t="s">
        <v>12</v>
      </c>
      <c r="AY488" s="659" t="s">
        <v>79</v>
      </c>
      <c r="BK488" s="667">
        <f>SUM(BK489:BK492)</f>
        <v>0</v>
      </c>
    </row>
    <row r="489" spans="2:65" s="579" customFormat="1" ht="31.5" customHeight="1">
      <c r="B489" s="580"/>
      <c r="C489" s="671" t="s">
        <v>704</v>
      </c>
      <c r="D489" s="671" t="s">
        <v>82</v>
      </c>
      <c r="E489" s="672" t="s">
        <v>705</v>
      </c>
      <c r="F489" s="673" t="s">
        <v>706</v>
      </c>
      <c r="G489" s="674" t="s">
        <v>352</v>
      </c>
      <c r="H489" s="675">
        <v>1</v>
      </c>
      <c r="I489" s="1"/>
      <c r="J489" s="676">
        <f>ROUND(I489*H489,3)</f>
        <v>0</v>
      </c>
      <c r="K489" s="673"/>
      <c r="L489" s="580"/>
      <c r="M489" s="677" t="s">
        <v>1</v>
      </c>
      <c r="N489" s="678" t="s">
        <v>31</v>
      </c>
      <c r="O489" s="679">
        <v>0.45600000000000002</v>
      </c>
      <c r="P489" s="679">
        <f>O489*H489</f>
        <v>0.45600000000000002</v>
      </c>
      <c r="Q489" s="679">
        <v>1.5E-3</v>
      </c>
      <c r="R489" s="679">
        <f>Q489*H489</f>
        <v>1.5E-3</v>
      </c>
      <c r="S489" s="679">
        <v>0</v>
      </c>
      <c r="T489" s="680">
        <f>S489*H489</f>
        <v>0</v>
      </c>
      <c r="AR489" s="568" t="s">
        <v>86</v>
      </c>
      <c r="AT489" s="568" t="s">
        <v>82</v>
      </c>
      <c r="AU489" s="568" t="s">
        <v>45</v>
      </c>
      <c r="AY489" s="568" t="s">
        <v>79</v>
      </c>
      <c r="BE489" s="637">
        <f>IF(N489="základní",J489,0)</f>
        <v>0</v>
      </c>
      <c r="BF489" s="637">
        <f>IF(N489="snížená",J489,0)</f>
        <v>0</v>
      </c>
      <c r="BG489" s="637">
        <f>IF(N489="zákl. přenesená",J489,0)</f>
        <v>0</v>
      </c>
      <c r="BH489" s="637">
        <f>IF(N489="sníž. přenesená",J489,0)</f>
        <v>0</v>
      </c>
      <c r="BI489" s="637">
        <f>IF(N489="nulová",J489,0)</f>
        <v>0</v>
      </c>
      <c r="BJ489" s="568" t="s">
        <v>12</v>
      </c>
      <c r="BK489" s="681">
        <f>ROUND(I489*H489,3)</f>
        <v>0</v>
      </c>
      <c r="BL489" s="568" t="s">
        <v>86</v>
      </c>
      <c r="BM489" s="568" t="s">
        <v>707</v>
      </c>
    </row>
    <row r="490" spans="2:65" s="683" customFormat="1">
      <c r="B490" s="682"/>
      <c r="D490" s="684" t="s">
        <v>88</v>
      </c>
      <c r="E490" s="685" t="s">
        <v>1</v>
      </c>
      <c r="F490" s="686" t="s">
        <v>547</v>
      </c>
      <c r="H490" s="687">
        <v>1</v>
      </c>
      <c r="I490" s="730"/>
      <c r="J490" s="688"/>
      <c r="L490" s="682"/>
      <c r="M490" s="689"/>
      <c r="N490" s="690"/>
      <c r="O490" s="690"/>
      <c r="P490" s="690"/>
      <c r="Q490" s="690"/>
      <c r="R490" s="690"/>
      <c r="S490" s="690"/>
      <c r="T490" s="691"/>
      <c r="AT490" s="685" t="s">
        <v>88</v>
      </c>
      <c r="AU490" s="685" t="s">
        <v>45</v>
      </c>
      <c r="AV490" s="683" t="s">
        <v>45</v>
      </c>
      <c r="AW490" s="683" t="s">
        <v>24</v>
      </c>
      <c r="AX490" s="683" t="s">
        <v>42</v>
      </c>
      <c r="AY490" s="685" t="s">
        <v>79</v>
      </c>
    </row>
    <row r="491" spans="2:65" s="693" customFormat="1">
      <c r="B491" s="692"/>
      <c r="D491" s="694" t="s">
        <v>88</v>
      </c>
      <c r="E491" s="695" t="s">
        <v>1</v>
      </c>
      <c r="F491" s="696" t="s">
        <v>90</v>
      </c>
      <c r="H491" s="697">
        <v>1</v>
      </c>
      <c r="I491" s="731"/>
      <c r="J491" s="698"/>
      <c r="L491" s="692"/>
      <c r="M491" s="699"/>
      <c r="N491" s="700"/>
      <c r="O491" s="700"/>
      <c r="P491" s="700"/>
      <c r="Q491" s="700"/>
      <c r="R491" s="700"/>
      <c r="S491" s="700"/>
      <c r="T491" s="701"/>
      <c r="AT491" s="702" t="s">
        <v>88</v>
      </c>
      <c r="AU491" s="702" t="s">
        <v>45</v>
      </c>
      <c r="AV491" s="693" t="s">
        <v>91</v>
      </c>
      <c r="AW491" s="693" t="s">
        <v>24</v>
      </c>
      <c r="AX491" s="693" t="s">
        <v>12</v>
      </c>
      <c r="AY491" s="702" t="s">
        <v>79</v>
      </c>
    </row>
    <row r="492" spans="2:65" s="579" customFormat="1" ht="22.5" customHeight="1">
      <c r="B492" s="580"/>
      <c r="C492" s="671" t="s">
        <v>708</v>
      </c>
      <c r="D492" s="671" t="s">
        <v>82</v>
      </c>
      <c r="E492" s="672" t="s">
        <v>709</v>
      </c>
      <c r="F492" s="673" t="s">
        <v>710</v>
      </c>
      <c r="G492" s="674" t="s">
        <v>125</v>
      </c>
      <c r="H492" s="675">
        <v>44</v>
      </c>
      <c r="I492" s="1"/>
      <c r="J492" s="676">
        <f>ROUND(I492*H492,3)</f>
        <v>0</v>
      </c>
      <c r="K492" s="673"/>
      <c r="L492" s="580"/>
      <c r="M492" s="677" t="s">
        <v>1</v>
      </c>
      <c r="N492" s="678" t="s">
        <v>31</v>
      </c>
      <c r="O492" s="679">
        <v>0</v>
      </c>
      <c r="P492" s="679">
        <f>O492*H492</f>
        <v>0</v>
      </c>
      <c r="Q492" s="679">
        <v>0</v>
      </c>
      <c r="R492" s="679">
        <f>Q492*H492</f>
        <v>0</v>
      </c>
      <c r="S492" s="679">
        <v>0</v>
      </c>
      <c r="T492" s="680">
        <f>S492*H492</f>
        <v>0</v>
      </c>
      <c r="AR492" s="568" t="s">
        <v>86</v>
      </c>
      <c r="AT492" s="568" t="s">
        <v>82</v>
      </c>
      <c r="AU492" s="568" t="s">
        <v>45</v>
      </c>
      <c r="AY492" s="568" t="s">
        <v>79</v>
      </c>
      <c r="BE492" s="637">
        <f>IF(N492="základní",J492,0)</f>
        <v>0</v>
      </c>
      <c r="BF492" s="637">
        <f>IF(N492="snížená",J492,0)</f>
        <v>0</v>
      </c>
      <c r="BG492" s="637">
        <f>IF(N492="zákl. přenesená",J492,0)</f>
        <v>0</v>
      </c>
      <c r="BH492" s="637">
        <f>IF(N492="sníž. přenesená",J492,0)</f>
        <v>0</v>
      </c>
      <c r="BI492" s="637">
        <f>IF(N492="nulová",J492,0)</f>
        <v>0</v>
      </c>
      <c r="BJ492" s="568" t="s">
        <v>12</v>
      </c>
      <c r="BK492" s="681">
        <f>ROUND(I492*H492,3)</f>
        <v>0</v>
      </c>
      <c r="BL492" s="568" t="s">
        <v>86</v>
      </c>
      <c r="BM492" s="568" t="s">
        <v>711</v>
      </c>
    </row>
    <row r="493" spans="2:65" s="658" customFormat="1" ht="29.85" customHeight="1">
      <c r="B493" s="657"/>
      <c r="D493" s="668" t="s">
        <v>41</v>
      </c>
      <c r="E493" s="669" t="s">
        <v>712</v>
      </c>
      <c r="F493" s="669" t="s">
        <v>713</v>
      </c>
      <c r="I493" s="732"/>
      <c r="J493" s="670">
        <f>BK493</f>
        <v>0</v>
      </c>
      <c r="L493" s="657"/>
      <c r="M493" s="662"/>
      <c r="N493" s="663"/>
      <c r="O493" s="663"/>
      <c r="P493" s="664">
        <f>SUM(P494:P497)</f>
        <v>0.86599999999999999</v>
      </c>
      <c r="Q493" s="663"/>
      <c r="R493" s="664">
        <f>SUM(R494:R497)</f>
        <v>2.9399999999999999E-3</v>
      </c>
      <c r="S493" s="663"/>
      <c r="T493" s="665">
        <f>SUM(T494:T497)</f>
        <v>0</v>
      </c>
      <c r="AR493" s="659" t="s">
        <v>45</v>
      </c>
      <c r="AT493" s="666" t="s">
        <v>41</v>
      </c>
      <c r="AU493" s="666" t="s">
        <v>12</v>
      </c>
      <c r="AY493" s="659" t="s">
        <v>79</v>
      </c>
      <c r="BK493" s="667">
        <f>SUM(BK494:BK497)</f>
        <v>0</v>
      </c>
    </row>
    <row r="494" spans="2:65" s="579" customFormat="1" ht="31.5" customHeight="1">
      <c r="B494" s="580"/>
      <c r="C494" s="671" t="s">
        <v>714</v>
      </c>
      <c r="D494" s="671" t="s">
        <v>82</v>
      </c>
      <c r="E494" s="672" t="s">
        <v>715</v>
      </c>
      <c r="F494" s="673" t="s">
        <v>716</v>
      </c>
      <c r="G494" s="674" t="s">
        <v>185</v>
      </c>
      <c r="H494" s="675">
        <v>2</v>
      </c>
      <c r="I494" s="1"/>
      <c r="J494" s="676">
        <f>ROUND(I494*H494,3)</f>
        <v>0</v>
      </c>
      <c r="K494" s="673"/>
      <c r="L494" s="580"/>
      <c r="M494" s="677" t="s">
        <v>1</v>
      </c>
      <c r="N494" s="678" t="s">
        <v>31</v>
      </c>
      <c r="O494" s="679">
        <v>0.433</v>
      </c>
      <c r="P494" s="679">
        <f>O494*H494</f>
        <v>0.86599999999999999</v>
      </c>
      <c r="Q494" s="679">
        <v>1.47E-3</v>
      </c>
      <c r="R494" s="679">
        <f>Q494*H494</f>
        <v>2.9399999999999999E-3</v>
      </c>
      <c r="S494" s="679">
        <v>0</v>
      </c>
      <c r="T494" s="680">
        <f>S494*H494</f>
        <v>0</v>
      </c>
      <c r="AR494" s="568" t="s">
        <v>86</v>
      </c>
      <c r="AT494" s="568" t="s">
        <v>82</v>
      </c>
      <c r="AU494" s="568" t="s">
        <v>45</v>
      </c>
      <c r="AY494" s="568" t="s">
        <v>79</v>
      </c>
      <c r="BE494" s="637">
        <f>IF(N494="základní",J494,0)</f>
        <v>0</v>
      </c>
      <c r="BF494" s="637">
        <f>IF(N494="snížená",J494,0)</f>
        <v>0</v>
      </c>
      <c r="BG494" s="637">
        <f>IF(N494="zákl. přenesená",J494,0)</f>
        <v>0</v>
      </c>
      <c r="BH494" s="637">
        <f>IF(N494="sníž. přenesená",J494,0)</f>
        <v>0</v>
      </c>
      <c r="BI494" s="637">
        <f>IF(N494="nulová",J494,0)</f>
        <v>0</v>
      </c>
      <c r="BJ494" s="568" t="s">
        <v>12</v>
      </c>
      <c r="BK494" s="681">
        <f>ROUND(I494*H494,3)</f>
        <v>0</v>
      </c>
      <c r="BL494" s="568" t="s">
        <v>86</v>
      </c>
      <c r="BM494" s="568" t="s">
        <v>717</v>
      </c>
    </row>
    <row r="495" spans="2:65" s="683" customFormat="1">
      <c r="B495" s="682"/>
      <c r="D495" s="684" t="s">
        <v>88</v>
      </c>
      <c r="E495" s="685" t="s">
        <v>1</v>
      </c>
      <c r="F495" s="686" t="s">
        <v>556</v>
      </c>
      <c r="H495" s="687">
        <v>2</v>
      </c>
      <c r="I495" s="730"/>
      <c r="J495" s="688"/>
      <c r="L495" s="682"/>
      <c r="M495" s="689"/>
      <c r="N495" s="690"/>
      <c r="O495" s="690"/>
      <c r="P495" s="690"/>
      <c r="Q495" s="690"/>
      <c r="R495" s="690"/>
      <c r="S495" s="690"/>
      <c r="T495" s="691"/>
      <c r="AT495" s="685" t="s">
        <v>88</v>
      </c>
      <c r="AU495" s="685" t="s">
        <v>45</v>
      </c>
      <c r="AV495" s="683" t="s">
        <v>45</v>
      </c>
      <c r="AW495" s="683" t="s">
        <v>24</v>
      </c>
      <c r="AX495" s="683" t="s">
        <v>42</v>
      </c>
      <c r="AY495" s="685" t="s">
        <v>79</v>
      </c>
    </row>
    <row r="496" spans="2:65" s="693" customFormat="1">
      <c r="B496" s="692"/>
      <c r="D496" s="694" t="s">
        <v>88</v>
      </c>
      <c r="E496" s="695" t="s">
        <v>1</v>
      </c>
      <c r="F496" s="696" t="s">
        <v>90</v>
      </c>
      <c r="H496" s="697">
        <v>2</v>
      </c>
      <c r="I496" s="731"/>
      <c r="J496" s="698"/>
      <c r="L496" s="692"/>
      <c r="M496" s="699"/>
      <c r="N496" s="700"/>
      <c r="O496" s="700"/>
      <c r="P496" s="700"/>
      <c r="Q496" s="700"/>
      <c r="R496" s="700"/>
      <c r="S496" s="700"/>
      <c r="T496" s="701"/>
      <c r="AT496" s="702" t="s">
        <v>88</v>
      </c>
      <c r="AU496" s="702" t="s">
        <v>45</v>
      </c>
      <c r="AV496" s="693" t="s">
        <v>91</v>
      </c>
      <c r="AW496" s="693" t="s">
        <v>24</v>
      </c>
      <c r="AX496" s="693" t="s">
        <v>12</v>
      </c>
      <c r="AY496" s="702" t="s">
        <v>79</v>
      </c>
    </row>
    <row r="497" spans="2:65" s="579" customFormat="1" ht="22.5" customHeight="1">
      <c r="B497" s="580"/>
      <c r="C497" s="671" t="s">
        <v>718</v>
      </c>
      <c r="D497" s="671" t="s">
        <v>82</v>
      </c>
      <c r="E497" s="672" t="s">
        <v>719</v>
      </c>
      <c r="F497" s="673" t="s">
        <v>720</v>
      </c>
      <c r="G497" s="674" t="s">
        <v>125</v>
      </c>
      <c r="H497" s="675">
        <v>20</v>
      </c>
      <c r="I497" s="1"/>
      <c r="J497" s="676">
        <f>ROUND(I497*H497,3)</f>
        <v>0</v>
      </c>
      <c r="K497" s="673"/>
      <c r="L497" s="580"/>
      <c r="M497" s="677" t="s">
        <v>1</v>
      </c>
      <c r="N497" s="678" t="s">
        <v>31</v>
      </c>
      <c r="O497" s="679">
        <v>0</v>
      </c>
      <c r="P497" s="679">
        <f>O497*H497</f>
        <v>0</v>
      </c>
      <c r="Q497" s="679">
        <v>0</v>
      </c>
      <c r="R497" s="679">
        <f>Q497*H497</f>
        <v>0</v>
      </c>
      <c r="S497" s="679">
        <v>0</v>
      </c>
      <c r="T497" s="680">
        <f>S497*H497</f>
        <v>0</v>
      </c>
      <c r="AR497" s="568" t="s">
        <v>86</v>
      </c>
      <c r="AT497" s="568" t="s">
        <v>82</v>
      </c>
      <c r="AU497" s="568" t="s">
        <v>45</v>
      </c>
      <c r="AY497" s="568" t="s">
        <v>79</v>
      </c>
      <c r="BE497" s="637">
        <f>IF(N497="základní",J497,0)</f>
        <v>0</v>
      </c>
      <c r="BF497" s="637">
        <f>IF(N497="snížená",J497,0)</f>
        <v>0</v>
      </c>
      <c r="BG497" s="637">
        <f>IF(N497="zákl. přenesená",J497,0)</f>
        <v>0</v>
      </c>
      <c r="BH497" s="637">
        <f>IF(N497="sníž. přenesená",J497,0)</f>
        <v>0</v>
      </c>
      <c r="BI497" s="637">
        <f>IF(N497="nulová",J497,0)</f>
        <v>0</v>
      </c>
      <c r="BJ497" s="568" t="s">
        <v>12</v>
      </c>
      <c r="BK497" s="681">
        <f>ROUND(I497*H497,3)</f>
        <v>0</v>
      </c>
      <c r="BL497" s="568" t="s">
        <v>86</v>
      </c>
      <c r="BM497" s="568" t="s">
        <v>721</v>
      </c>
    </row>
    <row r="498" spans="2:65" s="658" customFormat="1" ht="37.35" customHeight="1">
      <c r="B498" s="657"/>
      <c r="D498" s="659" t="s">
        <v>41</v>
      </c>
      <c r="E498" s="660" t="s">
        <v>722</v>
      </c>
      <c r="F498" s="660" t="s">
        <v>722</v>
      </c>
      <c r="I498" s="732"/>
      <c r="J498" s="661">
        <f>BK498</f>
        <v>0</v>
      </c>
      <c r="L498" s="657"/>
      <c r="M498" s="662"/>
      <c r="N498" s="663"/>
      <c r="O498" s="663"/>
      <c r="P498" s="664">
        <f>P499</f>
        <v>0</v>
      </c>
      <c r="Q498" s="663"/>
      <c r="R498" s="664">
        <f>R499</f>
        <v>0</v>
      </c>
      <c r="S498" s="663"/>
      <c r="T498" s="665">
        <f>T499</f>
        <v>0</v>
      </c>
      <c r="AR498" s="659" t="s">
        <v>91</v>
      </c>
      <c r="AT498" s="666" t="s">
        <v>41</v>
      </c>
      <c r="AU498" s="666" t="s">
        <v>42</v>
      </c>
      <c r="AY498" s="659" t="s">
        <v>79</v>
      </c>
      <c r="BK498" s="667">
        <f>BK499</f>
        <v>0</v>
      </c>
    </row>
    <row r="499" spans="2:65" s="658" customFormat="1" ht="19.899999999999999" customHeight="1">
      <c r="B499" s="657"/>
      <c r="D499" s="668" t="s">
        <v>41</v>
      </c>
      <c r="E499" s="669" t="s">
        <v>723</v>
      </c>
      <c r="F499" s="669" t="s">
        <v>724</v>
      </c>
      <c r="I499" s="732"/>
      <c r="J499" s="670">
        <f>BK499</f>
        <v>0</v>
      </c>
      <c r="L499" s="657"/>
      <c r="M499" s="662"/>
      <c r="N499" s="663"/>
      <c r="O499" s="663"/>
      <c r="P499" s="664">
        <f>SUM(P500:P515)</f>
        <v>0</v>
      </c>
      <c r="Q499" s="663"/>
      <c r="R499" s="664">
        <f>SUM(R500:R515)</f>
        <v>0</v>
      </c>
      <c r="S499" s="663"/>
      <c r="T499" s="665">
        <f>SUM(T500:T515)</f>
        <v>0</v>
      </c>
      <c r="AR499" s="659" t="s">
        <v>91</v>
      </c>
      <c r="AT499" s="666" t="s">
        <v>41</v>
      </c>
      <c r="AU499" s="666" t="s">
        <v>12</v>
      </c>
      <c r="AY499" s="659" t="s">
        <v>79</v>
      </c>
      <c r="BK499" s="667">
        <f>SUM(BK500:BK515)</f>
        <v>0</v>
      </c>
    </row>
    <row r="500" spans="2:65" s="579" customFormat="1" ht="22.5" customHeight="1">
      <c r="B500" s="580"/>
      <c r="C500" s="671" t="s">
        <v>725</v>
      </c>
      <c r="D500" s="671" t="s">
        <v>82</v>
      </c>
      <c r="E500" s="672" t="s">
        <v>726</v>
      </c>
      <c r="F500" s="673" t="s">
        <v>727</v>
      </c>
      <c r="G500" s="674" t="s">
        <v>185</v>
      </c>
      <c r="H500" s="675">
        <v>1</v>
      </c>
      <c r="I500" s="1"/>
      <c r="J500" s="676">
        <f>ROUND(I500*H500,3)</f>
        <v>0</v>
      </c>
      <c r="K500" s="673"/>
      <c r="L500" s="580"/>
      <c r="M500" s="677" t="s">
        <v>1</v>
      </c>
      <c r="N500" s="678" t="s">
        <v>31</v>
      </c>
      <c r="O500" s="679">
        <v>0</v>
      </c>
      <c r="P500" s="679">
        <f>O500*H500</f>
        <v>0</v>
      </c>
      <c r="Q500" s="679">
        <v>0</v>
      </c>
      <c r="R500" s="679">
        <f>Q500*H500</f>
        <v>0</v>
      </c>
      <c r="S500" s="679">
        <v>0</v>
      </c>
      <c r="T500" s="680">
        <f>S500*H500</f>
        <v>0</v>
      </c>
      <c r="AR500" s="568" t="s">
        <v>728</v>
      </c>
      <c r="AT500" s="568" t="s">
        <v>82</v>
      </c>
      <c r="AU500" s="568" t="s">
        <v>45</v>
      </c>
      <c r="AY500" s="568" t="s">
        <v>79</v>
      </c>
      <c r="BE500" s="637">
        <f>IF(N500="základní",J500,0)</f>
        <v>0</v>
      </c>
      <c r="BF500" s="637">
        <f>IF(N500="snížená",J500,0)</f>
        <v>0</v>
      </c>
      <c r="BG500" s="637">
        <f>IF(N500="zákl. přenesená",J500,0)</f>
        <v>0</v>
      </c>
      <c r="BH500" s="637">
        <f>IF(N500="sníž. přenesená",J500,0)</f>
        <v>0</v>
      </c>
      <c r="BI500" s="637">
        <f>IF(N500="nulová",J500,0)</f>
        <v>0</v>
      </c>
      <c r="BJ500" s="568" t="s">
        <v>12</v>
      </c>
      <c r="BK500" s="681">
        <f>ROUND(I500*H500,3)</f>
        <v>0</v>
      </c>
      <c r="BL500" s="568" t="s">
        <v>728</v>
      </c>
      <c r="BM500" s="568" t="s">
        <v>729</v>
      </c>
    </row>
    <row r="501" spans="2:65" s="713" customFormat="1">
      <c r="B501" s="712"/>
      <c r="D501" s="684" t="s">
        <v>88</v>
      </c>
      <c r="E501" s="714" t="s">
        <v>1</v>
      </c>
      <c r="F501" s="715" t="s">
        <v>730</v>
      </c>
      <c r="H501" s="716" t="s">
        <v>1</v>
      </c>
      <c r="I501" s="733"/>
      <c r="J501" s="717"/>
      <c r="L501" s="712"/>
      <c r="M501" s="718"/>
      <c r="N501" s="719"/>
      <c r="O501" s="719"/>
      <c r="P501" s="719"/>
      <c r="Q501" s="719"/>
      <c r="R501" s="719"/>
      <c r="S501" s="719"/>
      <c r="T501" s="720"/>
      <c r="AT501" s="716" t="s">
        <v>88</v>
      </c>
      <c r="AU501" s="716" t="s">
        <v>45</v>
      </c>
      <c r="AV501" s="713" t="s">
        <v>12</v>
      </c>
      <c r="AW501" s="713" t="s">
        <v>24</v>
      </c>
      <c r="AX501" s="713" t="s">
        <v>42</v>
      </c>
      <c r="AY501" s="716" t="s">
        <v>79</v>
      </c>
    </row>
    <row r="502" spans="2:65" s="683" customFormat="1">
      <c r="B502" s="682"/>
      <c r="D502" s="684" t="s">
        <v>88</v>
      </c>
      <c r="E502" s="685" t="s">
        <v>1</v>
      </c>
      <c r="F502" s="686" t="s">
        <v>12</v>
      </c>
      <c r="H502" s="687">
        <v>1</v>
      </c>
      <c r="I502" s="730"/>
      <c r="J502" s="688"/>
      <c r="L502" s="682"/>
      <c r="M502" s="689"/>
      <c r="N502" s="690"/>
      <c r="O502" s="690"/>
      <c r="P502" s="690"/>
      <c r="Q502" s="690"/>
      <c r="R502" s="690"/>
      <c r="S502" s="690"/>
      <c r="T502" s="691"/>
      <c r="AT502" s="685" t="s">
        <v>88</v>
      </c>
      <c r="AU502" s="685" t="s">
        <v>45</v>
      </c>
      <c r="AV502" s="683" t="s">
        <v>45</v>
      </c>
      <c r="AW502" s="683" t="s">
        <v>24</v>
      </c>
      <c r="AX502" s="683" t="s">
        <v>42</v>
      </c>
      <c r="AY502" s="685" t="s">
        <v>79</v>
      </c>
    </row>
    <row r="503" spans="2:65" s="693" customFormat="1">
      <c r="B503" s="692"/>
      <c r="D503" s="694" t="s">
        <v>88</v>
      </c>
      <c r="E503" s="695" t="s">
        <v>1</v>
      </c>
      <c r="F503" s="696" t="s">
        <v>90</v>
      </c>
      <c r="H503" s="697">
        <v>1</v>
      </c>
      <c r="I503" s="731"/>
      <c r="J503" s="698"/>
      <c r="L503" s="692"/>
      <c r="M503" s="699"/>
      <c r="N503" s="700"/>
      <c r="O503" s="700"/>
      <c r="P503" s="700"/>
      <c r="Q503" s="700"/>
      <c r="R503" s="700"/>
      <c r="S503" s="700"/>
      <c r="T503" s="701"/>
      <c r="AT503" s="702" t="s">
        <v>88</v>
      </c>
      <c r="AU503" s="702" t="s">
        <v>45</v>
      </c>
      <c r="AV503" s="693" t="s">
        <v>91</v>
      </c>
      <c r="AW503" s="693" t="s">
        <v>24</v>
      </c>
      <c r="AX503" s="693" t="s">
        <v>12</v>
      </c>
      <c r="AY503" s="702" t="s">
        <v>79</v>
      </c>
    </row>
    <row r="504" spans="2:65" s="579" customFormat="1" ht="22.5" customHeight="1">
      <c r="B504" s="580"/>
      <c r="C504" s="671" t="s">
        <v>731</v>
      </c>
      <c r="D504" s="671" t="s">
        <v>82</v>
      </c>
      <c r="E504" s="672" t="s">
        <v>732</v>
      </c>
      <c r="F504" s="673" t="s">
        <v>733</v>
      </c>
      <c r="G504" s="674" t="s">
        <v>185</v>
      </c>
      <c r="H504" s="675">
        <v>28</v>
      </c>
      <c r="I504" s="1"/>
      <c r="J504" s="676">
        <f>ROUND(I504*H504,3)</f>
        <v>0</v>
      </c>
      <c r="K504" s="673"/>
      <c r="L504" s="580"/>
      <c r="M504" s="677" t="s">
        <v>1</v>
      </c>
      <c r="N504" s="678" t="s">
        <v>31</v>
      </c>
      <c r="O504" s="679">
        <v>0</v>
      </c>
      <c r="P504" s="679">
        <f>O504*H504</f>
        <v>0</v>
      </c>
      <c r="Q504" s="679">
        <v>0</v>
      </c>
      <c r="R504" s="679">
        <f>Q504*H504</f>
        <v>0</v>
      </c>
      <c r="S504" s="679">
        <v>0</v>
      </c>
      <c r="T504" s="680">
        <f>S504*H504</f>
        <v>0</v>
      </c>
      <c r="AR504" s="568" t="s">
        <v>728</v>
      </c>
      <c r="AT504" s="568" t="s">
        <v>82</v>
      </c>
      <c r="AU504" s="568" t="s">
        <v>45</v>
      </c>
      <c r="AY504" s="568" t="s">
        <v>79</v>
      </c>
      <c r="BE504" s="637">
        <f>IF(N504="základní",J504,0)</f>
        <v>0</v>
      </c>
      <c r="BF504" s="637">
        <f>IF(N504="snížená",J504,0)</f>
        <v>0</v>
      </c>
      <c r="BG504" s="637">
        <f>IF(N504="zákl. přenesená",J504,0)</f>
        <v>0</v>
      </c>
      <c r="BH504" s="637">
        <f>IF(N504="sníž. přenesená",J504,0)</f>
        <v>0</v>
      </c>
      <c r="BI504" s="637">
        <f>IF(N504="nulová",J504,0)</f>
        <v>0</v>
      </c>
      <c r="BJ504" s="568" t="s">
        <v>12</v>
      </c>
      <c r="BK504" s="681">
        <f>ROUND(I504*H504,3)</f>
        <v>0</v>
      </c>
      <c r="BL504" s="568" t="s">
        <v>728</v>
      </c>
      <c r="BM504" s="568" t="s">
        <v>734</v>
      </c>
    </row>
    <row r="505" spans="2:65" s="683" customFormat="1">
      <c r="B505" s="682"/>
      <c r="D505" s="684" t="s">
        <v>88</v>
      </c>
      <c r="E505" s="685" t="s">
        <v>1</v>
      </c>
      <c r="F505" s="686" t="s">
        <v>735</v>
      </c>
      <c r="H505" s="687">
        <v>28</v>
      </c>
      <c r="I505" s="730"/>
      <c r="J505" s="688"/>
      <c r="L505" s="682"/>
      <c r="M505" s="689"/>
      <c r="N505" s="690"/>
      <c r="O505" s="690"/>
      <c r="P505" s="690"/>
      <c r="Q505" s="690"/>
      <c r="R505" s="690"/>
      <c r="S505" s="690"/>
      <c r="T505" s="691"/>
      <c r="AT505" s="685" t="s">
        <v>88</v>
      </c>
      <c r="AU505" s="685" t="s">
        <v>45</v>
      </c>
      <c r="AV505" s="683" t="s">
        <v>45</v>
      </c>
      <c r="AW505" s="683" t="s">
        <v>24</v>
      </c>
      <c r="AX505" s="683" t="s">
        <v>42</v>
      </c>
      <c r="AY505" s="685" t="s">
        <v>79</v>
      </c>
    </row>
    <row r="506" spans="2:65" s="693" customFormat="1">
      <c r="B506" s="692"/>
      <c r="D506" s="694" t="s">
        <v>88</v>
      </c>
      <c r="E506" s="695" t="s">
        <v>1</v>
      </c>
      <c r="F506" s="696" t="s">
        <v>90</v>
      </c>
      <c r="H506" s="697">
        <v>28</v>
      </c>
      <c r="I506" s="731"/>
      <c r="J506" s="698"/>
      <c r="L506" s="692"/>
      <c r="M506" s="699"/>
      <c r="N506" s="700"/>
      <c r="O506" s="700"/>
      <c r="P506" s="700"/>
      <c r="Q506" s="700"/>
      <c r="R506" s="700"/>
      <c r="S506" s="700"/>
      <c r="T506" s="701"/>
      <c r="AT506" s="702" t="s">
        <v>88</v>
      </c>
      <c r="AU506" s="702" t="s">
        <v>45</v>
      </c>
      <c r="AV506" s="693" t="s">
        <v>91</v>
      </c>
      <c r="AW506" s="693" t="s">
        <v>24</v>
      </c>
      <c r="AX506" s="693" t="s">
        <v>12</v>
      </c>
      <c r="AY506" s="702" t="s">
        <v>79</v>
      </c>
    </row>
    <row r="507" spans="2:65" s="579" customFormat="1" ht="22.5" customHeight="1">
      <c r="B507" s="580"/>
      <c r="C507" s="671" t="s">
        <v>736</v>
      </c>
      <c r="D507" s="671" t="s">
        <v>82</v>
      </c>
      <c r="E507" s="672" t="s">
        <v>737</v>
      </c>
      <c r="F507" s="673" t="s">
        <v>738</v>
      </c>
      <c r="G507" s="674" t="s">
        <v>185</v>
      </c>
      <c r="H507" s="675">
        <v>1</v>
      </c>
      <c r="I507" s="1"/>
      <c r="J507" s="676">
        <f>ROUND(I507*H507,3)</f>
        <v>0</v>
      </c>
      <c r="K507" s="673"/>
      <c r="L507" s="580"/>
      <c r="M507" s="677" t="s">
        <v>1</v>
      </c>
      <c r="N507" s="678" t="s">
        <v>31</v>
      </c>
      <c r="O507" s="679">
        <v>0</v>
      </c>
      <c r="P507" s="679">
        <f>O507*H507</f>
        <v>0</v>
      </c>
      <c r="Q507" s="679">
        <v>0</v>
      </c>
      <c r="R507" s="679">
        <f>Q507*H507</f>
        <v>0</v>
      </c>
      <c r="S507" s="679">
        <v>0</v>
      </c>
      <c r="T507" s="680">
        <f>S507*H507</f>
        <v>0</v>
      </c>
      <c r="AR507" s="568" t="s">
        <v>728</v>
      </c>
      <c r="AT507" s="568" t="s">
        <v>82</v>
      </c>
      <c r="AU507" s="568" t="s">
        <v>45</v>
      </c>
      <c r="AY507" s="568" t="s">
        <v>79</v>
      </c>
      <c r="BE507" s="637">
        <f>IF(N507="základní",J507,0)</f>
        <v>0</v>
      </c>
      <c r="BF507" s="637">
        <f>IF(N507="snížená",J507,0)</f>
        <v>0</v>
      </c>
      <c r="BG507" s="637">
        <f>IF(N507="zákl. přenesená",J507,0)</f>
        <v>0</v>
      </c>
      <c r="BH507" s="637">
        <f>IF(N507="sníž. přenesená",J507,0)</f>
        <v>0</v>
      </c>
      <c r="BI507" s="637">
        <f>IF(N507="nulová",J507,0)</f>
        <v>0</v>
      </c>
      <c r="BJ507" s="568" t="s">
        <v>12</v>
      </c>
      <c r="BK507" s="681">
        <f>ROUND(I507*H507,3)</f>
        <v>0</v>
      </c>
      <c r="BL507" s="568" t="s">
        <v>728</v>
      </c>
      <c r="BM507" s="568" t="s">
        <v>739</v>
      </c>
    </row>
    <row r="508" spans="2:65" s="683" customFormat="1">
      <c r="B508" s="682"/>
      <c r="D508" s="684" t="s">
        <v>88</v>
      </c>
      <c r="E508" s="685" t="s">
        <v>1</v>
      </c>
      <c r="F508" s="686" t="s">
        <v>12</v>
      </c>
      <c r="H508" s="687">
        <v>1</v>
      </c>
      <c r="I508" s="730"/>
      <c r="J508" s="688"/>
      <c r="L508" s="682"/>
      <c r="M508" s="689"/>
      <c r="N508" s="690"/>
      <c r="O508" s="690"/>
      <c r="P508" s="690"/>
      <c r="Q508" s="690"/>
      <c r="R508" s="690"/>
      <c r="S508" s="690"/>
      <c r="T508" s="691"/>
      <c r="AT508" s="685" t="s">
        <v>88</v>
      </c>
      <c r="AU508" s="685" t="s">
        <v>45</v>
      </c>
      <c r="AV508" s="683" t="s">
        <v>45</v>
      </c>
      <c r="AW508" s="683" t="s">
        <v>24</v>
      </c>
      <c r="AX508" s="683" t="s">
        <v>42</v>
      </c>
      <c r="AY508" s="685" t="s">
        <v>79</v>
      </c>
    </row>
    <row r="509" spans="2:65" s="693" customFormat="1">
      <c r="B509" s="692"/>
      <c r="D509" s="694" t="s">
        <v>88</v>
      </c>
      <c r="E509" s="695" t="s">
        <v>1</v>
      </c>
      <c r="F509" s="696" t="s">
        <v>90</v>
      </c>
      <c r="H509" s="697">
        <v>1</v>
      </c>
      <c r="I509" s="731"/>
      <c r="J509" s="698"/>
      <c r="L509" s="692"/>
      <c r="M509" s="699"/>
      <c r="N509" s="700"/>
      <c r="O509" s="700"/>
      <c r="P509" s="700"/>
      <c r="Q509" s="700"/>
      <c r="R509" s="700"/>
      <c r="S509" s="700"/>
      <c r="T509" s="701"/>
      <c r="AT509" s="702" t="s">
        <v>88</v>
      </c>
      <c r="AU509" s="702" t="s">
        <v>45</v>
      </c>
      <c r="AV509" s="693" t="s">
        <v>91</v>
      </c>
      <c r="AW509" s="693" t="s">
        <v>24</v>
      </c>
      <c r="AX509" s="693" t="s">
        <v>12</v>
      </c>
      <c r="AY509" s="702" t="s">
        <v>79</v>
      </c>
    </row>
    <row r="510" spans="2:65" s="579" customFormat="1" ht="22.5" customHeight="1">
      <c r="B510" s="580"/>
      <c r="C510" s="671" t="s">
        <v>740</v>
      </c>
      <c r="D510" s="671" t="s">
        <v>82</v>
      </c>
      <c r="E510" s="672" t="s">
        <v>741</v>
      </c>
      <c r="F510" s="673" t="s">
        <v>742</v>
      </c>
      <c r="G510" s="674" t="s">
        <v>185</v>
      </c>
      <c r="H510" s="675">
        <v>1</v>
      </c>
      <c r="I510" s="1"/>
      <c r="J510" s="676">
        <f>ROUND(I510*H510,3)</f>
        <v>0</v>
      </c>
      <c r="K510" s="673"/>
      <c r="L510" s="580"/>
      <c r="M510" s="677" t="s">
        <v>1</v>
      </c>
      <c r="N510" s="678" t="s">
        <v>31</v>
      </c>
      <c r="O510" s="679">
        <v>0</v>
      </c>
      <c r="P510" s="679">
        <f>O510*H510</f>
        <v>0</v>
      </c>
      <c r="Q510" s="679">
        <v>0</v>
      </c>
      <c r="R510" s="679">
        <f>Q510*H510</f>
        <v>0</v>
      </c>
      <c r="S510" s="679">
        <v>0</v>
      </c>
      <c r="T510" s="680">
        <f>S510*H510</f>
        <v>0</v>
      </c>
      <c r="AR510" s="568" t="s">
        <v>728</v>
      </c>
      <c r="AT510" s="568" t="s">
        <v>82</v>
      </c>
      <c r="AU510" s="568" t="s">
        <v>45</v>
      </c>
      <c r="AY510" s="568" t="s">
        <v>79</v>
      </c>
      <c r="BE510" s="637">
        <f>IF(N510="základní",J510,0)</f>
        <v>0</v>
      </c>
      <c r="BF510" s="637">
        <f>IF(N510="snížená",J510,0)</f>
        <v>0</v>
      </c>
      <c r="BG510" s="637">
        <f>IF(N510="zákl. přenesená",J510,0)</f>
        <v>0</v>
      </c>
      <c r="BH510" s="637">
        <f>IF(N510="sníž. přenesená",J510,0)</f>
        <v>0</v>
      </c>
      <c r="BI510" s="637">
        <f>IF(N510="nulová",J510,0)</f>
        <v>0</v>
      </c>
      <c r="BJ510" s="568" t="s">
        <v>12</v>
      </c>
      <c r="BK510" s="681">
        <f>ROUND(I510*H510,3)</f>
        <v>0</v>
      </c>
      <c r="BL510" s="568" t="s">
        <v>728</v>
      </c>
      <c r="BM510" s="568" t="s">
        <v>743</v>
      </c>
    </row>
    <row r="511" spans="2:65" s="683" customFormat="1">
      <c r="B511" s="682"/>
      <c r="D511" s="684" t="s">
        <v>88</v>
      </c>
      <c r="E511" s="685" t="s">
        <v>1</v>
      </c>
      <c r="F511" s="686" t="s">
        <v>12</v>
      </c>
      <c r="H511" s="687">
        <v>1</v>
      </c>
      <c r="I511" s="730"/>
      <c r="J511" s="688"/>
      <c r="L511" s="682"/>
      <c r="M511" s="689"/>
      <c r="N511" s="690"/>
      <c r="O511" s="690"/>
      <c r="P511" s="690"/>
      <c r="Q511" s="690"/>
      <c r="R511" s="690"/>
      <c r="S511" s="690"/>
      <c r="T511" s="691"/>
      <c r="AT511" s="685" t="s">
        <v>88</v>
      </c>
      <c r="AU511" s="685" t="s">
        <v>45</v>
      </c>
      <c r="AV511" s="683" t="s">
        <v>45</v>
      </c>
      <c r="AW511" s="683" t="s">
        <v>24</v>
      </c>
      <c r="AX511" s="683" t="s">
        <v>42</v>
      </c>
      <c r="AY511" s="685" t="s">
        <v>79</v>
      </c>
    </row>
    <row r="512" spans="2:65" s="693" customFormat="1">
      <c r="B512" s="692"/>
      <c r="D512" s="684" t="s">
        <v>88</v>
      </c>
      <c r="E512" s="721" t="s">
        <v>1</v>
      </c>
      <c r="F512" s="722" t="s">
        <v>90</v>
      </c>
      <c r="H512" s="723">
        <v>1</v>
      </c>
      <c r="I512" s="731"/>
      <c r="J512" s="698"/>
      <c r="L512" s="692"/>
      <c r="M512" s="724"/>
      <c r="N512" s="725"/>
      <c r="O512" s="725"/>
      <c r="P512" s="725"/>
      <c r="Q512" s="725"/>
      <c r="R512" s="725"/>
      <c r="S512" s="725"/>
      <c r="T512" s="726"/>
      <c r="AT512" s="702" t="s">
        <v>88</v>
      </c>
      <c r="AU512" s="702" t="s">
        <v>45</v>
      </c>
      <c r="AV512" s="693" t="s">
        <v>91</v>
      </c>
      <c r="AW512" s="693" t="s">
        <v>24</v>
      </c>
      <c r="AX512" s="693" t="s">
        <v>12</v>
      </c>
      <c r="AY512" s="702" t="s">
        <v>79</v>
      </c>
    </row>
    <row r="513" spans="2:65" s="579" customFormat="1" ht="22.5" customHeight="1">
      <c r="B513" s="580"/>
      <c r="C513" s="671">
        <v>139</v>
      </c>
      <c r="D513" s="671" t="s">
        <v>82</v>
      </c>
      <c r="E513" s="672" t="s">
        <v>4847</v>
      </c>
      <c r="F513" s="673" t="s">
        <v>4854</v>
      </c>
      <c r="G513" s="674" t="s">
        <v>1460</v>
      </c>
      <c r="H513" s="675">
        <v>40</v>
      </c>
      <c r="I513" s="1"/>
      <c r="J513" s="676">
        <f>ROUND(I513*H513,3)</f>
        <v>0</v>
      </c>
      <c r="K513" s="673"/>
      <c r="L513" s="580"/>
      <c r="M513" s="677" t="s">
        <v>1</v>
      </c>
      <c r="N513" s="678" t="s">
        <v>31</v>
      </c>
      <c r="O513" s="679">
        <v>0</v>
      </c>
      <c r="P513" s="679">
        <f>O513*H513</f>
        <v>0</v>
      </c>
      <c r="Q513" s="679">
        <v>0</v>
      </c>
      <c r="R513" s="679">
        <f>Q513*H513</f>
        <v>0</v>
      </c>
      <c r="S513" s="679">
        <v>0</v>
      </c>
      <c r="T513" s="680">
        <f>S513*H513</f>
        <v>0</v>
      </c>
      <c r="AR513" s="568" t="s">
        <v>728</v>
      </c>
      <c r="AT513" s="568" t="s">
        <v>82</v>
      </c>
      <c r="AU513" s="568" t="s">
        <v>45</v>
      </c>
      <c r="AY513" s="568" t="s">
        <v>79</v>
      </c>
      <c r="BE513" s="637">
        <f>IF(N513="základní",J513,0)</f>
        <v>0</v>
      </c>
      <c r="BF513" s="637">
        <f>IF(N513="snížená",J513,0)</f>
        <v>0</v>
      </c>
      <c r="BG513" s="637">
        <f>IF(N513="zákl. přenesená",J513,0)</f>
        <v>0</v>
      </c>
      <c r="BH513" s="637">
        <f>IF(N513="sníž. přenesená",J513,0)</f>
        <v>0</v>
      </c>
      <c r="BI513" s="637">
        <f>IF(N513="nulová",J513,0)</f>
        <v>0</v>
      </c>
      <c r="BJ513" s="568" t="s">
        <v>12</v>
      </c>
      <c r="BK513" s="681">
        <f>ROUND(I513*H513,3)</f>
        <v>0</v>
      </c>
      <c r="BL513" s="568" t="s">
        <v>728</v>
      </c>
      <c r="BM513" s="568" t="s">
        <v>743</v>
      </c>
    </row>
    <row r="514" spans="2:65" s="683" customFormat="1">
      <c r="B514" s="682"/>
      <c r="D514" s="684" t="s">
        <v>88</v>
      </c>
      <c r="E514" s="685" t="s">
        <v>1</v>
      </c>
      <c r="F514" s="686" t="s">
        <v>4855</v>
      </c>
      <c r="H514" s="687">
        <v>40</v>
      </c>
      <c r="I514" s="730"/>
      <c r="J514" s="688"/>
      <c r="L514" s="682"/>
      <c r="M514" s="689"/>
      <c r="N514" s="690"/>
      <c r="O514" s="690"/>
      <c r="P514" s="690"/>
      <c r="Q514" s="690"/>
      <c r="R514" s="690"/>
      <c r="S514" s="690"/>
      <c r="T514" s="691"/>
      <c r="AT514" s="685" t="s">
        <v>88</v>
      </c>
      <c r="AU514" s="685" t="s">
        <v>45</v>
      </c>
      <c r="AV514" s="683" t="s">
        <v>45</v>
      </c>
      <c r="AW514" s="683" t="s">
        <v>24</v>
      </c>
      <c r="AX514" s="683" t="s">
        <v>42</v>
      </c>
      <c r="AY514" s="685" t="s">
        <v>79</v>
      </c>
    </row>
    <row r="515" spans="2:65" s="693" customFormat="1">
      <c r="B515" s="692"/>
      <c r="D515" s="684" t="s">
        <v>88</v>
      </c>
      <c r="E515" s="721" t="s">
        <v>1</v>
      </c>
      <c r="F515" s="722" t="s">
        <v>90</v>
      </c>
      <c r="H515" s="723">
        <v>40</v>
      </c>
      <c r="I515" s="731"/>
      <c r="J515" s="698"/>
      <c r="L515" s="692"/>
      <c r="M515" s="724"/>
      <c r="N515" s="725"/>
      <c r="O515" s="725"/>
      <c r="P515" s="725"/>
      <c r="Q515" s="725"/>
      <c r="R515" s="725"/>
      <c r="S515" s="725"/>
      <c r="T515" s="726"/>
      <c r="AT515" s="702" t="s">
        <v>88</v>
      </c>
      <c r="AU515" s="702" t="s">
        <v>45</v>
      </c>
      <c r="AV515" s="693" t="s">
        <v>91</v>
      </c>
      <c r="AW515" s="693" t="s">
        <v>24</v>
      </c>
      <c r="AX515" s="693" t="s">
        <v>12</v>
      </c>
      <c r="AY515" s="702" t="s">
        <v>79</v>
      </c>
    </row>
    <row r="516" spans="2:65" s="579" customFormat="1" ht="6.95" customHeight="1">
      <c r="B516" s="610"/>
      <c r="C516" s="611"/>
      <c r="D516" s="611"/>
      <c r="E516" s="611"/>
      <c r="F516" s="611"/>
      <c r="G516" s="611"/>
      <c r="H516" s="611"/>
      <c r="I516" s="734"/>
      <c r="J516" s="612"/>
      <c r="K516" s="611"/>
      <c r="L516" s="580"/>
    </row>
  </sheetData>
  <sheetProtection password="CC09" sheet="1" objects="1" scenarios="1" selectLockedCells="1"/>
  <autoFilter ref="C81:K81"/>
  <mergeCells count="6">
    <mergeCell ref="E74:H74"/>
    <mergeCell ref="G1:H1"/>
    <mergeCell ref="L2:V2"/>
    <mergeCell ref="E7:H7"/>
    <mergeCell ref="E22:H22"/>
    <mergeCell ref="E43:H43"/>
  </mergeCells>
  <hyperlinks>
    <hyperlink ref="F1:G1" location="C2" tooltip="Krycí list soupisu" display="1) Krycí list soupisu"/>
    <hyperlink ref="G1:H1" location="C50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R267"/>
  <sheetViews>
    <sheetView showGridLines="0" workbookViewId="0">
      <pane ySplit="1" topLeftCell="A2" activePane="bottomLeft" state="frozen"/>
      <selection pane="bottomLeft" activeCell="F9" sqref="F9"/>
    </sheetView>
  </sheetViews>
  <sheetFormatPr defaultRowHeight="13.5"/>
  <cols>
    <col min="1" max="1" width="8.33203125" style="566" customWidth="1"/>
    <col min="2" max="2" width="1.6640625" style="566" customWidth="1"/>
    <col min="3" max="3" width="4.1640625" style="566" customWidth="1"/>
    <col min="4" max="4" width="4.33203125" style="566" customWidth="1"/>
    <col min="5" max="5" width="17.1640625" style="566" customWidth="1"/>
    <col min="6" max="6" width="75" style="566" customWidth="1"/>
    <col min="7" max="7" width="8.6640625" style="566" customWidth="1"/>
    <col min="8" max="8" width="11.1640625" style="566" customWidth="1"/>
    <col min="9" max="9" width="12.6640625" style="566" customWidth="1"/>
    <col min="10" max="10" width="23.5" style="566" customWidth="1"/>
    <col min="11" max="11" width="15.5" style="566" customWidth="1"/>
    <col min="12" max="12" width="9.33203125" style="566"/>
    <col min="13" max="18" width="0" style="566" hidden="1" customWidth="1"/>
    <col min="19" max="19" width="8.1640625" style="566" hidden="1" customWidth="1"/>
    <col min="20" max="20" width="29.6640625" style="566" hidden="1" customWidth="1"/>
    <col min="21" max="21" width="16.33203125" style="566" hidden="1" customWidth="1"/>
    <col min="22" max="22" width="12.33203125" style="566" customWidth="1"/>
    <col min="23" max="23" width="16.33203125" style="566" customWidth="1"/>
    <col min="24" max="24" width="12.33203125" style="566" customWidth="1"/>
    <col min="25" max="25" width="15" style="566" customWidth="1"/>
    <col min="26" max="26" width="11" style="566" customWidth="1"/>
    <col min="27" max="27" width="15" style="566" customWidth="1"/>
    <col min="28" max="28" width="16.33203125" style="566" customWidth="1"/>
    <col min="29" max="29" width="11" style="566" customWidth="1"/>
    <col min="30" max="30" width="15" style="566" customWidth="1"/>
    <col min="31" max="31" width="16.33203125" style="566" customWidth="1"/>
    <col min="32" max="16384" width="9.33203125" style="566"/>
  </cols>
  <sheetData>
    <row r="1" spans="1:70" ht="21.75" customHeight="1">
      <c r="A1" s="6"/>
      <c r="B1" s="4"/>
      <c r="C1" s="4"/>
      <c r="D1" s="5" t="s">
        <v>0</v>
      </c>
      <c r="E1" s="4"/>
      <c r="F1" s="265" t="s">
        <v>744</v>
      </c>
      <c r="G1" s="1103" t="s">
        <v>745</v>
      </c>
      <c r="H1" s="1103"/>
      <c r="I1" s="4"/>
      <c r="J1" s="265" t="s">
        <v>746</v>
      </c>
      <c r="K1" s="5" t="s">
        <v>44</v>
      </c>
      <c r="L1" s="265" t="s">
        <v>747</v>
      </c>
      <c r="M1" s="265"/>
      <c r="N1" s="265"/>
      <c r="O1" s="265"/>
      <c r="P1" s="265"/>
      <c r="Q1" s="265"/>
      <c r="R1" s="265"/>
      <c r="S1" s="265"/>
      <c r="T1" s="265"/>
      <c r="U1" s="3"/>
      <c r="V1" s="3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</row>
    <row r="2" spans="1:70" ht="36.950000000000003" customHeight="1">
      <c r="L2" s="1111" t="s">
        <v>4</v>
      </c>
      <c r="M2" s="1105"/>
      <c r="N2" s="1105"/>
      <c r="O2" s="1105"/>
      <c r="P2" s="1105"/>
      <c r="Q2" s="1105"/>
      <c r="R2" s="1105"/>
      <c r="S2" s="1105"/>
      <c r="T2" s="1105"/>
      <c r="U2" s="1105"/>
      <c r="V2" s="1105"/>
      <c r="AT2" s="568" t="s">
        <v>1893</v>
      </c>
    </row>
    <row r="3" spans="1:70" ht="6.95" customHeight="1">
      <c r="B3" s="569"/>
      <c r="C3" s="570"/>
      <c r="D3" s="570"/>
      <c r="E3" s="570"/>
      <c r="F3" s="570"/>
      <c r="G3" s="570"/>
      <c r="H3" s="570"/>
      <c r="I3" s="570"/>
      <c r="J3" s="570"/>
      <c r="K3" s="572"/>
      <c r="AT3" s="568" t="s">
        <v>45</v>
      </c>
    </row>
    <row r="4" spans="1:70" ht="36.950000000000003" customHeight="1">
      <c r="B4" s="573"/>
      <c r="C4" s="574"/>
      <c r="D4" s="742" t="s">
        <v>46</v>
      </c>
      <c r="E4" s="574"/>
      <c r="F4" s="574"/>
      <c r="G4" s="574"/>
      <c r="H4" s="574"/>
      <c r="I4" s="574"/>
      <c r="J4" s="574"/>
      <c r="K4" s="577"/>
      <c r="M4" s="743" t="s">
        <v>7</v>
      </c>
      <c r="AT4" s="568" t="s">
        <v>2</v>
      </c>
    </row>
    <row r="5" spans="1:70" ht="6.95" customHeight="1">
      <c r="B5" s="573"/>
      <c r="C5" s="574"/>
      <c r="D5" s="574"/>
      <c r="E5" s="574"/>
      <c r="F5" s="574"/>
      <c r="G5" s="574"/>
      <c r="H5" s="574"/>
      <c r="I5" s="574"/>
      <c r="J5" s="574"/>
      <c r="K5" s="577"/>
    </row>
    <row r="6" spans="1:70" s="579" customFormat="1" ht="15">
      <c r="B6" s="580"/>
      <c r="C6" s="581"/>
      <c r="D6" s="744" t="s">
        <v>8</v>
      </c>
      <c r="E6" s="581"/>
      <c r="F6" s="581"/>
      <c r="G6" s="581"/>
      <c r="H6" s="581"/>
      <c r="I6" s="581"/>
      <c r="J6" s="581"/>
      <c r="K6" s="584"/>
    </row>
    <row r="7" spans="1:70" s="579" customFormat="1" ht="36.950000000000003" customHeight="1">
      <c r="B7" s="580"/>
      <c r="C7" s="581"/>
      <c r="D7" s="581"/>
      <c r="E7" s="1112" t="s">
        <v>1892</v>
      </c>
      <c r="F7" s="1107"/>
      <c r="G7" s="1107"/>
      <c r="H7" s="1107"/>
      <c r="I7" s="581"/>
      <c r="J7" s="581"/>
      <c r="K7" s="584"/>
    </row>
    <row r="8" spans="1:70" s="579" customFormat="1">
      <c r="B8" s="580"/>
      <c r="C8" s="581"/>
      <c r="D8" s="581"/>
      <c r="E8" s="581"/>
      <c r="F8" s="581"/>
      <c r="G8" s="581"/>
      <c r="H8" s="581"/>
      <c r="I8" s="581"/>
      <c r="J8" s="581"/>
      <c r="K8" s="584"/>
    </row>
    <row r="9" spans="1:70" s="579" customFormat="1" ht="14.45" customHeight="1">
      <c r="B9" s="580"/>
      <c r="C9" s="581"/>
      <c r="D9" s="744" t="s">
        <v>10</v>
      </c>
      <c r="E9" s="581"/>
      <c r="F9" s="735" t="s">
        <v>1</v>
      </c>
      <c r="G9" s="581"/>
      <c r="H9" s="581"/>
      <c r="I9" s="744" t="s">
        <v>11</v>
      </c>
      <c r="J9" s="735" t="s">
        <v>1</v>
      </c>
      <c r="K9" s="584"/>
    </row>
    <row r="10" spans="1:70" s="579" customFormat="1" ht="14.45" customHeight="1">
      <c r="B10" s="580"/>
      <c r="C10" s="581"/>
      <c r="D10" s="744" t="s">
        <v>13</v>
      </c>
      <c r="E10" s="581"/>
      <c r="F10" s="735" t="s">
        <v>14</v>
      </c>
      <c r="G10" s="581"/>
      <c r="H10" s="581"/>
      <c r="I10" s="744" t="s">
        <v>15</v>
      </c>
      <c r="J10" s="746">
        <v>42646</v>
      </c>
      <c r="K10" s="584"/>
    </row>
    <row r="11" spans="1:70" s="579" customFormat="1" ht="10.9" customHeight="1">
      <c r="B11" s="580"/>
      <c r="C11" s="581"/>
      <c r="D11" s="581"/>
      <c r="E11" s="581"/>
      <c r="F11" s="581"/>
      <c r="G11" s="581"/>
      <c r="H11" s="581"/>
      <c r="I11" s="581"/>
      <c r="J11" s="581"/>
      <c r="K11" s="584"/>
    </row>
    <row r="12" spans="1:70" s="579" customFormat="1" ht="14.45" customHeight="1">
      <c r="B12" s="580"/>
      <c r="C12" s="581"/>
      <c r="D12" s="744" t="s">
        <v>16</v>
      </c>
      <c r="E12" s="581"/>
      <c r="F12" s="581"/>
      <c r="G12" s="581"/>
      <c r="H12" s="581"/>
      <c r="I12" s="744" t="s">
        <v>17</v>
      </c>
      <c r="J12" s="735" t="s">
        <v>1</v>
      </c>
      <c r="K12" s="584"/>
    </row>
    <row r="13" spans="1:70" s="579" customFormat="1" ht="18" customHeight="1">
      <c r="B13" s="580"/>
      <c r="C13" s="581"/>
      <c r="D13" s="581"/>
      <c r="E13" s="745" t="s">
        <v>1891</v>
      </c>
      <c r="F13" s="581"/>
      <c r="G13" s="581"/>
      <c r="H13" s="581"/>
      <c r="I13" s="744" t="s">
        <v>19</v>
      </c>
      <c r="J13" s="735" t="s">
        <v>1</v>
      </c>
      <c r="K13" s="584"/>
    </row>
    <row r="14" spans="1:70" s="579" customFormat="1" ht="6.95" customHeight="1">
      <c r="B14" s="580"/>
      <c r="C14" s="581"/>
      <c r="D14" s="581"/>
      <c r="E14" s="581"/>
      <c r="F14" s="581"/>
      <c r="G14" s="581"/>
      <c r="H14" s="581"/>
      <c r="I14" s="581"/>
      <c r="J14" s="581"/>
      <c r="K14" s="584"/>
    </row>
    <row r="15" spans="1:70" s="579" customFormat="1" ht="14.45" customHeight="1">
      <c r="B15" s="580"/>
      <c r="C15" s="581"/>
      <c r="D15" s="744" t="s">
        <v>20</v>
      </c>
      <c r="E15" s="581"/>
      <c r="F15" s="581"/>
      <c r="G15" s="581"/>
      <c r="H15" s="581"/>
      <c r="I15" s="744" t="s">
        <v>17</v>
      </c>
      <c r="J15" s="735" t="s">
        <v>1</v>
      </c>
      <c r="K15" s="584"/>
    </row>
    <row r="16" spans="1:70" s="579" customFormat="1" ht="18" customHeight="1">
      <c r="B16" s="580"/>
      <c r="C16" s="581"/>
      <c r="D16" s="581"/>
      <c r="E16" s="735" t="s">
        <v>21</v>
      </c>
      <c r="F16" s="581"/>
      <c r="G16" s="581"/>
      <c r="H16" s="581"/>
      <c r="I16" s="744" t="s">
        <v>19</v>
      </c>
      <c r="J16" s="735" t="s">
        <v>1</v>
      </c>
      <c r="K16" s="584"/>
    </row>
    <row r="17" spans="2:11" s="579" customFormat="1" ht="6.95" customHeight="1">
      <c r="B17" s="580"/>
      <c r="C17" s="581"/>
      <c r="D17" s="581"/>
      <c r="E17" s="581"/>
      <c r="F17" s="581"/>
      <c r="G17" s="581"/>
      <c r="H17" s="581"/>
      <c r="I17" s="581"/>
      <c r="J17" s="581"/>
      <c r="K17" s="584"/>
    </row>
    <row r="18" spans="2:11" s="579" customFormat="1" ht="14.45" customHeight="1">
      <c r="B18" s="580"/>
      <c r="C18" s="581"/>
      <c r="D18" s="744" t="s">
        <v>22</v>
      </c>
      <c r="E18" s="581"/>
      <c r="F18" s="581"/>
      <c r="G18" s="581"/>
      <c r="H18" s="581"/>
      <c r="I18" s="744" t="s">
        <v>17</v>
      </c>
      <c r="J18" s="735" t="s">
        <v>1</v>
      </c>
      <c r="K18" s="584"/>
    </row>
    <row r="19" spans="2:11" s="579" customFormat="1" ht="18" customHeight="1">
      <c r="B19" s="580"/>
      <c r="C19" s="581"/>
      <c r="D19" s="581"/>
      <c r="E19" s="745" t="s">
        <v>23</v>
      </c>
      <c r="F19" s="581"/>
      <c r="G19" s="581"/>
      <c r="H19" s="581"/>
      <c r="I19" s="744" t="s">
        <v>19</v>
      </c>
      <c r="J19" s="735" t="s">
        <v>1</v>
      </c>
      <c r="K19" s="584"/>
    </row>
    <row r="20" spans="2:11" s="579" customFormat="1" ht="6.95" customHeight="1">
      <c r="B20" s="580"/>
      <c r="C20" s="581"/>
      <c r="D20" s="581"/>
      <c r="E20" s="581"/>
      <c r="F20" s="581"/>
      <c r="G20" s="581"/>
      <c r="H20" s="581"/>
      <c r="I20" s="581"/>
      <c r="J20" s="581"/>
      <c r="K20" s="584"/>
    </row>
    <row r="21" spans="2:11" s="579" customFormat="1" ht="14.45" customHeight="1">
      <c r="B21" s="580"/>
      <c r="C21" s="581"/>
      <c r="D21" s="744" t="s">
        <v>25</v>
      </c>
      <c r="E21" s="581"/>
      <c r="F21" s="581"/>
      <c r="G21" s="581"/>
      <c r="H21" s="581"/>
      <c r="I21" s="581"/>
      <c r="J21" s="581"/>
      <c r="K21" s="584"/>
    </row>
    <row r="22" spans="2:11" s="592" customFormat="1" ht="22.5" customHeight="1">
      <c r="B22" s="588"/>
      <c r="C22" s="589"/>
      <c r="D22" s="589"/>
      <c r="E22" s="1113" t="s">
        <v>1</v>
      </c>
      <c r="F22" s="1109"/>
      <c r="G22" s="1109"/>
      <c r="H22" s="1109"/>
      <c r="I22" s="589"/>
      <c r="J22" s="589"/>
      <c r="K22" s="591"/>
    </row>
    <row r="23" spans="2:11" s="579" customFormat="1" ht="6.95" customHeight="1">
      <c r="B23" s="580"/>
      <c r="C23" s="581"/>
      <c r="D23" s="581"/>
      <c r="E23" s="581"/>
      <c r="F23" s="581"/>
      <c r="G23" s="581"/>
      <c r="H23" s="581"/>
      <c r="I23" s="581"/>
      <c r="J23" s="581"/>
      <c r="K23" s="584"/>
    </row>
    <row r="24" spans="2:11" s="579" customFormat="1" ht="6.95" customHeight="1">
      <c r="B24" s="580"/>
      <c r="C24" s="581"/>
      <c r="D24" s="593"/>
      <c r="E24" s="593"/>
      <c r="F24" s="593"/>
      <c r="G24" s="593"/>
      <c r="H24" s="593"/>
      <c r="I24" s="593"/>
      <c r="J24" s="593"/>
      <c r="K24" s="595"/>
    </row>
    <row r="25" spans="2:11" s="579" customFormat="1" ht="25.35" customHeight="1">
      <c r="B25" s="580"/>
      <c r="C25" s="581"/>
      <c r="D25" s="747" t="s">
        <v>26</v>
      </c>
      <c r="E25" s="581"/>
      <c r="F25" s="581"/>
      <c r="G25" s="581"/>
      <c r="H25" s="581"/>
      <c r="I25" s="581"/>
      <c r="J25" s="748">
        <f>ROUNDUP(J80,2)</f>
        <v>0</v>
      </c>
      <c r="K25" s="584"/>
    </row>
    <row r="26" spans="2:11" s="579" customFormat="1" ht="6.95" customHeight="1">
      <c r="B26" s="580"/>
      <c r="C26" s="581"/>
      <c r="D26" s="593"/>
      <c r="E26" s="593"/>
      <c r="F26" s="593"/>
      <c r="G26" s="593"/>
      <c r="H26" s="593"/>
      <c r="I26" s="593"/>
      <c r="J26" s="593"/>
      <c r="K26" s="595"/>
    </row>
    <row r="27" spans="2:11" s="579" customFormat="1" ht="14.45" customHeight="1">
      <c r="B27" s="580"/>
      <c r="C27" s="581"/>
      <c r="D27" s="581"/>
      <c r="E27" s="581"/>
      <c r="F27" s="749" t="s">
        <v>28</v>
      </c>
      <c r="G27" s="581"/>
      <c r="H27" s="581"/>
      <c r="I27" s="749" t="s">
        <v>27</v>
      </c>
      <c r="J27" s="749" t="s">
        <v>29</v>
      </c>
      <c r="K27" s="584"/>
    </row>
    <row r="28" spans="2:11" s="579" customFormat="1" ht="14.45" customHeight="1">
      <c r="B28" s="580"/>
      <c r="C28" s="581"/>
      <c r="D28" s="750" t="s">
        <v>30</v>
      </c>
      <c r="E28" s="750" t="s">
        <v>31</v>
      </c>
      <c r="F28" s="751">
        <f>ROUNDUP(SUM(BE80:BE266), 2)</f>
        <v>0</v>
      </c>
      <c r="G28" s="581"/>
      <c r="H28" s="581"/>
      <c r="I28" s="752">
        <v>0.21</v>
      </c>
      <c r="J28" s="751">
        <f>ROUNDUP(ROUNDUP((SUM(BE80:BE266)), 2)*I28, 1)</f>
        <v>0</v>
      </c>
      <c r="K28" s="584"/>
    </row>
    <row r="29" spans="2:11" s="579" customFormat="1" ht="14.45" customHeight="1">
      <c r="B29" s="580"/>
      <c r="C29" s="581"/>
      <c r="D29" s="581"/>
      <c r="E29" s="750" t="s">
        <v>32</v>
      </c>
      <c r="F29" s="751">
        <f>ROUNDUP(SUM(BF80:BF266), 2)</f>
        <v>0</v>
      </c>
      <c r="G29" s="581"/>
      <c r="H29" s="581"/>
      <c r="I29" s="752">
        <v>0.15</v>
      </c>
      <c r="J29" s="751">
        <f>ROUNDUP(ROUNDUP((SUM(BF80:BF266)), 2)*I29, 1)</f>
        <v>0</v>
      </c>
      <c r="K29" s="584"/>
    </row>
    <row r="30" spans="2:11" s="579" customFormat="1" ht="14.45" hidden="1" customHeight="1">
      <c r="B30" s="580"/>
      <c r="C30" s="581"/>
      <c r="D30" s="581"/>
      <c r="E30" s="750" t="s">
        <v>33</v>
      </c>
      <c r="F30" s="751">
        <f>ROUNDUP(SUM(BG80:BG266), 2)</f>
        <v>0</v>
      </c>
      <c r="G30" s="581"/>
      <c r="H30" s="581"/>
      <c r="I30" s="752">
        <v>0.21</v>
      </c>
      <c r="J30" s="751">
        <v>0</v>
      </c>
      <c r="K30" s="584"/>
    </row>
    <row r="31" spans="2:11" s="579" customFormat="1" ht="14.45" hidden="1" customHeight="1">
      <c r="B31" s="580"/>
      <c r="C31" s="581"/>
      <c r="D31" s="581"/>
      <c r="E31" s="750" t="s">
        <v>34</v>
      </c>
      <c r="F31" s="751">
        <f>ROUNDUP(SUM(BH80:BH266), 2)</f>
        <v>0</v>
      </c>
      <c r="G31" s="581"/>
      <c r="H31" s="581"/>
      <c r="I31" s="752">
        <v>0.15</v>
      </c>
      <c r="J31" s="751">
        <v>0</v>
      </c>
      <c r="K31" s="584"/>
    </row>
    <row r="32" spans="2:11" s="579" customFormat="1" ht="14.45" hidden="1" customHeight="1">
      <c r="B32" s="580"/>
      <c r="C32" s="581"/>
      <c r="D32" s="581"/>
      <c r="E32" s="750" t="s">
        <v>35</v>
      </c>
      <c r="F32" s="751">
        <f>ROUNDUP(SUM(BI80:BI266), 2)</f>
        <v>0</v>
      </c>
      <c r="G32" s="581"/>
      <c r="H32" s="581"/>
      <c r="I32" s="752">
        <v>0</v>
      </c>
      <c r="J32" s="751">
        <v>0</v>
      </c>
      <c r="K32" s="584"/>
    </row>
    <row r="33" spans="2:11" s="579" customFormat="1" ht="6.95" customHeight="1">
      <c r="B33" s="580"/>
      <c r="C33" s="581"/>
      <c r="D33" s="581"/>
      <c r="E33" s="581"/>
      <c r="F33" s="581"/>
      <c r="G33" s="581"/>
      <c r="H33" s="581"/>
      <c r="I33" s="581"/>
      <c r="J33" s="581"/>
      <c r="K33" s="584"/>
    </row>
    <row r="34" spans="2:11" s="579" customFormat="1" ht="25.35" customHeight="1">
      <c r="B34" s="580"/>
      <c r="C34" s="603"/>
      <c r="D34" s="753" t="s">
        <v>36</v>
      </c>
      <c r="E34" s="605"/>
      <c r="F34" s="605"/>
      <c r="G34" s="754" t="s">
        <v>37</v>
      </c>
      <c r="H34" s="755" t="s">
        <v>38</v>
      </c>
      <c r="I34" s="605"/>
      <c r="J34" s="756">
        <f>SUM(J25:J32)</f>
        <v>0</v>
      </c>
      <c r="K34" s="609"/>
    </row>
    <row r="35" spans="2:11" s="579" customFormat="1" ht="14.45" customHeight="1">
      <c r="B35" s="610"/>
      <c r="C35" s="611"/>
      <c r="D35" s="611"/>
      <c r="E35" s="611"/>
      <c r="F35" s="611"/>
      <c r="G35" s="611"/>
      <c r="H35" s="611"/>
      <c r="I35" s="611"/>
      <c r="J35" s="611"/>
      <c r="K35" s="613"/>
    </row>
    <row r="39" spans="2:11" s="579" customFormat="1" ht="6.95" customHeight="1">
      <c r="B39" s="614"/>
      <c r="C39" s="615"/>
      <c r="D39" s="615"/>
      <c r="E39" s="615"/>
      <c r="F39" s="615"/>
      <c r="G39" s="615"/>
      <c r="H39" s="615"/>
      <c r="I39" s="615"/>
      <c r="J39" s="615"/>
      <c r="K39" s="617"/>
    </row>
    <row r="40" spans="2:11" s="579" customFormat="1" ht="36.950000000000003" customHeight="1">
      <c r="B40" s="580"/>
      <c r="C40" s="742" t="s">
        <v>47</v>
      </c>
      <c r="D40" s="581"/>
      <c r="E40" s="581"/>
      <c r="F40" s="581"/>
      <c r="G40" s="581"/>
      <c r="H40" s="581"/>
      <c r="I40" s="581"/>
      <c r="J40" s="581"/>
      <c r="K40" s="584"/>
    </row>
    <row r="41" spans="2:11" s="579" customFormat="1" ht="6.95" customHeight="1">
      <c r="B41" s="580"/>
      <c r="C41" s="581"/>
      <c r="D41" s="581"/>
      <c r="E41" s="581"/>
      <c r="F41" s="581"/>
      <c r="G41" s="581"/>
      <c r="H41" s="581"/>
      <c r="I41" s="581"/>
      <c r="J41" s="581"/>
      <c r="K41" s="584"/>
    </row>
    <row r="42" spans="2:11" s="579" customFormat="1" ht="14.45" customHeight="1">
      <c r="B42" s="580"/>
      <c r="C42" s="744" t="s">
        <v>8</v>
      </c>
      <c r="D42" s="581"/>
      <c r="E42" s="581"/>
      <c r="F42" s="581"/>
      <c r="G42" s="581"/>
      <c r="H42" s="581"/>
      <c r="I42" s="581"/>
      <c r="J42" s="581"/>
      <c r="K42" s="584"/>
    </row>
    <row r="43" spans="2:11" s="579" customFormat="1" ht="23.25" customHeight="1">
      <c r="B43" s="580"/>
      <c r="C43" s="581"/>
      <c r="D43" s="581"/>
      <c r="E43" s="1112" t="str">
        <f>E7</f>
        <v>Provozně stravovací objekt NH Kladruby n.L. - PZ</v>
      </c>
      <c r="F43" s="1107"/>
      <c r="G43" s="1107"/>
      <c r="H43" s="1107"/>
      <c r="I43" s="581"/>
      <c r="J43" s="581"/>
      <c r="K43" s="584"/>
    </row>
    <row r="44" spans="2:11" s="579" customFormat="1" ht="6.95" customHeight="1">
      <c r="B44" s="580"/>
      <c r="C44" s="581"/>
      <c r="D44" s="581"/>
      <c r="E44" s="581"/>
      <c r="F44" s="581"/>
      <c r="G44" s="581"/>
      <c r="H44" s="581"/>
      <c r="I44" s="581"/>
      <c r="J44" s="581"/>
      <c r="K44" s="584"/>
    </row>
    <row r="45" spans="2:11" s="579" customFormat="1" ht="18" customHeight="1">
      <c r="B45" s="580"/>
      <c r="C45" s="744" t="s">
        <v>13</v>
      </c>
      <c r="D45" s="581"/>
      <c r="E45" s="581"/>
      <c r="F45" s="735" t="str">
        <f>F10</f>
        <v xml:space="preserve"> </v>
      </c>
      <c r="G45" s="581"/>
      <c r="H45" s="581"/>
      <c r="I45" s="744" t="s">
        <v>15</v>
      </c>
      <c r="J45" s="746">
        <f>IF(J10="","",J10)</f>
        <v>42646</v>
      </c>
      <c r="K45" s="584"/>
    </row>
    <row r="46" spans="2:11" s="579" customFormat="1" ht="6.95" customHeight="1">
      <c r="B46" s="580"/>
      <c r="C46" s="581"/>
      <c r="D46" s="581"/>
      <c r="E46" s="581"/>
      <c r="F46" s="581"/>
      <c r="G46" s="581"/>
      <c r="H46" s="581"/>
      <c r="I46" s="581"/>
      <c r="J46" s="581"/>
      <c r="K46" s="584"/>
    </row>
    <row r="47" spans="2:11" s="579" customFormat="1" ht="15">
      <c r="B47" s="580"/>
      <c r="C47" s="744" t="s">
        <v>16</v>
      </c>
      <c r="D47" s="581"/>
      <c r="E47" s="581"/>
      <c r="F47" s="745" t="str">
        <f>E13</f>
        <v>NH Kladruby n.L. s.p.o.</v>
      </c>
      <c r="G47" s="581"/>
      <c r="H47" s="581"/>
      <c r="I47" s="744" t="s">
        <v>22</v>
      </c>
      <c r="J47" s="745" t="str">
        <f>E19</f>
        <v>PROINSTAL - Zahradník</v>
      </c>
      <c r="K47" s="584"/>
    </row>
    <row r="48" spans="2:11" s="579" customFormat="1" ht="14.45" customHeight="1">
      <c r="B48" s="580"/>
      <c r="C48" s="744" t="s">
        <v>20</v>
      </c>
      <c r="D48" s="581"/>
      <c r="E48" s="581"/>
      <c r="F48" s="735" t="str">
        <f>IF(E16="","",E16)</f>
        <v>dle výběrového řízení</v>
      </c>
      <c r="G48" s="581"/>
      <c r="H48" s="581"/>
      <c r="I48" s="581"/>
      <c r="J48" s="581"/>
      <c r="K48" s="584"/>
    </row>
    <row r="49" spans="2:47" s="579" customFormat="1" ht="10.35" customHeight="1">
      <c r="B49" s="580"/>
      <c r="C49" s="581"/>
      <c r="D49" s="581"/>
      <c r="E49" s="581"/>
      <c r="F49" s="581"/>
      <c r="G49" s="581"/>
      <c r="H49" s="581"/>
      <c r="I49" s="581"/>
      <c r="J49" s="581"/>
      <c r="K49" s="584"/>
    </row>
    <row r="50" spans="2:47" s="579" customFormat="1" ht="29.25" customHeight="1">
      <c r="B50" s="580"/>
      <c r="C50" s="757" t="s">
        <v>48</v>
      </c>
      <c r="D50" s="603"/>
      <c r="E50" s="603"/>
      <c r="F50" s="603"/>
      <c r="G50" s="603"/>
      <c r="H50" s="603"/>
      <c r="I50" s="603"/>
      <c r="J50" s="758" t="s">
        <v>49</v>
      </c>
      <c r="K50" s="620"/>
    </row>
    <row r="51" spans="2:47" s="579" customFormat="1" ht="10.35" customHeight="1">
      <c r="B51" s="580"/>
      <c r="C51" s="581"/>
      <c r="D51" s="581"/>
      <c r="E51" s="581"/>
      <c r="F51" s="581"/>
      <c r="G51" s="581"/>
      <c r="H51" s="581"/>
      <c r="I51" s="581"/>
      <c r="J51" s="581"/>
      <c r="K51" s="584"/>
    </row>
    <row r="52" spans="2:47" s="579" customFormat="1" ht="29.25" customHeight="1">
      <c r="B52" s="580"/>
      <c r="C52" s="759" t="s">
        <v>50</v>
      </c>
      <c r="D52" s="581"/>
      <c r="E52" s="581"/>
      <c r="F52" s="581"/>
      <c r="G52" s="581"/>
      <c r="H52" s="581"/>
      <c r="I52" s="581"/>
      <c r="J52" s="748">
        <f>J80</f>
        <v>0</v>
      </c>
      <c r="K52" s="584"/>
      <c r="AU52" s="568" t="s">
        <v>51</v>
      </c>
    </row>
    <row r="53" spans="2:47" s="766" customFormat="1" ht="24.95" customHeight="1">
      <c r="B53" s="760"/>
      <c r="C53" s="761"/>
      <c r="D53" s="762" t="s">
        <v>1890</v>
      </c>
      <c r="E53" s="763"/>
      <c r="F53" s="763"/>
      <c r="G53" s="763"/>
      <c r="H53" s="763"/>
      <c r="I53" s="763"/>
      <c r="J53" s="764">
        <f>J81</f>
        <v>0</v>
      </c>
      <c r="K53" s="765"/>
    </row>
    <row r="54" spans="2:47" s="773" customFormat="1" ht="19.899999999999999" customHeight="1">
      <c r="B54" s="767"/>
      <c r="C54" s="768"/>
      <c r="D54" s="769" t="s">
        <v>1889</v>
      </c>
      <c r="E54" s="770"/>
      <c r="F54" s="770"/>
      <c r="G54" s="770"/>
      <c r="H54" s="770"/>
      <c r="I54" s="770"/>
      <c r="J54" s="771">
        <f>J82</f>
        <v>0</v>
      </c>
      <c r="K54" s="772"/>
    </row>
    <row r="55" spans="2:47" s="773" customFormat="1" ht="19.899999999999999" customHeight="1">
      <c r="B55" s="767"/>
      <c r="C55" s="768"/>
      <c r="D55" s="769" t="s">
        <v>1888</v>
      </c>
      <c r="E55" s="770"/>
      <c r="F55" s="770"/>
      <c r="G55" s="770"/>
      <c r="H55" s="770"/>
      <c r="I55" s="770"/>
      <c r="J55" s="771">
        <f>J128</f>
        <v>0</v>
      </c>
      <c r="K55" s="772"/>
    </row>
    <row r="56" spans="2:47" s="773" customFormat="1" ht="19.899999999999999" customHeight="1">
      <c r="B56" s="767"/>
      <c r="C56" s="768"/>
      <c r="D56" s="769" t="s">
        <v>1887</v>
      </c>
      <c r="E56" s="770"/>
      <c r="F56" s="770"/>
      <c r="G56" s="770"/>
      <c r="H56" s="770"/>
      <c r="I56" s="770"/>
      <c r="J56" s="771">
        <f>J132</f>
        <v>0</v>
      </c>
      <c r="K56" s="772"/>
    </row>
    <row r="57" spans="2:47" s="773" customFormat="1" ht="19.899999999999999" customHeight="1">
      <c r="B57" s="767"/>
      <c r="C57" s="768"/>
      <c r="D57" s="769" t="s">
        <v>1886</v>
      </c>
      <c r="E57" s="770"/>
      <c r="F57" s="770"/>
      <c r="G57" s="770"/>
      <c r="H57" s="770"/>
      <c r="I57" s="770"/>
      <c r="J57" s="771">
        <f>J171</f>
        <v>0</v>
      </c>
      <c r="K57" s="772"/>
    </row>
    <row r="58" spans="2:47" s="766" customFormat="1" ht="24.95" customHeight="1">
      <c r="B58" s="760"/>
      <c r="C58" s="761"/>
      <c r="D58" s="762" t="s">
        <v>52</v>
      </c>
      <c r="E58" s="763"/>
      <c r="F58" s="763"/>
      <c r="G58" s="763"/>
      <c r="H58" s="763"/>
      <c r="I58" s="763"/>
      <c r="J58" s="764">
        <f>J173</f>
        <v>0</v>
      </c>
      <c r="K58" s="765"/>
    </row>
    <row r="59" spans="2:47" s="773" customFormat="1" ht="19.899999999999999" customHeight="1">
      <c r="B59" s="767"/>
      <c r="C59" s="768"/>
      <c r="D59" s="769" t="s">
        <v>1885</v>
      </c>
      <c r="E59" s="770"/>
      <c r="F59" s="770"/>
      <c r="G59" s="770"/>
      <c r="H59" s="770"/>
      <c r="I59" s="770"/>
      <c r="J59" s="771">
        <f>J174</f>
        <v>0</v>
      </c>
      <c r="K59" s="772"/>
    </row>
    <row r="60" spans="2:47" s="773" customFormat="1" ht="19.899999999999999" customHeight="1">
      <c r="B60" s="767"/>
      <c r="C60" s="768"/>
      <c r="D60" s="769" t="s">
        <v>1884</v>
      </c>
      <c r="E60" s="770"/>
      <c r="F60" s="770"/>
      <c r="G60" s="770"/>
      <c r="H60" s="770"/>
      <c r="I60" s="770"/>
      <c r="J60" s="771">
        <f>J243</f>
        <v>0</v>
      </c>
      <c r="K60" s="772"/>
    </row>
    <row r="61" spans="2:47" s="766" customFormat="1" ht="24.95" customHeight="1">
      <c r="B61" s="760"/>
      <c r="C61" s="761"/>
      <c r="D61" s="762" t="s">
        <v>62</v>
      </c>
      <c r="E61" s="763"/>
      <c r="F61" s="763"/>
      <c r="G61" s="763"/>
      <c r="H61" s="763"/>
      <c r="I61" s="763"/>
      <c r="J61" s="764">
        <f>J250</f>
        <v>0</v>
      </c>
      <c r="K61" s="765"/>
    </row>
    <row r="62" spans="2:47" s="773" customFormat="1" ht="19.899999999999999" customHeight="1">
      <c r="B62" s="767"/>
      <c r="C62" s="768"/>
      <c r="D62" s="769" t="s">
        <v>63</v>
      </c>
      <c r="E62" s="770"/>
      <c r="F62" s="770"/>
      <c r="G62" s="770"/>
      <c r="H62" s="770"/>
      <c r="I62" s="770"/>
      <c r="J62" s="771">
        <f>J251</f>
        <v>0</v>
      </c>
      <c r="K62" s="772"/>
    </row>
    <row r="63" spans="2:47" s="579" customFormat="1" ht="21.75" customHeight="1">
      <c r="B63" s="580"/>
      <c r="C63" s="581"/>
      <c r="D63" s="581"/>
      <c r="E63" s="581"/>
      <c r="F63" s="581"/>
      <c r="G63" s="581"/>
      <c r="H63" s="581"/>
      <c r="I63" s="581"/>
      <c r="J63" s="581"/>
      <c r="K63" s="584"/>
    </row>
    <row r="64" spans="2:47" s="579" customFormat="1" ht="6.95" customHeight="1">
      <c r="B64" s="610"/>
      <c r="C64" s="611"/>
      <c r="D64" s="611"/>
      <c r="E64" s="611"/>
      <c r="F64" s="611"/>
      <c r="G64" s="611"/>
      <c r="H64" s="611"/>
      <c r="I64" s="611"/>
      <c r="J64" s="611"/>
      <c r="K64" s="613"/>
    </row>
    <row r="68" spans="2:63" s="579" customFormat="1" ht="6.95" customHeight="1">
      <c r="B68" s="614"/>
      <c r="C68" s="615"/>
      <c r="D68" s="615"/>
      <c r="E68" s="615"/>
      <c r="F68" s="615"/>
      <c r="G68" s="615"/>
      <c r="H68" s="615"/>
      <c r="I68" s="615"/>
      <c r="J68" s="615"/>
      <c r="K68" s="615"/>
      <c r="L68" s="580"/>
    </row>
    <row r="69" spans="2:63" s="579" customFormat="1" ht="36.950000000000003" customHeight="1">
      <c r="B69" s="580"/>
      <c r="C69" s="774" t="s">
        <v>64</v>
      </c>
      <c r="L69" s="580"/>
    </row>
    <row r="70" spans="2:63" s="579" customFormat="1" ht="6.95" customHeight="1">
      <c r="B70" s="580"/>
      <c r="L70" s="580"/>
    </row>
    <row r="71" spans="2:63" s="579" customFormat="1" ht="14.45" customHeight="1">
      <c r="B71" s="580"/>
      <c r="C71" s="775" t="s">
        <v>8</v>
      </c>
      <c r="L71" s="580"/>
    </row>
    <row r="72" spans="2:63" s="579" customFormat="1" ht="23.25" customHeight="1">
      <c r="B72" s="580"/>
      <c r="E72" s="1110" t="str">
        <f>E7</f>
        <v>Provozně stravovací objekt NH Kladruby n.L. - PZ</v>
      </c>
      <c r="F72" s="1102"/>
      <c r="G72" s="1102"/>
      <c r="H72" s="1102"/>
      <c r="L72" s="580"/>
    </row>
    <row r="73" spans="2:63" s="579" customFormat="1" ht="6.95" customHeight="1">
      <c r="B73" s="580"/>
      <c r="L73" s="580"/>
    </row>
    <row r="74" spans="2:63" s="579" customFormat="1" ht="18" customHeight="1">
      <c r="B74" s="580"/>
      <c r="C74" s="775" t="s">
        <v>13</v>
      </c>
      <c r="F74" s="736" t="str">
        <f>F10</f>
        <v xml:space="preserve"> </v>
      </c>
      <c r="I74" s="775" t="s">
        <v>15</v>
      </c>
      <c r="J74" s="777">
        <f>IF(J10="","",J10)</f>
        <v>42646</v>
      </c>
      <c r="L74" s="580"/>
    </row>
    <row r="75" spans="2:63" s="579" customFormat="1" ht="6.95" customHeight="1">
      <c r="B75" s="580"/>
      <c r="L75" s="580"/>
    </row>
    <row r="76" spans="2:63" s="579" customFormat="1" ht="15">
      <c r="B76" s="580"/>
      <c r="C76" s="775" t="s">
        <v>16</v>
      </c>
      <c r="F76" s="776" t="str">
        <f>E13</f>
        <v>NH Kladruby n.L. s.p.o.</v>
      </c>
      <c r="I76" s="775" t="s">
        <v>22</v>
      </c>
      <c r="J76" s="776" t="str">
        <f>E19</f>
        <v>PROINSTAL - Zahradník</v>
      </c>
      <c r="L76" s="580"/>
    </row>
    <row r="77" spans="2:63" s="579" customFormat="1" ht="14.45" customHeight="1">
      <c r="B77" s="580"/>
      <c r="C77" s="775" t="s">
        <v>20</v>
      </c>
      <c r="F77" s="736" t="str">
        <f>IF(E16="","",E16)</f>
        <v>dle výběrového řízení</v>
      </c>
      <c r="L77" s="580"/>
    </row>
    <row r="78" spans="2:63" s="579" customFormat="1" ht="10.35" customHeight="1">
      <c r="B78" s="580"/>
      <c r="L78" s="580"/>
    </row>
    <row r="79" spans="2:63" s="650" customFormat="1" ht="29.25" customHeight="1">
      <c r="B79" s="641"/>
      <c r="C79" s="778" t="s">
        <v>65</v>
      </c>
      <c r="D79" s="779" t="s">
        <v>40</v>
      </c>
      <c r="E79" s="779" t="s">
        <v>39</v>
      </c>
      <c r="F79" s="779" t="s">
        <v>66</v>
      </c>
      <c r="G79" s="779" t="s">
        <v>67</v>
      </c>
      <c r="H79" s="779" t="s">
        <v>68</v>
      </c>
      <c r="I79" s="780" t="s">
        <v>69</v>
      </c>
      <c r="J79" s="779" t="s">
        <v>49</v>
      </c>
      <c r="K79" s="781" t="s">
        <v>70</v>
      </c>
      <c r="L79" s="641"/>
      <c r="M79" s="782" t="s">
        <v>71</v>
      </c>
      <c r="N79" s="783" t="s">
        <v>30</v>
      </c>
      <c r="O79" s="783" t="s">
        <v>72</v>
      </c>
      <c r="P79" s="783" t="s">
        <v>73</v>
      </c>
      <c r="Q79" s="783" t="s">
        <v>74</v>
      </c>
      <c r="R79" s="783" t="s">
        <v>75</v>
      </c>
      <c r="S79" s="783" t="s">
        <v>76</v>
      </c>
      <c r="T79" s="784" t="s">
        <v>77</v>
      </c>
    </row>
    <row r="80" spans="2:63" s="579" customFormat="1" ht="29.25" customHeight="1">
      <c r="B80" s="580"/>
      <c r="C80" s="785" t="s">
        <v>50</v>
      </c>
      <c r="J80" s="786">
        <f>BK80</f>
        <v>0</v>
      </c>
      <c r="L80" s="580"/>
      <c r="M80" s="653"/>
      <c r="N80" s="593"/>
      <c r="O80" s="593"/>
      <c r="P80" s="787">
        <f>P81+P173+P250</f>
        <v>159.58027999999999</v>
      </c>
      <c r="Q80" s="593"/>
      <c r="R80" s="787">
        <f>R81+R173+R250</f>
        <v>26.699284200000001</v>
      </c>
      <c r="S80" s="593"/>
      <c r="T80" s="788">
        <f>T81+T173+T250</f>
        <v>0</v>
      </c>
      <c r="AT80" s="568" t="s">
        <v>41</v>
      </c>
      <c r="AU80" s="568" t="s">
        <v>51</v>
      </c>
      <c r="BK80" s="789">
        <f>BK81+BK173+BK250</f>
        <v>0</v>
      </c>
    </row>
    <row r="81" spans="2:65" s="791" customFormat="1" ht="37.35" customHeight="1">
      <c r="B81" s="790"/>
      <c r="D81" s="792" t="s">
        <v>41</v>
      </c>
      <c r="E81" s="793" t="s">
        <v>1883</v>
      </c>
      <c r="F81" s="793" t="s">
        <v>1883</v>
      </c>
      <c r="J81" s="794">
        <f>BK81</f>
        <v>0</v>
      </c>
      <c r="L81" s="790"/>
      <c r="M81" s="795"/>
      <c r="N81" s="796"/>
      <c r="O81" s="796"/>
      <c r="P81" s="797">
        <f>P82+P128+P132+P171</f>
        <v>140.34127999999998</v>
      </c>
      <c r="Q81" s="796"/>
      <c r="R81" s="797">
        <f>R82+R128+R132+R171</f>
        <v>26.6047692</v>
      </c>
      <c r="S81" s="796"/>
      <c r="T81" s="798">
        <f>T82+T128+T132+T171</f>
        <v>0</v>
      </c>
      <c r="AR81" s="792" t="s">
        <v>12</v>
      </c>
      <c r="AT81" s="799" t="s">
        <v>41</v>
      </c>
      <c r="AU81" s="799" t="s">
        <v>42</v>
      </c>
      <c r="AY81" s="792" t="s">
        <v>79</v>
      </c>
      <c r="BK81" s="800">
        <f>BK82+BK128+BK132+BK171</f>
        <v>0</v>
      </c>
    </row>
    <row r="82" spans="2:65" s="791" customFormat="1" ht="19.899999999999999" customHeight="1">
      <c r="B82" s="790"/>
      <c r="D82" s="801" t="s">
        <v>41</v>
      </c>
      <c r="E82" s="802" t="s">
        <v>12</v>
      </c>
      <c r="F82" s="802" t="s">
        <v>1882</v>
      </c>
      <c r="J82" s="803">
        <f>BK82</f>
        <v>0</v>
      </c>
      <c r="L82" s="790"/>
      <c r="M82" s="795"/>
      <c r="N82" s="796"/>
      <c r="O82" s="796"/>
      <c r="P82" s="797">
        <f>SUM(P83:P127)</f>
        <v>84.503559999999993</v>
      </c>
      <c r="Q82" s="796"/>
      <c r="R82" s="797">
        <f>SUM(R83:R127)</f>
        <v>20.939689999999999</v>
      </c>
      <c r="S82" s="796"/>
      <c r="T82" s="798">
        <f>SUM(T83:T127)</f>
        <v>0</v>
      </c>
      <c r="AR82" s="792" t="s">
        <v>12</v>
      </c>
      <c r="AT82" s="799" t="s">
        <v>41</v>
      </c>
      <c r="AU82" s="799" t="s">
        <v>12</v>
      </c>
      <c r="AY82" s="792" t="s">
        <v>79</v>
      </c>
      <c r="BK82" s="800">
        <f>SUM(BK83:BK127)</f>
        <v>0</v>
      </c>
    </row>
    <row r="83" spans="2:65" s="579" customFormat="1" ht="22.5" customHeight="1">
      <c r="B83" s="580"/>
      <c r="C83" s="671" t="s">
        <v>12</v>
      </c>
      <c r="D83" s="671" t="s">
        <v>82</v>
      </c>
      <c r="E83" s="672" t="s">
        <v>1881</v>
      </c>
      <c r="F83" s="673" t="s">
        <v>1880</v>
      </c>
      <c r="G83" s="674" t="s">
        <v>85</v>
      </c>
      <c r="H83" s="675">
        <v>1</v>
      </c>
      <c r="I83" s="1"/>
      <c r="J83" s="675">
        <f>ROUND(I83*H83,3)</f>
        <v>0</v>
      </c>
      <c r="K83" s="673"/>
      <c r="L83" s="580"/>
      <c r="M83" s="804" t="s">
        <v>1</v>
      </c>
      <c r="N83" s="805" t="s">
        <v>31</v>
      </c>
      <c r="O83" s="806">
        <v>1.153</v>
      </c>
      <c r="P83" s="806">
        <f>O83*H83</f>
        <v>1.153</v>
      </c>
      <c r="Q83" s="806">
        <v>1.269E-2</v>
      </c>
      <c r="R83" s="806">
        <f>Q83*H83</f>
        <v>1.269E-2</v>
      </c>
      <c r="S83" s="806">
        <v>0</v>
      </c>
      <c r="T83" s="807">
        <f>S83*H83</f>
        <v>0</v>
      </c>
      <c r="AR83" s="568" t="s">
        <v>91</v>
      </c>
      <c r="AT83" s="568" t="s">
        <v>82</v>
      </c>
      <c r="AU83" s="568" t="s">
        <v>45</v>
      </c>
      <c r="AY83" s="568" t="s">
        <v>79</v>
      </c>
      <c r="BE83" s="637">
        <f>IF(N83="základní",J83,0)</f>
        <v>0</v>
      </c>
      <c r="BF83" s="637">
        <f>IF(N83="snížená",J83,0)</f>
        <v>0</v>
      </c>
      <c r="BG83" s="637">
        <f>IF(N83="zákl. přenesená",J83,0)</f>
        <v>0</v>
      </c>
      <c r="BH83" s="637">
        <f>IF(N83="sníž. přenesená",J83,0)</f>
        <v>0</v>
      </c>
      <c r="BI83" s="637">
        <f>IF(N83="nulová",J83,0)</f>
        <v>0</v>
      </c>
      <c r="BJ83" s="568" t="s">
        <v>12</v>
      </c>
      <c r="BK83" s="681">
        <f>ROUND(I83*H83,3)</f>
        <v>0</v>
      </c>
      <c r="BL83" s="568" t="s">
        <v>91</v>
      </c>
      <c r="BM83" s="568" t="s">
        <v>1879</v>
      </c>
    </row>
    <row r="84" spans="2:65" s="809" customFormat="1">
      <c r="B84" s="808"/>
      <c r="D84" s="810" t="s">
        <v>88</v>
      </c>
      <c r="E84" s="811" t="s">
        <v>1</v>
      </c>
      <c r="F84" s="812" t="s">
        <v>1685</v>
      </c>
      <c r="H84" s="813">
        <v>1</v>
      </c>
      <c r="I84" s="737"/>
      <c r="L84" s="808"/>
      <c r="M84" s="814"/>
      <c r="N84" s="815"/>
      <c r="O84" s="815"/>
      <c r="P84" s="815"/>
      <c r="Q84" s="815"/>
      <c r="R84" s="815"/>
      <c r="S84" s="815"/>
      <c r="T84" s="816"/>
      <c r="AT84" s="811" t="s">
        <v>88</v>
      </c>
      <c r="AU84" s="811" t="s">
        <v>45</v>
      </c>
      <c r="AV84" s="809" t="s">
        <v>45</v>
      </c>
      <c r="AW84" s="809" t="s">
        <v>24</v>
      </c>
      <c r="AX84" s="809" t="s">
        <v>42</v>
      </c>
      <c r="AY84" s="811" t="s">
        <v>79</v>
      </c>
    </row>
    <row r="85" spans="2:65" s="818" customFormat="1">
      <c r="B85" s="817"/>
      <c r="D85" s="819" t="s">
        <v>88</v>
      </c>
      <c r="E85" s="820" t="s">
        <v>1</v>
      </c>
      <c r="F85" s="821" t="s">
        <v>90</v>
      </c>
      <c r="H85" s="822">
        <v>1</v>
      </c>
      <c r="I85" s="738"/>
      <c r="L85" s="817"/>
      <c r="M85" s="823"/>
      <c r="N85" s="824"/>
      <c r="O85" s="824"/>
      <c r="P85" s="824"/>
      <c r="Q85" s="824"/>
      <c r="R85" s="824"/>
      <c r="S85" s="824"/>
      <c r="T85" s="825"/>
      <c r="AT85" s="826" t="s">
        <v>88</v>
      </c>
      <c r="AU85" s="826" t="s">
        <v>45</v>
      </c>
      <c r="AV85" s="818" t="s">
        <v>91</v>
      </c>
      <c r="AW85" s="818" t="s">
        <v>24</v>
      </c>
      <c r="AX85" s="818" t="s">
        <v>12</v>
      </c>
      <c r="AY85" s="826" t="s">
        <v>79</v>
      </c>
    </row>
    <row r="86" spans="2:65" s="579" customFormat="1" ht="22.5" customHeight="1">
      <c r="B86" s="580"/>
      <c r="C86" s="671" t="s">
        <v>45</v>
      </c>
      <c r="D86" s="671" t="s">
        <v>82</v>
      </c>
      <c r="E86" s="672" t="s">
        <v>1878</v>
      </c>
      <c r="F86" s="673" t="s">
        <v>1877</v>
      </c>
      <c r="G86" s="674" t="s">
        <v>1830</v>
      </c>
      <c r="H86" s="675">
        <v>1.5</v>
      </c>
      <c r="I86" s="1"/>
      <c r="J86" s="675">
        <f>ROUND(I86*H86,3)</f>
        <v>0</v>
      </c>
      <c r="K86" s="673"/>
      <c r="L86" s="580"/>
      <c r="M86" s="804" t="s">
        <v>1</v>
      </c>
      <c r="N86" s="805" t="s">
        <v>31</v>
      </c>
      <c r="O86" s="806">
        <v>1.548</v>
      </c>
      <c r="P86" s="806">
        <f>O86*H86</f>
        <v>2.3220000000000001</v>
      </c>
      <c r="Q86" s="806">
        <v>0</v>
      </c>
      <c r="R86" s="806">
        <f>Q86*H86</f>
        <v>0</v>
      </c>
      <c r="S86" s="806">
        <v>0</v>
      </c>
      <c r="T86" s="807">
        <f>S86*H86</f>
        <v>0</v>
      </c>
      <c r="AR86" s="568" t="s">
        <v>91</v>
      </c>
      <c r="AT86" s="568" t="s">
        <v>82</v>
      </c>
      <c r="AU86" s="568" t="s">
        <v>45</v>
      </c>
      <c r="AY86" s="568" t="s">
        <v>79</v>
      </c>
      <c r="BE86" s="637">
        <f>IF(N86="základní",J86,0)</f>
        <v>0</v>
      </c>
      <c r="BF86" s="637">
        <f>IF(N86="snížená",J86,0)</f>
        <v>0</v>
      </c>
      <c r="BG86" s="637">
        <f>IF(N86="zákl. přenesená",J86,0)</f>
        <v>0</v>
      </c>
      <c r="BH86" s="637">
        <f>IF(N86="sníž. přenesená",J86,0)</f>
        <v>0</v>
      </c>
      <c r="BI86" s="637">
        <f>IF(N86="nulová",J86,0)</f>
        <v>0</v>
      </c>
      <c r="BJ86" s="568" t="s">
        <v>12</v>
      </c>
      <c r="BK86" s="681">
        <f>ROUND(I86*H86,3)</f>
        <v>0</v>
      </c>
      <c r="BL86" s="568" t="s">
        <v>91</v>
      </c>
      <c r="BM86" s="568" t="s">
        <v>1876</v>
      </c>
    </row>
    <row r="87" spans="2:65" s="809" customFormat="1">
      <c r="B87" s="808"/>
      <c r="D87" s="810" t="s">
        <v>88</v>
      </c>
      <c r="E87" s="811" t="s">
        <v>1</v>
      </c>
      <c r="F87" s="812" t="s">
        <v>1875</v>
      </c>
      <c r="H87" s="813">
        <v>1.5</v>
      </c>
      <c r="I87" s="737"/>
      <c r="L87" s="808"/>
      <c r="M87" s="814"/>
      <c r="N87" s="815"/>
      <c r="O87" s="815"/>
      <c r="P87" s="815"/>
      <c r="Q87" s="815"/>
      <c r="R87" s="815"/>
      <c r="S87" s="815"/>
      <c r="T87" s="816"/>
      <c r="AT87" s="811" t="s">
        <v>88</v>
      </c>
      <c r="AU87" s="811" t="s">
        <v>45</v>
      </c>
      <c r="AV87" s="809" t="s">
        <v>45</v>
      </c>
      <c r="AW87" s="809" t="s">
        <v>24</v>
      </c>
      <c r="AX87" s="809" t="s">
        <v>42</v>
      </c>
      <c r="AY87" s="811" t="s">
        <v>79</v>
      </c>
    </row>
    <row r="88" spans="2:65" s="818" customFormat="1">
      <c r="B88" s="817"/>
      <c r="D88" s="819" t="s">
        <v>88</v>
      </c>
      <c r="E88" s="820" t="s">
        <v>1</v>
      </c>
      <c r="F88" s="821" t="s">
        <v>90</v>
      </c>
      <c r="H88" s="822">
        <v>1.5</v>
      </c>
      <c r="I88" s="738"/>
      <c r="L88" s="817"/>
      <c r="M88" s="823"/>
      <c r="N88" s="824"/>
      <c r="O88" s="824"/>
      <c r="P88" s="824"/>
      <c r="Q88" s="824"/>
      <c r="R88" s="824"/>
      <c r="S88" s="824"/>
      <c r="T88" s="825"/>
      <c r="AT88" s="826" t="s">
        <v>88</v>
      </c>
      <c r="AU88" s="826" t="s">
        <v>45</v>
      </c>
      <c r="AV88" s="818" t="s">
        <v>91</v>
      </c>
      <c r="AW88" s="818" t="s">
        <v>24</v>
      </c>
      <c r="AX88" s="818" t="s">
        <v>12</v>
      </c>
      <c r="AY88" s="826" t="s">
        <v>79</v>
      </c>
    </row>
    <row r="89" spans="2:65" s="579" customFormat="1" ht="22.5" customHeight="1">
      <c r="B89" s="580"/>
      <c r="C89" s="671" t="s">
        <v>98</v>
      </c>
      <c r="D89" s="671" t="s">
        <v>82</v>
      </c>
      <c r="E89" s="672" t="s">
        <v>1874</v>
      </c>
      <c r="F89" s="673" t="s">
        <v>1873</v>
      </c>
      <c r="G89" s="674" t="s">
        <v>1830</v>
      </c>
      <c r="H89" s="675">
        <v>34.04</v>
      </c>
      <c r="I89" s="1"/>
      <c r="J89" s="675">
        <f>ROUND(I89*H89,3)</f>
        <v>0</v>
      </c>
      <c r="K89" s="673"/>
      <c r="L89" s="580"/>
      <c r="M89" s="804" t="s">
        <v>1</v>
      </c>
      <c r="N89" s="805" t="s">
        <v>31</v>
      </c>
      <c r="O89" s="806">
        <v>1.43</v>
      </c>
      <c r="P89" s="806">
        <f>O89*H89</f>
        <v>48.677199999999999</v>
      </c>
      <c r="Q89" s="806">
        <v>0</v>
      </c>
      <c r="R89" s="806">
        <f>Q89*H89</f>
        <v>0</v>
      </c>
      <c r="S89" s="806">
        <v>0</v>
      </c>
      <c r="T89" s="807">
        <f>S89*H89</f>
        <v>0</v>
      </c>
      <c r="AR89" s="568" t="s">
        <v>91</v>
      </c>
      <c r="AT89" s="568" t="s">
        <v>82</v>
      </c>
      <c r="AU89" s="568" t="s">
        <v>45</v>
      </c>
      <c r="AY89" s="568" t="s">
        <v>79</v>
      </c>
      <c r="BE89" s="637">
        <f>IF(N89="základní",J89,0)</f>
        <v>0</v>
      </c>
      <c r="BF89" s="637">
        <f>IF(N89="snížená",J89,0)</f>
        <v>0</v>
      </c>
      <c r="BG89" s="637">
        <f>IF(N89="zákl. přenesená",J89,0)</f>
        <v>0</v>
      </c>
      <c r="BH89" s="637">
        <f>IF(N89="sníž. přenesená",J89,0)</f>
        <v>0</v>
      </c>
      <c r="BI89" s="637">
        <f>IF(N89="nulová",J89,0)</f>
        <v>0</v>
      </c>
      <c r="BJ89" s="568" t="s">
        <v>12</v>
      </c>
      <c r="BK89" s="681">
        <f>ROUND(I89*H89,3)</f>
        <v>0</v>
      </c>
      <c r="BL89" s="568" t="s">
        <v>91</v>
      </c>
      <c r="BM89" s="568" t="s">
        <v>1872</v>
      </c>
    </row>
    <row r="90" spans="2:65" s="828" customFormat="1">
      <c r="B90" s="827"/>
      <c r="D90" s="810" t="s">
        <v>88</v>
      </c>
      <c r="E90" s="829" t="s">
        <v>1</v>
      </c>
      <c r="F90" s="830" t="s">
        <v>1835</v>
      </c>
      <c r="H90" s="829" t="s">
        <v>1</v>
      </c>
      <c r="I90" s="739"/>
      <c r="L90" s="827"/>
      <c r="M90" s="831"/>
      <c r="N90" s="832"/>
      <c r="O90" s="832"/>
      <c r="P90" s="832"/>
      <c r="Q90" s="832"/>
      <c r="R90" s="832"/>
      <c r="S90" s="832"/>
      <c r="T90" s="833"/>
      <c r="AT90" s="829" t="s">
        <v>88</v>
      </c>
      <c r="AU90" s="829" t="s">
        <v>45</v>
      </c>
      <c r="AV90" s="828" t="s">
        <v>12</v>
      </c>
      <c r="AW90" s="828" t="s">
        <v>24</v>
      </c>
      <c r="AX90" s="828" t="s">
        <v>42</v>
      </c>
      <c r="AY90" s="829" t="s">
        <v>79</v>
      </c>
    </row>
    <row r="91" spans="2:65" s="809" customFormat="1">
      <c r="B91" s="808"/>
      <c r="D91" s="810" t="s">
        <v>88</v>
      </c>
      <c r="E91" s="811" t="s">
        <v>1</v>
      </c>
      <c r="F91" s="812" t="s">
        <v>1871</v>
      </c>
      <c r="H91" s="813">
        <v>34.04</v>
      </c>
      <c r="I91" s="737"/>
      <c r="L91" s="808"/>
      <c r="M91" s="814"/>
      <c r="N91" s="815"/>
      <c r="O91" s="815"/>
      <c r="P91" s="815"/>
      <c r="Q91" s="815"/>
      <c r="R91" s="815"/>
      <c r="S91" s="815"/>
      <c r="T91" s="816"/>
      <c r="AT91" s="811" t="s">
        <v>88</v>
      </c>
      <c r="AU91" s="811" t="s">
        <v>45</v>
      </c>
      <c r="AV91" s="809" t="s">
        <v>45</v>
      </c>
      <c r="AW91" s="809" t="s">
        <v>24</v>
      </c>
      <c r="AX91" s="809" t="s">
        <v>42</v>
      </c>
      <c r="AY91" s="811" t="s">
        <v>79</v>
      </c>
    </row>
    <row r="92" spans="2:65" s="818" customFormat="1">
      <c r="B92" s="817"/>
      <c r="D92" s="819" t="s">
        <v>88</v>
      </c>
      <c r="E92" s="820" t="s">
        <v>1</v>
      </c>
      <c r="F92" s="821" t="s">
        <v>90</v>
      </c>
      <c r="H92" s="822">
        <v>34.04</v>
      </c>
      <c r="I92" s="738"/>
      <c r="L92" s="817"/>
      <c r="M92" s="823"/>
      <c r="N92" s="824"/>
      <c r="O92" s="824"/>
      <c r="P92" s="824"/>
      <c r="Q92" s="824"/>
      <c r="R92" s="824"/>
      <c r="S92" s="824"/>
      <c r="T92" s="825"/>
      <c r="AT92" s="826" t="s">
        <v>88</v>
      </c>
      <c r="AU92" s="826" t="s">
        <v>45</v>
      </c>
      <c r="AV92" s="818" t="s">
        <v>91</v>
      </c>
      <c r="AW92" s="818" t="s">
        <v>24</v>
      </c>
      <c r="AX92" s="818" t="s">
        <v>12</v>
      </c>
      <c r="AY92" s="826" t="s">
        <v>79</v>
      </c>
    </row>
    <row r="93" spans="2:65" s="579" customFormat="1" ht="22.5" customHeight="1">
      <c r="B93" s="580"/>
      <c r="C93" s="671" t="s">
        <v>91</v>
      </c>
      <c r="D93" s="671" t="s">
        <v>82</v>
      </c>
      <c r="E93" s="672" t="s">
        <v>1870</v>
      </c>
      <c r="F93" s="673" t="s">
        <v>1869</v>
      </c>
      <c r="G93" s="674" t="s">
        <v>1830</v>
      </c>
      <c r="H93" s="675">
        <v>34.04</v>
      </c>
      <c r="I93" s="1"/>
      <c r="J93" s="675">
        <f>ROUND(I93*H93,3)</f>
        <v>0</v>
      </c>
      <c r="K93" s="673"/>
      <c r="L93" s="580"/>
      <c r="M93" s="804" t="s">
        <v>1</v>
      </c>
      <c r="N93" s="805" t="s">
        <v>31</v>
      </c>
      <c r="O93" s="806">
        <v>0.1</v>
      </c>
      <c r="P93" s="806">
        <f>O93*H93</f>
        <v>3.4039999999999999</v>
      </c>
      <c r="Q93" s="806">
        <v>0</v>
      </c>
      <c r="R93" s="806">
        <f>Q93*H93</f>
        <v>0</v>
      </c>
      <c r="S93" s="806">
        <v>0</v>
      </c>
      <c r="T93" s="807">
        <f>S93*H93</f>
        <v>0</v>
      </c>
      <c r="AR93" s="568" t="s">
        <v>91</v>
      </c>
      <c r="AT93" s="568" t="s">
        <v>82</v>
      </c>
      <c r="AU93" s="568" t="s">
        <v>45</v>
      </c>
      <c r="AY93" s="568" t="s">
        <v>79</v>
      </c>
      <c r="BE93" s="637">
        <f>IF(N93="základní",J93,0)</f>
        <v>0</v>
      </c>
      <c r="BF93" s="637">
        <f>IF(N93="snížená",J93,0)</f>
        <v>0</v>
      </c>
      <c r="BG93" s="637">
        <f>IF(N93="zákl. přenesená",J93,0)</f>
        <v>0</v>
      </c>
      <c r="BH93" s="637">
        <f>IF(N93="sníž. přenesená",J93,0)</f>
        <v>0</v>
      </c>
      <c r="BI93" s="637">
        <f>IF(N93="nulová",J93,0)</f>
        <v>0</v>
      </c>
      <c r="BJ93" s="568" t="s">
        <v>12</v>
      </c>
      <c r="BK93" s="681">
        <f>ROUND(I93*H93,3)</f>
        <v>0</v>
      </c>
      <c r="BL93" s="568" t="s">
        <v>91</v>
      </c>
      <c r="BM93" s="568" t="s">
        <v>1868</v>
      </c>
    </row>
    <row r="94" spans="2:65" s="809" customFormat="1">
      <c r="B94" s="808"/>
      <c r="D94" s="810" t="s">
        <v>88</v>
      </c>
      <c r="E94" s="811" t="s">
        <v>1</v>
      </c>
      <c r="F94" s="812" t="s">
        <v>1867</v>
      </c>
      <c r="H94" s="813">
        <v>34.04</v>
      </c>
      <c r="I94" s="737"/>
      <c r="L94" s="808"/>
      <c r="M94" s="814"/>
      <c r="N94" s="815"/>
      <c r="O94" s="815"/>
      <c r="P94" s="815"/>
      <c r="Q94" s="815"/>
      <c r="R94" s="815"/>
      <c r="S94" s="815"/>
      <c r="T94" s="816"/>
      <c r="AT94" s="811" t="s">
        <v>88</v>
      </c>
      <c r="AU94" s="811" t="s">
        <v>45</v>
      </c>
      <c r="AV94" s="809" t="s">
        <v>45</v>
      </c>
      <c r="AW94" s="809" t="s">
        <v>24</v>
      </c>
      <c r="AX94" s="809" t="s">
        <v>42</v>
      </c>
      <c r="AY94" s="811" t="s">
        <v>79</v>
      </c>
    </row>
    <row r="95" spans="2:65" s="818" customFormat="1">
      <c r="B95" s="817"/>
      <c r="D95" s="819" t="s">
        <v>88</v>
      </c>
      <c r="E95" s="820" t="s">
        <v>1</v>
      </c>
      <c r="F95" s="821" t="s">
        <v>90</v>
      </c>
      <c r="H95" s="822">
        <v>34.04</v>
      </c>
      <c r="I95" s="738"/>
      <c r="L95" s="817"/>
      <c r="M95" s="823"/>
      <c r="N95" s="824"/>
      <c r="O95" s="824"/>
      <c r="P95" s="824"/>
      <c r="Q95" s="824"/>
      <c r="R95" s="824"/>
      <c r="S95" s="824"/>
      <c r="T95" s="825"/>
      <c r="AT95" s="826" t="s">
        <v>88</v>
      </c>
      <c r="AU95" s="826" t="s">
        <v>45</v>
      </c>
      <c r="AV95" s="818" t="s">
        <v>91</v>
      </c>
      <c r="AW95" s="818" t="s">
        <v>24</v>
      </c>
      <c r="AX95" s="818" t="s">
        <v>12</v>
      </c>
      <c r="AY95" s="826" t="s">
        <v>79</v>
      </c>
    </row>
    <row r="96" spans="2:65" s="579" customFormat="1" ht="22.5" customHeight="1">
      <c r="B96" s="580"/>
      <c r="C96" s="671" t="s">
        <v>107</v>
      </c>
      <c r="D96" s="671" t="s">
        <v>82</v>
      </c>
      <c r="E96" s="672" t="s">
        <v>1866</v>
      </c>
      <c r="F96" s="673" t="s">
        <v>1865</v>
      </c>
      <c r="G96" s="674" t="s">
        <v>1830</v>
      </c>
      <c r="H96" s="675">
        <v>34.04</v>
      </c>
      <c r="I96" s="1"/>
      <c r="J96" s="675">
        <f>ROUND(I96*H96,3)</f>
        <v>0</v>
      </c>
      <c r="K96" s="673"/>
      <c r="L96" s="580"/>
      <c r="M96" s="804" t="s">
        <v>1</v>
      </c>
      <c r="N96" s="805" t="s">
        <v>31</v>
      </c>
      <c r="O96" s="806">
        <v>0.34499999999999997</v>
      </c>
      <c r="P96" s="806">
        <f>O96*H96</f>
        <v>11.743799999999998</v>
      </c>
      <c r="Q96" s="806">
        <v>0</v>
      </c>
      <c r="R96" s="806">
        <f>Q96*H96</f>
        <v>0</v>
      </c>
      <c r="S96" s="806">
        <v>0</v>
      </c>
      <c r="T96" s="807">
        <f>S96*H96</f>
        <v>0</v>
      </c>
      <c r="AR96" s="568" t="s">
        <v>91</v>
      </c>
      <c r="AT96" s="568" t="s">
        <v>82</v>
      </c>
      <c r="AU96" s="568" t="s">
        <v>45</v>
      </c>
      <c r="AY96" s="568" t="s">
        <v>79</v>
      </c>
      <c r="BE96" s="637">
        <f>IF(N96="základní",J96,0)</f>
        <v>0</v>
      </c>
      <c r="BF96" s="637">
        <f>IF(N96="snížená",J96,0)</f>
        <v>0</v>
      </c>
      <c r="BG96" s="637">
        <f>IF(N96="zákl. přenesená",J96,0)</f>
        <v>0</v>
      </c>
      <c r="BH96" s="637">
        <f>IF(N96="sníž. přenesená",J96,0)</f>
        <v>0</v>
      </c>
      <c r="BI96" s="637">
        <f>IF(N96="nulová",J96,0)</f>
        <v>0</v>
      </c>
      <c r="BJ96" s="568" t="s">
        <v>12</v>
      </c>
      <c r="BK96" s="681">
        <f>ROUND(I96*H96,3)</f>
        <v>0</v>
      </c>
      <c r="BL96" s="568" t="s">
        <v>91</v>
      </c>
      <c r="BM96" s="568" t="s">
        <v>1864</v>
      </c>
    </row>
    <row r="97" spans="2:65" s="809" customFormat="1">
      <c r="B97" s="808"/>
      <c r="D97" s="810" t="s">
        <v>88</v>
      </c>
      <c r="E97" s="811" t="s">
        <v>1</v>
      </c>
      <c r="F97" s="812" t="s">
        <v>1863</v>
      </c>
      <c r="H97" s="813">
        <v>34.04</v>
      </c>
      <c r="I97" s="737"/>
      <c r="L97" s="808"/>
      <c r="M97" s="814"/>
      <c r="N97" s="815"/>
      <c r="O97" s="815"/>
      <c r="P97" s="815"/>
      <c r="Q97" s="815"/>
      <c r="R97" s="815"/>
      <c r="S97" s="815"/>
      <c r="T97" s="816"/>
      <c r="AT97" s="811" t="s">
        <v>88</v>
      </c>
      <c r="AU97" s="811" t="s">
        <v>45</v>
      </c>
      <c r="AV97" s="809" t="s">
        <v>45</v>
      </c>
      <c r="AW97" s="809" t="s">
        <v>24</v>
      </c>
      <c r="AX97" s="809" t="s">
        <v>42</v>
      </c>
      <c r="AY97" s="811" t="s">
        <v>79</v>
      </c>
    </row>
    <row r="98" spans="2:65" s="818" customFormat="1">
      <c r="B98" s="817"/>
      <c r="D98" s="819" t="s">
        <v>88</v>
      </c>
      <c r="E98" s="820" t="s">
        <v>1</v>
      </c>
      <c r="F98" s="821" t="s">
        <v>90</v>
      </c>
      <c r="H98" s="822">
        <v>34.04</v>
      </c>
      <c r="I98" s="738"/>
      <c r="L98" s="817"/>
      <c r="M98" s="823"/>
      <c r="N98" s="824"/>
      <c r="O98" s="824"/>
      <c r="P98" s="824"/>
      <c r="Q98" s="824"/>
      <c r="R98" s="824"/>
      <c r="S98" s="824"/>
      <c r="T98" s="825"/>
      <c r="AT98" s="826" t="s">
        <v>88</v>
      </c>
      <c r="AU98" s="826" t="s">
        <v>45</v>
      </c>
      <c r="AV98" s="818" t="s">
        <v>91</v>
      </c>
      <c r="AW98" s="818" t="s">
        <v>24</v>
      </c>
      <c r="AX98" s="818" t="s">
        <v>12</v>
      </c>
      <c r="AY98" s="826" t="s">
        <v>79</v>
      </c>
    </row>
    <row r="99" spans="2:65" s="579" customFormat="1" ht="22.5" customHeight="1">
      <c r="B99" s="580"/>
      <c r="C99" s="671" t="s">
        <v>112</v>
      </c>
      <c r="D99" s="671" t="s">
        <v>82</v>
      </c>
      <c r="E99" s="672" t="s">
        <v>1862</v>
      </c>
      <c r="F99" s="673" t="s">
        <v>1861</v>
      </c>
      <c r="G99" s="674" t="s">
        <v>1830</v>
      </c>
      <c r="H99" s="675">
        <v>10.36</v>
      </c>
      <c r="I99" s="1"/>
      <c r="J99" s="675">
        <f>ROUND(I99*H99,3)</f>
        <v>0</v>
      </c>
      <c r="K99" s="673"/>
      <c r="L99" s="580"/>
      <c r="M99" s="804" t="s">
        <v>1</v>
      </c>
      <c r="N99" s="805" t="s">
        <v>31</v>
      </c>
      <c r="O99" s="806">
        <v>8.3000000000000004E-2</v>
      </c>
      <c r="P99" s="806">
        <f>O99*H99</f>
        <v>0.85987999999999998</v>
      </c>
      <c r="Q99" s="806">
        <v>0</v>
      </c>
      <c r="R99" s="806">
        <f>Q99*H99</f>
        <v>0</v>
      </c>
      <c r="S99" s="806">
        <v>0</v>
      </c>
      <c r="T99" s="807">
        <f>S99*H99</f>
        <v>0</v>
      </c>
      <c r="AR99" s="568" t="s">
        <v>91</v>
      </c>
      <c r="AT99" s="568" t="s">
        <v>82</v>
      </c>
      <c r="AU99" s="568" t="s">
        <v>45</v>
      </c>
      <c r="AY99" s="568" t="s">
        <v>79</v>
      </c>
      <c r="BE99" s="637">
        <f>IF(N99="základní",J99,0)</f>
        <v>0</v>
      </c>
      <c r="BF99" s="637">
        <f>IF(N99="snížená",J99,0)</f>
        <v>0</v>
      </c>
      <c r="BG99" s="637">
        <f>IF(N99="zákl. přenesená",J99,0)</f>
        <v>0</v>
      </c>
      <c r="BH99" s="637">
        <f>IF(N99="sníž. přenesená",J99,0)</f>
        <v>0</v>
      </c>
      <c r="BI99" s="637">
        <f>IF(N99="nulová",J99,0)</f>
        <v>0</v>
      </c>
      <c r="BJ99" s="568" t="s">
        <v>12</v>
      </c>
      <c r="BK99" s="681">
        <f>ROUND(I99*H99,3)</f>
        <v>0</v>
      </c>
      <c r="BL99" s="568" t="s">
        <v>91</v>
      </c>
      <c r="BM99" s="568" t="s">
        <v>1860</v>
      </c>
    </row>
    <row r="100" spans="2:65" s="828" customFormat="1">
      <c r="B100" s="827"/>
      <c r="D100" s="810" t="s">
        <v>88</v>
      </c>
      <c r="E100" s="829" t="s">
        <v>1</v>
      </c>
      <c r="F100" s="830" t="s">
        <v>1835</v>
      </c>
      <c r="H100" s="829" t="s">
        <v>1</v>
      </c>
      <c r="I100" s="739"/>
      <c r="L100" s="827"/>
      <c r="M100" s="831"/>
      <c r="N100" s="832"/>
      <c r="O100" s="832"/>
      <c r="P100" s="832"/>
      <c r="Q100" s="832"/>
      <c r="R100" s="832"/>
      <c r="S100" s="832"/>
      <c r="T100" s="833"/>
      <c r="AT100" s="829" t="s">
        <v>88</v>
      </c>
      <c r="AU100" s="829" t="s">
        <v>45</v>
      </c>
      <c r="AV100" s="828" t="s">
        <v>12</v>
      </c>
      <c r="AW100" s="828" t="s">
        <v>24</v>
      </c>
      <c r="AX100" s="828" t="s">
        <v>42</v>
      </c>
      <c r="AY100" s="829" t="s">
        <v>79</v>
      </c>
    </row>
    <row r="101" spans="2:65" s="809" customFormat="1">
      <c r="B101" s="808"/>
      <c r="D101" s="810" t="s">
        <v>88</v>
      </c>
      <c r="E101" s="811" t="s">
        <v>1</v>
      </c>
      <c r="F101" s="812" t="s">
        <v>1853</v>
      </c>
      <c r="H101" s="813">
        <v>10.36</v>
      </c>
      <c r="I101" s="737"/>
      <c r="L101" s="808"/>
      <c r="M101" s="814"/>
      <c r="N101" s="815"/>
      <c r="O101" s="815"/>
      <c r="P101" s="815"/>
      <c r="Q101" s="815"/>
      <c r="R101" s="815"/>
      <c r="S101" s="815"/>
      <c r="T101" s="816"/>
      <c r="AT101" s="811" t="s">
        <v>88</v>
      </c>
      <c r="AU101" s="811" t="s">
        <v>45</v>
      </c>
      <c r="AV101" s="809" t="s">
        <v>45</v>
      </c>
      <c r="AW101" s="809" t="s">
        <v>24</v>
      </c>
      <c r="AX101" s="809" t="s">
        <v>42</v>
      </c>
      <c r="AY101" s="811" t="s">
        <v>79</v>
      </c>
    </row>
    <row r="102" spans="2:65" s="818" customFormat="1">
      <c r="B102" s="817"/>
      <c r="D102" s="819" t="s">
        <v>88</v>
      </c>
      <c r="E102" s="820" t="s">
        <v>1</v>
      </c>
      <c r="F102" s="821" t="s">
        <v>90</v>
      </c>
      <c r="H102" s="822">
        <v>10.36</v>
      </c>
      <c r="I102" s="738"/>
      <c r="L102" s="817"/>
      <c r="M102" s="823"/>
      <c r="N102" s="824"/>
      <c r="O102" s="824"/>
      <c r="P102" s="824"/>
      <c r="Q102" s="824"/>
      <c r="R102" s="824"/>
      <c r="S102" s="824"/>
      <c r="T102" s="825"/>
      <c r="AT102" s="826" t="s">
        <v>88</v>
      </c>
      <c r="AU102" s="826" t="s">
        <v>45</v>
      </c>
      <c r="AV102" s="818" t="s">
        <v>91</v>
      </c>
      <c r="AW102" s="818" t="s">
        <v>24</v>
      </c>
      <c r="AX102" s="818" t="s">
        <v>12</v>
      </c>
      <c r="AY102" s="826" t="s">
        <v>79</v>
      </c>
    </row>
    <row r="103" spans="2:65" s="579" customFormat="1" ht="22.5" customHeight="1">
      <c r="B103" s="580"/>
      <c r="C103" s="671" t="s">
        <v>117</v>
      </c>
      <c r="D103" s="671" t="s">
        <v>82</v>
      </c>
      <c r="E103" s="672" t="s">
        <v>1859</v>
      </c>
      <c r="F103" s="673" t="s">
        <v>1858</v>
      </c>
      <c r="G103" s="674" t="s">
        <v>1830</v>
      </c>
      <c r="H103" s="675">
        <v>10.36</v>
      </c>
      <c r="I103" s="1"/>
      <c r="J103" s="675">
        <f>ROUND(I103*H103,3)</f>
        <v>0</v>
      </c>
      <c r="K103" s="673"/>
      <c r="L103" s="580"/>
      <c r="M103" s="804" t="s">
        <v>1</v>
      </c>
      <c r="N103" s="805" t="s">
        <v>31</v>
      </c>
      <c r="O103" s="806">
        <v>0.65200000000000002</v>
      </c>
      <c r="P103" s="806">
        <f>O103*H103</f>
        <v>6.7547199999999998</v>
      </c>
      <c r="Q103" s="806">
        <v>0</v>
      </c>
      <c r="R103" s="806">
        <f>Q103*H103</f>
        <v>0</v>
      </c>
      <c r="S103" s="806">
        <v>0</v>
      </c>
      <c r="T103" s="807">
        <f>S103*H103</f>
        <v>0</v>
      </c>
      <c r="AR103" s="568" t="s">
        <v>91</v>
      </c>
      <c r="AT103" s="568" t="s">
        <v>82</v>
      </c>
      <c r="AU103" s="568" t="s">
        <v>45</v>
      </c>
      <c r="AY103" s="568" t="s">
        <v>79</v>
      </c>
      <c r="BE103" s="637">
        <f>IF(N103="základní",J103,0)</f>
        <v>0</v>
      </c>
      <c r="BF103" s="637">
        <f>IF(N103="snížená",J103,0)</f>
        <v>0</v>
      </c>
      <c r="BG103" s="637">
        <f>IF(N103="zákl. přenesená",J103,0)</f>
        <v>0</v>
      </c>
      <c r="BH103" s="637">
        <f>IF(N103="sníž. přenesená",J103,0)</f>
        <v>0</v>
      </c>
      <c r="BI103" s="637">
        <f>IF(N103="nulová",J103,0)</f>
        <v>0</v>
      </c>
      <c r="BJ103" s="568" t="s">
        <v>12</v>
      </c>
      <c r="BK103" s="681">
        <f>ROUND(I103*H103,3)</f>
        <v>0</v>
      </c>
      <c r="BL103" s="568" t="s">
        <v>91</v>
      </c>
      <c r="BM103" s="568" t="s">
        <v>1857</v>
      </c>
    </row>
    <row r="104" spans="2:65" s="828" customFormat="1">
      <c r="B104" s="827"/>
      <c r="D104" s="810" t="s">
        <v>88</v>
      </c>
      <c r="E104" s="829" t="s">
        <v>1</v>
      </c>
      <c r="F104" s="830" t="s">
        <v>1835</v>
      </c>
      <c r="H104" s="829" t="s">
        <v>1</v>
      </c>
      <c r="I104" s="739"/>
      <c r="L104" s="827"/>
      <c r="M104" s="831"/>
      <c r="N104" s="832"/>
      <c r="O104" s="832"/>
      <c r="P104" s="832"/>
      <c r="Q104" s="832"/>
      <c r="R104" s="832"/>
      <c r="S104" s="832"/>
      <c r="T104" s="833"/>
      <c r="AT104" s="829" t="s">
        <v>88</v>
      </c>
      <c r="AU104" s="829" t="s">
        <v>45</v>
      </c>
      <c r="AV104" s="828" t="s">
        <v>12</v>
      </c>
      <c r="AW104" s="828" t="s">
        <v>24</v>
      </c>
      <c r="AX104" s="828" t="s">
        <v>42</v>
      </c>
      <c r="AY104" s="829" t="s">
        <v>79</v>
      </c>
    </row>
    <row r="105" spans="2:65" s="809" customFormat="1">
      <c r="B105" s="808"/>
      <c r="D105" s="810" t="s">
        <v>88</v>
      </c>
      <c r="E105" s="811" t="s">
        <v>1</v>
      </c>
      <c r="F105" s="812" t="s">
        <v>1853</v>
      </c>
      <c r="H105" s="813">
        <v>10.36</v>
      </c>
      <c r="I105" s="737"/>
      <c r="L105" s="808"/>
      <c r="M105" s="814"/>
      <c r="N105" s="815"/>
      <c r="O105" s="815"/>
      <c r="P105" s="815"/>
      <c r="Q105" s="815"/>
      <c r="R105" s="815"/>
      <c r="S105" s="815"/>
      <c r="T105" s="816"/>
      <c r="AT105" s="811" t="s">
        <v>88</v>
      </c>
      <c r="AU105" s="811" t="s">
        <v>45</v>
      </c>
      <c r="AV105" s="809" t="s">
        <v>45</v>
      </c>
      <c r="AW105" s="809" t="s">
        <v>24</v>
      </c>
      <c r="AX105" s="809" t="s">
        <v>42</v>
      </c>
      <c r="AY105" s="811" t="s">
        <v>79</v>
      </c>
    </row>
    <row r="106" spans="2:65" s="818" customFormat="1">
      <c r="B106" s="817"/>
      <c r="D106" s="819" t="s">
        <v>88</v>
      </c>
      <c r="E106" s="820" t="s">
        <v>1</v>
      </c>
      <c r="F106" s="821" t="s">
        <v>90</v>
      </c>
      <c r="H106" s="822">
        <v>10.36</v>
      </c>
      <c r="I106" s="738"/>
      <c r="L106" s="817"/>
      <c r="M106" s="823"/>
      <c r="N106" s="824"/>
      <c r="O106" s="824"/>
      <c r="P106" s="824"/>
      <c r="Q106" s="824"/>
      <c r="R106" s="824"/>
      <c r="S106" s="824"/>
      <c r="T106" s="825"/>
      <c r="AT106" s="826" t="s">
        <v>88</v>
      </c>
      <c r="AU106" s="826" t="s">
        <v>45</v>
      </c>
      <c r="AV106" s="818" t="s">
        <v>91</v>
      </c>
      <c r="AW106" s="818" t="s">
        <v>24</v>
      </c>
      <c r="AX106" s="818" t="s">
        <v>12</v>
      </c>
      <c r="AY106" s="826" t="s">
        <v>79</v>
      </c>
    </row>
    <row r="107" spans="2:65" s="579" customFormat="1" ht="22.5" customHeight="1">
      <c r="B107" s="580"/>
      <c r="C107" s="671" t="s">
        <v>122</v>
      </c>
      <c r="D107" s="671" t="s">
        <v>82</v>
      </c>
      <c r="E107" s="672" t="s">
        <v>1856</v>
      </c>
      <c r="F107" s="673" t="s">
        <v>1855</v>
      </c>
      <c r="G107" s="674" t="s">
        <v>1830</v>
      </c>
      <c r="H107" s="675">
        <v>10.36</v>
      </c>
      <c r="I107" s="1"/>
      <c r="J107" s="675">
        <f>ROUND(I107*H107,3)</f>
        <v>0</v>
      </c>
      <c r="K107" s="673"/>
      <c r="L107" s="580"/>
      <c r="M107" s="804" t="s">
        <v>1</v>
      </c>
      <c r="N107" s="805" t="s">
        <v>31</v>
      </c>
      <c r="O107" s="806">
        <v>8.9999999999999993E-3</v>
      </c>
      <c r="P107" s="806">
        <f>O107*H107</f>
        <v>9.323999999999999E-2</v>
      </c>
      <c r="Q107" s="806">
        <v>0</v>
      </c>
      <c r="R107" s="806">
        <f>Q107*H107</f>
        <v>0</v>
      </c>
      <c r="S107" s="806">
        <v>0</v>
      </c>
      <c r="T107" s="807">
        <f>S107*H107</f>
        <v>0</v>
      </c>
      <c r="AR107" s="568" t="s">
        <v>91</v>
      </c>
      <c r="AT107" s="568" t="s">
        <v>82</v>
      </c>
      <c r="AU107" s="568" t="s">
        <v>45</v>
      </c>
      <c r="AY107" s="568" t="s">
        <v>79</v>
      </c>
      <c r="BE107" s="637">
        <f>IF(N107="základní",J107,0)</f>
        <v>0</v>
      </c>
      <c r="BF107" s="637">
        <f>IF(N107="snížená",J107,0)</f>
        <v>0</v>
      </c>
      <c r="BG107" s="637">
        <f>IF(N107="zákl. přenesená",J107,0)</f>
        <v>0</v>
      </c>
      <c r="BH107" s="637">
        <f>IF(N107="sníž. přenesená",J107,0)</f>
        <v>0</v>
      </c>
      <c r="BI107" s="637">
        <f>IF(N107="nulová",J107,0)</f>
        <v>0</v>
      </c>
      <c r="BJ107" s="568" t="s">
        <v>12</v>
      </c>
      <c r="BK107" s="681">
        <f>ROUND(I107*H107,3)</f>
        <v>0</v>
      </c>
      <c r="BL107" s="568" t="s">
        <v>91</v>
      </c>
      <c r="BM107" s="568" t="s">
        <v>1854</v>
      </c>
    </row>
    <row r="108" spans="2:65" s="828" customFormat="1">
      <c r="B108" s="827"/>
      <c r="D108" s="810" t="s">
        <v>88</v>
      </c>
      <c r="E108" s="829" t="s">
        <v>1</v>
      </c>
      <c r="F108" s="830" t="s">
        <v>1835</v>
      </c>
      <c r="H108" s="829" t="s">
        <v>1</v>
      </c>
      <c r="I108" s="739"/>
      <c r="L108" s="827"/>
      <c r="M108" s="831"/>
      <c r="N108" s="832"/>
      <c r="O108" s="832"/>
      <c r="P108" s="832"/>
      <c r="Q108" s="832"/>
      <c r="R108" s="832"/>
      <c r="S108" s="832"/>
      <c r="T108" s="833"/>
      <c r="AT108" s="829" t="s">
        <v>88</v>
      </c>
      <c r="AU108" s="829" t="s">
        <v>45</v>
      </c>
      <c r="AV108" s="828" t="s">
        <v>12</v>
      </c>
      <c r="AW108" s="828" t="s">
        <v>24</v>
      </c>
      <c r="AX108" s="828" t="s">
        <v>42</v>
      </c>
      <c r="AY108" s="829" t="s">
        <v>79</v>
      </c>
    </row>
    <row r="109" spans="2:65" s="809" customFormat="1">
      <c r="B109" s="808"/>
      <c r="D109" s="810" t="s">
        <v>88</v>
      </c>
      <c r="E109" s="811" t="s">
        <v>1</v>
      </c>
      <c r="F109" s="812" t="s">
        <v>1853</v>
      </c>
      <c r="H109" s="813">
        <v>10.36</v>
      </c>
      <c r="I109" s="737"/>
      <c r="L109" s="808"/>
      <c r="M109" s="814"/>
      <c r="N109" s="815"/>
      <c r="O109" s="815"/>
      <c r="P109" s="815"/>
      <c r="Q109" s="815"/>
      <c r="R109" s="815"/>
      <c r="S109" s="815"/>
      <c r="T109" s="816"/>
      <c r="AT109" s="811" t="s">
        <v>88</v>
      </c>
      <c r="AU109" s="811" t="s">
        <v>45</v>
      </c>
      <c r="AV109" s="809" t="s">
        <v>45</v>
      </c>
      <c r="AW109" s="809" t="s">
        <v>24</v>
      </c>
      <c r="AX109" s="809" t="s">
        <v>42</v>
      </c>
      <c r="AY109" s="811" t="s">
        <v>79</v>
      </c>
    </row>
    <row r="110" spans="2:65" s="818" customFormat="1">
      <c r="B110" s="817"/>
      <c r="D110" s="819" t="s">
        <v>88</v>
      </c>
      <c r="E110" s="820" t="s">
        <v>1</v>
      </c>
      <c r="F110" s="821" t="s">
        <v>90</v>
      </c>
      <c r="H110" s="822">
        <v>10.36</v>
      </c>
      <c r="I110" s="738"/>
      <c r="L110" s="817"/>
      <c r="M110" s="823"/>
      <c r="N110" s="824"/>
      <c r="O110" s="824"/>
      <c r="P110" s="824"/>
      <c r="Q110" s="824"/>
      <c r="R110" s="824"/>
      <c r="S110" s="824"/>
      <c r="T110" s="825"/>
      <c r="AT110" s="826" t="s">
        <v>88</v>
      </c>
      <c r="AU110" s="826" t="s">
        <v>45</v>
      </c>
      <c r="AV110" s="818" t="s">
        <v>91</v>
      </c>
      <c r="AW110" s="818" t="s">
        <v>24</v>
      </c>
      <c r="AX110" s="818" t="s">
        <v>12</v>
      </c>
      <c r="AY110" s="826" t="s">
        <v>79</v>
      </c>
    </row>
    <row r="111" spans="2:65" s="579" customFormat="1" ht="22.5" customHeight="1">
      <c r="B111" s="580"/>
      <c r="C111" s="671" t="s">
        <v>129</v>
      </c>
      <c r="D111" s="671" t="s">
        <v>82</v>
      </c>
      <c r="E111" s="672" t="s">
        <v>1852</v>
      </c>
      <c r="F111" s="673" t="s">
        <v>1851</v>
      </c>
      <c r="G111" s="674" t="s">
        <v>1830</v>
      </c>
      <c r="H111" s="675">
        <v>24.68</v>
      </c>
      <c r="I111" s="1"/>
      <c r="J111" s="675">
        <f>ROUND(I111*H111,3)</f>
        <v>0</v>
      </c>
      <c r="K111" s="673"/>
      <c r="L111" s="580"/>
      <c r="M111" s="804" t="s">
        <v>1</v>
      </c>
      <c r="N111" s="805" t="s">
        <v>31</v>
      </c>
      <c r="O111" s="806">
        <v>0.29899999999999999</v>
      </c>
      <c r="P111" s="806">
        <f>O111*H111</f>
        <v>7.3793199999999999</v>
      </c>
      <c r="Q111" s="806">
        <v>0</v>
      </c>
      <c r="R111" s="806">
        <f>Q111*H111</f>
        <v>0</v>
      </c>
      <c r="S111" s="806">
        <v>0</v>
      </c>
      <c r="T111" s="807">
        <f>S111*H111</f>
        <v>0</v>
      </c>
      <c r="AR111" s="568" t="s">
        <v>91</v>
      </c>
      <c r="AT111" s="568" t="s">
        <v>82</v>
      </c>
      <c r="AU111" s="568" t="s">
        <v>45</v>
      </c>
      <c r="AY111" s="568" t="s">
        <v>79</v>
      </c>
      <c r="BE111" s="637">
        <f>IF(N111="základní",J111,0)</f>
        <v>0</v>
      </c>
      <c r="BF111" s="637">
        <f>IF(N111="snížená",J111,0)</f>
        <v>0</v>
      </c>
      <c r="BG111" s="637">
        <f>IF(N111="zákl. přenesená",J111,0)</f>
        <v>0</v>
      </c>
      <c r="BH111" s="637">
        <f>IF(N111="sníž. přenesená",J111,0)</f>
        <v>0</v>
      </c>
      <c r="BI111" s="637">
        <f>IF(N111="nulová",J111,0)</f>
        <v>0</v>
      </c>
      <c r="BJ111" s="568" t="s">
        <v>12</v>
      </c>
      <c r="BK111" s="681">
        <f>ROUND(I111*H111,3)</f>
        <v>0</v>
      </c>
      <c r="BL111" s="568" t="s">
        <v>91</v>
      </c>
      <c r="BM111" s="568" t="s">
        <v>1850</v>
      </c>
    </row>
    <row r="112" spans="2:65" s="809" customFormat="1">
      <c r="B112" s="808"/>
      <c r="D112" s="810" t="s">
        <v>88</v>
      </c>
      <c r="E112" s="811" t="s">
        <v>1</v>
      </c>
      <c r="F112" s="812" t="s">
        <v>1685</v>
      </c>
      <c r="H112" s="813">
        <v>1</v>
      </c>
      <c r="I112" s="737"/>
      <c r="L112" s="808"/>
      <c r="M112" s="814"/>
      <c r="N112" s="815"/>
      <c r="O112" s="815"/>
      <c r="P112" s="815"/>
      <c r="Q112" s="815"/>
      <c r="R112" s="815"/>
      <c r="S112" s="815"/>
      <c r="T112" s="816"/>
      <c r="AT112" s="811" t="s">
        <v>88</v>
      </c>
      <c r="AU112" s="811" t="s">
        <v>45</v>
      </c>
      <c r="AV112" s="809" t="s">
        <v>45</v>
      </c>
      <c r="AW112" s="809" t="s">
        <v>24</v>
      </c>
      <c r="AX112" s="809" t="s">
        <v>42</v>
      </c>
      <c r="AY112" s="811" t="s">
        <v>79</v>
      </c>
    </row>
    <row r="113" spans="2:65" s="809" customFormat="1">
      <c r="B113" s="808"/>
      <c r="D113" s="810" t="s">
        <v>88</v>
      </c>
      <c r="E113" s="811" t="s">
        <v>1</v>
      </c>
      <c r="F113" s="812" t="s">
        <v>1849</v>
      </c>
      <c r="H113" s="813">
        <v>23.68</v>
      </c>
      <c r="I113" s="737"/>
      <c r="L113" s="808"/>
      <c r="M113" s="814"/>
      <c r="N113" s="815"/>
      <c r="O113" s="815"/>
      <c r="P113" s="815"/>
      <c r="Q113" s="815"/>
      <c r="R113" s="815"/>
      <c r="S113" s="815"/>
      <c r="T113" s="816"/>
      <c r="AT113" s="811" t="s">
        <v>88</v>
      </c>
      <c r="AU113" s="811" t="s">
        <v>45</v>
      </c>
      <c r="AV113" s="809" t="s">
        <v>45</v>
      </c>
      <c r="AW113" s="809" t="s">
        <v>24</v>
      </c>
      <c r="AX113" s="809" t="s">
        <v>42</v>
      </c>
      <c r="AY113" s="811" t="s">
        <v>79</v>
      </c>
    </row>
    <row r="114" spans="2:65" s="818" customFormat="1">
      <c r="B114" s="817"/>
      <c r="D114" s="819" t="s">
        <v>88</v>
      </c>
      <c r="E114" s="820" t="s">
        <v>1</v>
      </c>
      <c r="F114" s="821" t="s">
        <v>90</v>
      </c>
      <c r="H114" s="822">
        <v>24.68</v>
      </c>
      <c r="I114" s="738"/>
      <c r="L114" s="817"/>
      <c r="M114" s="823"/>
      <c r="N114" s="824"/>
      <c r="O114" s="824"/>
      <c r="P114" s="824"/>
      <c r="Q114" s="824"/>
      <c r="R114" s="824"/>
      <c r="S114" s="824"/>
      <c r="T114" s="825"/>
      <c r="AT114" s="826" t="s">
        <v>88</v>
      </c>
      <c r="AU114" s="826" t="s">
        <v>45</v>
      </c>
      <c r="AV114" s="818" t="s">
        <v>91</v>
      </c>
      <c r="AW114" s="818" t="s">
        <v>24</v>
      </c>
      <c r="AX114" s="818" t="s">
        <v>12</v>
      </c>
      <c r="AY114" s="826" t="s">
        <v>79</v>
      </c>
    </row>
    <row r="115" spans="2:65" s="579" customFormat="1" ht="22.5" customHeight="1">
      <c r="B115" s="580"/>
      <c r="C115" s="671" t="s">
        <v>136</v>
      </c>
      <c r="D115" s="671" t="s">
        <v>82</v>
      </c>
      <c r="E115" s="672" t="s">
        <v>1848</v>
      </c>
      <c r="F115" s="673" t="s">
        <v>1847</v>
      </c>
      <c r="G115" s="674" t="s">
        <v>1830</v>
      </c>
      <c r="H115" s="675">
        <v>7.4</v>
      </c>
      <c r="I115" s="1"/>
      <c r="J115" s="675">
        <f>ROUND(I115*H115,3)</f>
        <v>0</v>
      </c>
      <c r="K115" s="673"/>
      <c r="L115" s="580"/>
      <c r="M115" s="804" t="s">
        <v>1</v>
      </c>
      <c r="N115" s="805" t="s">
        <v>31</v>
      </c>
      <c r="O115" s="806">
        <v>0.28599999999999998</v>
      </c>
      <c r="P115" s="806">
        <f>O115*H115</f>
        <v>2.1164000000000001</v>
      </c>
      <c r="Q115" s="806">
        <v>0</v>
      </c>
      <c r="R115" s="806">
        <f>Q115*H115</f>
        <v>0</v>
      </c>
      <c r="S115" s="806">
        <v>0</v>
      </c>
      <c r="T115" s="807">
        <f>S115*H115</f>
        <v>0</v>
      </c>
      <c r="AR115" s="568" t="s">
        <v>91</v>
      </c>
      <c r="AT115" s="568" t="s">
        <v>82</v>
      </c>
      <c r="AU115" s="568" t="s">
        <v>45</v>
      </c>
      <c r="AY115" s="568" t="s">
        <v>79</v>
      </c>
      <c r="BE115" s="637">
        <f>IF(N115="základní",J115,0)</f>
        <v>0</v>
      </c>
      <c r="BF115" s="637">
        <f>IF(N115="snížená",J115,0)</f>
        <v>0</v>
      </c>
      <c r="BG115" s="637">
        <f>IF(N115="zákl. přenesená",J115,0)</f>
        <v>0</v>
      </c>
      <c r="BH115" s="637">
        <f>IF(N115="sníž. přenesená",J115,0)</f>
        <v>0</v>
      </c>
      <c r="BI115" s="637">
        <f>IF(N115="nulová",J115,0)</f>
        <v>0</v>
      </c>
      <c r="BJ115" s="568" t="s">
        <v>12</v>
      </c>
      <c r="BK115" s="681">
        <f>ROUND(I115*H115,3)</f>
        <v>0</v>
      </c>
      <c r="BL115" s="568" t="s">
        <v>91</v>
      </c>
      <c r="BM115" s="568" t="s">
        <v>1846</v>
      </c>
    </row>
    <row r="116" spans="2:65" s="809" customFormat="1">
      <c r="B116" s="808"/>
      <c r="D116" s="810" t="s">
        <v>88</v>
      </c>
      <c r="E116" s="811" t="s">
        <v>1</v>
      </c>
      <c r="F116" s="812" t="s">
        <v>1842</v>
      </c>
      <c r="H116" s="813">
        <v>7.4</v>
      </c>
      <c r="I116" s="737"/>
      <c r="L116" s="808"/>
      <c r="M116" s="814"/>
      <c r="N116" s="815"/>
      <c r="O116" s="815"/>
      <c r="P116" s="815"/>
      <c r="Q116" s="815"/>
      <c r="R116" s="815"/>
      <c r="S116" s="815"/>
      <c r="T116" s="816"/>
      <c r="AT116" s="811" t="s">
        <v>88</v>
      </c>
      <c r="AU116" s="811" t="s">
        <v>45</v>
      </c>
      <c r="AV116" s="809" t="s">
        <v>45</v>
      </c>
      <c r="AW116" s="809" t="s">
        <v>24</v>
      </c>
      <c r="AX116" s="809" t="s">
        <v>42</v>
      </c>
      <c r="AY116" s="811" t="s">
        <v>79</v>
      </c>
    </row>
    <row r="117" spans="2:65" s="818" customFormat="1">
      <c r="B117" s="817"/>
      <c r="D117" s="819" t="s">
        <v>88</v>
      </c>
      <c r="E117" s="820" t="s">
        <v>1</v>
      </c>
      <c r="F117" s="821" t="s">
        <v>90</v>
      </c>
      <c r="H117" s="822">
        <v>7.4</v>
      </c>
      <c r="I117" s="738"/>
      <c r="L117" s="817"/>
      <c r="M117" s="823"/>
      <c r="N117" s="824"/>
      <c r="O117" s="824"/>
      <c r="P117" s="824"/>
      <c r="Q117" s="824"/>
      <c r="R117" s="824"/>
      <c r="S117" s="824"/>
      <c r="T117" s="825"/>
      <c r="AT117" s="826" t="s">
        <v>88</v>
      </c>
      <c r="AU117" s="826" t="s">
        <v>45</v>
      </c>
      <c r="AV117" s="818" t="s">
        <v>91</v>
      </c>
      <c r="AW117" s="818" t="s">
        <v>24</v>
      </c>
      <c r="AX117" s="818" t="s">
        <v>12</v>
      </c>
      <c r="AY117" s="826" t="s">
        <v>79</v>
      </c>
    </row>
    <row r="118" spans="2:65" s="579" customFormat="1" ht="22.5" customHeight="1">
      <c r="B118" s="580"/>
      <c r="C118" s="834" t="s">
        <v>143</v>
      </c>
      <c r="D118" s="834" t="s">
        <v>92</v>
      </c>
      <c r="E118" s="835" t="s">
        <v>1845</v>
      </c>
      <c r="F118" s="836" t="s">
        <v>1844</v>
      </c>
      <c r="G118" s="837" t="s">
        <v>953</v>
      </c>
      <c r="H118" s="838">
        <v>20.927</v>
      </c>
      <c r="I118" s="146"/>
      <c r="J118" s="838">
        <f>ROUND(I118*H118,3)</f>
        <v>0</v>
      </c>
      <c r="K118" s="836"/>
      <c r="L118" s="839"/>
      <c r="M118" s="840" t="s">
        <v>1</v>
      </c>
      <c r="N118" s="841" t="s">
        <v>31</v>
      </c>
      <c r="O118" s="806">
        <v>0</v>
      </c>
      <c r="P118" s="806">
        <f>O118*H118</f>
        <v>0</v>
      </c>
      <c r="Q118" s="806">
        <v>1</v>
      </c>
      <c r="R118" s="806">
        <f>Q118*H118</f>
        <v>20.927</v>
      </c>
      <c r="S118" s="806">
        <v>0</v>
      </c>
      <c r="T118" s="807">
        <f>S118*H118</f>
        <v>0</v>
      </c>
      <c r="AR118" s="568" t="s">
        <v>122</v>
      </c>
      <c r="AT118" s="568" t="s">
        <v>92</v>
      </c>
      <c r="AU118" s="568" t="s">
        <v>45</v>
      </c>
      <c r="AY118" s="568" t="s">
        <v>79</v>
      </c>
      <c r="BE118" s="637">
        <f>IF(N118="základní",J118,0)</f>
        <v>0</v>
      </c>
      <c r="BF118" s="637">
        <f>IF(N118="snížená",J118,0)</f>
        <v>0</v>
      </c>
      <c r="BG118" s="637">
        <f>IF(N118="zákl. přenesená",J118,0)</f>
        <v>0</v>
      </c>
      <c r="BH118" s="637">
        <f>IF(N118="sníž. přenesená",J118,0)</f>
        <v>0</v>
      </c>
      <c r="BI118" s="637">
        <f>IF(N118="nulová",J118,0)</f>
        <v>0</v>
      </c>
      <c r="BJ118" s="568" t="s">
        <v>12</v>
      </c>
      <c r="BK118" s="681">
        <f>ROUND(I118*H118,3)</f>
        <v>0</v>
      </c>
      <c r="BL118" s="568" t="s">
        <v>91</v>
      </c>
      <c r="BM118" s="568" t="s">
        <v>1843</v>
      </c>
    </row>
    <row r="119" spans="2:65" s="809" customFormat="1">
      <c r="B119" s="808"/>
      <c r="D119" s="810" t="s">
        <v>88</v>
      </c>
      <c r="E119" s="811" t="s">
        <v>1</v>
      </c>
      <c r="F119" s="812" t="s">
        <v>1842</v>
      </c>
      <c r="H119" s="813">
        <v>7.4</v>
      </c>
      <c r="I119" s="737"/>
      <c r="L119" s="808"/>
      <c r="M119" s="814"/>
      <c r="N119" s="815"/>
      <c r="O119" s="815"/>
      <c r="P119" s="815"/>
      <c r="Q119" s="815"/>
      <c r="R119" s="815"/>
      <c r="S119" s="815"/>
      <c r="T119" s="816"/>
      <c r="AT119" s="811" t="s">
        <v>88</v>
      </c>
      <c r="AU119" s="811" t="s">
        <v>45</v>
      </c>
      <c r="AV119" s="809" t="s">
        <v>45</v>
      </c>
      <c r="AW119" s="809" t="s">
        <v>24</v>
      </c>
      <c r="AX119" s="809" t="s">
        <v>42</v>
      </c>
      <c r="AY119" s="811" t="s">
        <v>79</v>
      </c>
    </row>
    <row r="120" spans="2:65" s="809" customFormat="1">
      <c r="B120" s="808"/>
      <c r="D120" s="810" t="s">
        <v>88</v>
      </c>
      <c r="E120" s="811" t="s">
        <v>1</v>
      </c>
      <c r="F120" s="812" t="s">
        <v>1841</v>
      </c>
      <c r="H120" s="813">
        <v>13.32</v>
      </c>
      <c r="I120" s="737"/>
      <c r="L120" s="808"/>
      <c r="M120" s="814"/>
      <c r="N120" s="815"/>
      <c r="O120" s="815"/>
      <c r="P120" s="815"/>
      <c r="Q120" s="815"/>
      <c r="R120" s="815"/>
      <c r="S120" s="815"/>
      <c r="T120" s="816"/>
      <c r="AT120" s="811" t="s">
        <v>88</v>
      </c>
      <c r="AU120" s="811" t="s">
        <v>45</v>
      </c>
      <c r="AV120" s="809" t="s">
        <v>45</v>
      </c>
      <c r="AW120" s="809" t="s">
        <v>24</v>
      </c>
      <c r="AX120" s="809" t="s">
        <v>42</v>
      </c>
      <c r="AY120" s="811" t="s">
        <v>79</v>
      </c>
    </row>
    <row r="121" spans="2:65" s="843" customFormat="1">
      <c r="B121" s="842"/>
      <c r="D121" s="810" t="s">
        <v>88</v>
      </c>
      <c r="E121" s="844" t="s">
        <v>1</v>
      </c>
      <c r="F121" s="845" t="s">
        <v>1840</v>
      </c>
      <c r="H121" s="846">
        <v>20.72</v>
      </c>
      <c r="I121" s="740"/>
      <c r="L121" s="842"/>
      <c r="M121" s="847"/>
      <c r="N121" s="848"/>
      <c r="O121" s="848"/>
      <c r="P121" s="848"/>
      <c r="Q121" s="848"/>
      <c r="R121" s="848"/>
      <c r="S121" s="848"/>
      <c r="T121" s="849"/>
      <c r="AT121" s="844" t="s">
        <v>88</v>
      </c>
      <c r="AU121" s="844" t="s">
        <v>45</v>
      </c>
      <c r="AV121" s="843" t="s">
        <v>98</v>
      </c>
      <c r="AW121" s="843" t="s">
        <v>24</v>
      </c>
      <c r="AX121" s="843" t="s">
        <v>42</v>
      </c>
      <c r="AY121" s="844" t="s">
        <v>79</v>
      </c>
    </row>
    <row r="122" spans="2:65" s="809" customFormat="1">
      <c r="B122" s="808"/>
      <c r="D122" s="810" t="s">
        <v>88</v>
      </c>
      <c r="E122" s="811" t="s">
        <v>1</v>
      </c>
      <c r="F122" s="812" t="s">
        <v>1839</v>
      </c>
      <c r="H122" s="813">
        <v>0.20699999999999999</v>
      </c>
      <c r="I122" s="737"/>
      <c r="L122" s="808"/>
      <c r="M122" s="814"/>
      <c r="N122" s="815"/>
      <c r="O122" s="815"/>
      <c r="P122" s="815"/>
      <c r="Q122" s="815"/>
      <c r="R122" s="815"/>
      <c r="S122" s="815"/>
      <c r="T122" s="816"/>
      <c r="AT122" s="811" t="s">
        <v>88</v>
      </c>
      <c r="AU122" s="811" t="s">
        <v>45</v>
      </c>
      <c r="AV122" s="809" t="s">
        <v>45</v>
      </c>
      <c r="AW122" s="809" t="s">
        <v>24</v>
      </c>
      <c r="AX122" s="809" t="s">
        <v>42</v>
      </c>
      <c r="AY122" s="811" t="s">
        <v>79</v>
      </c>
    </row>
    <row r="123" spans="2:65" s="818" customFormat="1">
      <c r="B123" s="817"/>
      <c r="D123" s="819" t="s">
        <v>88</v>
      </c>
      <c r="E123" s="820" t="s">
        <v>1</v>
      </c>
      <c r="F123" s="821" t="s">
        <v>90</v>
      </c>
      <c r="H123" s="822">
        <v>20.927</v>
      </c>
      <c r="I123" s="738"/>
      <c r="L123" s="817"/>
      <c r="M123" s="823"/>
      <c r="N123" s="824"/>
      <c r="O123" s="824"/>
      <c r="P123" s="824"/>
      <c r="Q123" s="824"/>
      <c r="R123" s="824"/>
      <c r="S123" s="824"/>
      <c r="T123" s="825"/>
      <c r="AT123" s="826" t="s">
        <v>88</v>
      </c>
      <c r="AU123" s="826" t="s">
        <v>45</v>
      </c>
      <c r="AV123" s="818" t="s">
        <v>91</v>
      </c>
      <c r="AW123" s="818" t="s">
        <v>24</v>
      </c>
      <c r="AX123" s="818" t="s">
        <v>12</v>
      </c>
      <c r="AY123" s="826" t="s">
        <v>79</v>
      </c>
    </row>
    <row r="124" spans="2:65" s="579" customFormat="1" ht="22.5" customHeight="1">
      <c r="B124" s="580"/>
      <c r="C124" s="671" t="s">
        <v>149</v>
      </c>
      <c r="D124" s="671" t="s">
        <v>82</v>
      </c>
      <c r="E124" s="672" t="s">
        <v>1838</v>
      </c>
      <c r="F124" s="673" t="s">
        <v>1837</v>
      </c>
      <c r="G124" s="674" t="s">
        <v>953</v>
      </c>
      <c r="H124" s="675">
        <v>18.648</v>
      </c>
      <c r="I124" s="1"/>
      <c r="J124" s="675">
        <f>ROUND(I124*H124,3)</f>
        <v>0</v>
      </c>
      <c r="K124" s="673"/>
      <c r="L124" s="580"/>
      <c r="M124" s="804" t="s">
        <v>1</v>
      </c>
      <c r="N124" s="805" t="s">
        <v>31</v>
      </c>
      <c r="O124" s="806">
        <v>0</v>
      </c>
      <c r="P124" s="806">
        <f>O124*H124</f>
        <v>0</v>
      </c>
      <c r="Q124" s="806">
        <v>0</v>
      </c>
      <c r="R124" s="806">
        <f>Q124*H124</f>
        <v>0</v>
      </c>
      <c r="S124" s="806">
        <v>0</v>
      </c>
      <c r="T124" s="807">
        <f>S124*H124</f>
        <v>0</v>
      </c>
      <c r="AR124" s="568" t="s">
        <v>91</v>
      </c>
      <c r="AT124" s="568" t="s">
        <v>82</v>
      </c>
      <c r="AU124" s="568" t="s">
        <v>45</v>
      </c>
      <c r="AY124" s="568" t="s">
        <v>79</v>
      </c>
      <c r="BE124" s="637">
        <f>IF(N124="základní",J124,0)</f>
        <v>0</v>
      </c>
      <c r="BF124" s="637">
        <f>IF(N124="snížená",J124,0)</f>
        <v>0</v>
      </c>
      <c r="BG124" s="637">
        <f>IF(N124="zákl. přenesená",J124,0)</f>
        <v>0</v>
      </c>
      <c r="BH124" s="637">
        <f>IF(N124="sníž. přenesená",J124,0)</f>
        <v>0</v>
      </c>
      <c r="BI124" s="637">
        <f>IF(N124="nulová",J124,0)</f>
        <v>0</v>
      </c>
      <c r="BJ124" s="568" t="s">
        <v>12</v>
      </c>
      <c r="BK124" s="681">
        <f>ROUND(I124*H124,3)</f>
        <v>0</v>
      </c>
      <c r="BL124" s="568" t="s">
        <v>91</v>
      </c>
      <c r="BM124" s="568" t="s">
        <v>1836</v>
      </c>
    </row>
    <row r="125" spans="2:65" s="828" customFormat="1">
      <c r="B125" s="827"/>
      <c r="D125" s="810" t="s">
        <v>88</v>
      </c>
      <c r="E125" s="829" t="s">
        <v>1</v>
      </c>
      <c r="F125" s="830" t="s">
        <v>1835</v>
      </c>
      <c r="H125" s="829" t="s">
        <v>1</v>
      </c>
      <c r="I125" s="739"/>
      <c r="L125" s="827"/>
      <c r="M125" s="831"/>
      <c r="N125" s="832"/>
      <c r="O125" s="832"/>
      <c r="P125" s="832"/>
      <c r="Q125" s="832"/>
      <c r="R125" s="832"/>
      <c r="S125" s="832"/>
      <c r="T125" s="833"/>
      <c r="AT125" s="829" t="s">
        <v>88</v>
      </c>
      <c r="AU125" s="829" t="s">
        <v>45</v>
      </c>
      <c r="AV125" s="828" t="s">
        <v>12</v>
      </c>
      <c r="AW125" s="828" t="s">
        <v>24</v>
      </c>
      <c r="AX125" s="828" t="s">
        <v>42</v>
      </c>
      <c r="AY125" s="829" t="s">
        <v>79</v>
      </c>
    </row>
    <row r="126" spans="2:65" s="809" customFormat="1">
      <c r="B126" s="808"/>
      <c r="D126" s="810" t="s">
        <v>88</v>
      </c>
      <c r="E126" s="811" t="s">
        <v>1</v>
      </c>
      <c r="F126" s="812" t="s">
        <v>1834</v>
      </c>
      <c r="H126" s="813">
        <v>18.648</v>
      </c>
      <c r="I126" s="737"/>
      <c r="L126" s="808"/>
      <c r="M126" s="814"/>
      <c r="N126" s="815"/>
      <c r="O126" s="815"/>
      <c r="P126" s="815"/>
      <c r="Q126" s="815"/>
      <c r="R126" s="815"/>
      <c r="S126" s="815"/>
      <c r="T126" s="816"/>
      <c r="AT126" s="811" t="s">
        <v>88</v>
      </c>
      <c r="AU126" s="811" t="s">
        <v>45</v>
      </c>
      <c r="AV126" s="809" t="s">
        <v>45</v>
      </c>
      <c r="AW126" s="809" t="s">
        <v>24</v>
      </c>
      <c r="AX126" s="809" t="s">
        <v>42</v>
      </c>
      <c r="AY126" s="811" t="s">
        <v>79</v>
      </c>
    </row>
    <row r="127" spans="2:65" s="818" customFormat="1">
      <c r="B127" s="817"/>
      <c r="D127" s="810" t="s">
        <v>88</v>
      </c>
      <c r="E127" s="826" t="s">
        <v>1</v>
      </c>
      <c r="F127" s="850" t="s">
        <v>90</v>
      </c>
      <c r="H127" s="851">
        <v>18.648</v>
      </c>
      <c r="I127" s="738"/>
      <c r="L127" s="817"/>
      <c r="M127" s="823"/>
      <c r="N127" s="824"/>
      <c r="O127" s="824"/>
      <c r="P127" s="824"/>
      <c r="Q127" s="824"/>
      <c r="R127" s="824"/>
      <c r="S127" s="824"/>
      <c r="T127" s="825"/>
      <c r="AT127" s="826" t="s">
        <v>88</v>
      </c>
      <c r="AU127" s="826" t="s">
        <v>45</v>
      </c>
      <c r="AV127" s="818" t="s">
        <v>91</v>
      </c>
      <c r="AW127" s="818" t="s">
        <v>24</v>
      </c>
      <c r="AX127" s="818" t="s">
        <v>12</v>
      </c>
      <c r="AY127" s="826" t="s">
        <v>79</v>
      </c>
    </row>
    <row r="128" spans="2:65" s="791" customFormat="1" ht="29.85" customHeight="1">
      <c r="B128" s="790"/>
      <c r="D128" s="801" t="s">
        <v>41</v>
      </c>
      <c r="E128" s="802" t="s">
        <v>91</v>
      </c>
      <c r="F128" s="802" t="s">
        <v>1833</v>
      </c>
      <c r="I128" s="741"/>
      <c r="J128" s="803">
        <f>BK128</f>
        <v>0</v>
      </c>
      <c r="L128" s="790"/>
      <c r="M128" s="795"/>
      <c r="N128" s="796"/>
      <c r="O128" s="796"/>
      <c r="P128" s="797">
        <f>SUM(P129:P131)</f>
        <v>3.89832</v>
      </c>
      <c r="Q128" s="796"/>
      <c r="R128" s="797">
        <f>SUM(R129:R131)</f>
        <v>5.5966792000000005</v>
      </c>
      <c r="S128" s="796"/>
      <c r="T128" s="798">
        <f>SUM(T129:T131)</f>
        <v>0</v>
      </c>
      <c r="AR128" s="792" t="s">
        <v>12</v>
      </c>
      <c r="AT128" s="799" t="s">
        <v>41</v>
      </c>
      <c r="AU128" s="799" t="s">
        <v>12</v>
      </c>
      <c r="AY128" s="792" t="s">
        <v>79</v>
      </c>
      <c r="BK128" s="800">
        <f>SUM(BK129:BK131)</f>
        <v>0</v>
      </c>
    </row>
    <row r="129" spans="2:65" s="579" customFormat="1" ht="22.5" customHeight="1">
      <c r="B129" s="580"/>
      <c r="C129" s="671" t="s">
        <v>155</v>
      </c>
      <c r="D129" s="671" t="s">
        <v>82</v>
      </c>
      <c r="E129" s="672" t="s">
        <v>1832</v>
      </c>
      <c r="F129" s="673" t="s">
        <v>1831</v>
      </c>
      <c r="G129" s="674" t="s">
        <v>1830</v>
      </c>
      <c r="H129" s="675">
        <v>2.96</v>
      </c>
      <c r="I129" s="1"/>
      <c r="J129" s="675">
        <f>ROUND(I129*H129,3)</f>
        <v>0</v>
      </c>
      <c r="K129" s="673"/>
      <c r="L129" s="580"/>
      <c r="M129" s="804" t="s">
        <v>1</v>
      </c>
      <c r="N129" s="805" t="s">
        <v>31</v>
      </c>
      <c r="O129" s="806">
        <v>1.3169999999999999</v>
      </c>
      <c r="P129" s="806">
        <f>O129*H129</f>
        <v>3.89832</v>
      </c>
      <c r="Q129" s="806">
        <v>1.8907700000000001</v>
      </c>
      <c r="R129" s="806">
        <f>Q129*H129</f>
        <v>5.5966792000000005</v>
      </c>
      <c r="S129" s="806">
        <v>0</v>
      </c>
      <c r="T129" s="807">
        <f>S129*H129</f>
        <v>0</v>
      </c>
      <c r="AR129" s="568" t="s">
        <v>91</v>
      </c>
      <c r="AT129" s="568" t="s">
        <v>82</v>
      </c>
      <c r="AU129" s="568" t="s">
        <v>45</v>
      </c>
      <c r="AY129" s="568" t="s">
        <v>79</v>
      </c>
      <c r="BE129" s="637">
        <f>IF(N129="základní",J129,0)</f>
        <v>0</v>
      </c>
      <c r="BF129" s="637">
        <f>IF(N129="snížená",J129,0)</f>
        <v>0</v>
      </c>
      <c r="BG129" s="637">
        <f>IF(N129="zákl. přenesená",J129,0)</f>
        <v>0</v>
      </c>
      <c r="BH129" s="637">
        <f>IF(N129="sníž. přenesená",J129,0)</f>
        <v>0</v>
      </c>
      <c r="BI129" s="637">
        <f>IF(N129="nulová",J129,0)</f>
        <v>0</v>
      </c>
      <c r="BJ129" s="568" t="s">
        <v>12</v>
      </c>
      <c r="BK129" s="681">
        <f>ROUND(I129*H129,3)</f>
        <v>0</v>
      </c>
      <c r="BL129" s="568" t="s">
        <v>91</v>
      </c>
      <c r="BM129" s="568" t="s">
        <v>1829</v>
      </c>
    </row>
    <row r="130" spans="2:65" s="809" customFormat="1">
      <c r="B130" s="808"/>
      <c r="D130" s="810" t="s">
        <v>88</v>
      </c>
      <c r="E130" s="811" t="s">
        <v>1</v>
      </c>
      <c r="F130" s="812" t="s">
        <v>1828</v>
      </c>
      <c r="H130" s="813">
        <v>2.96</v>
      </c>
      <c r="I130" s="737"/>
      <c r="L130" s="808"/>
      <c r="M130" s="814"/>
      <c r="N130" s="815"/>
      <c r="O130" s="815"/>
      <c r="P130" s="815"/>
      <c r="Q130" s="815"/>
      <c r="R130" s="815"/>
      <c r="S130" s="815"/>
      <c r="T130" s="816"/>
      <c r="AT130" s="811" t="s">
        <v>88</v>
      </c>
      <c r="AU130" s="811" t="s">
        <v>45</v>
      </c>
      <c r="AV130" s="809" t="s">
        <v>45</v>
      </c>
      <c r="AW130" s="809" t="s">
        <v>24</v>
      </c>
      <c r="AX130" s="809" t="s">
        <v>42</v>
      </c>
      <c r="AY130" s="811" t="s">
        <v>79</v>
      </c>
    </row>
    <row r="131" spans="2:65" s="818" customFormat="1">
      <c r="B131" s="817"/>
      <c r="D131" s="810" t="s">
        <v>88</v>
      </c>
      <c r="E131" s="826" t="s">
        <v>1</v>
      </c>
      <c r="F131" s="850" t="s">
        <v>90</v>
      </c>
      <c r="H131" s="851">
        <v>2.96</v>
      </c>
      <c r="I131" s="738"/>
      <c r="L131" s="817"/>
      <c r="M131" s="823"/>
      <c r="N131" s="824"/>
      <c r="O131" s="824"/>
      <c r="P131" s="824"/>
      <c r="Q131" s="824"/>
      <c r="R131" s="824"/>
      <c r="S131" s="824"/>
      <c r="T131" s="825"/>
      <c r="AT131" s="826" t="s">
        <v>88</v>
      </c>
      <c r="AU131" s="826" t="s">
        <v>45</v>
      </c>
      <c r="AV131" s="818" t="s">
        <v>91</v>
      </c>
      <c r="AW131" s="818" t="s">
        <v>24</v>
      </c>
      <c r="AX131" s="818" t="s">
        <v>12</v>
      </c>
      <c r="AY131" s="826" t="s">
        <v>79</v>
      </c>
    </row>
    <row r="132" spans="2:65" s="791" customFormat="1" ht="29.85" customHeight="1">
      <c r="B132" s="790"/>
      <c r="D132" s="801" t="s">
        <v>41</v>
      </c>
      <c r="E132" s="802" t="s">
        <v>122</v>
      </c>
      <c r="F132" s="802" t="s">
        <v>1827</v>
      </c>
      <c r="I132" s="741"/>
      <c r="J132" s="803">
        <f>BK132</f>
        <v>0</v>
      </c>
      <c r="L132" s="790"/>
      <c r="M132" s="795"/>
      <c r="N132" s="796"/>
      <c r="O132" s="796"/>
      <c r="P132" s="797">
        <f>SUM(P133:P170)</f>
        <v>12.564</v>
      </c>
      <c r="Q132" s="796"/>
      <c r="R132" s="797">
        <f>SUM(R133:R170)</f>
        <v>6.8400000000000002E-2</v>
      </c>
      <c r="S132" s="796"/>
      <c r="T132" s="798">
        <f>SUM(T133:T170)</f>
        <v>0</v>
      </c>
      <c r="AR132" s="792" t="s">
        <v>12</v>
      </c>
      <c r="AT132" s="799" t="s">
        <v>41</v>
      </c>
      <c r="AU132" s="799" t="s">
        <v>12</v>
      </c>
      <c r="AY132" s="792" t="s">
        <v>79</v>
      </c>
      <c r="BK132" s="800">
        <f>SUM(BK133:BK170)</f>
        <v>0</v>
      </c>
    </row>
    <row r="133" spans="2:65" s="579" customFormat="1" ht="31.5" customHeight="1">
      <c r="B133" s="580"/>
      <c r="C133" s="671" t="s">
        <v>161</v>
      </c>
      <c r="D133" s="671" t="s">
        <v>82</v>
      </c>
      <c r="E133" s="672" t="s">
        <v>1826</v>
      </c>
      <c r="F133" s="673" t="s">
        <v>1825</v>
      </c>
      <c r="G133" s="674" t="s">
        <v>85</v>
      </c>
      <c r="H133" s="675">
        <v>41</v>
      </c>
      <c r="I133" s="1"/>
      <c r="J133" s="675">
        <f>ROUND(I133*H133,3)</f>
        <v>0</v>
      </c>
      <c r="K133" s="673"/>
      <c r="L133" s="580"/>
      <c r="M133" s="804" t="s">
        <v>1</v>
      </c>
      <c r="N133" s="805" t="s">
        <v>31</v>
      </c>
      <c r="O133" s="806">
        <v>0.24</v>
      </c>
      <c r="P133" s="806">
        <f>O133*H133</f>
        <v>9.84</v>
      </c>
      <c r="Q133" s="806">
        <v>0</v>
      </c>
      <c r="R133" s="806">
        <f>Q133*H133</f>
        <v>0</v>
      </c>
      <c r="S133" s="806">
        <v>0</v>
      </c>
      <c r="T133" s="807">
        <f>S133*H133</f>
        <v>0</v>
      </c>
      <c r="AR133" s="568" t="s">
        <v>91</v>
      </c>
      <c r="AT133" s="568" t="s">
        <v>82</v>
      </c>
      <c r="AU133" s="568" t="s">
        <v>45</v>
      </c>
      <c r="AY133" s="568" t="s">
        <v>79</v>
      </c>
      <c r="BE133" s="637">
        <f>IF(N133="základní",J133,0)</f>
        <v>0</v>
      </c>
      <c r="BF133" s="637">
        <f>IF(N133="snížená",J133,0)</f>
        <v>0</v>
      </c>
      <c r="BG133" s="637">
        <f>IF(N133="zákl. přenesená",J133,0)</f>
        <v>0</v>
      </c>
      <c r="BH133" s="637">
        <f>IF(N133="sníž. přenesená",J133,0)</f>
        <v>0</v>
      </c>
      <c r="BI133" s="637">
        <f>IF(N133="nulová",J133,0)</f>
        <v>0</v>
      </c>
      <c r="BJ133" s="568" t="s">
        <v>12</v>
      </c>
      <c r="BK133" s="681">
        <f>ROUND(I133*H133,3)</f>
        <v>0</v>
      </c>
      <c r="BL133" s="568" t="s">
        <v>91</v>
      </c>
      <c r="BM133" s="568" t="s">
        <v>1824</v>
      </c>
    </row>
    <row r="134" spans="2:65" s="809" customFormat="1">
      <c r="B134" s="808"/>
      <c r="D134" s="810" t="s">
        <v>88</v>
      </c>
      <c r="E134" s="811" t="s">
        <v>1</v>
      </c>
      <c r="F134" s="812" t="s">
        <v>1820</v>
      </c>
      <c r="H134" s="813">
        <v>40.700000000000003</v>
      </c>
      <c r="I134" s="737"/>
      <c r="L134" s="808"/>
      <c r="M134" s="814"/>
      <c r="N134" s="815"/>
      <c r="O134" s="815"/>
      <c r="P134" s="815"/>
      <c r="Q134" s="815"/>
      <c r="R134" s="815"/>
      <c r="S134" s="815"/>
      <c r="T134" s="816"/>
      <c r="AT134" s="811" t="s">
        <v>88</v>
      </c>
      <c r="AU134" s="811" t="s">
        <v>45</v>
      </c>
      <c r="AV134" s="809" t="s">
        <v>45</v>
      </c>
      <c r="AW134" s="809" t="s">
        <v>24</v>
      </c>
      <c r="AX134" s="809" t="s">
        <v>42</v>
      </c>
      <c r="AY134" s="811" t="s">
        <v>79</v>
      </c>
    </row>
    <row r="135" spans="2:65" s="809" customFormat="1">
      <c r="B135" s="808"/>
      <c r="D135" s="810" t="s">
        <v>88</v>
      </c>
      <c r="E135" s="811" t="s">
        <v>1</v>
      </c>
      <c r="F135" s="812" t="s">
        <v>1819</v>
      </c>
      <c r="H135" s="813">
        <v>0.3</v>
      </c>
      <c r="I135" s="737"/>
      <c r="L135" s="808"/>
      <c r="M135" s="814"/>
      <c r="N135" s="815"/>
      <c r="O135" s="815"/>
      <c r="P135" s="815"/>
      <c r="Q135" s="815"/>
      <c r="R135" s="815"/>
      <c r="S135" s="815"/>
      <c r="T135" s="816"/>
      <c r="AT135" s="811" t="s">
        <v>88</v>
      </c>
      <c r="AU135" s="811" t="s">
        <v>45</v>
      </c>
      <c r="AV135" s="809" t="s">
        <v>45</v>
      </c>
      <c r="AW135" s="809" t="s">
        <v>24</v>
      </c>
      <c r="AX135" s="809" t="s">
        <v>42</v>
      </c>
      <c r="AY135" s="811" t="s">
        <v>79</v>
      </c>
    </row>
    <row r="136" spans="2:65" s="818" customFormat="1">
      <c r="B136" s="817"/>
      <c r="D136" s="819" t="s">
        <v>88</v>
      </c>
      <c r="E136" s="820" t="s">
        <v>1</v>
      </c>
      <c r="F136" s="821" t="s">
        <v>90</v>
      </c>
      <c r="H136" s="822">
        <v>41</v>
      </c>
      <c r="I136" s="738"/>
      <c r="L136" s="817"/>
      <c r="M136" s="823"/>
      <c r="N136" s="824"/>
      <c r="O136" s="824"/>
      <c r="P136" s="824"/>
      <c r="Q136" s="824"/>
      <c r="R136" s="824"/>
      <c r="S136" s="824"/>
      <c r="T136" s="825"/>
      <c r="AT136" s="826" t="s">
        <v>88</v>
      </c>
      <c r="AU136" s="826" t="s">
        <v>45</v>
      </c>
      <c r="AV136" s="818" t="s">
        <v>91</v>
      </c>
      <c r="AW136" s="818" t="s">
        <v>24</v>
      </c>
      <c r="AX136" s="818" t="s">
        <v>12</v>
      </c>
      <c r="AY136" s="826" t="s">
        <v>79</v>
      </c>
    </row>
    <row r="137" spans="2:65" s="579" customFormat="1" ht="22.5" customHeight="1">
      <c r="B137" s="580"/>
      <c r="C137" s="834" t="s">
        <v>6</v>
      </c>
      <c r="D137" s="834" t="s">
        <v>92</v>
      </c>
      <c r="E137" s="835" t="s">
        <v>1823</v>
      </c>
      <c r="F137" s="836" t="s">
        <v>1822</v>
      </c>
      <c r="G137" s="837" t="s">
        <v>85</v>
      </c>
      <c r="H137" s="838">
        <v>41</v>
      </c>
      <c r="I137" s="146"/>
      <c r="J137" s="838">
        <f>ROUND(I137*H137,3)</f>
        <v>0</v>
      </c>
      <c r="K137" s="836"/>
      <c r="L137" s="839"/>
      <c r="M137" s="840" t="s">
        <v>1</v>
      </c>
      <c r="N137" s="841" t="s">
        <v>31</v>
      </c>
      <c r="O137" s="806">
        <v>0</v>
      </c>
      <c r="P137" s="806">
        <f>O137*H137</f>
        <v>0</v>
      </c>
      <c r="Q137" s="806">
        <v>1.4400000000000001E-3</v>
      </c>
      <c r="R137" s="806">
        <f>Q137*H137</f>
        <v>5.9040000000000002E-2</v>
      </c>
      <c r="S137" s="806">
        <v>0</v>
      </c>
      <c r="T137" s="807">
        <f>S137*H137</f>
        <v>0</v>
      </c>
      <c r="AR137" s="568" t="s">
        <v>122</v>
      </c>
      <c r="AT137" s="568" t="s">
        <v>92</v>
      </c>
      <c r="AU137" s="568" t="s">
        <v>45</v>
      </c>
      <c r="AY137" s="568" t="s">
        <v>79</v>
      </c>
      <c r="BE137" s="637">
        <f>IF(N137="základní",J137,0)</f>
        <v>0</v>
      </c>
      <c r="BF137" s="637">
        <f>IF(N137="snížená",J137,0)</f>
        <v>0</v>
      </c>
      <c r="BG137" s="637">
        <f>IF(N137="zákl. přenesená",J137,0)</f>
        <v>0</v>
      </c>
      <c r="BH137" s="637">
        <f>IF(N137="sníž. přenesená",J137,0)</f>
        <v>0</v>
      </c>
      <c r="BI137" s="637">
        <f>IF(N137="nulová",J137,0)</f>
        <v>0</v>
      </c>
      <c r="BJ137" s="568" t="s">
        <v>12</v>
      </c>
      <c r="BK137" s="681">
        <f>ROUND(I137*H137,3)</f>
        <v>0</v>
      </c>
      <c r="BL137" s="568" t="s">
        <v>91</v>
      </c>
      <c r="BM137" s="568" t="s">
        <v>1821</v>
      </c>
    </row>
    <row r="138" spans="2:65" s="809" customFormat="1">
      <c r="B138" s="808"/>
      <c r="D138" s="810" t="s">
        <v>88</v>
      </c>
      <c r="E138" s="811" t="s">
        <v>1</v>
      </c>
      <c r="F138" s="812" t="s">
        <v>1820</v>
      </c>
      <c r="H138" s="813">
        <v>40.700000000000003</v>
      </c>
      <c r="I138" s="737"/>
      <c r="L138" s="808"/>
      <c r="M138" s="814"/>
      <c r="N138" s="815"/>
      <c r="O138" s="815"/>
      <c r="P138" s="815"/>
      <c r="Q138" s="815"/>
      <c r="R138" s="815"/>
      <c r="S138" s="815"/>
      <c r="T138" s="816"/>
      <c r="AT138" s="811" t="s">
        <v>88</v>
      </c>
      <c r="AU138" s="811" t="s">
        <v>45</v>
      </c>
      <c r="AV138" s="809" t="s">
        <v>45</v>
      </c>
      <c r="AW138" s="809" t="s">
        <v>24</v>
      </c>
      <c r="AX138" s="809" t="s">
        <v>42</v>
      </c>
      <c r="AY138" s="811" t="s">
        <v>79</v>
      </c>
    </row>
    <row r="139" spans="2:65" s="809" customFormat="1">
      <c r="B139" s="808"/>
      <c r="D139" s="810" t="s">
        <v>88</v>
      </c>
      <c r="E139" s="811" t="s">
        <v>1</v>
      </c>
      <c r="F139" s="812" t="s">
        <v>1819</v>
      </c>
      <c r="H139" s="813">
        <v>0.3</v>
      </c>
      <c r="I139" s="737"/>
      <c r="L139" s="808"/>
      <c r="M139" s="814"/>
      <c r="N139" s="815"/>
      <c r="O139" s="815"/>
      <c r="P139" s="815"/>
      <c r="Q139" s="815"/>
      <c r="R139" s="815"/>
      <c r="S139" s="815"/>
      <c r="T139" s="816"/>
      <c r="AT139" s="811" t="s">
        <v>88</v>
      </c>
      <c r="AU139" s="811" t="s">
        <v>45</v>
      </c>
      <c r="AV139" s="809" t="s">
        <v>45</v>
      </c>
      <c r="AW139" s="809" t="s">
        <v>24</v>
      </c>
      <c r="AX139" s="809" t="s">
        <v>42</v>
      </c>
      <c r="AY139" s="811" t="s">
        <v>79</v>
      </c>
    </row>
    <row r="140" spans="2:65" s="818" customFormat="1">
      <c r="B140" s="817"/>
      <c r="D140" s="819" t="s">
        <v>88</v>
      </c>
      <c r="E140" s="820" t="s">
        <v>1</v>
      </c>
      <c r="F140" s="821" t="s">
        <v>90</v>
      </c>
      <c r="H140" s="822">
        <v>41</v>
      </c>
      <c r="I140" s="738"/>
      <c r="L140" s="817"/>
      <c r="M140" s="823"/>
      <c r="N140" s="824"/>
      <c r="O140" s="824"/>
      <c r="P140" s="824"/>
      <c r="Q140" s="824"/>
      <c r="R140" s="824"/>
      <c r="S140" s="824"/>
      <c r="T140" s="825"/>
      <c r="AT140" s="826" t="s">
        <v>88</v>
      </c>
      <c r="AU140" s="826" t="s">
        <v>45</v>
      </c>
      <c r="AV140" s="818" t="s">
        <v>91</v>
      </c>
      <c r="AW140" s="818" t="s">
        <v>24</v>
      </c>
      <c r="AX140" s="818" t="s">
        <v>12</v>
      </c>
      <c r="AY140" s="826" t="s">
        <v>79</v>
      </c>
    </row>
    <row r="141" spans="2:65" s="579" customFormat="1" ht="31.5" customHeight="1">
      <c r="B141" s="580"/>
      <c r="C141" s="671" t="s">
        <v>86</v>
      </c>
      <c r="D141" s="671" t="s">
        <v>82</v>
      </c>
      <c r="E141" s="672" t="s">
        <v>1818</v>
      </c>
      <c r="F141" s="673" t="s">
        <v>1817</v>
      </c>
      <c r="G141" s="674" t="s">
        <v>85</v>
      </c>
      <c r="H141" s="675">
        <v>4.5</v>
      </c>
      <c r="I141" s="1"/>
      <c r="J141" s="675">
        <f>ROUND(I141*H141,3)</f>
        <v>0</v>
      </c>
      <c r="K141" s="673"/>
      <c r="L141" s="580"/>
      <c r="M141" s="804" t="s">
        <v>1</v>
      </c>
      <c r="N141" s="805" t="s">
        <v>31</v>
      </c>
      <c r="O141" s="806">
        <v>0.248</v>
      </c>
      <c r="P141" s="806">
        <f>O141*H141</f>
        <v>1.1160000000000001</v>
      </c>
      <c r="Q141" s="806">
        <v>0</v>
      </c>
      <c r="R141" s="806">
        <f>Q141*H141</f>
        <v>0</v>
      </c>
      <c r="S141" s="806">
        <v>0</v>
      </c>
      <c r="T141" s="807">
        <f>S141*H141</f>
        <v>0</v>
      </c>
      <c r="AR141" s="568" t="s">
        <v>91</v>
      </c>
      <c r="AT141" s="568" t="s">
        <v>82</v>
      </c>
      <c r="AU141" s="568" t="s">
        <v>45</v>
      </c>
      <c r="AY141" s="568" t="s">
        <v>79</v>
      </c>
      <c r="BE141" s="637">
        <f>IF(N141="základní",J141,0)</f>
        <v>0</v>
      </c>
      <c r="BF141" s="637">
        <f>IF(N141="snížená",J141,0)</f>
        <v>0</v>
      </c>
      <c r="BG141" s="637">
        <f>IF(N141="zákl. přenesená",J141,0)</f>
        <v>0</v>
      </c>
      <c r="BH141" s="637">
        <f>IF(N141="sníž. přenesená",J141,0)</f>
        <v>0</v>
      </c>
      <c r="BI141" s="637">
        <f>IF(N141="nulová",J141,0)</f>
        <v>0</v>
      </c>
      <c r="BJ141" s="568" t="s">
        <v>12</v>
      </c>
      <c r="BK141" s="681">
        <f>ROUND(I141*H141,3)</f>
        <v>0</v>
      </c>
      <c r="BL141" s="568" t="s">
        <v>91</v>
      </c>
      <c r="BM141" s="568" t="s">
        <v>1816</v>
      </c>
    </row>
    <row r="142" spans="2:65" s="809" customFormat="1">
      <c r="B142" s="808"/>
      <c r="D142" s="810" t="s">
        <v>88</v>
      </c>
      <c r="E142" s="811" t="s">
        <v>1</v>
      </c>
      <c r="F142" s="812" t="s">
        <v>1812</v>
      </c>
      <c r="H142" s="813">
        <v>4.5</v>
      </c>
      <c r="I142" s="737"/>
      <c r="L142" s="808"/>
      <c r="M142" s="814"/>
      <c r="N142" s="815"/>
      <c r="O142" s="815"/>
      <c r="P142" s="815"/>
      <c r="Q142" s="815"/>
      <c r="R142" s="815"/>
      <c r="S142" s="815"/>
      <c r="T142" s="816"/>
      <c r="AT142" s="811" t="s">
        <v>88</v>
      </c>
      <c r="AU142" s="811" t="s">
        <v>45</v>
      </c>
      <c r="AV142" s="809" t="s">
        <v>45</v>
      </c>
      <c r="AW142" s="809" t="s">
        <v>24</v>
      </c>
      <c r="AX142" s="809" t="s">
        <v>42</v>
      </c>
      <c r="AY142" s="811" t="s">
        <v>79</v>
      </c>
    </row>
    <row r="143" spans="2:65" s="818" customFormat="1">
      <c r="B143" s="817"/>
      <c r="D143" s="819" t="s">
        <v>88</v>
      </c>
      <c r="E143" s="820" t="s">
        <v>1</v>
      </c>
      <c r="F143" s="821" t="s">
        <v>90</v>
      </c>
      <c r="H143" s="822">
        <v>4.5</v>
      </c>
      <c r="I143" s="738"/>
      <c r="L143" s="817"/>
      <c r="M143" s="823"/>
      <c r="N143" s="824"/>
      <c r="O143" s="824"/>
      <c r="P143" s="824"/>
      <c r="Q143" s="824"/>
      <c r="R143" s="824"/>
      <c r="S143" s="824"/>
      <c r="T143" s="825"/>
      <c r="AT143" s="826" t="s">
        <v>88</v>
      </c>
      <c r="AU143" s="826" t="s">
        <v>45</v>
      </c>
      <c r="AV143" s="818" t="s">
        <v>91</v>
      </c>
      <c r="AW143" s="818" t="s">
        <v>24</v>
      </c>
      <c r="AX143" s="818" t="s">
        <v>12</v>
      </c>
      <c r="AY143" s="826" t="s">
        <v>79</v>
      </c>
    </row>
    <row r="144" spans="2:65" s="579" customFormat="1" ht="22.5" customHeight="1">
      <c r="B144" s="580"/>
      <c r="C144" s="834" t="s">
        <v>176</v>
      </c>
      <c r="D144" s="834" t="s">
        <v>92</v>
      </c>
      <c r="E144" s="835" t="s">
        <v>1815</v>
      </c>
      <c r="F144" s="836" t="s">
        <v>1814</v>
      </c>
      <c r="G144" s="837" t="s">
        <v>85</v>
      </c>
      <c r="H144" s="838">
        <v>4.5</v>
      </c>
      <c r="I144" s="146"/>
      <c r="J144" s="838">
        <f>ROUND(I144*H144,3)</f>
        <v>0</v>
      </c>
      <c r="K144" s="836"/>
      <c r="L144" s="839"/>
      <c r="M144" s="840" t="s">
        <v>1</v>
      </c>
      <c r="N144" s="841" t="s">
        <v>31</v>
      </c>
      <c r="O144" s="806">
        <v>0</v>
      </c>
      <c r="P144" s="806">
        <f>O144*H144</f>
        <v>0</v>
      </c>
      <c r="Q144" s="806">
        <v>2.0799999999999998E-3</v>
      </c>
      <c r="R144" s="806">
        <f>Q144*H144</f>
        <v>9.3599999999999985E-3</v>
      </c>
      <c r="S144" s="806">
        <v>0</v>
      </c>
      <c r="T144" s="807">
        <f>S144*H144</f>
        <v>0</v>
      </c>
      <c r="AR144" s="568" t="s">
        <v>122</v>
      </c>
      <c r="AT144" s="568" t="s">
        <v>92</v>
      </c>
      <c r="AU144" s="568" t="s">
        <v>45</v>
      </c>
      <c r="AY144" s="568" t="s">
        <v>79</v>
      </c>
      <c r="BE144" s="637">
        <f>IF(N144="základní",J144,0)</f>
        <v>0</v>
      </c>
      <c r="BF144" s="637">
        <f>IF(N144="snížená",J144,0)</f>
        <v>0</v>
      </c>
      <c r="BG144" s="637">
        <f>IF(N144="zákl. přenesená",J144,0)</f>
        <v>0</v>
      </c>
      <c r="BH144" s="637">
        <f>IF(N144="sníž. přenesená",J144,0)</f>
        <v>0</v>
      </c>
      <c r="BI144" s="637">
        <f>IF(N144="nulová",J144,0)</f>
        <v>0</v>
      </c>
      <c r="BJ144" s="568" t="s">
        <v>12</v>
      </c>
      <c r="BK144" s="681">
        <f>ROUND(I144*H144,3)</f>
        <v>0</v>
      </c>
      <c r="BL144" s="568" t="s">
        <v>91</v>
      </c>
      <c r="BM144" s="568" t="s">
        <v>1813</v>
      </c>
    </row>
    <row r="145" spans="2:65" s="809" customFormat="1">
      <c r="B145" s="808"/>
      <c r="D145" s="810" t="s">
        <v>88</v>
      </c>
      <c r="E145" s="811" t="s">
        <v>1</v>
      </c>
      <c r="F145" s="812" t="s">
        <v>1812</v>
      </c>
      <c r="H145" s="813">
        <v>4.5</v>
      </c>
      <c r="I145" s="737"/>
      <c r="L145" s="808"/>
      <c r="M145" s="814"/>
      <c r="N145" s="815"/>
      <c r="O145" s="815"/>
      <c r="P145" s="815"/>
      <c r="Q145" s="815"/>
      <c r="R145" s="815"/>
      <c r="S145" s="815"/>
      <c r="T145" s="816"/>
      <c r="AT145" s="811" t="s">
        <v>88</v>
      </c>
      <c r="AU145" s="811" t="s">
        <v>45</v>
      </c>
      <c r="AV145" s="809" t="s">
        <v>45</v>
      </c>
      <c r="AW145" s="809" t="s">
        <v>24</v>
      </c>
      <c r="AX145" s="809" t="s">
        <v>42</v>
      </c>
      <c r="AY145" s="811" t="s">
        <v>79</v>
      </c>
    </row>
    <row r="146" spans="2:65" s="818" customFormat="1">
      <c r="B146" s="817"/>
      <c r="D146" s="819" t="s">
        <v>88</v>
      </c>
      <c r="E146" s="820" t="s">
        <v>1</v>
      </c>
      <c r="F146" s="821" t="s">
        <v>90</v>
      </c>
      <c r="H146" s="822">
        <v>4.5</v>
      </c>
      <c r="I146" s="738"/>
      <c r="L146" s="817"/>
      <c r="M146" s="823"/>
      <c r="N146" s="824"/>
      <c r="O146" s="824"/>
      <c r="P146" s="824"/>
      <c r="Q146" s="824"/>
      <c r="R146" s="824"/>
      <c r="S146" s="824"/>
      <c r="T146" s="825"/>
      <c r="AT146" s="826" t="s">
        <v>88</v>
      </c>
      <c r="AU146" s="826" t="s">
        <v>45</v>
      </c>
      <c r="AV146" s="818" t="s">
        <v>91</v>
      </c>
      <c r="AW146" s="818" t="s">
        <v>24</v>
      </c>
      <c r="AX146" s="818" t="s">
        <v>12</v>
      </c>
      <c r="AY146" s="826" t="s">
        <v>79</v>
      </c>
    </row>
    <row r="147" spans="2:65" s="579" customFormat="1" ht="31.5" customHeight="1">
      <c r="B147" s="580"/>
      <c r="C147" s="671" t="s">
        <v>182</v>
      </c>
      <c r="D147" s="671" t="s">
        <v>82</v>
      </c>
      <c r="E147" s="672" t="s">
        <v>1811</v>
      </c>
      <c r="F147" s="673" t="s">
        <v>1810</v>
      </c>
      <c r="G147" s="674" t="s">
        <v>185</v>
      </c>
      <c r="H147" s="675">
        <v>8</v>
      </c>
      <c r="I147" s="1"/>
      <c r="J147" s="675">
        <f>ROUND(I147*H147,3)</f>
        <v>0</v>
      </c>
      <c r="K147" s="673"/>
      <c r="L147" s="580"/>
      <c r="M147" s="804" t="s">
        <v>1</v>
      </c>
      <c r="N147" s="805" t="s">
        <v>31</v>
      </c>
      <c r="O147" s="806">
        <v>0.19</v>
      </c>
      <c r="P147" s="806">
        <f>O147*H147</f>
        <v>1.52</v>
      </c>
      <c r="Q147" s="806">
        <v>0</v>
      </c>
      <c r="R147" s="806">
        <f>Q147*H147</f>
        <v>0</v>
      </c>
      <c r="S147" s="806">
        <v>0</v>
      </c>
      <c r="T147" s="807">
        <f>S147*H147</f>
        <v>0</v>
      </c>
      <c r="AR147" s="568" t="s">
        <v>91</v>
      </c>
      <c r="AT147" s="568" t="s">
        <v>82</v>
      </c>
      <c r="AU147" s="568" t="s">
        <v>45</v>
      </c>
      <c r="AY147" s="568" t="s">
        <v>79</v>
      </c>
      <c r="BE147" s="637">
        <f>IF(N147="základní",J147,0)</f>
        <v>0</v>
      </c>
      <c r="BF147" s="637">
        <f>IF(N147="snížená",J147,0)</f>
        <v>0</v>
      </c>
      <c r="BG147" s="637">
        <f>IF(N147="zákl. přenesená",J147,0)</f>
        <v>0</v>
      </c>
      <c r="BH147" s="637">
        <f>IF(N147="sníž. přenesená",J147,0)</f>
        <v>0</v>
      </c>
      <c r="BI147" s="637">
        <f>IF(N147="nulová",J147,0)</f>
        <v>0</v>
      </c>
      <c r="BJ147" s="568" t="s">
        <v>12</v>
      </c>
      <c r="BK147" s="681">
        <f>ROUND(I147*H147,3)</f>
        <v>0</v>
      </c>
      <c r="BL147" s="568" t="s">
        <v>91</v>
      </c>
      <c r="BM147" s="568" t="s">
        <v>1809</v>
      </c>
    </row>
    <row r="148" spans="2:65" s="809" customFormat="1">
      <c r="B148" s="808"/>
      <c r="D148" s="810" t="s">
        <v>88</v>
      </c>
      <c r="E148" s="811" t="s">
        <v>1</v>
      </c>
      <c r="F148" s="812" t="s">
        <v>1808</v>
      </c>
      <c r="H148" s="813">
        <v>8</v>
      </c>
      <c r="I148" s="737"/>
      <c r="L148" s="808"/>
      <c r="M148" s="814"/>
      <c r="N148" s="815"/>
      <c r="O148" s="815"/>
      <c r="P148" s="815"/>
      <c r="Q148" s="815"/>
      <c r="R148" s="815"/>
      <c r="S148" s="815"/>
      <c r="T148" s="816"/>
      <c r="AT148" s="811" t="s">
        <v>88</v>
      </c>
      <c r="AU148" s="811" t="s">
        <v>45</v>
      </c>
      <c r="AV148" s="809" t="s">
        <v>45</v>
      </c>
      <c r="AW148" s="809" t="s">
        <v>24</v>
      </c>
      <c r="AX148" s="809" t="s">
        <v>42</v>
      </c>
      <c r="AY148" s="811" t="s">
        <v>79</v>
      </c>
    </row>
    <row r="149" spans="2:65" s="818" customFormat="1">
      <c r="B149" s="817"/>
      <c r="D149" s="819" t="s">
        <v>88</v>
      </c>
      <c r="E149" s="820" t="s">
        <v>1</v>
      </c>
      <c r="F149" s="821" t="s">
        <v>90</v>
      </c>
      <c r="H149" s="822">
        <v>8</v>
      </c>
      <c r="I149" s="738"/>
      <c r="L149" s="817"/>
      <c r="M149" s="823"/>
      <c r="N149" s="824"/>
      <c r="O149" s="824"/>
      <c r="P149" s="824"/>
      <c r="Q149" s="824"/>
      <c r="R149" s="824"/>
      <c r="S149" s="824"/>
      <c r="T149" s="825"/>
      <c r="AT149" s="826" t="s">
        <v>88</v>
      </c>
      <c r="AU149" s="826" t="s">
        <v>45</v>
      </c>
      <c r="AV149" s="818" t="s">
        <v>91</v>
      </c>
      <c r="AW149" s="818" t="s">
        <v>24</v>
      </c>
      <c r="AX149" s="818" t="s">
        <v>12</v>
      </c>
      <c r="AY149" s="826" t="s">
        <v>79</v>
      </c>
    </row>
    <row r="150" spans="2:65" s="579" customFormat="1" ht="22.5" customHeight="1">
      <c r="B150" s="580"/>
      <c r="C150" s="834" t="s">
        <v>188</v>
      </c>
      <c r="D150" s="834" t="s">
        <v>92</v>
      </c>
      <c r="E150" s="835" t="s">
        <v>1807</v>
      </c>
      <c r="F150" s="836" t="s">
        <v>1806</v>
      </c>
      <c r="G150" s="837" t="s">
        <v>185</v>
      </c>
      <c r="H150" s="838">
        <v>6</v>
      </c>
      <c r="I150" s="146"/>
      <c r="J150" s="838">
        <f>ROUND(I150*H150,3)</f>
        <v>0</v>
      </c>
      <c r="K150" s="836"/>
      <c r="L150" s="839"/>
      <c r="M150" s="840" t="s">
        <v>1</v>
      </c>
      <c r="N150" s="841" t="s">
        <v>31</v>
      </c>
      <c r="O150" s="806">
        <v>0</v>
      </c>
      <c r="P150" s="806">
        <f>O150*H150</f>
        <v>0</v>
      </c>
      <c r="Q150" s="806">
        <v>0</v>
      </c>
      <c r="R150" s="806">
        <f>Q150*H150</f>
        <v>0</v>
      </c>
      <c r="S150" s="806">
        <v>0</v>
      </c>
      <c r="T150" s="807">
        <f>S150*H150</f>
        <v>0</v>
      </c>
      <c r="AR150" s="568" t="s">
        <v>122</v>
      </c>
      <c r="AT150" s="568" t="s">
        <v>92</v>
      </c>
      <c r="AU150" s="568" t="s">
        <v>45</v>
      </c>
      <c r="AY150" s="568" t="s">
        <v>79</v>
      </c>
      <c r="BE150" s="637">
        <f>IF(N150="základní",J150,0)</f>
        <v>0</v>
      </c>
      <c r="BF150" s="637">
        <f>IF(N150="snížená",J150,0)</f>
        <v>0</v>
      </c>
      <c r="BG150" s="637">
        <f>IF(N150="zákl. přenesená",J150,0)</f>
        <v>0</v>
      </c>
      <c r="BH150" s="637">
        <f>IF(N150="sníž. přenesená",J150,0)</f>
        <v>0</v>
      </c>
      <c r="BI150" s="637">
        <f>IF(N150="nulová",J150,0)</f>
        <v>0</v>
      </c>
      <c r="BJ150" s="568" t="s">
        <v>12</v>
      </c>
      <c r="BK150" s="681">
        <f>ROUND(I150*H150,3)</f>
        <v>0</v>
      </c>
      <c r="BL150" s="568" t="s">
        <v>91</v>
      </c>
      <c r="BM150" s="568" t="s">
        <v>1805</v>
      </c>
    </row>
    <row r="151" spans="2:65" s="809" customFormat="1">
      <c r="B151" s="808"/>
      <c r="D151" s="810" t="s">
        <v>88</v>
      </c>
      <c r="E151" s="811" t="s">
        <v>1</v>
      </c>
      <c r="F151" s="812" t="s">
        <v>1789</v>
      </c>
      <c r="H151" s="813">
        <v>6</v>
      </c>
      <c r="I151" s="737"/>
      <c r="L151" s="808"/>
      <c r="M151" s="814"/>
      <c r="N151" s="815"/>
      <c r="O151" s="815"/>
      <c r="P151" s="815"/>
      <c r="Q151" s="815"/>
      <c r="R151" s="815"/>
      <c r="S151" s="815"/>
      <c r="T151" s="816"/>
      <c r="AT151" s="811" t="s">
        <v>88</v>
      </c>
      <c r="AU151" s="811" t="s">
        <v>45</v>
      </c>
      <c r="AV151" s="809" t="s">
        <v>45</v>
      </c>
      <c r="AW151" s="809" t="s">
        <v>24</v>
      </c>
      <c r="AX151" s="809" t="s">
        <v>42</v>
      </c>
      <c r="AY151" s="811" t="s">
        <v>79</v>
      </c>
    </row>
    <row r="152" spans="2:65" s="818" customFormat="1">
      <c r="B152" s="817"/>
      <c r="D152" s="819" t="s">
        <v>88</v>
      </c>
      <c r="E152" s="820" t="s">
        <v>1</v>
      </c>
      <c r="F152" s="821" t="s">
        <v>90</v>
      </c>
      <c r="H152" s="822">
        <v>6</v>
      </c>
      <c r="I152" s="738"/>
      <c r="L152" s="817"/>
      <c r="M152" s="823"/>
      <c r="N152" s="824"/>
      <c r="O152" s="824"/>
      <c r="P152" s="824"/>
      <c r="Q152" s="824"/>
      <c r="R152" s="824"/>
      <c r="S152" s="824"/>
      <c r="T152" s="825"/>
      <c r="AT152" s="826" t="s">
        <v>88</v>
      </c>
      <c r="AU152" s="826" t="s">
        <v>45</v>
      </c>
      <c r="AV152" s="818" t="s">
        <v>91</v>
      </c>
      <c r="AW152" s="818" t="s">
        <v>24</v>
      </c>
      <c r="AX152" s="818" t="s">
        <v>12</v>
      </c>
      <c r="AY152" s="826" t="s">
        <v>79</v>
      </c>
    </row>
    <row r="153" spans="2:65" s="579" customFormat="1" ht="22.5" customHeight="1">
      <c r="B153" s="580"/>
      <c r="C153" s="834" t="s">
        <v>193</v>
      </c>
      <c r="D153" s="834" t="s">
        <v>92</v>
      </c>
      <c r="E153" s="835" t="s">
        <v>1804</v>
      </c>
      <c r="F153" s="836" t="s">
        <v>1803</v>
      </c>
      <c r="G153" s="837" t="s">
        <v>185</v>
      </c>
      <c r="H153" s="838">
        <v>2</v>
      </c>
      <c r="I153" s="146"/>
      <c r="J153" s="838">
        <f>ROUND(I153*H153,3)</f>
        <v>0</v>
      </c>
      <c r="K153" s="836"/>
      <c r="L153" s="839"/>
      <c r="M153" s="840" t="s">
        <v>1</v>
      </c>
      <c r="N153" s="841" t="s">
        <v>31</v>
      </c>
      <c r="O153" s="806">
        <v>0</v>
      </c>
      <c r="P153" s="806">
        <f>O153*H153</f>
        <v>0</v>
      </c>
      <c r="Q153" s="806">
        <v>0</v>
      </c>
      <c r="R153" s="806">
        <f>Q153*H153</f>
        <v>0</v>
      </c>
      <c r="S153" s="806">
        <v>0</v>
      </c>
      <c r="T153" s="807">
        <f>S153*H153</f>
        <v>0</v>
      </c>
      <c r="AR153" s="568" t="s">
        <v>122</v>
      </c>
      <c r="AT153" s="568" t="s">
        <v>92</v>
      </c>
      <c r="AU153" s="568" t="s">
        <v>45</v>
      </c>
      <c r="AY153" s="568" t="s">
        <v>79</v>
      </c>
      <c r="BE153" s="637">
        <f>IF(N153="základní",J153,0)</f>
        <v>0</v>
      </c>
      <c r="BF153" s="637">
        <f>IF(N153="snížená",J153,0)</f>
        <v>0</v>
      </c>
      <c r="BG153" s="637">
        <f>IF(N153="zákl. přenesená",J153,0)</f>
        <v>0</v>
      </c>
      <c r="BH153" s="637">
        <f>IF(N153="sníž. přenesená",J153,0)</f>
        <v>0</v>
      </c>
      <c r="BI153" s="637">
        <f>IF(N153="nulová",J153,0)</f>
        <v>0</v>
      </c>
      <c r="BJ153" s="568" t="s">
        <v>12</v>
      </c>
      <c r="BK153" s="681">
        <f>ROUND(I153*H153,3)</f>
        <v>0</v>
      </c>
      <c r="BL153" s="568" t="s">
        <v>91</v>
      </c>
      <c r="BM153" s="568" t="s">
        <v>1802</v>
      </c>
    </row>
    <row r="154" spans="2:65" s="809" customFormat="1">
      <c r="B154" s="808"/>
      <c r="D154" s="810" t="s">
        <v>88</v>
      </c>
      <c r="E154" s="811" t="s">
        <v>1</v>
      </c>
      <c r="F154" s="812" t="s">
        <v>1801</v>
      </c>
      <c r="H154" s="813">
        <v>2</v>
      </c>
      <c r="I154" s="737"/>
      <c r="L154" s="808"/>
      <c r="M154" s="814"/>
      <c r="N154" s="815"/>
      <c r="O154" s="815"/>
      <c r="P154" s="815"/>
      <c r="Q154" s="815"/>
      <c r="R154" s="815"/>
      <c r="S154" s="815"/>
      <c r="T154" s="816"/>
      <c r="AT154" s="811" t="s">
        <v>88</v>
      </c>
      <c r="AU154" s="811" t="s">
        <v>45</v>
      </c>
      <c r="AV154" s="809" t="s">
        <v>45</v>
      </c>
      <c r="AW154" s="809" t="s">
        <v>24</v>
      </c>
      <c r="AX154" s="809" t="s">
        <v>42</v>
      </c>
      <c r="AY154" s="811" t="s">
        <v>79</v>
      </c>
    </row>
    <row r="155" spans="2:65" s="818" customFormat="1">
      <c r="B155" s="817"/>
      <c r="D155" s="819" t="s">
        <v>88</v>
      </c>
      <c r="E155" s="820" t="s">
        <v>1</v>
      </c>
      <c r="F155" s="821" t="s">
        <v>90</v>
      </c>
      <c r="H155" s="822">
        <v>2</v>
      </c>
      <c r="I155" s="738"/>
      <c r="L155" s="817"/>
      <c r="M155" s="823"/>
      <c r="N155" s="824"/>
      <c r="O155" s="824"/>
      <c r="P155" s="824"/>
      <c r="Q155" s="824"/>
      <c r="R155" s="824"/>
      <c r="S155" s="824"/>
      <c r="T155" s="825"/>
      <c r="AT155" s="826" t="s">
        <v>88</v>
      </c>
      <c r="AU155" s="826" t="s">
        <v>45</v>
      </c>
      <c r="AV155" s="818" t="s">
        <v>91</v>
      </c>
      <c r="AW155" s="818" t="s">
        <v>24</v>
      </c>
      <c r="AX155" s="818" t="s">
        <v>12</v>
      </c>
      <c r="AY155" s="826" t="s">
        <v>79</v>
      </c>
    </row>
    <row r="156" spans="2:65" s="579" customFormat="1" ht="22.5" customHeight="1">
      <c r="B156" s="580"/>
      <c r="C156" s="671" t="s">
        <v>5</v>
      </c>
      <c r="D156" s="671" t="s">
        <v>82</v>
      </c>
      <c r="E156" s="672" t="s">
        <v>1800</v>
      </c>
      <c r="F156" s="673" t="s">
        <v>1799</v>
      </c>
      <c r="G156" s="674" t="s">
        <v>85</v>
      </c>
      <c r="H156" s="675">
        <v>42</v>
      </c>
      <c r="I156" s="1"/>
      <c r="J156" s="675">
        <f>ROUND(I156*H156,3)</f>
        <v>0</v>
      </c>
      <c r="K156" s="673"/>
      <c r="L156" s="580"/>
      <c r="M156" s="804" t="s">
        <v>1</v>
      </c>
      <c r="N156" s="805" t="s">
        <v>31</v>
      </c>
      <c r="O156" s="806">
        <v>0</v>
      </c>
      <c r="P156" s="806">
        <f>O156*H156</f>
        <v>0</v>
      </c>
      <c r="Q156" s="806">
        <v>0</v>
      </c>
      <c r="R156" s="806">
        <f>Q156*H156</f>
        <v>0</v>
      </c>
      <c r="S156" s="806">
        <v>0</v>
      </c>
      <c r="T156" s="807">
        <f>S156*H156</f>
        <v>0</v>
      </c>
      <c r="AR156" s="568" t="s">
        <v>402</v>
      </c>
      <c r="AT156" s="568" t="s">
        <v>82</v>
      </c>
      <c r="AU156" s="568" t="s">
        <v>45</v>
      </c>
      <c r="AY156" s="568" t="s">
        <v>79</v>
      </c>
      <c r="BE156" s="637">
        <f>IF(N156="základní",J156,0)</f>
        <v>0</v>
      </c>
      <c r="BF156" s="637">
        <f>IF(N156="snížená",J156,0)</f>
        <v>0</v>
      </c>
      <c r="BG156" s="637">
        <f>IF(N156="zákl. přenesená",J156,0)</f>
        <v>0</v>
      </c>
      <c r="BH156" s="637">
        <f>IF(N156="sníž. přenesená",J156,0)</f>
        <v>0</v>
      </c>
      <c r="BI156" s="637">
        <f>IF(N156="nulová",J156,0)</f>
        <v>0</v>
      </c>
      <c r="BJ156" s="568" t="s">
        <v>12</v>
      </c>
      <c r="BK156" s="681">
        <f>ROUND(I156*H156,3)</f>
        <v>0</v>
      </c>
      <c r="BL156" s="568" t="s">
        <v>402</v>
      </c>
      <c r="BM156" s="568" t="s">
        <v>1798</v>
      </c>
    </row>
    <row r="157" spans="2:65" s="809" customFormat="1">
      <c r="B157" s="808"/>
      <c r="D157" s="810" t="s">
        <v>88</v>
      </c>
      <c r="E157" s="811" t="s">
        <v>1</v>
      </c>
      <c r="F157" s="812" t="s">
        <v>1797</v>
      </c>
      <c r="H157" s="813">
        <v>42</v>
      </c>
      <c r="I157" s="737"/>
      <c r="L157" s="808"/>
      <c r="M157" s="814"/>
      <c r="N157" s="815"/>
      <c r="O157" s="815"/>
      <c r="P157" s="815"/>
      <c r="Q157" s="815"/>
      <c r="R157" s="815"/>
      <c r="S157" s="815"/>
      <c r="T157" s="816"/>
      <c r="AT157" s="811" t="s">
        <v>88</v>
      </c>
      <c r="AU157" s="811" t="s">
        <v>45</v>
      </c>
      <c r="AV157" s="809" t="s">
        <v>45</v>
      </c>
      <c r="AW157" s="809" t="s">
        <v>24</v>
      </c>
      <c r="AX157" s="809" t="s">
        <v>42</v>
      </c>
      <c r="AY157" s="811" t="s">
        <v>79</v>
      </c>
    </row>
    <row r="158" spans="2:65" s="818" customFormat="1">
      <c r="B158" s="817"/>
      <c r="D158" s="819" t="s">
        <v>88</v>
      </c>
      <c r="E158" s="820" t="s">
        <v>1</v>
      </c>
      <c r="F158" s="821" t="s">
        <v>90</v>
      </c>
      <c r="H158" s="822">
        <v>42</v>
      </c>
      <c r="I158" s="738"/>
      <c r="L158" s="817"/>
      <c r="M158" s="823"/>
      <c r="N158" s="824"/>
      <c r="O158" s="824"/>
      <c r="P158" s="824"/>
      <c r="Q158" s="824"/>
      <c r="R158" s="824"/>
      <c r="S158" s="824"/>
      <c r="T158" s="825"/>
      <c r="AT158" s="826" t="s">
        <v>88</v>
      </c>
      <c r="AU158" s="826" t="s">
        <v>45</v>
      </c>
      <c r="AV158" s="818" t="s">
        <v>91</v>
      </c>
      <c r="AW158" s="818" t="s">
        <v>24</v>
      </c>
      <c r="AX158" s="818" t="s">
        <v>12</v>
      </c>
      <c r="AY158" s="826" t="s">
        <v>79</v>
      </c>
    </row>
    <row r="159" spans="2:65" s="579" customFormat="1" ht="22.5" customHeight="1">
      <c r="B159" s="580"/>
      <c r="C159" s="671" t="s">
        <v>202</v>
      </c>
      <c r="D159" s="671" t="s">
        <v>82</v>
      </c>
      <c r="E159" s="672" t="s">
        <v>1796</v>
      </c>
      <c r="F159" s="673" t="s">
        <v>1795</v>
      </c>
      <c r="G159" s="674" t="s">
        <v>85</v>
      </c>
      <c r="H159" s="675">
        <v>39</v>
      </c>
      <c r="I159" s="1"/>
      <c r="J159" s="675">
        <f>ROUND(I159*H159,3)</f>
        <v>0</v>
      </c>
      <c r="K159" s="673"/>
      <c r="L159" s="580"/>
      <c r="M159" s="804" t="s">
        <v>1</v>
      </c>
      <c r="N159" s="805" t="s">
        <v>31</v>
      </c>
      <c r="O159" s="806">
        <v>0</v>
      </c>
      <c r="P159" s="806">
        <f>O159*H159</f>
        <v>0</v>
      </c>
      <c r="Q159" s="806">
        <v>0</v>
      </c>
      <c r="R159" s="806">
        <f>Q159*H159</f>
        <v>0</v>
      </c>
      <c r="S159" s="806">
        <v>0</v>
      </c>
      <c r="T159" s="807">
        <f>S159*H159</f>
        <v>0</v>
      </c>
      <c r="AR159" s="568" t="s">
        <v>402</v>
      </c>
      <c r="AT159" s="568" t="s">
        <v>82</v>
      </c>
      <c r="AU159" s="568" t="s">
        <v>45</v>
      </c>
      <c r="AY159" s="568" t="s">
        <v>79</v>
      </c>
      <c r="BE159" s="637">
        <f>IF(N159="základní",J159,0)</f>
        <v>0</v>
      </c>
      <c r="BF159" s="637">
        <f>IF(N159="snížená",J159,0)</f>
        <v>0</v>
      </c>
      <c r="BG159" s="637">
        <f>IF(N159="zákl. přenesená",J159,0)</f>
        <v>0</v>
      </c>
      <c r="BH159" s="637">
        <f>IF(N159="sníž. přenesená",J159,0)</f>
        <v>0</v>
      </c>
      <c r="BI159" s="637">
        <f>IF(N159="nulová",J159,0)</f>
        <v>0</v>
      </c>
      <c r="BJ159" s="568" t="s">
        <v>12</v>
      </c>
      <c r="BK159" s="681">
        <f>ROUND(I159*H159,3)</f>
        <v>0</v>
      </c>
      <c r="BL159" s="568" t="s">
        <v>402</v>
      </c>
      <c r="BM159" s="568" t="s">
        <v>1794</v>
      </c>
    </row>
    <row r="160" spans="2:65" s="809" customFormat="1">
      <c r="B160" s="808"/>
      <c r="D160" s="810" t="s">
        <v>88</v>
      </c>
      <c r="E160" s="811" t="s">
        <v>1</v>
      </c>
      <c r="F160" s="812" t="s">
        <v>1793</v>
      </c>
      <c r="H160" s="813">
        <v>39</v>
      </c>
      <c r="I160" s="737"/>
      <c r="L160" s="808"/>
      <c r="M160" s="814"/>
      <c r="N160" s="815"/>
      <c r="O160" s="815"/>
      <c r="P160" s="815"/>
      <c r="Q160" s="815"/>
      <c r="R160" s="815"/>
      <c r="S160" s="815"/>
      <c r="T160" s="816"/>
      <c r="AT160" s="811" t="s">
        <v>88</v>
      </c>
      <c r="AU160" s="811" t="s">
        <v>45</v>
      </c>
      <c r="AV160" s="809" t="s">
        <v>45</v>
      </c>
      <c r="AW160" s="809" t="s">
        <v>24</v>
      </c>
      <c r="AX160" s="809" t="s">
        <v>42</v>
      </c>
      <c r="AY160" s="811" t="s">
        <v>79</v>
      </c>
    </row>
    <row r="161" spans="2:65" s="818" customFormat="1">
      <c r="B161" s="817"/>
      <c r="D161" s="819" t="s">
        <v>88</v>
      </c>
      <c r="E161" s="820" t="s">
        <v>1</v>
      </c>
      <c r="F161" s="821" t="s">
        <v>90</v>
      </c>
      <c r="H161" s="822">
        <v>39</v>
      </c>
      <c r="I161" s="738"/>
      <c r="L161" s="817"/>
      <c r="M161" s="823"/>
      <c r="N161" s="824"/>
      <c r="O161" s="824"/>
      <c r="P161" s="824"/>
      <c r="Q161" s="824"/>
      <c r="R161" s="824"/>
      <c r="S161" s="824"/>
      <c r="T161" s="825"/>
      <c r="AT161" s="826" t="s">
        <v>88</v>
      </c>
      <c r="AU161" s="826" t="s">
        <v>45</v>
      </c>
      <c r="AV161" s="818" t="s">
        <v>91</v>
      </c>
      <c r="AW161" s="818" t="s">
        <v>24</v>
      </c>
      <c r="AX161" s="818" t="s">
        <v>12</v>
      </c>
      <c r="AY161" s="826" t="s">
        <v>79</v>
      </c>
    </row>
    <row r="162" spans="2:65" s="579" customFormat="1" ht="22.5" customHeight="1">
      <c r="B162" s="580"/>
      <c r="C162" s="671" t="s">
        <v>207</v>
      </c>
      <c r="D162" s="671" t="s">
        <v>82</v>
      </c>
      <c r="E162" s="672" t="s">
        <v>1792</v>
      </c>
      <c r="F162" s="673" t="s">
        <v>1791</v>
      </c>
      <c r="G162" s="674" t="s">
        <v>85</v>
      </c>
      <c r="H162" s="675">
        <v>6</v>
      </c>
      <c r="I162" s="1"/>
      <c r="J162" s="675">
        <f>ROUND(I162*H162,3)</f>
        <v>0</v>
      </c>
      <c r="K162" s="673"/>
      <c r="L162" s="580"/>
      <c r="M162" s="804" t="s">
        <v>1</v>
      </c>
      <c r="N162" s="805" t="s">
        <v>31</v>
      </c>
      <c r="O162" s="806">
        <v>0</v>
      </c>
      <c r="P162" s="806">
        <f>O162*H162</f>
        <v>0</v>
      </c>
      <c r="Q162" s="806">
        <v>0</v>
      </c>
      <c r="R162" s="806">
        <f>Q162*H162</f>
        <v>0</v>
      </c>
      <c r="S162" s="806">
        <v>0</v>
      </c>
      <c r="T162" s="807">
        <f>S162*H162</f>
        <v>0</v>
      </c>
      <c r="AR162" s="568" t="s">
        <v>402</v>
      </c>
      <c r="AT162" s="568" t="s">
        <v>82</v>
      </c>
      <c r="AU162" s="568" t="s">
        <v>45</v>
      </c>
      <c r="AY162" s="568" t="s">
        <v>79</v>
      </c>
      <c r="BE162" s="637">
        <f>IF(N162="základní",J162,0)</f>
        <v>0</v>
      </c>
      <c r="BF162" s="637">
        <f>IF(N162="snížená",J162,0)</f>
        <v>0</v>
      </c>
      <c r="BG162" s="637">
        <f>IF(N162="zákl. přenesená",J162,0)</f>
        <v>0</v>
      </c>
      <c r="BH162" s="637">
        <f>IF(N162="sníž. přenesená",J162,0)</f>
        <v>0</v>
      </c>
      <c r="BI162" s="637">
        <f>IF(N162="nulová",J162,0)</f>
        <v>0</v>
      </c>
      <c r="BJ162" s="568" t="s">
        <v>12</v>
      </c>
      <c r="BK162" s="681">
        <f>ROUND(I162*H162,3)</f>
        <v>0</v>
      </c>
      <c r="BL162" s="568" t="s">
        <v>402</v>
      </c>
      <c r="BM162" s="568" t="s">
        <v>1790</v>
      </c>
    </row>
    <row r="163" spans="2:65" s="809" customFormat="1">
      <c r="B163" s="808"/>
      <c r="D163" s="810" t="s">
        <v>88</v>
      </c>
      <c r="E163" s="811" t="s">
        <v>1</v>
      </c>
      <c r="F163" s="812" t="s">
        <v>1789</v>
      </c>
      <c r="H163" s="813">
        <v>6</v>
      </c>
      <c r="I163" s="737"/>
      <c r="L163" s="808"/>
      <c r="M163" s="814"/>
      <c r="N163" s="815"/>
      <c r="O163" s="815"/>
      <c r="P163" s="815"/>
      <c r="Q163" s="815"/>
      <c r="R163" s="815"/>
      <c r="S163" s="815"/>
      <c r="T163" s="816"/>
      <c r="AT163" s="811" t="s">
        <v>88</v>
      </c>
      <c r="AU163" s="811" t="s">
        <v>45</v>
      </c>
      <c r="AV163" s="809" t="s">
        <v>45</v>
      </c>
      <c r="AW163" s="809" t="s">
        <v>24</v>
      </c>
      <c r="AX163" s="809" t="s">
        <v>42</v>
      </c>
      <c r="AY163" s="811" t="s">
        <v>79</v>
      </c>
    </row>
    <row r="164" spans="2:65" s="818" customFormat="1">
      <c r="B164" s="817"/>
      <c r="D164" s="819" t="s">
        <v>88</v>
      </c>
      <c r="E164" s="820" t="s">
        <v>1</v>
      </c>
      <c r="F164" s="821" t="s">
        <v>90</v>
      </c>
      <c r="H164" s="822">
        <v>6</v>
      </c>
      <c r="I164" s="738"/>
      <c r="L164" s="817"/>
      <c r="M164" s="823"/>
      <c r="N164" s="824"/>
      <c r="O164" s="824"/>
      <c r="P164" s="824"/>
      <c r="Q164" s="824"/>
      <c r="R164" s="824"/>
      <c r="S164" s="824"/>
      <c r="T164" s="825"/>
      <c r="AT164" s="826" t="s">
        <v>88</v>
      </c>
      <c r="AU164" s="826" t="s">
        <v>45</v>
      </c>
      <c r="AV164" s="818" t="s">
        <v>91</v>
      </c>
      <c r="AW164" s="818" t="s">
        <v>24</v>
      </c>
      <c r="AX164" s="818" t="s">
        <v>12</v>
      </c>
      <c r="AY164" s="826" t="s">
        <v>79</v>
      </c>
    </row>
    <row r="165" spans="2:65" s="579" customFormat="1" ht="22.5" customHeight="1">
      <c r="B165" s="580"/>
      <c r="C165" s="671" t="s">
        <v>212</v>
      </c>
      <c r="D165" s="671" t="s">
        <v>82</v>
      </c>
      <c r="E165" s="672" t="s">
        <v>1788</v>
      </c>
      <c r="F165" s="673" t="s">
        <v>1787</v>
      </c>
      <c r="G165" s="674" t="s">
        <v>1783</v>
      </c>
      <c r="H165" s="675">
        <v>1</v>
      </c>
      <c r="I165" s="1"/>
      <c r="J165" s="675">
        <f>ROUND(I165*H165,3)</f>
        <v>0</v>
      </c>
      <c r="K165" s="673"/>
      <c r="L165" s="580"/>
      <c r="M165" s="804" t="s">
        <v>1</v>
      </c>
      <c r="N165" s="805" t="s">
        <v>31</v>
      </c>
      <c r="O165" s="806">
        <v>4.3999999999999997E-2</v>
      </c>
      <c r="P165" s="806">
        <f>O165*H165</f>
        <v>4.3999999999999997E-2</v>
      </c>
      <c r="Q165" s="806">
        <v>0</v>
      </c>
      <c r="R165" s="806">
        <f>Q165*H165</f>
        <v>0</v>
      </c>
      <c r="S165" s="806">
        <v>0</v>
      </c>
      <c r="T165" s="807">
        <f>S165*H165</f>
        <v>0</v>
      </c>
      <c r="AR165" s="568" t="s">
        <v>91</v>
      </c>
      <c r="AT165" s="568" t="s">
        <v>82</v>
      </c>
      <c r="AU165" s="568" t="s">
        <v>45</v>
      </c>
      <c r="AY165" s="568" t="s">
        <v>79</v>
      </c>
      <c r="BE165" s="637">
        <f>IF(N165="základní",J165,0)</f>
        <v>0</v>
      </c>
      <c r="BF165" s="637">
        <f>IF(N165="snížená",J165,0)</f>
        <v>0</v>
      </c>
      <c r="BG165" s="637">
        <f>IF(N165="zákl. přenesená",J165,0)</f>
        <v>0</v>
      </c>
      <c r="BH165" s="637">
        <f>IF(N165="sníž. přenesená",J165,0)</f>
        <v>0</v>
      </c>
      <c r="BI165" s="637">
        <f>IF(N165="nulová",J165,0)</f>
        <v>0</v>
      </c>
      <c r="BJ165" s="568" t="s">
        <v>12</v>
      </c>
      <c r="BK165" s="681">
        <f>ROUND(I165*H165,3)</f>
        <v>0</v>
      </c>
      <c r="BL165" s="568" t="s">
        <v>91</v>
      </c>
      <c r="BM165" s="568" t="s">
        <v>1786</v>
      </c>
    </row>
    <row r="166" spans="2:65" s="809" customFormat="1">
      <c r="B166" s="808"/>
      <c r="D166" s="810" t="s">
        <v>88</v>
      </c>
      <c r="E166" s="811" t="s">
        <v>1</v>
      </c>
      <c r="F166" s="812" t="s">
        <v>1685</v>
      </c>
      <c r="H166" s="813">
        <v>1</v>
      </c>
      <c r="I166" s="737"/>
      <c r="L166" s="808"/>
      <c r="M166" s="814"/>
      <c r="N166" s="815"/>
      <c r="O166" s="815"/>
      <c r="P166" s="815"/>
      <c r="Q166" s="815"/>
      <c r="R166" s="815"/>
      <c r="S166" s="815"/>
      <c r="T166" s="816"/>
      <c r="AT166" s="811" t="s">
        <v>88</v>
      </c>
      <c r="AU166" s="811" t="s">
        <v>45</v>
      </c>
      <c r="AV166" s="809" t="s">
        <v>45</v>
      </c>
      <c r="AW166" s="809" t="s">
        <v>24</v>
      </c>
      <c r="AX166" s="809" t="s">
        <v>12</v>
      </c>
      <c r="AY166" s="811" t="s">
        <v>79</v>
      </c>
    </row>
    <row r="167" spans="2:65" s="818" customFormat="1">
      <c r="B167" s="817"/>
      <c r="D167" s="819" t="s">
        <v>88</v>
      </c>
      <c r="E167" s="820" t="s">
        <v>1</v>
      </c>
      <c r="F167" s="821" t="s">
        <v>90</v>
      </c>
      <c r="H167" s="822">
        <v>1</v>
      </c>
      <c r="I167" s="738"/>
      <c r="L167" s="817"/>
      <c r="M167" s="823"/>
      <c r="N167" s="824"/>
      <c r="O167" s="824"/>
      <c r="P167" s="824"/>
      <c r="Q167" s="824"/>
      <c r="R167" s="824"/>
      <c r="S167" s="824"/>
      <c r="T167" s="825"/>
      <c r="AT167" s="826" t="s">
        <v>88</v>
      </c>
      <c r="AU167" s="826" t="s">
        <v>45</v>
      </c>
      <c r="AV167" s="818" t="s">
        <v>91</v>
      </c>
      <c r="AW167" s="818" t="s">
        <v>24</v>
      </c>
      <c r="AX167" s="818" t="s">
        <v>42</v>
      </c>
      <c r="AY167" s="826" t="s">
        <v>79</v>
      </c>
    </row>
    <row r="168" spans="2:65" s="579" customFormat="1" ht="22.5" customHeight="1">
      <c r="B168" s="580"/>
      <c r="C168" s="671" t="s">
        <v>216</v>
      </c>
      <c r="D168" s="671" t="s">
        <v>82</v>
      </c>
      <c r="E168" s="672" t="s">
        <v>1785</v>
      </c>
      <c r="F168" s="673" t="s">
        <v>1784</v>
      </c>
      <c r="G168" s="674" t="s">
        <v>1783</v>
      </c>
      <c r="H168" s="675">
        <v>1</v>
      </c>
      <c r="I168" s="1"/>
      <c r="J168" s="675">
        <f>ROUND(I168*H168,3)</f>
        <v>0</v>
      </c>
      <c r="K168" s="673"/>
      <c r="L168" s="580"/>
      <c r="M168" s="804" t="s">
        <v>1</v>
      </c>
      <c r="N168" s="805" t="s">
        <v>31</v>
      </c>
      <c r="O168" s="806">
        <v>4.3999999999999997E-2</v>
      </c>
      <c r="P168" s="806">
        <f>O168*H168</f>
        <v>4.3999999999999997E-2</v>
      </c>
      <c r="Q168" s="806">
        <v>0</v>
      </c>
      <c r="R168" s="806">
        <f>Q168*H168</f>
        <v>0</v>
      </c>
      <c r="S168" s="806">
        <v>0</v>
      </c>
      <c r="T168" s="807">
        <f>S168*H168</f>
        <v>0</v>
      </c>
      <c r="AR168" s="568" t="s">
        <v>91</v>
      </c>
      <c r="AT168" s="568" t="s">
        <v>82</v>
      </c>
      <c r="AU168" s="568" t="s">
        <v>45</v>
      </c>
      <c r="AY168" s="568" t="s">
        <v>79</v>
      </c>
      <c r="BE168" s="637">
        <f>IF(N168="základní",J168,0)</f>
        <v>0</v>
      </c>
      <c r="BF168" s="637">
        <f>IF(N168="snížená",J168,0)</f>
        <v>0</v>
      </c>
      <c r="BG168" s="637">
        <f>IF(N168="zákl. přenesená",J168,0)</f>
        <v>0</v>
      </c>
      <c r="BH168" s="637">
        <f>IF(N168="sníž. přenesená",J168,0)</f>
        <v>0</v>
      </c>
      <c r="BI168" s="637">
        <f>IF(N168="nulová",J168,0)</f>
        <v>0</v>
      </c>
      <c r="BJ168" s="568" t="s">
        <v>12</v>
      </c>
      <c r="BK168" s="681">
        <f>ROUND(I168*H168,3)</f>
        <v>0</v>
      </c>
      <c r="BL168" s="568" t="s">
        <v>91</v>
      </c>
      <c r="BM168" s="568" t="s">
        <v>1782</v>
      </c>
    </row>
    <row r="169" spans="2:65" s="809" customFormat="1">
      <c r="B169" s="808"/>
      <c r="D169" s="810" t="s">
        <v>88</v>
      </c>
      <c r="E169" s="811" t="s">
        <v>1</v>
      </c>
      <c r="F169" s="812" t="s">
        <v>1685</v>
      </c>
      <c r="H169" s="813">
        <v>1</v>
      </c>
      <c r="I169" s="737"/>
      <c r="L169" s="808"/>
      <c r="M169" s="814"/>
      <c r="N169" s="815"/>
      <c r="O169" s="815"/>
      <c r="P169" s="815"/>
      <c r="Q169" s="815"/>
      <c r="R169" s="815"/>
      <c r="S169" s="815"/>
      <c r="T169" s="816"/>
      <c r="AT169" s="811" t="s">
        <v>88</v>
      </c>
      <c r="AU169" s="811" t="s">
        <v>45</v>
      </c>
      <c r="AV169" s="809" t="s">
        <v>45</v>
      </c>
      <c r="AW169" s="809" t="s">
        <v>24</v>
      </c>
      <c r="AX169" s="809" t="s">
        <v>12</v>
      </c>
      <c r="AY169" s="811" t="s">
        <v>79</v>
      </c>
    </row>
    <row r="170" spans="2:65" s="818" customFormat="1">
      <c r="B170" s="817"/>
      <c r="D170" s="810" t="s">
        <v>88</v>
      </c>
      <c r="E170" s="826" t="s">
        <v>1</v>
      </c>
      <c r="F170" s="850" t="s">
        <v>90</v>
      </c>
      <c r="H170" s="851">
        <v>1</v>
      </c>
      <c r="I170" s="738"/>
      <c r="L170" s="817"/>
      <c r="M170" s="823"/>
      <c r="N170" s="824"/>
      <c r="O170" s="824"/>
      <c r="P170" s="824"/>
      <c r="Q170" s="824"/>
      <c r="R170" s="824"/>
      <c r="S170" s="824"/>
      <c r="T170" s="825"/>
      <c r="AT170" s="826" t="s">
        <v>88</v>
      </c>
      <c r="AU170" s="826" t="s">
        <v>45</v>
      </c>
      <c r="AV170" s="818" t="s">
        <v>91</v>
      </c>
      <c r="AW170" s="818" t="s">
        <v>24</v>
      </c>
      <c r="AX170" s="818" t="s">
        <v>42</v>
      </c>
      <c r="AY170" s="826" t="s">
        <v>79</v>
      </c>
    </row>
    <row r="171" spans="2:65" s="791" customFormat="1" ht="29.85" customHeight="1">
      <c r="B171" s="790"/>
      <c r="D171" s="801" t="s">
        <v>41</v>
      </c>
      <c r="E171" s="802" t="s">
        <v>557</v>
      </c>
      <c r="F171" s="802" t="s">
        <v>1781</v>
      </c>
      <c r="I171" s="741"/>
      <c r="J171" s="803">
        <f>BK171</f>
        <v>0</v>
      </c>
      <c r="L171" s="790"/>
      <c r="M171" s="795"/>
      <c r="N171" s="796"/>
      <c r="O171" s="796"/>
      <c r="P171" s="797">
        <f>P172</f>
        <v>39.375399999999999</v>
      </c>
      <c r="Q171" s="796"/>
      <c r="R171" s="797">
        <f>R172</f>
        <v>0</v>
      </c>
      <c r="S171" s="796"/>
      <c r="T171" s="798">
        <f>T172</f>
        <v>0</v>
      </c>
      <c r="AR171" s="792" t="s">
        <v>12</v>
      </c>
      <c r="AT171" s="799" t="s">
        <v>41</v>
      </c>
      <c r="AU171" s="799" t="s">
        <v>12</v>
      </c>
      <c r="AY171" s="792" t="s">
        <v>79</v>
      </c>
      <c r="BK171" s="800">
        <f>BK172</f>
        <v>0</v>
      </c>
    </row>
    <row r="172" spans="2:65" s="579" customFormat="1" ht="22.5" customHeight="1">
      <c r="B172" s="580"/>
      <c r="C172" s="671" t="s">
        <v>221</v>
      </c>
      <c r="D172" s="671" t="s">
        <v>82</v>
      </c>
      <c r="E172" s="672" t="s">
        <v>1780</v>
      </c>
      <c r="F172" s="673" t="s">
        <v>1779</v>
      </c>
      <c r="G172" s="674" t="s">
        <v>953</v>
      </c>
      <c r="H172" s="675">
        <v>26.605</v>
      </c>
      <c r="I172" s="1"/>
      <c r="J172" s="675">
        <f>ROUND(I172*H172,3)</f>
        <v>0</v>
      </c>
      <c r="K172" s="673"/>
      <c r="L172" s="580"/>
      <c r="M172" s="804" t="s">
        <v>1</v>
      </c>
      <c r="N172" s="805" t="s">
        <v>31</v>
      </c>
      <c r="O172" s="806">
        <v>1.48</v>
      </c>
      <c r="P172" s="806">
        <f>O172*H172</f>
        <v>39.375399999999999</v>
      </c>
      <c r="Q172" s="806">
        <v>0</v>
      </c>
      <c r="R172" s="806">
        <f>Q172*H172</f>
        <v>0</v>
      </c>
      <c r="S172" s="806">
        <v>0</v>
      </c>
      <c r="T172" s="807">
        <f>S172*H172</f>
        <v>0</v>
      </c>
      <c r="AR172" s="568" t="s">
        <v>91</v>
      </c>
      <c r="AT172" s="568" t="s">
        <v>82</v>
      </c>
      <c r="AU172" s="568" t="s">
        <v>45</v>
      </c>
      <c r="AY172" s="568" t="s">
        <v>79</v>
      </c>
      <c r="BE172" s="637">
        <f>IF(N172="základní",J172,0)</f>
        <v>0</v>
      </c>
      <c r="BF172" s="637">
        <f>IF(N172="snížená",J172,0)</f>
        <v>0</v>
      </c>
      <c r="BG172" s="637">
        <f>IF(N172="zákl. přenesená",J172,0)</f>
        <v>0</v>
      </c>
      <c r="BH172" s="637">
        <f>IF(N172="sníž. přenesená",J172,0)</f>
        <v>0</v>
      </c>
      <c r="BI172" s="637">
        <f>IF(N172="nulová",J172,0)</f>
        <v>0</v>
      </c>
      <c r="BJ172" s="568" t="s">
        <v>12</v>
      </c>
      <c r="BK172" s="681">
        <f>ROUND(I172*H172,3)</f>
        <v>0</v>
      </c>
      <c r="BL172" s="568" t="s">
        <v>91</v>
      </c>
      <c r="BM172" s="568" t="s">
        <v>1778</v>
      </c>
    </row>
    <row r="173" spans="2:65" s="791" customFormat="1" ht="37.35" customHeight="1">
      <c r="B173" s="790"/>
      <c r="D173" s="792" t="s">
        <v>41</v>
      </c>
      <c r="E173" s="793" t="s">
        <v>78</v>
      </c>
      <c r="F173" s="793" t="s">
        <v>78</v>
      </c>
      <c r="I173" s="741"/>
      <c r="J173" s="794">
        <f>BK173</f>
        <v>0</v>
      </c>
      <c r="L173" s="790"/>
      <c r="M173" s="795"/>
      <c r="N173" s="796"/>
      <c r="O173" s="796"/>
      <c r="P173" s="797">
        <f>P174+P243</f>
        <v>19.238999999999997</v>
      </c>
      <c r="Q173" s="796"/>
      <c r="R173" s="797">
        <f>R174+R243</f>
        <v>9.4514999999999988E-2</v>
      </c>
      <c r="S173" s="796"/>
      <c r="T173" s="798">
        <f>T174+T243</f>
        <v>0</v>
      </c>
      <c r="AR173" s="792" t="s">
        <v>45</v>
      </c>
      <c r="AT173" s="799" t="s">
        <v>41</v>
      </c>
      <c r="AU173" s="799" t="s">
        <v>42</v>
      </c>
      <c r="AY173" s="792" t="s">
        <v>79</v>
      </c>
      <c r="BK173" s="800">
        <f>BK174+BK243</f>
        <v>0</v>
      </c>
    </row>
    <row r="174" spans="2:65" s="791" customFormat="1" ht="19.899999999999999" customHeight="1">
      <c r="B174" s="790"/>
      <c r="D174" s="801" t="s">
        <v>41</v>
      </c>
      <c r="E174" s="802" t="s">
        <v>1777</v>
      </c>
      <c r="F174" s="802" t="s">
        <v>1776</v>
      </c>
      <c r="I174" s="741"/>
      <c r="J174" s="803">
        <f>BK174</f>
        <v>0</v>
      </c>
      <c r="L174" s="790"/>
      <c r="M174" s="795"/>
      <c r="N174" s="796"/>
      <c r="O174" s="796"/>
      <c r="P174" s="797">
        <f>SUM(P175:P242)</f>
        <v>18.173999999999996</v>
      </c>
      <c r="Q174" s="796"/>
      <c r="R174" s="797">
        <f>SUM(R175:R242)</f>
        <v>9.1744999999999993E-2</v>
      </c>
      <c r="S174" s="796"/>
      <c r="T174" s="798">
        <f>SUM(T175:T242)</f>
        <v>0</v>
      </c>
      <c r="AR174" s="792" t="s">
        <v>45</v>
      </c>
      <c r="AT174" s="799" t="s">
        <v>41</v>
      </c>
      <c r="AU174" s="799" t="s">
        <v>12</v>
      </c>
      <c r="AY174" s="792" t="s">
        <v>79</v>
      </c>
      <c r="BK174" s="800">
        <f>SUM(BK175:BK242)</f>
        <v>0</v>
      </c>
    </row>
    <row r="175" spans="2:65" s="579" customFormat="1" ht="22.5" customHeight="1">
      <c r="B175" s="580"/>
      <c r="C175" s="671" t="s">
        <v>226</v>
      </c>
      <c r="D175" s="671" t="s">
        <v>82</v>
      </c>
      <c r="E175" s="672" t="s">
        <v>1775</v>
      </c>
      <c r="F175" s="673" t="s">
        <v>1774</v>
      </c>
      <c r="G175" s="674" t="s">
        <v>85</v>
      </c>
      <c r="H175" s="675">
        <v>1</v>
      </c>
      <c r="I175" s="1"/>
      <c r="J175" s="675">
        <f>ROUND(I175*H175,3)</f>
        <v>0</v>
      </c>
      <c r="K175" s="673"/>
      <c r="L175" s="580"/>
      <c r="M175" s="804" t="s">
        <v>1</v>
      </c>
      <c r="N175" s="805" t="s">
        <v>31</v>
      </c>
      <c r="O175" s="806">
        <v>0.58899999999999997</v>
      </c>
      <c r="P175" s="806">
        <f>O175*H175</f>
        <v>0.58899999999999997</v>
      </c>
      <c r="Q175" s="806">
        <v>1.8500000000000001E-3</v>
      </c>
      <c r="R175" s="806">
        <f>Q175*H175</f>
        <v>1.8500000000000001E-3</v>
      </c>
      <c r="S175" s="806">
        <v>0</v>
      </c>
      <c r="T175" s="807">
        <f>S175*H175</f>
        <v>0</v>
      </c>
      <c r="AR175" s="568" t="s">
        <v>86</v>
      </c>
      <c r="AT175" s="568" t="s">
        <v>82</v>
      </c>
      <c r="AU175" s="568" t="s">
        <v>45</v>
      </c>
      <c r="AY175" s="568" t="s">
        <v>79</v>
      </c>
      <c r="BE175" s="637">
        <f>IF(N175="základní",J175,0)</f>
        <v>0</v>
      </c>
      <c r="BF175" s="637">
        <f>IF(N175="snížená",J175,0)</f>
        <v>0</v>
      </c>
      <c r="BG175" s="637">
        <f>IF(N175="zákl. přenesená",J175,0)</f>
        <v>0</v>
      </c>
      <c r="BH175" s="637">
        <f>IF(N175="sníž. přenesená",J175,0)</f>
        <v>0</v>
      </c>
      <c r="BI175" s="637">
        <f>IF(N175="nulová",J175,0)</f>
        <v>0</v>
      </c>
      <c r="BJ175" s="568" t="s">
        <v>12</v>
      </c>
      <c r="BK175" s="681">
        <f>ROUND(I175*H175,3)</f>
        <v>0</v>
      </c>
      <c r="BL175" s="568" t="s">
        <v>86</v>
      </c>
      <c r="BM175" s="568" t="s">
        <v>1773</v>
      </c>
    </row>
    <row r="176" spans="2:65" s="809" customFormat="1">
      <c r="B176" s="808"/>
      <c r="D176" s="810" t="s">
        <v>88</v>
      </c>
      <c r="E176" s="811" t="s">
        <v>1</v>
      </c>
      <c r="F176" s="812" t="s">
        <v>1772</v>
      </c>
      <c r="H176" s="813">
        <v>1</v>
      </c>
      <c r="I176" s="737"/>
      <c r="L176" s="808"/>
      <c r="M176" s="814"/>
      <c r="N176" s="815"/>
      <c r="O176" s="815"/>
      <c r="P176" s="815"/>
      <c r="Q176" s="815"/>
      <c r="R176" s="815"/>
      <c r="S176" s="815"/>
      <c r="T176" s="816"/>
      <c r="AT176" s="811" t="s">
        <v>88</v>
      </c>
      <c r="AU176" s="811" t="s">
        <v>45</v>
      </c>
      <c r="AV176" s="809" t="s">
        <v>45</v>
      </c>
      <c r="AW176" s="809" t="s">
        <v>24</v>
      </c>
      <c r="AX176" s="809" t="s">
        <v>42</v>
      </c>
      <c r="AY176" s="811" t="s">
        <v>79</v>
      </c>
    </row>
    <row r="177" spans="2:65" s="818" customFormat="1">
      <c r="B177" s="817"/>
      <c r="D177" s="819" t="s">
        <v>88</v>
      </c>
      <c r="E177" s="820" t="s">
        <v>1</v>
      </c>
      <c r="F177" s="821" t="s">
        <v>90</v>
      </c>
      <c r="H177" s="822">
        <v>1</v>
      </c>
      <c r="I177" s="738"/>
      <c r="L177" s="817"/>
      <c r="M177" s="823"/>
      <c r="N177" s="824"/>
      <c r="O177" s="824"/>
      <c r="P177" s="824"/>
      <c r="Q177" s="824"/>
      <c r="R177" s="824"/>
      <c r="S177" s="824"/>
      <c r="T177" s="825"/>
      <c r="AT177" s="826" t="s">
        <v>88</v>
      </c>
      <c r="AU177" s="826" t="s">
        <v>45</v>
      </c>
      <c r="AV177" s="818" t="s">
        <v>91</v>
      </c>
      <c r="AW177" s="818" t="s">
        <v>24</v>
      </c>
      <c r="AX177" s="818" t="s">
        <v>12</v>
      </c>
      <c r="AY177" s="826" t="s">
        <v>79</v>
      </c>
    </row>
    <row r="178" spans="2:65" s="579" customFormat="1" ht="22.5" customHeight="1">
      <c r="B178" s="580"/>
      <c r="C178" s="671" t="s">
        <v>231</v>
      </c>
      <c r="D178" s="671" t="s">
        <v>82</v>
      </c>
      <c r="E178" s="672" t="s">
        <v>1771</v>
      </c>
      <c r="F178" s="673" t="s">
        <v>1770</v>
      </c>
      <c r="G178" s="674" t="s">
        <v>85</v>
      </c>
      <c r="H178" s="675">
        <v>0.5</v>
      </c>
      <c r="I178" s="1"/>
      <c r="J178" s="675">
        <f>ROUND(I178*H178,3)</f>
        <v>0</v>
      </c>
      <c r="K178" s="673"/>
      <c r="L178" s="580"/>
      <c r="M178" s="804" t="s">
        <v>1</v>
      </c>
      <c r="N178" s="805" t="s">
        <v>31</v>
      </c>
      <c r="O178" s="806">
        <v>0.60099999999999998</v>
      </c>
      <c r="P178" s="806">
        <f>O178*H178</f>
        <v>0.30049999999999999</v>
      </c>
      <c r="Q178" s="806">
        <v>2.7000000000000001E-3</v>
      </c>
      <c r="R178" s="806">
        <f>Q178*H178</f>
        <v>1.3500000000000001E-3</v>
      </c>
      <c r="S178" s="806">
        <v>0</v>
      </c>
      <c r="T178" s="807">
        <f>S178*H178</f>
        <v>0</v>
      </c>
      <c r="AR178" s="568" t="s">
        <v>86</v>
      </c>
      <c r="AT178" s="568" t="s">
        <v>82</v>
      </c>
      <c r="AU178" s="568" t="s">
        <v>45</v>
      </c>
      <c r="AY178" s="568" t="s">
        <v>79</v>
      </c>
      <c r="BE178" s="637">
        <f>IF(N178="základní",J178,0)</f>
        <v>0</v>
      </c>
      <c r="BF178" s="637">
        <f>IF(N178="snížená",J178,0)</f>
        <v>0</v>
      </c>
      <c r="BG178" s="637">
        <f>IF(N178="zákl. přenesená",J178,0)</f>
        <v>0</v>
      </c>
      <c r="BH178" s="637">
        <f>IF(N178="sníž. přenesená",J178,0)</f>
        <v>0</v>
      </c>
      <c r="BI178" s="637">
        <f>IF(N178="nulová",J178,0)</f>
        <v>0</v>
      </c>
      <c r="BJ178" s="568" t="s">
        <v>12</v>
      </c>
      <c r="BK178" s="681">
        <f>ROUND(I178*H178,3)</f>
        <v>0</v>
      </c>
      <c r="BL178" s="568" t="s">
        <v>86</v>
      </c>
      <c r="BM178" s="568" t="s">
        <v>1769</v>
      </c>
    </row>
    <row r="179" spans="2:65" s="809" customFormat="1">
      <c r="B179" s="808"/>
      <c r="D179" s="810" t="s">
        <v>88</v>
      </c>
      <c r="E179" s="811" t="s">
        <v>1</v>
      </c>
      <c r="F179" s="812" t="s">
        <v>1762</v>
      </c>
      <c r="H179" s="813">
        <v>0.5</v>
      </c>
      <c r="I179" s="737"/>
      <c r="L179" s="808"/>
      <c r="M179" s="814"/>
      <c r="N179" s="815"/>
      <c r="O179" s="815"/>
      <c r="P179" s="815"/>
      <c r="Q179" s="815"/>
      <c r="R179" s="815"/>
      <c r="S179" s="815"/>
      <c r="T179" s="816"/>
      <c r="AT179" s="811" t="s">
        <v>88</v>
      </c>
      <c r="AU179" s="811" t="s">
        <v>45</v>
      </c>
      <c r="AV179" s="809" t="s">
        <v>45</v>
      </c>
      <c r="AW179" s="809" t="s">
        <v>24</v>
      </c>
      <c r="AX179" s="809" t="s">
        <v>42</v>
      </c>
      <c r="AY179" s="811" t="s">
        <v>79</v>
      </c>
    </row>
    <row r="180" spans="2:65" s="818" customFormat="1">
      <c r="B180" s="817"/>
      <c r="D180" s="819" t="s">
        <v>88</v>
      </c>
      <c r="E180" s="820" t="s">
        <v>1</v>
      </c>
      <c r="F180" s="821" t="s">
        <v>90</v>
      </c>
      <c r="H180" s="822">
        <v>0.5</v>
      </c>
      <c r="I180" s="738"/>
      <c r="L180" s="817"/>
      <c r="M180" s="823"/>
      <c r="N180" s="824"/>
      <c r="O180" s="824"/>
      <c r="P180" s="824"/>
      <c r="Q180" s="824"/>
      <c r="R180" s="824"/>
      <c r="S180" s="824"/>
      <c r="T180" s="825"/>
      <c r="AT180" s="826" t="s">
        <v>88</v>
      </c>
      <c r="AU180" s="826" t="s">
        <v>45</v>
      </c>
      <c r="AV180" s="818" t="s">
        <v>91</v>
      </c>
      <c r="AW180" s="818" t="s">
        <v>24</v>
      </c>
      <c r="AX180" s="818" t="s">
        <v>12</v>
      </c>
      <c r="AY180" s="826" t="s">
        <v>79</v>
      </c>
    </row>
    <row r="181" spans="2:65" s="579" customFormat="1" ht="22.5" customHeight="1">
      <c r="B181" s="580"/>
      <c r="C181" s="671" t="s">
        <v>236</v>
      </c>
      <c r="D181" s="671" t="s">
        <v>82</v>
      </c>
      <c r="E181" s="672" t="s">
        <v>1768</v>
      </c>
      <c r="F181" s="673" t="s">
        <v>1767</v>
      </c>
      <c r="G181" s="674" t="s">
        <v>85</v>
      </c>
      <c r="H181" s="675">
        <v>0.5</v>
      </c>
      <c r="I181" s="1"/>
      <c r="J181" s="675">
        <f>ROUND(I181*H181,3)</f>
        <v>0</v>
      </c>
      <c r="K181" s="673"/>
      <c r="L181" s="580"/>
      <c r="M181" s="804" t="s">
        <v>1</v>
      </c>
      <c r="N181" s="805" t="s">
        <v>31</v>
      </c>
      <c r="O181" s="806">
        <v>0.65</v>
      </c>
      <c r="P181" s="806">
        <f>O181*H181</f>
        <v>0.32500000000000001</v>
      </c>
      <c r="Q181" s="806">
        <v>3.48E-3</v>
      </c>
      <c r="R181" s="806">
        <f>Q181*H181</f>
        <v>1.74E-3</v>
      </c>
      <c r="S181" s="806">
        <v>0</v>
      </c>
      <c r="T181" s="807">
        <f>S181*H181</f>
        <v>0</v>
      </c>
      <c r="AR181" s="568" t="s">
        <v>86</v>
      </c>
      <c r="AT181" s="568" t="s">
        <v>82</v>
      </c>
      <c r="AU181" s="568" t="s">
        <v>45</v>
      </c>
      <c r="AY181" s="568" t="s">
        <v>79</v>
      </c>
      <c r="BE181" s="637">
        <f>IF(N181="základní",J181,0)</f>
        <v>0</v>
      </c>
      <c r="BF181" s="637">
        <f>IF(N181="snížená",J181,0)</f>
        <v>0</v>
      </c>
      <c r="BG181" s="637">
        <f>IF(N181="zákl. přenesená",J181,0)</f>
        <v>0</v>
      </c>
      <c r="BH181" s="637">
        <f>IF(N181="sníž. přenesená",J181,0)</f>
        <v>0</v>
      </c>
      <c r="BI181" s="637">
        <f>IF(N181="nulová",J181,0)</f>
        <v>0</v>
      </c>
      <c r="BJ181" s="568" t="s">
        <v>12</v>
      </c>
      <c r="BK181" s="681">
        <f>ROUND(I181*H181,3)</f>
        <v>0</v>
      </c>
      <c r="BL181" s="568" t="s">
        <v>86</v>
      </c>
      <c r="BM181" s="568" t="s">
        <v>1766</v>
      </c>
    </row>
    <row r="182" spans="2:65" s="809" customFormat="1">
      <c r="B182" s="808"/>
      <c r="D182" s="810" t="s">
        <v>88</v>
      </c>
      <c r="E182" s="811" t="s">
        <v>1</v>
      </c>
      <c r="F182" s="812" t="s">
        <v>1762</v>
      </c>
      <c r="H182" s="813">
        <v>0.5</v>
      </c>
      <c r="I182" s="737"/>
      <c r="L182" s="808"/>
      <c r="M182" s="814"/>
      <c r="N182" s="815"/>
      <c r="O182" s="815"/>
      <c r="P182" s="815"/>
      <c r="Q182" s="815"/>
      <c r="R182" s="815"/>
      <c r="S182" s="815"/>
      <c r="T182" s="816"/>
      <c r="AT182" s="811" t="s">
        <v>88</v>
      </c>
      <c r="AU182" s="811" t="s">
        <v>45</v>
      </c>
      <c r="AV182" s="809" t="s">
        <v>45</v>
      </c>
      <c r="AW182" s="809" t="s">
        <v>24</v>
      </c>
      <c r="AX182" s="809" t="s">
        <v>42</v>
      </c>
      <c r="AY182" s="811" t="s">
        <v>79</v>
      </c>
    </row>
    <row r="183" spans="2:65" s="818" customFormat="1">
      <c r="B183" s="817"/>
      <c r="D183" s="819" t="s">
        <v>88</v>
      </c>
      <c r="E183" s="820" t="s">
        <v>1</v>
      </c>
      <c r="F183" s="821" t="s">
        <v>90</v>
      </c>
      <c r="H183" s="822">
        <v>0.5</v>
      </c>
      <c r="I183" s="738"/>
      <c r="L183" s="817"/>
      <c r="M183" s="823"/>
      <c r="N183" s="824"/>
      <c r="O183" s="824"/>
      <c r="P183" s="824"/>
      <c r="Q183" s="824"/>
      <c r="R183" s="824"/>
      <c r="S183" s="824"/>
      <c r="T183" s="825"/>
      <c r="AT183" s="826" t="s">
        <v>88</v>
      </c>
      <c r="AU183" s="826" t="s">
        <v>45</v>
      </c>
      <c r="AV183" s="818" t="s">
        <v>91</v>
      </c>
      <c r="AW183" s="818" t="s">
        <v>24</v>
      </c>
      <c r="AX183" s="818" t="s">
        <v>12</v>
      </c>
      <c r="AY183" s="826" t="s">
        <v>79</v>
      </c>
    </row>
    <row r="184" spans="2:65" s="579" customFormat="1" ht="22.5" customHeight="1">
      <c r="B184" s="580"/>
      <c r="C184" s="671" t="s">
        <v>242</v>
      </c>
      <c r="D184" s="671" t="s">
        <v>82</v>
      </c>
      <c r="E184" s="672" t="s">
        <v>1765</v>
      </c>
      <c r="F184" s="673" t="s">
        <v>1764</v>
      </c>
      <c r="G184" s="674" t="s">
        <v>85</v>
      </c>
      <c r="H184" s="675">
        <v>0.5</v>
      </c>
      <c r="I184" s="1"/>
      <c r="J184" s="675">
        <f>ROUND(I184*H184,3)</f>
        <v>0</v>
      </c>
      <c r="K184" s="673"/>
      <c r="L184" s="580"/>
      <c r="M184" s="804" t="s">
        <v>1</v>
      </c>
      <c r="N184" s="805" t="s">
        <v>31</v>
      </c>
      <c r="O184" s="806">
        <v>0.69</v>
      </c>
      <c r="P184" s="806">
        <f>O184*H184</f>
        <v>0.34499999999999997</v>
      </c>
      <c r="Q184" s="806">
        <v>3.96E-3</v>
      </c>
      <c r="R184" s="806">
        <f>Q184*H184</f>
        <v>1.98E-3</v>
      </c>
      <c r="S184" s="806">
        <v>0</v>
      </c>
      <c r="T184" s="807">
        <f>S184*H184</f>
        <v>0</v>
      </c>
      <c r="AR184" s="568" t="s">
        <v>86</v>
      </c>
      <c r="AT184" s="568" t="s">
        <v>82</v>
      </c>
      <c r="AU184" s="568" t="s">
        <v>45</v>
      </c>
      <c r="AY184" s="568" t="s">
        <v>79</v>
      </c>
      <c r="BE184" s="637">
        <f>IF(N184="základní",J184,0)</f>
        <v>0</v>
      </c>
      <c r="BF184" s="637">
        <f>IF(N184="snížená",J184,0)</f>
        <v>0</v>
      </c>
      <c r="BG184" s="637">
        <f>IF(N184="zákl. přenesená",J184,0)</f>
        <v>0</v>
      </c>
      <c r="BH184" s="637">
        <f>IF(N184="sníž. přenesená",J184,0)</f>
        <v>0</v>
      </c>
      <c r="BI184" s="637">
        <f>IF(N184="nulová",J184,0)</f>
        <v>0</v>
      </c>
      <c r="BJ184" s="568" t="s">
        <v>12</v>
      </c>
      <c r="BK184" s="681">
        <f>ROUND(I184*H184,3)</f>
        <v>0</v>
      </c>
      <c r="BL184" s="568" t="s">
        <v>86</v>
      </c>
      <c r="BM184" s="568" t="s">
        <v>1763</v>
      </c>
    </row>
    <row r="185" spans="2:65" s="809" customFormat="1">
      <c r="B185" s="808"/>
      <c r="D185" s="810" t="s">
        <v>88</v>
      </c>
      <c r="E185" s="811" t="s">
        <v>1</v>
      </c>
      <c r="F185" s="812" t="s">
        <v>1762</v>
      </c>
      <c r="H185" s="813">
        <v>0.5</v>
      </c>
      <c r="I185" s="737"/>
      <c r="L185" s="808"/>
      <c r="M185" s="814"/>
      <c r="N185" s="815"/>
      <c r="O185" s="815"/>
      <c r="P185" s="815"/>
      <c r="Q185" s="815"/>
      <c r="R185" s="815"/>
      <c r="S185" s="815"/>
      <c r="T185" s="816"/>
      <c r="AT185" s="811" t="s">
        <v>88</v>
      </c>
      <c r="AU185" s="811" t="s">
        <v>45</v>
      </c>
      <c r="AV185" s="809" t="s">
        <v>45</v>
      </c>
      <c r="AW185" s="809" t="s">
        <v>24</v>
      </c>
      <c r="AX185" s="809" t="s">
        <v>42</v>
      </c>
      <c r="AY185" s="811" t="s">
        <v>79</v>
      </c>
    </row>
    <row r="186" spans="2:65" s="818" customFormat="1">
      <c r="B186" s="817"/>
      <c r="D186" s="819" t="s">
        <v>88</v>
      </c>
      <c r="E186" s="820" t="s">
        <v>1</v>
      </c>
      <c r="F186" s="821" t="s">
        <v>90</v>
      </c>
      <c r="H186" s="822">
        <v>0.5</v>
      </c>
      <c r="I186" s="738"/>
      <c r="L186" s="817"/>
      <c r="M186" s="823"/>
      <c r="N186" s="824"/>
      <c r="O186" s="824"/>
      <c r="P186" s="824"/>
      <c r="Q186" s="824"/>
      <c r="R186" s="824"/>
      <c r="S186" s="824"/>
      <c r="T186" s="825"/>
      <c r="AT186" s="826" t="s">
        <v>88</v>
      </c>
      <c r="AU186" s="826" t="s">
        <v>45</v>
      </c>
      <c r="AV186" s="818" t="s">
        <v>91</v>
      </c>
      <c r="AW186" s="818" t="s">
        <v>24</v>
      </c>
      <c r="AX186" s="818" t="s">
        <v>12</v>
      </c>
      <c r="AY186" s="826" t="s">
        <v>79</v>
      </c>
    </row>
    <row r="187" spans="2:65" s="579" customFormat="1" ht="31.5" customHeight="1">
      <c r="B187" s="580"/>
      <c r="C187" s="671" t="s">
        <v>247</v>
      </c>
      <c r="D187" s="671" t="s">
        <v>82</v>
      </c>
      <c r="E187" s="672" t="s">
        <v>1761</v>
      </c>
      <c r="F187" s="673" t="s">
        <v>1760</v>
      </c>
      <c r="G187" s="674" t="s">
        <v>85</v>
      </c>
      <c r="H187" s="675">
        <v>12</v>
      </c>
      <c r="I187" s="1"/>
      <c r="J187" s="675">
        <f>ROUND(I187*H187,3)</f>
        <v>0</v>
      </c>
      <c r="K187" s="673"/>
      <c r="L187" s="580"/>
      <c r="M187" s="804" t="s">
        <v>1</v>
      </c>
      <c r="N187" s="805" t="s">
        <v>31</v>
      </c>
      <c r="O187" s="806">
        <v>0.45800000000000002</v>
      </c>
      <c r="P187" s="806">
        <f>O187*H187</f>
        <v>5.4960000000000004</v>
      </c>
      <c r="Q187" s="806">
        <v>4.9300000000000004E-3</v>
      </c>
      <c r="R187" s="806">
        <f>Q187*H187</f>
        <v>5.9160000000000004E-2</v>
      </c>
      <c r="S187" s="806">
        <v>0</v>
      </c>
      <c r="T187" s="807">
        <f>S187*H187</f>
        <v>0</v>
      </c>
      <c r="AR187" s="568" t="s">
        <v>86</v>
      </c>
      <c r="AT187" s="568" t="s">
        <v>82</v>
      </c>
      <c r="AU187" s="568" t="s">
        <v>45</v>
      </c>
      <c r="AY187" s="568" t="s">
        <v>79</v>
      </c>
      <c r="BE187" s="637">
        <f>IF(N187="základní",J187,0)</f>
        <v>0</v>
      </c>
      <c r="BF187" s="637">
        <f>IF(N187="snížená",J187,0)</f>
        <v>0</v>
      </c>
      <c r="BG187" s="637">
        <f>IF(N187="zákl. přenesená",J187,0)</f>
        <v>0</v>
      </c>
      <c r="BH187" s="637">
        <f>IF(N187="sníž. přenesená",J187,0)</f>
        <v>0</v>
      </c>
      <c r="BI187" s="637">
        <f>IF(N187="nulová",J187,0)</f>
        <v>0</v>
      </c>
      <c r="BJ187" s="568" t="s">
        <v>12</v>
      </c>
      <c r="BK187" s="681">
        <f>ROUND(I187*H187,3)</f>
        <v>0</v>
      </c>
      <c r="BL187" s="568" t="s">
        <v>86</v>
      </c>
      <c r="BM187" s="568" t="s">
        <v>1759</v>
      </c>
    </row>
    <row r="188" spans="2:65" s="809" customFormat="1">
      <c r="B188" s="808"/>
      <c r="D188" s="810" t="s">
        <v>88</v>
      </c>
      <c r="E188" s="811" t="s">
        <v>1</v>
      </c>
      <c r="F188" s="812" t="s">
        <v>1758</v>
      </c>
      <c r="H188" s="813">
        <v>10.5</v>
      </c>
      <c r="I188" s="737"/>
      <c r="L188" s="808"/>
      <c r="M188" s="814"/>
      <c r="N188" s="815"/>
      <c r="O188" s="815"/>
      <c r="P188" s="815"/>
      <c r="Q188" s="815"/>
      <c r="R188" s="815"/>
      <c r="S188" s="815"/>
      <c r="T188" s="816"/>
      <c r="AT188" s="811" t="s">
        <v>88</v>
      </c>
      <c r="AU188" s="811" t="s">
        <v>45</v>
      </c>
      <c r="AV188" s="809" t="s">
        <v>45</v>
      </c>
      <c r="AW188" s="809" t="s">
        <v>24</v>
      </c>
      <c r="AX188" s="809" t="s">
        <v>42</v>
      </c>
      <c r="AY188" s="811" t="s">
        <v>79</v>
      </c>
    </row>
    <row r="189" spans="2:65" s="809" customFormat="1">
      <c r="B189" s="808"/>
      <c r="D189" s="810" t="s">
        <v>88</v>
      </c>
      <c r="E189" s="811" t="s">
        <v>1</v>
      </c>
      <c r="F189" s="812" t="s">
        <v>1757</v>
      </c>
      <c r="H189" s="813">
        <v>1.5</v>
      </c>
      <c r="I189" s="737"/>
      <c r="L189" s="808"/>
      <c r="M189" s="814"/>
      <c r="N189" s="815"/>
      <c r="O189" s="815"/>
      <c r="P189" s="815"/>
      <c r="Q189" s="815"/>
      <c r="R189" s="815"/>
      <c r="S189" s="815"/>
      <c r="T189" s="816"/>
      <c r="AT189" s="811" t="s">
        <v>88</v>
      </c>
      <c r="AU189" s="811" t="s">
        <v>45</v>
      </c>
      <c r="AV189" s="809" t="s">
        <v>45</v>
      </c>
      <c r="AW189" s="809" t="s">
        <v>24</v>
      </c>
      <c r="AX189" s="809" t="s">
        <v>42</v>
      </c>
      <c r="AY189" s="811" t="s">
        <v>79</v>
      </c>
    </row>
    <row r="190" spans="2:65" s="818" customFormat="1">
      <c r="B190" s="817"/>
      <c r="D190" s="819" t="s">
        <v>88</v>
      </c>
      <c r="E190" s="820" t="s">
        <v>1</v>
      </c>
      <c r="F190" s="821" t="s">
        <v>90</v>
      </c>
      <c r="H190" s="822">
        <v>12</v>
      </c>
      <c r="I190" s="738"/>
      <c r="L190" s="817"/>
      <c r="M190" s="823"/>
      <c r="N190" s="824"/>
      <c r="O190" s="824"/>
      <c r="P190" s="824"/>
      <c r="Q190" s="824"/>
      <c r="R190" s="824"/>
      <c r="S190" s="824"/>
      <c r="T190" s="825"/>
      <c r="AT190" s="826" t="s">
        <v>88</v>
      </c>
      <c r="AU190" s="826" t="s">
        <v>45</v>
      </c>
      <c r="AV190" s="818" t="s">
        <v>91</v>
      </c>
      <c r="AW190" s="818" t="s">
        <v>24</v>
      </c>
      <c r="AX190" s="818" t="s">
        <v>12</v>
      </c>
      <c r="AY190" s="826" t="s">
        <v>79</v>
      </c>
    </row>
    <row r="191" spans="2:65" s="579" customFormat="1" ht="22.5" customHeight="1">
      <c r="B191" s="580"/>
      <c r="C191" s="671" t="s">
        <v>95</v>
      </c>
      <c r="D191" s="671" t="s">
        <v>82</v>
      </c>
      <c r="E191" s="672" t="s">
        <v>1756</v>
      </c>
      <c r="F191" s="673" t="s">
        <v>1755</v>
      </c>
      <c r="G191" s="674" t="s">
        <v>185</v>
      </c>
      <c r="H191" s="675">
        <v>1</v>
      </c>
      <c r="I191" s="1"/>
      <c r="J191" s="675">
        <f>ROUND(I191*H191,3)</f>
        <v>0</v>
      </c>
      <c r="K191" s="673"/>
      <c r="L191" s="580"/>
      <c r="M191" s="804" t="s">
        <v>1</v>
      </c>
      <c r="N191" s="805" t="s">
        <v>31</v>
      </c>
      <c r="O191" s="806">
        <v>1.0660000000000001</v>
      </c>
      <c r="P191" s="806">
        <f>O191*H191</f>
        <v>1.0660000000000001</v>
      </c>
      <c r="Q191" s="806">
        <v>1.8699999999999999E-3</v>
      </c>
      <c r="R191" s="806">
        <f>Q191*H191</f>
        <v>1.8699999999999999E-3</v>
      </c>
      <c r="S191" s="806">
        <v>0</v>
      </c>
      <c r="T191" s="807">
        <f>S191*H191</f>
        <v>0</v>
      </c>
      <c r="AR191" s="568" t="s">
        <v>86</v>
      </c>
      <c r="AT191" s="568" t="s">
        <v>82</v>
      </c>
      <c r="AU191" s="568" t="s">
        <v>45</v>
      </c>
      <c r="AY191" s="568" t="s">
        <v>79</v>
      </c>
      <c r="BE191" s="637">
        <f>IF(N191="základní",J191,0)</f>
        <v>0</v>
      </c>
      <c r="BF191" s="637">
        <f>IF(N191="snížená",J191,0)</f>
        <v>0</v>
      </c>
      <c r="BG191" s="637">
        <f>IF(N191="zákl. přenesená",J191,0)</f>
        <v>0</v>
      </c>
      <c r="BH191" s="637">
        <f>IF(N191="sníž. přenesená",J191,0)</f>
        <v>0</v>
      </c>
      <c r="BI191" s="637">
        <f>IF(N191="nulová",J191,0)</f>
        <v>0</v>
      </c>
      <c r="BJ191" s="568" t="s">
        <v>12</v>
      </c>
      <c r="BK191" s="681">
        <f>ROUND(I191*H191,3)</f>
        <v>0</v>
      </c>
      <c r="BL191" s="568" t="s">
        <v>86</v>
      </c>
      <c r="BM191" s="568" t="s">
        <v>1754</v>
      </c>
    </row>
    <row r="192" spans="2:65" s="809" customFormat="1">
      <c r="B192" s="808"/>
      <c r="D192" s="810" t="s">
        <v>88</v>
      </c>
      <c r="E192" s="811" t="s">
        <v>1</v>
      </c>
      <c r="F192" s="812" t="s">
        <v>1676</v>
      </c>
      <c r="H192" s="813">
        <v>1</v>
      </c>
      <c r="I192" s="737"/>
      <c r="L192" s="808"/>
      <c r="M192" s="814"/>
      <c r="N192" s="815"/>
      <c r="O192" s="815"/>
      <c r="P192" s="815"/>
      <c r="Q192" s="815"/>
      <c r="R192" s="815"/>
      <c r="S192" s="815"/>
      <c r="T192" s="816"/>
      <c r="AT192" s="811" t="s">
        <v>88</v>
      </c>
      <c r="AU192" s="811" t="s">
        <v>45</v>
      </c>
      <c r="AV192" s="809" t="s">
        <v>45</v>
      </c>
      <c r="AW192" s="809" t="s">
        <v>24</v>
      </c>
      <c r="AX192" s="809" t="s">
        <v>42</v>
      </c>
      <c r="AY192" s="811" t="s">
        <v>79</v>
      </c>
    </row>
    <row r="193" spans="2:65" s="818" customFormat="1">
      <c r="B193" s="817"/>
      <c r="D193" s="819" t="s">
        <v>88</v>
      </c>
      <c r="E193" s="820" t="s">
        <v>1</v>
      </c>
      <c r="F193" s="821" t="s">
        <v>90</v>
      </c>
      <c r="H193" s="822">
        <v>1</v>
      </c>
      <c r="I193" s="738"/>
      <c r="L193" s="817"/>
      <c r="M193" s="823"/>
      <c r="N193" s="824"/>
      <c r="O193" s="824"/>
      <c r="P193" s="824"/>
      <c r="Q193" s="824"/>
      <c r="R193" s="824"/>
      <c r="S193" s="824"/>
      <c r="T193" s="825"/>
      <c r="AT193" s="826" t="s">
        <v>88</v>
      </c>
      <c r="AU193" s="826" t="s">
        <v>45</v>
      </c>
      <c r="AV193" s="818" t="s">
        <v>91</v>
      </c>
      <c r="AW193" s="818" t="s">
        <v>24</v>
      </c>
      <c r="AX193" s="818" t="s">
        <v>12</v>
      </c>
      <c r="AY193" s="826" t="s">
        <v>79</v>
      </c>
    </row>
    <row r="194" spans="2:65" s="579" customFormat="1" ht="22.5" customHeight="1">
      <c r="B194" s="580"/>
      <c r="C194" s="671" t="s">
        <v>256</v>
      </c>
      <c r="D194" s="671" t="s">
        <v>82</v>
      </c>
      <c r="E194" s="672" t="s">
        <v>1753</v>
      </c>
      <c r="F194" s="673" t="s">
        <v>1752</v>
      </c>
      <c r="G194" s="674" t="s">
        <v>85</v>
      </c>
      <c r="H194" s="675">
        <v>0.5</v>
      </c>
      <c r="I194" s="1"/>
      <c r="J194" s="675">
        <f>ROUND(I194*H194,3)</f>
        <v>0</v>
      </c>
      <c r="K194" s="673"/>
      <c r="L194" s="580"/>
      <c r="M194" s="804" t="s">
        <v>1</v>
      </c>
      <c r="N194" s="805" t="s">
        <v>31</v>
      </c>
      <c r="O194" s="806">
        <v>0.40300000000000002</v>
      </c>
      <c r="P194" s="806">
        <f>O194*H194</f>
        <v>0.20150000000000001</v>
      </c>
      <c r="Q194" s="806">
        <v>6.5300000000000002E-3</v>
      </c>
      <c r="R194" s="806">
        <f>Q194*H194</f>
        <v>3.2650000000000001E-3</v>
      </c>
      <c r="S194" s="806">
        <v>0</v>
      </c>
      <c r="T194" s="807">
        <f>S194*H194</f>
        <v>0</v>
      </c>
      <c r="AR194" s="568" t="s">
        <v>86</v>
      </c>
      <c r="AT194" s="568" t="s">
        <v>82</v>
      </c>
      <c r="AU194" s="568" t="s">
        <v>45</v>
      </c>
      <c r="AY194" s="568" t="s">
        <v>79</v>
      </c>
      <c r="BE194" s="637">
        <f>IF(N194="základní",J194,0)</f>
        <v>0</v>
      </c>
      <c r="BF194" s="637">
        <f>IF(N194="snížená",J194,0)</f>
        <v>0</v>
      </c>
      <c r="BG194" s="637">
        <f>IF(N194="zákl. přenesená",J194,0)</f>
        <v>0</v>
      </c>
      <c r="BH194" s="637">
        <f>IF(N194="sníž. přenesená",J194,0)</f>
        <v>0</v>
      </c>
      <c r="BI194" s="637">
        <f>IF(N194="nulová",J194,0)</f>
        <v>0</v>
      </c>
      <c r="BJ194" s="568" t="s">
        <v>12</v>
      </c>
      <c r="BK194" s="681">
        <f>ROUND(I194*H194,3)</f>
        <v>0</v>
      </c>
      <c r="BL194" s="568" t="s">
        <v>86</v>
      </c>
      <c r="BM194" s="568" t="s">
        <v>1751</v>
      </c>
    </row>
    <row r="195" spans="2:65" s="809" customFormat="1">
      <c r="B195" s="808"/>
      <c r="D195" s="810" t="s">
        <v>88</v>
      </c>
      <c r="E195" s="811" t="s">
        <v>1</v>
      </c>
      <c r="F195" s="812" t="s">
        <v>1750</v>
      </c>
      <c r="H195" s="813">
        <v>0.5</v>
      </c>
      <c r="I195" s="737"/>
      <c r="L195" s="808"/>
      <c r="M195" s="814"/>
      <c r="N195" s="815"/>
      <c r="O195" s="815"/>
      <c r="P195" s="815"/>
      <c r="Q195" s="815"/>
      <c r="R195" s="815"/>
      <c r="S195" s="815"/>
      <c r="T195" s="816"/>
      <c r="AT195" s="811" t="s">
        <v>88</v>
      </c>
      <c r="AU195" s="811" t="s">
        <v>45</v>
      </c>
      <c r="AV195" s="809" t="s">
        <v>45</v>
      </c>
      <c r="AW195" s="809" t="s">
        <v>24</v>
      </c>
      <c r="AX195" s="809" t="s">
        <v>42</v>
      </c>
      <c r="AY195" s="811" t="s">
        <v>79</v>
      </c>
    </row>
    <row r="196" spans="2:65" s="818" customFormat="1">
      <c r="B196" s="817"/>
      <c r="D196" s="819" t="s">
        <v>88</v>
      </c>
      <c r="E196" s="820" t="s">
        <v>1</v>
      </c>
      <c r="F196" s="821" t="s">
        <v>90</v>
      </c>
      <c r="H196" s="822">
        <v>0.5</v>
      </c>
      <c r="I196" s="738"/>
      <c r="L196" s="817"/>
      <c r="M196" s="823"/>
      <c r="N196" s="824"/>
      <c r="O196" s="824"/>
      <c r="P196" s="824"/>
      <c r="Q196" s="824"/>
      <c r="R196" s="824"/>
      <c r="S196" s="824"/>
      <c r="T196" s="825"/>
      <c r="AT196" s="826" t="s">
        <v>88</v>
      </c>
      <c r="AU196" s="826" t="s">
        <v>45</v>
      </c>
      <c r="AV196" s="818" t="s">
        <v>91</v>
      </c>
      <c r="AW196" s="818" t="s">
        <v>24</v>
      </c>
      <c r="AX196" s="818" t="s">
        <v>12</v>
      </c>
      <c r="AY196" s="826" t="s">
        <v>79</v>
      </c>
    </row>
    <row r="197" spans="2:65" s="579" customFormat="1" ht="22.5" customHeight="1">
      <c r="B197" s="580"/>
      <c r="C197" s="671" t="s">
        <v>261</v>
      </c>
      <c r="D197" s="671" t="s">
        <v>82</v>
      </c>
      <c r="E197" s="672" t="s">
        <v>1749</v>
      </c>
      <c r="F197" s="673" t="s">
        <v>1748</v>
      </c>
      <c r="G197" s="674" t="s">
        <v>352</v>
      </c>
      <c r="H197" s="675">
        <v>1</v>
      </c>
      <c r="I197" s="1"/>
      <c r="J197" s="675">
        <f>ROUND(I197*H197,3)</f>
        <v>0</v>
      </c>
      <c r="K197" s="673"/>
      <c r="L197" s="580"/>
      <c r="M197" s="804" t="s">
        <v>1</v>
      </c>
      <c r="N197" s="805" t="s">
        <v>31</v>
      </c>
      <c r="O197" s="806">
        <v>2.0499999999999998</v>
      </c>
      <c r="P197" s="806">
        <f>O197*H197</f>
        <v>2.0499999999999998</v>
      </c>
      <c r="Q197" s="806">
        <v>5.2900000000000004E-3</v>
      </c>
      <c r="R197" s="806">
        <f>Q197*H197</f>
        <v>5.2900000000000004E-3</v>
      </c>
      <c r="S197" s="806">
        <v>0</v>
      </c>
      <c r="T197" s="807">
        <f>S197*H197</f>
        <v>0</v>
      </c>
      <c r="AR197" s="568" t="s">
        <v>86</v>
      </c>
      <c r="AT197" s="568" t="s">
        <v>82</v>
      </c>
      <c r="AU197" s="568" t="s">
        <v>45</v>
      </c>
      <c r="AY197" s="568" t="s">
        <v>79</v>
      </c>
      <c r="BE197" s="637">
        <f>IF(N197="základní",J197,0)</f>
        <v>0</v>
      </c>
      <c r="BF197" s="637">
        <f>IF(N197="snížená",J197,0)</f>
        <v>0</v>
      </c>
      <c r="BG197" s="637">
        <f>IF(N197="zákl. přenesená",J197,0)</f>
        <v>0</v>
      </c>
      <c r="BH197" s="637">
        <f>IF(N197="sníž. přenesená",J197,0)</f>
        <v>0</v>
      </c>
      <c r="BI197" s="637">
        <f>IF(N197="nulová",J197,0)</f>
        <v>0</v>
      </c>
      <c r="BJ197" s="568" t="s">
        <v>12</v>
      </c>
      <c r="BK197" s="681">
        <f>ROUND(I197*H197,3)</f>
        <v>0</v>
      </c>
      <c r="BL197" s="568" t="s">
        <v>86</v>
      </c>
      <c r="BM197" s="568" t="s">
        <v>1747</v>
      </c>
    </row>
    <row r="198" spans="2:65" s="809" customFormat="1">
      <c r="B198" s="808"/>
      <c r="D198" s="810" t="s">
        <v>88</v>
      </c>
      <c r="E198" s="811" t="s">
        <v>1</v>
      </c>
      <c r="F198" s="812" t="s">
        <v>1682</v>
      </c>
      <c r="H198" s="813">
        <v>1</v>
      </c>
      <c r="I198" s="737"/>
      <c r="L198" s="808"/>
      <c r="M198" s="814"/>
      <c r="N198" s="815"/>
      <c r="O198" s="815"/>
      <c r="P198" s="815"/>
      <c r="Q198" s="815"/>
      <c r="R198" s="815"/>
      <c r="S198" s="815"/>
      <c r="T198" s="816"/>
      <c r="AT198" s="811" t="s">
        <v>88</v>
      </c>
      <c r="AU198" s="811" t="s">
        <v>45</v>
      </c>
      <c r="AV198" s="809" t="s">
        <v>45</v>
      </c>
      <c r="AW198" s="809" t="s">
        <v>24</v>
      </c>
      <c r="AX198" s="809" t="s">
        <v>42</v>
      </c>
      <c r="AY198" s="811" t="s">
        <v>79</v>
      </c>
    </row>
    <row r="199" spans="2:65" s="818" customFormat="1">
      <c r="B199" s="817"/>
      <c r="D199" s="819" t="s">
        <v>88</v>
      </c>
      <c r="E199" s="820" t="s">
        <v>1</v>
      </c>
      <c r="F199" s="821" t="s">
        <v>90</v>
      </c>
      <c r="H199" s="822">
        <v>1</v>
      </c>
      <c r="I199" s="738"/>
      <c r="L199" s="817"/>
      <c r="M199" s="823"/>
      <c r="N199" s="824"/>
      <c r="O199" s="824"/>
      <c r="P199" s="824"/>
      <c r="Q199" s="824"/>
      <c r="R199" s="824"/>
      <c r="S199" s="824"/>
      <c r="T199" s="825"/>
      <c r="AT199" s="826" t="s">
        <v>88</v>
      </c>
      <c r="AU199" s="826" t="s">
        <v>45</v>
      </c>
      <c r="AV199" s="818" t="s">
        <v>91</v>
      </c>
      <c r="AW199" s="818" t="s">
        <v>24</v>
      </c>
      <c r="AX199" s="818" t="s">
        <v>12</v>
      </c>
      <c r="AY199" s="826" t="s">
        <v>79</v>
      </c>
    </row>
    <row r="200" spans="2:65" s="579" customFormat="1" ht="22.5" customHeight="1">
      <c r="B200" s="580"/>
      <c r="C200" s="671" t="s">
        <v>266</v>
      </c>
      <c r="D200" s="671" t="s">
        <v>82</v>
      </c>
      <c r="E200" s="672" t="s">
        <v>1746</v>
      </c>
      <c r="F200" s="673" t="s">
        <v>1745</v>
      </c>
      <c r="G200" s="674" t="s">
        <v>352</v>
      </c>
      <c r="H200" s="675">
        <v>1</v>
      </c>
      <c r="I200" s="1"/>
      <c r="J200" s="675">
        <f>ROUND(I200*H200,3)</f>
        <v>0</v>
      </c>
      <c r="K200" s="673"/>
      <c r="L200" s="580"/>
      <c r="M200" s="804" t="s">
        <v>1</v>
      </c>
      <c r="N200" s="805" t="s">
        <v>31</v>
      </c>
      <c r="O200" s="806">
        <v>0.83799999999999997</v>
      </c>
      <c r="P200" s="806">
        <f>O200*H200</f>
        <v>0.83799999999999997</v>
      </c>
      <c r="Q200" s="806">
        <v>1.47E-3</v>
      </c>
      <c r="R200" s="806">
        <f>Q200*H200</f>
        <v>1.47E-3</v>
      </c>
      <c r="S200" s="806">
        <v>0</v>
      </c>
      <c r="T200" s="807">
        <f>S200*H200</f>
        <v>0</v>
      </c>
      <c r="AR200" s="568" t="s">
        <v>86</v>
      </c>
      <c r="AT200" s="568" t="s">
        <v>82</v>
      </c>
      <c r="AU200" s="568" t="s">
        <v>45</v>
      </c>
      <c r="AY200" s="568" t="s">
        <v>79</v>
      </c>
      <c r="BE200" s="637">
        <f>IF(N200="základní",J200,0)</f>
        <v>0</v>
      </c>
      <c r="BF200" s="637">
        <f>IF(N200="snížená",J200,0)</f>
        <v>0</v>
      </c>
      <c r="BG200" s="637">
        <f>IF(N200="zákl. přenesená",J200,0)</f>
        <v>0</v>
      </c>
      <c r="BH200" s="637">
        <f>IF(N200="sníž. přenesená",J200,0)</f>
        <v>0</v>
      </c>
      <c r="BI200" s="637">
        <f>IF(N200="nulová",J200,0)</f>
        <v>0</v>
      </c>
      <c r="BJ200" s="568" t="s">
        <v>12</v>
      </c>
      <c r="BK200" s="681">
        <f>ROUND(I200*H200,3)</f>
        <v>0</v>
      </c>
      <c r="BL200" s="568" t="s">
        <v>86</v>
      </c>
      <c r="BM200" s="568" t="s">
        <v>1744</v>
      </c>
    </row>
    <row r="201" spans="2:65" s="809" customFormat="1">
      <c r="B201" s="808"/>
      <c r="D201" s="810" t="s">
        <v>88</v>
      </c>
      <c r="E201" s="811" t="s">
        <v>1</v>
      </c>
      <c r="F201" s="812" t="s">
        <v>1682</v>
      </c>
      <c r="H201" s="813">
        <v>1</v>
      </c>
      <c r="I201" s="737"/>
      <c r="L201" s="808"/>
      <c r="M201" s="814"/>
      <c r="N201" s="815"/>
      <c r="O201" s="815"/>
      <c r="P201" s="815"/>
      <c r="Q201" s="815"/>
      <c r="R201" s="815"/>
      <c r="S201" s="815"/>
      <c r="T201" s="816"/>
      <c r="AT201" s="811" t="s">
        <v>88</v>
      </c>
      <c r="AU201" s="811" t="s">
        <v>45</v>
      </c>
      <c r="AV201" s="809" t="s">
        <v>45</v>
      </c>
      <c r="AW201" s="809" t="s">
        <v>24</v>
      </c>
      <c r="AX201" s="809" t="s">
        <v>42</v>
      </c>
      <c r="AY201" s="811" t="s">
        <v>79</v>
      </c>
    </row>
    <row r="202" spans="2:65" s="818" customFormat="1">
      <c r="B202" s="817"/>
      <c r="D202" s="819" t="s">
        <v>88</v>
      </c>
      <c r="E202" s="820" t="s">
        <v>1</v>
      </c>
      <c r="F202" s="821" t="s">
        <v>90</v>
      </c>
      <c r="H202" s="822">
        <v>1</v>
      </c>
      <c r="I202" s="738"/>
      <c r="L202" s="817"/>
      <c r="M202" s="823"/>
      <c r="N202" s="824"/>
      <c r="O202" s="824"/>
      <c r="P202" s="824"/>
      <c r="Q202" s="824"/>
      <c r="R202" s="824"/>
      <c r="S202" s="824"/>
      <c r="T202" s="825"/>
      <c r="AT202" s="826" t="s">
        <v>88</v>
      </c>
      <c r="AU202" s="826" t="s">
        <v>45</v>
      </c>
      <c r="AV202" s="818" t="s">
        <v>91</v>
      </c>
      <c r="AW202" s="818" t="s">
        <v>24</v>
      </c>
      <c r="AX202" s="818" t="s">
        <v>12</v>
      </c>
      <c r="AY202" s="826" t="s">
        <v>79</v>
      </c>
    </row>
    <row r="203" spans="2:65" s="579" customFormat="1" ht="22.5" customHeight="1">
      <c r="B203" s="580"/>
      <c r="C203" s="671" t="s">
        <v>271</v>
      </c>
      <c r="D203" s="671" t="s">
        <v>82</v>
      </c>
      <c r="E203" s="672" t="s">
        <v>1743</v>
      </c>
      <c r="F203" s="673" t="s">
        <v>1742</v>
      </c>
      <c r="G203" s="674" t="s">
        <v>352</v>
      </c>
      <c r="H203" s="675">
        <v>2</v>
      </c>
      <c r="I203" s="1"/>
      <c r="J203" s="675">
        <f>ROUND(I203*H203,3)</f>
        <v>0</v>
      </c>
      <c r="K203" s="673"/>
      <c r="L203" s="580"/>
      <c r="M203" s="804" t="s">
        <v>1</v>
      </c>
      <c r="N203" s="805" t="s">
        <v>31</v>
      </c>
      <c r="O203" s="806">
        <v>1.59</v>
      </c>
      <c r="P203" s="806">
        <f>O203*H203</f>
        <v>3.18</v>
      </c>
      <c r="Q203" s="806">
        <v>4.28E-3</v>
      </c>
      <c r="R203" s="806">
        <f>Q203*H203</f>
        <v>8.5599999999999999E-3</v>
      </c>
      <c r="S203" s="806">
        <v>0</v>
      </c>
      <c r="T203" s="807">
        <f>S203*H203</f>
        <v>0</v>
      </c>
      <c r="AR203" s="568" t="s">
        <v>86</v>
      </c>
      <c r="AT203" s="568" t="s">
        <v>82</v>
      </c>
      <c r="AU203" s="568" t="s">
        <v>45</v>
      </c>
      <c r="AY203" s="568" t="s">
        <v>79</v>
      </c>
      <c r="BE203" s="637">
        <f>IF(N203="základní",J203,0)</f>
        <v>0</v>
      </c>
      <c r="BF203" s="637">
        <f>IF(N203="snížená",J203,0)</f>
        <v>0</v>
      </c>
      <c r="BG203" s="637">
        <f>IF(N203="zákl. přenesená",J203,0)</f>
        <v>0</v>
      </c>
      <c r="BH203" s="637">
        <f>IF(N203="sníž. přenesená",J203,0)</f>
        <v>0</v>
      </c>
      <c r="BI203" s="637">
        <f>IF(N203="nulová",J203,0)</f>
        <v>0</v>
      </c>
      <c r="BJ203" s="568" t="s">
        <v>12</v>
      </c>
      <c r="BK203" s="681">
        <f>ROUND(I203*H203,3)</f>
        <v>0</v>
      </c>
      <c r="BL203" s="568" t="s">
        <v>86</v>
      </c>
      <c r="BM203" s="568" t="s">
        <v>1741</v>
      </c>
    </row>
    <row r="204" spans="2:65" s="809" customFormat="1">
      <c r="B204" s="808"/>
      <c r="D204" s="810" t="s">
        <v>88</v>
      </c>
      <c r="E204" s="811" t="s">
        <v>1</v>
      </c>
      <c r="F204" s="812" t="s">
        <v>1727</v>
      </c>
      <c r="H204" s="813">
        <v>2</v>
      </c>
      <c r="I204" s="737"/>
      <c r="L204" s="808"/>
      <c r="M204" s="814"/>
      <c r="N204" s="815"/>
      <c r="O204" s="815"/>
      <c r="P204" s="815"/>
      <c r="Q204" s="815"/>
      <c r="R204" s="815"/>
      <c r="S204" s="815"/>
      <c r="T204" s="816"/>
      <c r="AT204" s="811" t="s">
        <v>88</v>
      </c>
      <c r="AU204" s="811" t="s">
        <v>45</v>
      </c>
      <c r="AV204" s="809" t="s">
        <v>45</v>
      </c>
      <c r="AW204" s="809" t="s">
        <v>24</v>
      </c>
      <c r="AX204" s="809" t="s">
        <v>42</v>
      </c>
      <c r="AY204" s="811" t="s">
        <v>79</v>
      </c>
    </row>
    <row r="205" spans="2:65" s="818" customFormat="1">
      <c r="B205" s="817"/>
      <c r="D205" s="819" t="s">
        <v>88</v>
      </c>
      <c r="E205" s="820" t="s">
        <v>1</v>
      </c>
      <c r="F205" s="821" t="s">
        <v>90</v>
      </c>
      <c r="H205" s="822">
        <v>2</v>
      </c>
      <c r="I205" s="738"/>
      <c r="L205" s="817"/>
      <c r="M205" s="823"/>
      <c r="N205" s="824"/>
      <c r="O205" s="824"/>
      <c r="P205" s="824"/>
      <c r="Q205" s="824"/>
      <c r="R205" s="824"/>
      <c r="S205" s="824"/>
      <c r="T205" s="825"/>
      <c r="AT205" s="826" t="s">
        <v>88</v>
      </c>
      <c r="AU205" s="826" t="s">
        <v>45</v>
      </c>
      <c r="AV205" s="818" t="s">
        <v>91</v>
      </c>
      <c r="AW205" s="818" t="s">
        <v>24</v>
      </c>
      <c r="AX205" s="818" t="s">
        <v>12</v>
      </c>
      <c r="AY205" s="826" t="s">
        <v>79</v>
      </c>
    </row>
    <row r="206" spans="2:65" s="579" customFormat="1" ht="22.5" customHeight="1">
      <c r="B206" s="580"/>
      <c r="C206" s="671" t="s">
        <v>276</v>
      </c>
      <c r="D206" s="671" t="s">
        <v>82</v>
      </c>
      <c r="E206" s="672" t="s">
        <v>1740</v>
      </c>
      <c r="F206" s="673" t="s">
        <v>1739</v>
      </c>
      <c r="G206" s="674" t="s">
        <v>85</v>
      </c>
      <c r="H206" s="675">
        <v>14.5</v>
      </c>
      <c r="I206" s="1"/>
      <c r="J206" s="675">
        <f>ROUND(I206*H206,3)</f>
        <v>0</v>
      </c>
      <c r="K206" s="673"/>
      <c r="L206" s="580"/>
      <c r="M206" s="804" t="s">
        <v>1</v>
      </c>
      <c r="N206" s="805" t="s">
        <v>31</v>
      </c>
      <c r="O206" s="806">
        <v>6.2E-2</v>
      </c>
      <c r="P206" s="806">
        <f>O206*H206</f>
        <v>0.89900000000000002</v>
      </c>
      <c r="Q206" s="806">
        <v>0</v>
      </c>
      <c r="R206" s="806">
        <f>Q206*H206</f>
        <v>0</v>
      </c>
      <c r="S206" s="806">
        <v>0</v>
      </c>
      <c r="T206" s="807">
        <f>S206*H206</f>
        <v>0</v>
      </c>
      <c r="AR206" s="568" t="s">
        <v>86</v>
      </c>
      <c r="AT206" s="568" t="s">
        <v>82</v>
      </c>
      <c r="AU206" s="568" t="s">
        <v>45</v>
      </c>
      <c r="AY206" s="568" t="s">
        <v>79</v>
      </c>
      <c r="BE206" s="637">
        <f>IF(N206="základní",J206,0)</f>
        <v>0</v>
      </c>
      <c r="BF206" s="637">
        <f>IF(N206="snížená",J206,0)</f>
        <v>0</v>
      </c>
      <c r="BG206" s="637">
        <f>IF(N206="zákl. přenesená",J206,0)</f>
        <v>0</v>
      </c>
      <c r="BH206" s="637">
        <f>IF(N206="sníž. přenesená",J206,0)</f>
        <v>0</v>
      </c>
      <c r="BI206" s="637">
        <f>IF(N206="nulová",J206,0)</f>
        <v>0</v>
      </c>
      <c r="BJ206" s="568" t="s">
        <v>12</v>
      </c>
      <c r="BK206" s="681">
        <f>ROUND(I206*H206,3)</f>
        <v>0</v>
      </c>
      <c r="BL206" s="568" t="s">
        <v>86</v>
      </c>
      <c r="BM206" s="568" t="s">
        <v>1738</v>
      </c>
    </row>
    <row r="207" spans="2:65" s="809" customFormat="1">
      <c r="B207" s="808"/>
      <c r="D207" s="810" t="s">
        <v>88</v>
      </c>
      <c r="E207" s="811" t="s">
        <v>1</v>
      </c>
      <c r="F207" s="812" t="s">
        <v>1689</v>
      </c>
      <c r="H207" s="813">
        <v>14.5</v>
      </c>
      <c r="I207" s="737"/>
      <c r="L207" s="808"/>
      <c r="M207" s="814"/>
      <c r="N207" s="815"/>
      <c r="O207" s="815"/>
      <c r="P207" s="815"/>
      <c r="Q207" s="815"/>
      <c r="R207" s="815"/>
      <c r="S207" s="815"/>
      <c r="T207" s="816"/>
      <c r="AT207" s="811" t="s">
        <v>88</v>
      </c>
      <c r="AU207" s="811" t="s">
        <v>45</v>
      </c>
      <c r="AV207" s="809" t="s">
        <v>45</v>
      </c>
      <c r="AW207" s="809" t="s">
        <v>24</v>
      </c>
      <c r="AX207" s="809" t="s">
        <v>42</v>
      </c>
      <c r="AY207" s="811" t="s">
        <v>79</v>
      </c>
    </row>
    <row r="208" spans="2:65" s="818" customFormat="1">
      <c r="B208" s="817"/>
      <c r="D208" s="819" t="s">
        <v>88</v>
      </c>
      <c r="E208" s="820" t="s">
        <v>1</v>
      </c>
      <c r="F208" s="821" t="s">
        <v>90</v>
      </c>
      <c r="H208" s="822">
        <v>14.5</v>
      </c>
      <c r="I208" s="738"/>
      <c r="L208" s="817"/>
      <c r="M208" s="823"/>
      <c r="N208" s="824"/>
      <c r="O208" s="824"/>
      <c r="P208" s="824"/>
      <c r="Q208" s="824"/>
      <c r="R208" s="824"/>
      <c r="S208" s="824"/>
      <c r="T208" s="825"/>
      <c r="AT208" s="826" t="s">
        <v>88</v>
      </c>
      <c r="AU208" s="826" t="s">
        <v>45</v>
      </c>
      <c r="AV208" s="818" t="s">
        <v>91</v>
      </c>
      <c r="AW208" s="818" t="s">
        <v>24</v>
      </c>
      <c r="AX208" s="818" t="s">
        <v>12</v>
      </c>
      <c r="AY208" s="826" t="s">
        <v>79</v>
      </c>
    </row>
    <row r="209" spans="2:65" s="579" customFormat="1" ht="22.5" customHeight="1">
      <c r="B209" s="580"/>
      <c r="C209" s="671" t="s">
        <v>281</v>
      </c>
      <c r="D209" s="671" t="s">
        <v>82</v>
      </c>
      <c r="E209" s="672" t="s">
        <v>1737</v>
      </c>
      <c r="F209" s="673" t="s">
        <v>1736</v>
      </c>
      <c r="G209" s="674" t="s">
        <v>185</v>
      </c>
      <c r="H209" s="675">
        <v>1</v>
      </c>
      <c r="I209" s="1"/>
      <c r="J209" s="675">
        <f>ROUND(I209*H209,3)</f>
        <v>0</v>
      </c>
      <c r="K209" s="673"/>
      <c r="L209" s="580"/>
      <c r="M209" s="804" t="s">
        <v>1</v>
      </c>
      <c r="N209" s="805" t="s">
        <v>31</v>
      </c>
      <c r="O209" s="806">
        <v>0.48199999999999998</v>
      </c>
      <c r="P209" s="806">
        <f>O209*H209</f>
        <v>0.48199999999999998</v>
      </c>
      <c r="Q209" s="806">
        <v>0</v>
      </c>
      <c r="R209" s="806">
        <f>Q209*H209</f>
        <v>0</v>
      </c>
      <c r="S209" s="806">
        <v>0</v>
      </c>
      <c r="T209" s="807">
        <f>S209*H209</f>
        <v>0</v>
      </c>
      <c r="AR209" s="568" t="s">
        <v>86</v>
      </c>
      <c r="AT209" s="568" t="s">
        <v>82</v>
      </c>
      <c r="AU209" s="568" t="s">
        <v>45</v>
      </c>
      <c r="AY209" s="568" t="s">
        <v>79</v>
      </c>
      <c r="BE209" s="637">
        <f>IF(N209="základní",J209,0)</f>
        <v>0</v>
      </c>
      <c r="BF209" s="637">
        <f>IF(N209="snížená",J209,0)</f>
        <v>0</v>
      </c>
      <c r="BG209" s="637">
        <f>IF(N209="zákl. přenesená",J209,0)</f>
        <v>0</v>
      </c>
      <c r="BH209" s="637">
        <f>IF(N209="sníž. přenesená",J209,0)</f>
        <v>0</v>
      </c>
      <c r="BI209" s="637">
        <f>IF(N209="nulová",J209,0)</f>
        <v>0</v>
      </c>
      <c r="BJ209" s="568" t="s">
        <v>12</v>
      </c>
      <c r="BK209" s="681">
        <f>ROUND(I209*H209,3)</f>
        <v>0</v>
      </c>
      <c r="BL209" s="568" t="s">
        <v>86</v>
      </c>
      <c r="BM209" s="568" t="s">
        <v>1735</v>
      </c>
    </row>
    <row r="210" spans="2:65" s="809" customFormat="1">
      <c r="B210" s="808"/>
      <c r="D210" s="810" t="s">
        <v>88</v>
      </c>
      <c r="E210" s="811" t="s">
        <v>1</v>
      </c>
      <c r="F210" s="812" t="s">
        <v>1734</v>
      </c>
      <c r="H210" s="813">
        <v>1</v>
      </c>
      <c r="I210" s="737"/>
      <c r="L210" s="808"/>
      <c r="M210" s="814"/>
      <c r="N210" s="815"/>
      <c r="O210" s="815"/>
      <c r="P210" s="815"/>
      <c r="Q210" s="815"/>
      <c r="R210" s="815"/>
      <c r="S210" s="815"/>
      <c r="T210" s="816"/>
      <c r="AT210" s="811" t="s">
        <v>88</v>
      </c>
      <c r="AU210" s="811" t="s">
        <v>45</v>
      </c>
      <c r="AV210" s="809" t="s">
        <v>45</v>
      </c>
      <c r="AW210" s="809" t="s">
        <v>24</v>
      </c>
      <c r="AX210" s="809" t="s">
        <v>42</v>
      </c>
      <c r="AY210" s="811" t="s">
        <v>79</v>
      </c>
    </row>
    <row r="211" spans="2:65" s="818" customFormat="1">
      <c r="B211" s="817"/>
      <c r="D211" s="819" t="s">
        <v>88</v>
      </c>
      <c r="E211" s="820" t="s">
        <v>1</v>
      </c>
      <c r="F211" s="821" t="s">
        <v>90</v>
      </c>
      <c r="H211" s="822">
        <v>1</v>
      </c>
      <c r="I211" s="738"/>
      <c r="L211" s="817"/>
      <c r="M211" s="823"/>
      <c r="N211" s="824"/>
      <c r="O211" s="824"/>
      <c r="P211" s="824"/>
      <c r="Q211" s="824"/>
      <c r="R211" s="824"/>
      <c r="S211" s="824"/>
      <c r="T211" s="825"/>
      <c r="AT211" s="826" t="s">
        <v>88</v>
      </c>
      <c r="AU211" s="826" t="s">
        <v>45</v>
      </c>
      <c r="AV211" s="818" t="s">
        <v>91</v>
      </c>
      <c r="AW211" s="818" t="s">
        <v>24</v>
      </c>
      <c r="AX211" s="818" t="s">
        <v>12</v>
      </c>
      <c r="AY211" s="826" t="s">
        <v>79</v>
      </c>
    </row>
    <row r="212" spans="2:65" s="579" customFormat="1" ht="22.5" customHeight="1">
      <c r="B212" s="580"/>
      <c r="C212" s="671" t="s">
        <v>286</v>
      </c>
      <c r="D212" s="671" t="s">
        <v>82</v>
      </c>
      <c r="E212" s="672" t="s">
        <v>1733</v>
      </c>
      <c r="F212" s="673" t="s">
        <v>1732</v>
      </c>
      <c r="G212" s="674" t="s">
        <v>185</v>
      </c>
      <c r="H212" s="675">
        <v>1</v>
      </c>
      <c r="I212" s="1"/>
      <c r="J212" s="675">
        <f>ROUND(I212*H212,3)</f>
        <v>0</v>
      </c>
      <c r="K212" s="673"/>
      <c r="L212" s="580"/>
      <c r="M212" s="804" t="s">
        <v>1</v>
      </c>
      <c r="N212" s="805" t="s">
        <v>31</v>
      </c>
      <c r="O212" s="806">
        <v>0.31</v>
      </c>
      <c r="P212" s="806">
        <f>O212*H212</f>
        <v>0.31</v>
      </c>
      <c r="Q212" s="806">
        <v>2.5000000000000001E-4</v>
      </c>
      <c r="R212" s="806">
        <f>Q212*H212</f>
        <v>2.5000000000000001E-4</v>
      </c>
      <c r="S212" s="806">
        <v>0</v>
      </c>
      <c r="T212" s="807">
        <f>S212*H212</f>
        <v>0</v>
      </c>
      <c r="AR212" s="568" t="s">
        <v>86</v>
      </c>
      <c r="AT212" s="568" t="s">
        <v>82</v>
      </c>
      <c r="AU212" s="568" t="s">
        <v>45</v>
      </c>
      <c r="AY212" s="568" t="s">
        <v>79</v>
      </c>
      <c r="BE212" s="637">
        <f>IF(N212="základní",J212,0)</f>
        <v>0</v>
      </c>
      <c r="BF212" s="637">
        <f>IF(N212="snížená",J212,0)</f>
        <v>0</v>
      </c>
      <c r="BG212" s="637">
        <f>IF(N212="zákl. přenesená",J212,0)</f>
        <v>0</v>
      </c>
      <c r="BH212" s="637">
        <f>IF(N212="sníž. přenesená",J212,0)</f>
        <v>0</v>
      </c>
      <c r="BI212" s="637">
        <f>IF(N212="nulová",J212,0)</f>
        <v>0</v>
      </c>
      <c r="BJ212" s="568" t="s">
        <v>12</v>
      </c>
      <c r="BK212" s="681">
        <f>ROUND(I212*H212,3)</f>
        <v>0</v>
      </c>
      <c r="BL212" s="568" t="s">
        <v>86</v>
      </c>
      <c r="BM212" s="568" t="s">
        <v>1731</v>
      </c>
    </row>
    <row r="213" spans="2:65" s="809" customFormat="1">
      <c r="B213" s="808"/>
      <c r="D213" s="810" t="s">
        <v>88</v>
      </c>
      <c r="E213" s="811" t="s">
        <v>1</v>
      </c>
      <c r="F213" s="812" t="s">
        <v>1676</v>
      </c>
      <c r="H213" s="813">
        <v>1</v>
      </c>
      <c r="I213" s="737"/>
      <c r="L213" s="808"/>
      <c r="M213" s="814"/>
      <c r="N213" s="815"/>
      <c r="O213" s="815"/>
      <c r="P213" s="815"/>
      <c r="Q213" s="815"/>
      <c r="R213" s="815"/>
      <c r="S213" s="815"/>
      <c r="T213" s="816"/>
      <c r="AT213" s="811" t="s">
        <v>88</v>
      </c>
      <c r="AU213" s="811" t="s">
        <v>45</v>
      </c>
      <c r="AV213" s="809" t="s">
        <v>45</v>
      </c>
      <c r="AW213" s="809" t="s">
        <v>24</v>
      </c>
      <c r="AX213" s="809" t="s">
        <v>42</v>
      </c>
      <c r="AY213" s="811" t="s">
        <v>79</v>
      </c>
    </row>
    <row r="214" spans="2:65" s="818" customFormat="1">
      <c r="B214" s="817"/>
      <c r="D214" s="819" t="s">
        <v>88</v>
      </c>
      <c r="E214" s="820" t="s">
        <v>1</v>
      </c>
      <c r="F214" s="821" t="s">
        <v>90</v>
      </c>
      <c r="H214" s="822">
        <v>1</v>
      </c>
      <c r="I214" s="738"/>
      <c r="L214" s="817"/>
      <c r="M214" s="823"/>
      <c r="N214" s="824"/>
      <c r="O214" s="824"/>
      <c r="P214" s="824"/>
      <c r="Q214" s="824"/>
      <c r="R214" s="824"/>
      <c r="S214" s="824"/>
      <c r="T214" s="825"/>
      <c r="AT214" s="826" t="s">
        <v>88</v>
      </c>
      <c r="AU214" s="826" t="s">
        <v>45</v>
      </c>
      <c r="AV214" s="818" t="s">
        <v>91</v>
      </c>
      <c r="AW214" s="818" t="s">
        <v>24</v>
      </c>
      <c r="AX214" s="818" t="s">
        <v>12</v>
      </c>
      <c r="AY214" s="826" t="s">
        <v>79</v>
      </c>
    </row>
    <row r="215" spans="2:65" s="579" customFormat="1" ht="31.5" customHeight="1">
      <c r="B215" s="580"/>
      <c r="C215" s="671" t="s">
        <v>291</v>
      </c>
      <c r="D215" s="671" t="s">
        <v>82</v>
      </c>
      <c r="E215" s="672" t="s">
        <v>1730</v>
      </c>
      <c r="F215" s="673" t="s">
        <v>1729</v>
      </c>
      <c r="G215" s="674" t="s">
        <v>185</v>
      </c>
      <c r="H215" s="675">
        <v>2</v>
      </c>
      <c r="I215" s="1"/>
      <c r="J215" s="675">
        <f>ROUND(I215*H215,3)</f>
        <v>0</v>
      </c>
      <c r="K215" s="673"/>
      <c r="L215" s="580"/>
      <c r="M215" s="804" t="s">
        <v>1</v>
      </c>
      <c r="N215" s="805" t="s">
        <v>31</v>
      </c>
      <c r="O215" s="806">
        <v>0.20599999999999999</v>
      </c>
      <c r="P215" s="806">
        <f>O215*H215</f>
        <v>0.41199999999999998</v>
      </c>
      <c r="Q215" s="806">
        <v>3.8000000000000002E-4</v>
      </c>
      <c r="R215" s="806">
        <f>Q215*H215</f>
        <v>7.6000000000000004E-4</v>
      </c>
      <c r="S215" s="806">
        <v>0</v>
      </c>
      <c r="T215" s="807">
        <f>S215*H215</f>
        <v>0</v>
      </c>
      <c r="AR215" s="568" t="s">
        <v>86</v>
      </c>
      <c r="AT215" s="568" t="s">
        <v>82</v>
      </c>
      <c r="AU215" s="568" t="s">
        <v>45</v>
      </c>
      <c r="AY215" s="568" t="s">
        <v>79</v>
      </c>
      <c r="BE215" s="637">
        <f>IF(N215="základní",J215,0)</f>
        <v>0</v>
      </c>
      <c r="BF215" s="637">
        <f>IF(N215="snížená",J215,0)</f>
        <v>0</v>
      </c>
      <c r="BG215" s="637">
        <f>IF(N215="zákl. přenesená",J215,0)</f>
        <v>0</v>
      </c>
      <c r="BH215" s="637">
        <f>IF(N215="sníž. přenesená",J215,0)</f>
        <v>0</v>
      </c>
      <c r="BI215" s="637">
        <f>IF(N215="nulová",J215,0)</f>
        <v>0</v>
      </c>
      <c r="BJ215" s="568" t="s">
        <v>12</v>
      </c>
      <c r="BK215" s="681">
        <f>ROUND(I215*H215,3)</f>
        <v>0</v>
      </c>
      <c r="BL215" s="568" t="s">
        <v>86</v>
      </c>
      <c r="BM215" s="568" t="s">
        <v>1728</v>
      </c>
    </row>
    <row r="216" spans="2:65" s="809" customFormat="1">
      <c r="B216" s="808"/>
      <c r="D216" s="810" t="s">
        <v>88</v>
      </c>
      <c r="E216" s="811" t="s">
        <v>1</v>
      </c>
      <c r="F216" s="812" t="s">
        <v>1727</v>
      </c>
      <c r="H216" s="813">
        <v>2</v>
      </c>
      <c r="I216" s="737"/>
      <c r="L216" s="808"/>
      <c r="M216" s="814"/>
      <c r="N216" s="815"/>
      <c r="O216" s="815"/>
      <c r="P216" s="815"/>
      <c r="Q216" s="815"/>
      <c r="R216" s="815"/>
      <c r="S216" s="815"/>
      <c r="T216" s="816"/>
      <c r="AT216" s="811" t="s">
        <v>88</v>
      </c>
      <c r="AU216" s="811" t="s">
        <v>45</v>
      </c>
      <c r="AV216" s="809" t="s">
        <v>45</v>
      </c>
      <c r="AW216" s="809" t="s">
        <v>24</v>
      </c>
      <c r="AX216" s="809" t="s">
        <v>42</v>
      </c>
      <c r="AY216" s="811" t="s">
        <v>79</v>
      </c>
    </row>
    <row r="217" spans="2:65" s="818" customFormat="1">
      <c r="B217" s="817"/>
      <c r="D217" s="819" t="s">
        <v>88</v>
      </c>
      <c r="E217" s="820" t="s">
        <v>1</v>
      </c>
      <c r="F217" s="821" t="s">
        <v>90</v>
      </c>
      <c r="H217" s="822">
        <v>2</v>
      </c>
      <c r="I217" s="738"/>
      <c r="L217" s="817"/>
      <c r="M217" s="823"/>
      <c r="N217" s="824"/>
      <c r="O217" s="824"/>
      <c r="P217" s="824"/>
      <c r="Q217" s="824"/>
      <c r="R217" s="824"/>
      <c r="S217" s="824"/>
      <c r="T217" s="825"/>
      <c r="AT217" s="826" t="s">
        <v>88</v>
      </c>
      <c r="AU217" s="826" t="s">
        <v>45</v>
      </c>
      <c r="AV217" s="818" t="s">
        <v>91</v>
      </c>
      <c r="AW217" s="818" t="s">
        <v>24</v>
      </c>
      <c r="AX217" s="818" t="s">
        <v>12</v>
      </c>
      <c r="AY217" s="826" t="s">
        <v>79</v>
      </c>
    </row>
    <row r="218" spans="2:65" s="579" customFormat="1" ht="31.5" customHeight="1">
      <c r="B218" s="580"/>
      <c r="C218" s="671" t="s">
        <v>296</v>
      </c>
      <c r="D218" s="671" t="s">
        <v>82</v>
      </c>
      <c r="E218" s="672" t="s">
        <v>1726</v>
      </c>
      <c r="F218" s="673" t="s">
        <v>1725</v>
      </c>
      <c r="G218" s="674" t="s">
        <v>185</v>
      </c>
      <c r="H218" s="675">
        <v>1</v>
      </c>
      <c r="I218" s="1"/>
      <c r="J218" s="675">
        <f>ROUND(I218*H218,3)</f>
        <v>0</v>
      </c>
      <c r="K218" s="673"/>
      <c r="L218" s="580"/>
      <c r="M218" s="804" t="s">
        <v>1</v>
      </c>
      <c r="N218" s="805" t="s">
        <v>31</v>
      </c>
      <c r="O218" s="806">
        <v>0.35199999999999998</v>
      </c>
      <c r="P218" s="806">
        <f>O218*H218</f>
        <v>0.35199999999999998</v>
      </c>
      <c r="Q218" s="806">
        <v>1.2999999999999999E-3</v>
      </c>
      <c r="R218" s="806">
        <f>Q218*H218</f>
        <v>1.2999999999999999E-3</v>
      </c>
      <c r="S218" s="806">
        <v>0</v>
      </c>
      <c r="T218" s="807">
        <f>S218*H218</f>
        <v>0</v>
      </c>
      <c r="AR218" s="568" t="s">
        <v>86</v>
      </c>
      <c r="AT218" s="568" t="s">
        <v>82</v>
      </c>
      <c r="AU218" s="568" t="s">
        <v>45</v>
      </c>
      <c r="AY218" s="568" t="s">
        <v>79</v>
      </c>
      <c r="BE218" s="637">
        <f>IF(N218="základní",J218,0)</f>
        <v>0</v>
      </c>
      <c r="BF218" s="637">
        <f>IF(N218="snížená",J218,0)</f>
        <v>0</v>
      </c>
      <c r="BG218" s="637">
        <f>IF(N218="zákl. přenesená",J218,0)</f>
        <v>0</v>
      </c>
      <c r="BH218" s="637">
        <f>IF(N218="sníž. přenesená",J218,0)</f>
        <v>0</v>
      </c>
      <c r="BI218" s="637">
        <f>IF(N218="nulová",J218,0)</f>
        <v>0</v>
      </c>
      <c r="BJ218" s="568" t="s">
        <v>12</v>
      </c>
      <c r="BK218" s="681">
        <f>ROUND(I218*H218,3)</f>
        <v>0</v>
      </c>
      <c r="BL218" s="568" t="s">
        <v>86</v>
      </c>
      <c r="BM218" s="568" t="s">
        <v>1724</v>
      </c>
    </row>
    <row r="219" spans="2:65" s="809" customFormat="1">
      <c r="B219" s="808"/>
      <c r="D219" s="810" t="s">
        <v>88</v>
      </c>
      <c r="E219" s="811" t="s">
        <v>1</v>
      </c>
      <c r="F219" s="812" t="s">
        <v>1685</v>
      </c>
      <c r="H219" s="813">
        <v>1</v>
      </c>
      <c r="I219" s="737"/>
      <c r="L219" s="808"/>
      <c r="M219" s="814"/>
      <c r="N219" s="815"/>
      <c r="O219" s="815"/>
      <c r="P219" s="815"/>
      <c r="Q219" s="815"/>
      <c r="R219" s="815"/>
      <c r="S219" s="815"/>
      <c r="T219" s="816"/>
      <c r="AT219" s="811" t="s">
        <v>88</v>
      </c>
      <c r="AU219" s="811" t="s">
        <v>45</v>
      </c>
      <c r="AV219" s="809" t="s">
        <v>45</v>
      </c>
      <c r="AW219" s="809" t="s">
        <v>24</v>
      </c>
      <c r="AX219" s="809" t="s">
        <v>42</v>
      </c>
      <c r="AY219" s="811" t="s">
        <v>79</v>
      </c>
    </row>
    <row r="220" spans="2:65" s="818" customFormat="1">
      <c r="B220" s="817"/>
      <c r="D220" s="819" t="s">
        <v>88</v>
      </c>
      <c r="E220" s="820" t="s">
        <v>1</v>
      </c>
      <c r="F220" s="821" t="s">
        <v>90</v>
      </c>
      <c r="H220" s="822">
        <v>1</v>
      </c>
      <c r="I220" s="738"/>
      <c r="L220" s="817"/>
      <c r="M220" s="823"/>
      <c r="N220" s="824"/>
      <c r="O220" s="824"/>
      <c r="P220" s="824"/>
      <c r="Q220" s="824"/>
      <c r="R220" s="824"/>
      <c r="S220" s="824"/>
      <c r="T220" s="825"/>
      <c r="AT220" s="826" t="s">
        <v>88</v>
      </c>
      <c r="AU220" s="826" t="s">
        <v>45</v>
      </c>
      <c r="AV220" s="818" t="s">
        <v>91</v>
      </c>
      <c r="AW220" s="818" t="s">
        <v>24</v>
      </c>
      <c r="AX220" s="818" t="s">
        <v>12</v>
      </c>
      <c r="AY220" s="826" t="s">
        <v>79</v>
      </c>
    </row>
    <row r="221" spans="2:65" s="579" customFormat="1" ht="22.5" customHeight="1">
      <c r="B221" s="580"/>
      <c r="C221" s="671" t="s">
        <v>301</v>
      </c>
      <c r="D221" s="671" t="s">
        <v>82</v>
      </c>
      <c r="E221" s="672" t="s">
        <v>1723</v>
      </c>
      <c r="F221" s="673" t="s">
        <v>1722</v>
      </c>
      <c r="G221" s="674" t="s">
        <v>185</v>
      </c>
      <c r="H221" s="675">
        <v>1</v>
      </c>
      <c r="I221" s="1"/>
      <c r="J221" s="675">
        <f>ROUND(I221*H221,3)</f>
        <v>0</v>
      </c>
      <c r="K221" s="673"/>
      <c r="L221" s="580"/>
      <c r="M221" s="804" t="s">
        <v>1</v>
      </c>
      <c r="N221" s="805" t="s">
        <v>31</v>
      </c>
      <c r="O221" s="806">
        <v>0.42399999999999999</v>
      </c>
      <c r="P221" s="806">
        <f>O221*H221</f>
        <v>0.42399999999999999</v>
      </c>
      <c r="Q221" s="806">
        <v>2.0799999999999998E-3</v>
      </c>
      <c r="R221" s="806">
        <f>Q221*H221</f>
        <v>2.0799999999999998E-3</v>
      </c>
      <c r="S221" s="806">
        <v>0</v>
      </c>
      <c r="T221" s="807">
        <f>S221*H221</f>
        <v>0</v>
      </c>
      <c r="AR221" s="568" t="s">
        <v>86</v>
      </c>
      <c r="AT221" s="568" t="s">
        <v>82</v>
      </c>
      <c r="AU221" s="568" t="s">
        <v>45</v>
      </c>
      <c r="AY221" s="568" t="s">
        <v>79</v>
      </c>
      <c r="BE221" s="637">
        <f>IF(N221="základní",J221,0)</f>
        <v>0</v>
      </c>
      <c r="BF221" s="637">
        <f>IF(N221="snížená",J221,0)</f>
        <v>0</v>
      </c>
      <c r="BG221" s="637">
        <f>IF(N221="zákl. přenesená",J221,0)</f>
        <v>0</v>
      </c>
      <c r="BH221" s="637">
        <f>IF(N221="sníž. přenesená",J221,0)</f>
        <v>0</v>
      </c>
      <c r="BI221" s="637">
        <f>IF(N221="nulová",J221,0)</f>
        <v>0</v>
      </c>
      <c r="BJ221" s="568" t="s">
        <v>12</v>
      </c>
      <c r="BK221" s="681">
        <f>ROUND(I221*H221,3)</f>
        <v>0</v>
      </c>
      <c r="BL221" s="568" t="s">
        <v>86</v>
      </c>
      <c r="BM221" s="568" t="s">
        <v>1721</v>
      </c>
    </row>
    <row r="222" spans="2:65" s="809" customFormat="1">
      <c r="B222" s="808"/>
      <c r="D222" s="810" t="s">
        <v>88</v>
      </c>
      <c r="E222" s="811" t="s">
        <v>1</v>
      </c>
      <c r="F222" s="812" t="s">
        <v>1685</v>
      </c>
      <c r="H222" s="813">
        <v>1</v>
      </c>
      <c r="I222" s="737"/>
      <c r="L222" s="808"/>
      <c r="M222" s="814"/>
      <c r="N222" s="815"/>
      <c r="O222" s="815"/>
      <c r="P222" s="815"/>
      <c r="Q222" s="815"/>
      <c r="R222" s="815"/>
      <c r="S222" s="815"/>
      <c r="T222" s="816"/>
      <c r="AT222" s="811" t="s">
        <v>88</v>
      </c>
      <c r="AU222" s="811" t="s">
        <v>45</v>
      </c>
      <c r="AV222" s="809" t="s">
        <v>45</v>
      </c>
      <c r="AW222" s="809" t="s">
        <v>24</v>
      </c>
      <c r="AX222" s="809" t="s">
        <v>42</v>
      </c>
      <c r="AY222" s="811" t="s">
        <v>79</v>
      </c>
    </row>
    <row r="223" spans="2:65" s="818" customFormat="1">
      <c r="B223" s="817"/>
      <c r="D223" s="819" t="s">
        <v>88</v>
      </c>
      <c r="E223" s="820" t="s">
        <v>1</v>
      </c>
      <c r="F223" s="821" t="s">
        <v>90</v>
      </c>
      <c r="H223" s="822">
        <v>1</v>
      </c>
      <c r="I223" s="738"/>
      <c r="L223" s="817"/>
      <c r="M223" s="823"/>
      <c r="N223" s="824"/>
      <c r="O223" s="824"/>
      <c r="P223" s="824"/>
      <c r="Q223" s="824"/>
      <c r="R223" s="824"/>
      <c r="S223" s="824"/>
      <c r="T223" s="825"/>
      <c r="AT223" s="826" t="s">
        <v>88</v>
      </c>
      <c r="AU223" s="826" t="s">
        <v>45</v>
      </c>
      <c r="AV223" s="818" t="s">
        <v>91</v>
      </c>
      <c r="AW223" s="818" t="s">
        <v>24</v>
      </c>
      <c r="AX223" s="818" t="s">
        <v>12</v>
      </c>
      <c r="AY223" s="826" t="s">
        <v>79</v>
      </c>
    </row>
    <row r="224" spans="2:65" s="579" customFormat="1" ht="22.5" customHeight="1">
      <c r="B224" s="580"/>
      <c r="C224" s="834" t="s">
        <v>306</v>
      </c>
      <c r="D224" s="834" t="s">
        <v>92</v>
      </c>
      <c r="E224" s="835" t="s">
        <v>1720</v>
      </c>
      <c r="F224" s="836" t="s">
        <v>1719</v>
      </c>
      <c r="G224" s="837" t="s">
        <v>185</v>
      </c>
      <c r="H224" s="838">
        <v>1</v>
      </c>
      <c r="I224" s="146"/>
      <c r="J224" s="838">
        <f>ROUND(I224*H224,3)</f>
        <v>0</v>
      </c>
      <c r="K224" s="836"/>
      <c r="L224" s="839"/>
      <c r="M224" s="840" t="s">
        <v>1</v>
      </c>
      <c r="N224" s="841" t="s">
        <v>31</v>
      </c>
      <c r="O224" s="806">
        <v>0</v>
      </c>
      <c r="P224" s="806">
        <f>O224*H224</f>
        <v>0</v>
      </c>
      <c r="Q224" s="806">
        <v>0</v>
      </c>
      <c r="R224" s="806">
        <f>Q224*H224</f>
        <v>0</v>
      </c>
      <c r="S224" s="806">
        <v>0</v>
      </c>
      <c r="T224" s="807">
        <f>S224*H224</f>
        <v>0</v>
      </c>
      <c r="AR224" s="568" t="s">
        <v>95</v>
      </c>
      <c r="AT224" s="568" t="s">
        <v>92</v>
      </c>
      <c r="AU224" s="568" t="s">
        <v>45</v>
      </c>
      <c r="AY224" s="568" t="s">
        <v>79</v>
      </c>
      <c r="BE224" s="637">
        <f>IF(N224="základní",J224,0)</f>
        <v>0</v>
      </c>
      <c r="BF224" s="637">
        <f>IF(N224="snížená",J224,0)</f>
        <v>0</v>
      </c>
      <c r="BG224" s="637">
        <f>IF(N224="zákl. přenesená",J224,0)</f>
        <v>0</v>
      </c>
      <c r="BH224" s="637">
        <f>IF(N224="sníž. přenesená",J224,0)</f>
        <v>0</v>
      </c>
      <c r="BI224" s="637">
        <f>IF(N224="nulová",J224,0)</f>
        <v>0</v>
      </c>
      <c r="BJ224" s="568" t="s">
        <v>12</v>
      </c>
      <c r="BK224" s="681">
        <f>ROUND(I224*H224,3)</f>
        <v>0</v>
      </c>
      <c r="BL224" s="568" t="s">
        <v>86</v>
      </c>
      <c r="BM224" s="568" t="s">
        <v>1718</v>
      </c>
    </row>
    <row r="225" spans="2:65" s="809" customFormat="1">
      <c r="B225" s="808"/>
      <c r="D225" s="810" t="s">
        <v>88</v>
      </c>
      <c r="E225" s="811" t="s">
        <v>1</v>
      </c>
      <c r="F225" s="812" t="s">
        <v>1682</v>
      </c>
      <c r="H225" s="813">
        <v>1</v>
      </c>
      <c r="I225" s="737"/>
      <c r="L225" s="808"/>
      <c r="M225" s="814"/>
      <c r="N225" s="815"/>
      <c r="O225" s="815"/>
      <c r="P225" s="815"/>
      <c r="Q225" s="815"/>
      <c r="R225" s="815"/>
      <c r="S225" s="815"/>
      <c r="T225" s="816"/>
      <c r="AT225" s="811" t="s">
        <v>88</v>
      </c>
      <c r="AU225" s="811" t="s">
        <v>45</v>
      </c>
      <c r="AV225" s="809" t="s">
        <v>45</v>
      </c>
      <c r="AW225" s="809" t="s">
        <v>24</v>
      </c>
      <c r="AX225" s="809" t="s">
        <v>42</v>
      </c>
      <c r="AY225" s="811" t="s">
        <v>79</v>
      </c>
    </row>
    <row r="226" spans="2:65" s="818" customFormat="1">
      <c r="B226" s="817"/>
      <c r="D226" s="819" t="s">
        <v>88</v>
      </c>
      <c r="E226" s="820" t="s">
        <v>1</v>
      </c>
      <c r="F226" s="821" t="s">
        <v>90</v>
      </c>
      <c r="H226" s="822">
        <v>1</v>
      </c>
      <c r="I226" s="738"/>
      <c r="L226" s="817"/>
      <c r="M226" s="823"/>
      <c r="N226" s="824"/>
      <c r="O226" s="824"/>
      <c r="P226" s="824"/>
      <c r="Q226" s="824"/>
      <c r="R226" s="824"/>
      <c r="S226" s="824"/>
      <c r="T226" s="825"/>
      <c r="AT226" s="826" t="s">
        <v>88</v>
      </c>
      <c r="AU226" s="826" t="s">
        <v>45</v>
      </c>
      <c r="AV226" s="818" t="s">
        <v>91</v>
      </c>
      <c r="AW226" s="818" t="s">
        <v>24</v>
      </c>
      <c r="AX226" s="818" t="s">
        <v>12</v>
      </c>
      <c r="AY226" s="826" t="s">
        <v>79</v>
      </c>
    </row>
    <row r="227" spans="2:65" s="579" customFormat="1" ht="22.5" customHeight="1">
      <c r="B227" s="580"/>
      <c r="C227" s="671" t="s">
        <v>310</v>
      </c>
      <c r="D227" s="671" t="s">
        <v>82</v>
      </c>
      <c r="E227" s="672" t="s">
        <v>1717</v>
      </c>
      <c r="F227" s="673" t="s">
        <v>1716</v>
      </c>
      <c r="G227" s="674" t="s">
        <v>185</v>
      </c>
      <c r="H227" s="675">
        <v>1</v>
      </c>
      <c r="I227" s="1"/>
      <c r="J227" s="675">
        <f>ROUND(I227*H227,3)</f>
        <v>0</v>
      </c>
      <c r="K227" s="673"/>
      <c r="L227" s="580"/>
      <c r="M227" s="804" t="s">
        <v>1</v>
      </c>
      <c r="N227" s="805" t="s">
        <v>31</v>
      </c>
      <c r="O227" s="806">
        <v>0.22700000000000001</v>
      </c>
      <c r="P227" s="806">
        <f>O227*H227</f>
        <v>0.22700000000000001</v>
      </c>
      <c r="Q227" s="806">
        <v>0</v>
      </c>
      <c r="R227" s="806">
        <f>Q227*H227</f>
        <v>0</v>
      </c>
      <c r="S227" s="806">
        <v>0</v>
      </c>
      <c r="T227" s="807">
        <f>S227*H227</f>
        <v>0</v>
      </c>
      <c r="AR227" s="568" t="s">
        <v>86</v>
      </c>
      <c r="AT227" s="568" t="s">
        <v>82</v>
      </c>
      <c r="AU227" s="568" t="s">
        <v>45</v>
      </c>
      <c r="AY227" s="568" t="s">
        <v>79</v>
      </c>
      <c r="BE227" s="637">
        <f>IF(N227="základní",J227,0)</f>
        <v>0</v>
      </c>
      <c r="BF227" s="637">
        <f>IF(N227="snížená",J227,0)</f>
        <v>0</v>
      </c>
      <c r="BG227" s="637">
        <f>IF(N227="zákl. přenesená",J227,0)</f>
        <v>0</v>
      </c>
      <c r="BH227" s="637">
        <f>IF(N227="sníž. přenesená",J227,0)</f>
        <v>0</v>
      </c>
      <c r="BI227" s="637">
        <f>IF(N227="nulová",J227,0)</f>
        <v>0</v>
      </c>
      <c r="BJ227" s="568" t="s">
        <v>12</v>
      </c>
      <c r="BK227" s="681">
        <f>ROUND(I227*H227,3)</f>
        <v>0</v>
      </c>
      <c r="BL227" s="568" t="s">
        <v>86</v>
      </c>
      <c r="BM227" s="568" t="s">
        <v>1715</v>
      </c>
    </row>
    <row r="228" spans="2:65" s="809" customFormat="1">
      <c r="B228" s="808"/>
      <c r="D228" s="810" t="s">
        <v>88</v>
      </c>
      <c r="E228" s="811" t="s">
        <v>1</v>
      </c>
      <c r="F228" s="812" t="s">
        <v>1682</v>
      </c>
      <c r="H228" s="813">
        <v>1</v>
      </c>
      <c r="I228" s="737"/>
      <c r="L228" s="808"/>
      <c r="M228" s="814"/>
      <c r="N228" s="815"/>
      <c r="O228" s="815"/>
      <c r="P228" s="815"/>
      <c r="Q228" s="815"/>
      <c r="R228" s="815"/>
      <c r="S228" s="815"/>
      <c r="T228" s="816"/>
      <c r="AT228" s="811" t="s">
        <v>88</v>
      </c>
      <c r="AU228" s="811" t="s">
        <v>45</v>
      </c>
      <c r="AV228" s="809" t="s">
        <v>45</v>
      </c>
      <c r="AW228" s="809" t="s">
        <v>24</v>
      </c>
      <c r="AX228" s="809" t="s">
        <v>42</v>
      </c>
      <c r="AY228" s="811" t="s">
        <v>79</v>
      </c>
    </row>
    <row r="229" spans="2:65" s="818" customFormat="1">
      <c r="B229" s="817"/>
      <c r="D229" s="819" t="s">
        <v>88</v>
      </c>
      <c r="E229" s="820" t="s">
        <v>1</v>
      </c>
      <c r="F229" s="821" t="s">
        <v>90</v>
      </c>
      <c r="H229" s="822">
        <v>1</v>
      </c>
      <c r="I229" s="738"/>
      <c r="L229" s="817"/>
      <c r="M229" s="823"/>
      <c r="N229" s="824"/>
      <c r="O229" s="824"/>
      <c r="P229" s="824"/>
      <c r="Q229" s="824"/>
      <c r="R229" s="824"/>
      <c r="S229" s="824"/>
      <c r="T229" s="825"/>
      <c r="AT229" s="826" t="s">
        <v>88</v>
      </c>
      <c r="AU229" s="826" t="s">
        <v>45</v>
      </c>
      <c r="AV229" s="818" t="s">
        <v>91</v>
      </c>
      <c r="AW229" s="818" t="s">
        <v>24</v>
      </c>
      <c r="AX229" s="818" t="s">
        <v>12</v>
      </c>
      <c r="AY229" s="826" t="s">
        <v>79</v>
      </c>
    </row>
    <row r="230" spans="2:65" s="579" customFormat="1" ht="22.5" customHeight="1">
      <c r="B230" s="580"/>
      <c r="C230" s="834" t="s">
        <v>315</v>
      </c>
      <c r="D230" s="834" t="s">
        <v>92</v>
      </c>
      <c r="E230" s="835" t="s">
        <v>1714</v>
      </c>
      <c r="F230" s="836" t="s">
        <v>1713</v>
      </c>
      <c r="G230" s="837" t="s">
        <v>185</v>
      </c>
      <c r="H230" s="838">
        <v>1</v>
      </c>
      <c r="I230" s="146"/>
      <c r="J230" s="838">
        <f>ROUND(I230*H230,3)</f>
        <v>0</v>
      </c>
      <c r="K230" s="836"/>
      <c r="L230" s="839"/>
      <c r="M230" s="840" t="s">
        <v>1</v>
      </c>
      <c r="N230" s="841" t="s">
        <v>31</v>
      </c>
      <c r="O230" s="806">
        <v>0</v>
      </c>
      <c r="P230" s="806">
        <f>O230*H230</f>
        <v>0</v>
      </c>
      <c r="Q230" s="806">
        <v>0</v>
      </c>
      <c r="R230" s="806">
        <f>Q230*H230</f>
        <v>0</v>
      </c>
      <c r="S230" s="806">
        <v>0</v>
      </c>
      <c r="T230" s="807">
        <f>S230*H230</f>
        <v>0</v>
      </c>
      <c r="AR230" s="568" t="s">
        <v>95</v>
      </c>
      <c r="AT230" s="568" t="s">
        <v>92</v>
      </c>
      <c r="AU230" s="568" t="s">
        <v>45</v>
      </c>
      <c r="AY230" s="568" t="s">
        <v>79</v>
      </c>
      <c r="BE230" s="637">
        <f>IF(N230="základní",J230,0)</f>
        <v>0</v>
      </c>
      <c r="BF230" s="637">
        <f>IF(N230="snížená",J230,0)</f>
        <v>0</v>
      </c>
      <c r="BG230" s="637">
        <f>IF(N230="zákl. přenesená",J230,0)</f>
        <v>0</v>
      </c>
      <c r="BH230" s="637">
        <f>IF(N230="sníž. přenesená",J230,0)</f>
        <v>0</v>
      </c>
      <c r="BI230" s="637">
        <f>IF(N230="nulová",J230,0)</f>
        <v>0</v>
      </c>
      <c r="BJ230" s="568" t="s">
        <v>12</v>
      </c>
      <c r="BK230" s="681">
        <f>ROUND(I230*H230,3)</f>
        <v>0</v>
      </c>
      <c r="BL230" s="568" t="s">
        <v>86</v>
      </c>
      <c r="BM230" s="568" t="s">
        <v>1712</v>
      </c>
    </row>
    <row r="231" spans="2:65" s="809" customFormat="1">
      <c r="B231" s="808"/>
      <c r="D231" s="810" t="s">
        <v>88</v>
      </c>
      <c r="E231" s="811" t="s">
        <v>1</v>
      </c>
      <c r="F231" s="812" t="s">
        <v>1682</v>
      </c>
      <c r="H231" s="813">
        <v>1</v>
      </c>
      <c r="I231" s="737"/>
      <c r="L231" s="808"/>
      <c r="M231" s="814"/>
      <c r="N231" s="815"/>
      <c r="O231" s="815"/>
      <c r="P231" s="815"/>
      <c r="Q231" s="815"/>
      <c r="R231" s="815"/>
      <c r="S231" s="815"/>
      <c r="T231" s="816"/>
      <c r="AT231" s="811" t="s">
        <v>88</v>
      </c>
      <c r="AU231" s="811" t="s">
        <v>45</v>
      </c>
      <c r="AV231" s="809" t="s">
        <v>45</v>
      </c>
      <c r="AW231" s="809" t="s">
        <v>24</v>
      </c>
      <c r="AX231" s="809" t="s">
        <v>42</v>
      </c>
      <c r="AY231" s="811" t="s">
        <v>79</v>
      </c>
    </row>
    <row r="232" spans="2:65" s="818" customFormat="1">
      <c r="B232" s="817"/>
      <c r="D232" s="819" t="s">
        <v>88</v>
      </c>
      <c r="E232" s="820" t="s">
        <v>1</v>
      </c>
      <c r="F232" s="821" t="s">
        <v>90</v>
      </c>
      <c r="H232" s="822">
        <v>1</v>
      </c>
      <c r="I232" s="738"/>
      <c r="L232" s="817"/>
      <c r="M232" s="823"/>
      <c r="N232" s="824"/>
      <c r="O232" s="824"/>
      <c r="P232" s="824"/>
      <c r="Q232" s="824"/>
      <c r="R232" s="824"/>
      <c r="S232" s="824"/>
      <c r="T232" s="825"/>
      <c r="AT232" s="826" t="s">
        <v>88</v>
      </c>
      <c r="AU232" s="826" t="s">
        <v>45</v>
      </c>
      <c r="AV232" s="818" t="s">
        <v>91</v>
      </c>
      <c r="AW232" s="818" t="s">
        <v>24</v>
      </c>
      <c r="AX232" s="818" t="s">
        <v>12</v>
      </c>
      <c r="AY232" s="826" t="s">
        <v>79</v>
      </c>
    </row>
    <row r="233" spans="2:65" s="579" customFormat="1" ht="22.5" customHeight="1">
      <c r="B233" s="580"/>
      <c r="C233" s="671" t="s">
        <v>321</v>
      </c>
      <c r="D233" s="671" t="s">
        <v>82</v>
      </c>
      <c r="E233" s="672" t="s">
        <v>1711</v>
      </c>
      <c r="F233" s="673" t="s">
        <v>1710</v>
      </c>
      <c r="G233" s="674" t="s">
        <v>185</v>
      </c>
      <c r="H233" s="675">
        <v>1</v>
      </c>
      <c r="I233" s="1"/>
      <c r="J233" s="675">
        <f>ROUND(I233*H233,3)</f>
        <v>0</v>
      </c>
      <c r="K233" s="673"/>
      <c r="L233" s="580"/>
      <c r="M233" s="804" t="s">
        <v>1</v>
      </c>
      <c r="N233" s="805" t="s">
        <v>31</v>
      </c>
      <c r="O233" s="806">
        <v>0.26900000000000002</v>
      </c>
      <c r="P233" s="806">
        <f>O233*H233</f>
        <v>0.26900000000000002</v>
      </c>
      <c r="Q233" s="806">
        <v>0</v>
      </c>
      <c r="R233" s="806">
        <f>Q233*H233</f>
        <v>0</v>
      </c>
      <c r="S233" s="806">
        <v>0</v>
      </c>
      <c r="T233" s="807">
        <f>S233*H233</f>
        <v>0</v>
      </c>
      <c r="AR233" s="568" t="s">
        <v>86</v>
      </c>
      <c r="AT233" s="568" t="s">
        <v>82</v>
      </c>
      <c r="AU233" s="568" t="s">
        <v>45</v>
      </c>
      <c r="AY233" s="568" t="s">
        <v>79</v>
      </c>
      <c r="BE233" s="637">
        <f>IF(N233="základní",J233,0)</f>
        <v>0</v>
      </c>
      <c r="BF233" s="637">
        <f>IF(N233="snížená",J233,0)</f>
        <v>0</v>
      </c>
      <c r="BG233" s="637">
        <f>IF(N233="zákl. přenesená",J233,0)</f>
        <v>0</v>
      </c>
      <c r="BH233" s="637">
        <f>IF(N233="sníž. přenesená",J233,0)</f>
        <v>0</v>
      </c>
      <c r="BI233" s="637">
        <f>IF(N233="nulová",J233,0)</f>
        <v>0</v>
      </c>
      <c r="BJ233" s="568" t="s">
        <v>12</v>
      </c>
      <c r="BK233" s="681">
        <f>ROUND(I233*H233,3)</f>
        <v>0</v>
      </c>
      <c r="BL233" s="568" t="s">
        <v>86</v>
      </c>
      <c r="BM233" s="568" t="s">
        <v>1709</v>
      </c>
    </row>
    <row r="234" spans="2:65" s="809" customFormat="1">
      <c r="B234" s="808"/>
      <c r="D234" s="810" t="s">
        <v>88</v>
      </c>
      <c r="E234" s="811" t="s">
        <v>1</v>
      </c>
      <c r="F234" s="812" t="s">
        <v>1682</v>
      </c>
      <c r="H234" s="813">
        <v>1</v>
      </c>
      <c r="I234" s="737"/>
      <c r="L234" s="808"/>
      <c r="M234" s="814"/>
      <c r="N234" s="815"/>
      <c r="O234" s="815"/>
      <c r="P234" s="815"/>
      <c r="Q234" s="815"/>
      <c r="R234" s="815"/>
      <c r="S234" s="815"/>
      <c r="T234" s="816"/>
      <c r="AT234" s="811" t="s">
        <v>88</v>
      </c>
      <c r="AU234" s="811" t="s">
        <v>45</v>
      </c>
      <c r="AV234" s="809" t="s">
        <v>45</v>
      </c>
      <c r="AW234" s="809" t="s">
        <v>24</v>
      </c>
      <c r="AX234" s="809" t="s">
        <v>42</v>
      </c>
      <c r="AY234" s="811" t="s">
        <v>79</v>
      </c>
    </row>
    <row r="235" spans="2:65" s="818" customFormat="1">
      <c r="B235" s="817"/>
      <c r="D235" s="819" t="s">
        <v>88</v>
      </c>
      <c r="E235" s="820" t="s">
        <v>1</v>
      </c>
      <c r="F235" s="821" t="s">
        <v>90</v>
      </c>
      <c r="H235" s="822">
        <v>1</v>
      </c>
      <c r="I235" s="738"/>
      <c r="L235" s="817"/>
      <c r="M235" s="823"/>
      <c r="N235" s="824"/>
      <c r="O235" s="824"/>
      <c r="P235" s="824"/>
      <c r="Q235" s="824"/>
      <c r="R235" s="824"/>
      <c r="S235" s="824"/>
      <c r="T235" s="825"/>
      <c r="AT235" s="826" t="s">
        <v>88</v>
      </c>
      <c r="AU235" s="826" t="s">
        <v>45</v>
      </c>
      <c r="AV235" s="818" t="s">
        <v>91</v>
      </c>
      <c r="AW235" s="818" t="s">
        <v>24</v>
      </c>
      <c r="AX235" s="818" t="s">
        <v>12</v>
      </c>
      <c r="AY235" s="826" t="s">
        <v>79</v>
      </c>
    </row>
    <row r="236" spans="2:65" s="579" customFormat="1" ht="31.5" customHeight="1">
      <c r="B236" s="580"/>
      <c r="C236" s="834" t="s">
        <v>325</v>
      </c>
      <c r="D236" s="834" t="s">
        <v>92</v>
      </c>
      <c r="E236" s="835" t="s">
        <v>1708</v>
      </c>
      <c r="F236" s="836" t="s">
        <v>1707</v>
      </c>
      <c r="G236" s="837" t="s">
        <v>1706</v>
      </c>
      <c r="H236" s="838">
        <v>1</v>
      </c>
      <c r="I236" s="146"/>
      <c r="J236" s="838">
        <f>ROUND(I236*H236,3)</f>
        <v>0</v>
      </c>
      <c r="K236" s="836"/>
      <c r="L236" s="839"/>
      <c r="M236" s="840" t="s">
        <v>1</v>
      </c>
      <c r="N236" s="841" t="s">
        <v>31</v>
      </c>
      <c r="O236" s="806">
        <v>0</v>
      </c>
      <c r="P236" s="806">
        <f>O236*H236</f>
        <v>0</v>
      </c>
      <c r="Q236" s="806">
        <v>0</v>
      </c>
      <c r="R236" s="806">
        <f>Q236*H236</f>
        <v>0</v>
      </c>
      <c r="S236" s="806">
        <v>0</v>
      </c>
      <c r="T236" s="807">
        <f>S236*H236</f>
        <v>0</v>
      </c>
      <c r="AR236" s="568" t="s">
        <v>95</v>
      </c>
      <c r="AT236" s="568" t="s">
        <v>92</v>
      </c>
      <c r="AU236" s="568" t="s">
        <v>45</v>
      </c>
      <c r="AY236" s="568" t="s">
        <v>79</v>
      </c>
      <c r="BE236" s="637">
        <f>IF(N236="základní",J236,0)</f>
        <v>0</v>
      </c>
      <c r="BF236" s="637">
        <f>IF(N236="snížená",J236,0)</f>
        <v>0</v>
      </c>
      <c r="BG236" s="637">
        <f>IF(N236="zákl. přenesená",J236,0)</f>
        <v>0</v>
      </c>
      <c r="BH236" s="637">
        <f>IF(N236="sníž. přenesená",J236,0)</f>
        <v>0</v>
      </c>
      <c r="BI236" s="637">
        <f>IF(N236="nulová",J236,0)</f>
        <v>0</v>
      </c>
      <c r="BJ236" s="568" t="s">
        <v>12</v>
      </c>
      <c r="BK236" s="681">
        <f>ROUND(I236*H236,3)</f>
        <v>0</v>
      </c>
      <c r="BL236" s="568" t="s">
        <v>86</v>
      </c>
      <c r="BM236" s="568" t="s">
        <v>1705</v>
      </c>
    </row>
    <row r="237" spans="2:65" s="809" customFormat="1">
      <c r="B237" s="808"/>
      <c r="D237" s="810" t="s">
        <v>88</v>
      </c>
      <c r="E237" s="811" t="s">
        <v>1</v>
      </c>
      <c r="F237" s="812" t="s">
        <v>1682</v>
      </c>
      <c r="H237" s="813">
        <v>1</v>
      </c>
      <c r="I237" s="737"/>
      <c r="L237" s="808"/>
      <c r="M237" s="814"/>
      <c r="N237" s="815"/>
      <c r="O237" s="815"/>
      <c r="P237" s="815"/>
      <c r="Q237" s="815"/>
      <c r="R237" s="815"/>
      <c r="S237" s="815"/>
      <c r="T237" s="816"/>
      <c r="AT237" s="811" t="s">
        <v>88</v>
      </c>
      <c r="AU237" s="811" t="s">
        <v>45</v>
      </c>
      <c r="AV237" s="809" t="s">
        <v>45</v>
      </c>
      <c r="AW237" s="809" t="s">
        <v>24</v>
      </c>
      <c r="AX237" s="809" t="s">
        <v>42</v>
      </c>
      <c r="AY237" s="811" t="s">
        <v>79</v>
      </c>
    </row>
    <row r="238" spans="2:65" s="818" customFormat="1">
      <c r="B238" s="817"/>
      <c r="D238" s="819" t="s">
        <v>88</v>
      </c>
      <c r="E238" s="820" t="s">
        <v>1</v>
      </c>
      <c r="F238" s="821" t="s">
        <v>90</v>
      </c>
      <c r="H238" s="822">
        <v>1</v>
      </c>
      <c r="I238" s="738"/>
      <c r="L238" s="817"/>
      <c r="M238" s="823"/>
      <c r="N238" s="824"/>
      <c r="O238" s="824"/>
      <c r="P238" s="824"/>
      <c r="Q238" s="824"/>
      <c r="R238" s="824"/>
      <c r="S238" s="824"/>
      <c r="T238" s="825"/>
      <c r="AT238" s="826" t="s">
        <v>88</v>
      </c>
      <c r="AU238" s="826" t="s">
        <v>45</v>
      </c>
      <c r="AV238" s="818" t="s">
        <v>91</v>
      </c>
      <c r="AW238" s="818" t="s">
        <v>24</v>
      </c>
      <c r="AX238" s="818" t="s">
        <v>12</v>
      </c>
      <c r="AY238" s="826" t="s">
        <v>79</v>
      </c>
    </row>
    <row r="239" spans="2:65" s="579" customFormat="1" ht="22.5" customHeight="1">
      <c r="B239" s="580"/>
      <c r="C239" s="671" t="s">
        <v>330</v>
      </c>
      <c r="D239" s="671" t="s">
        <v>82</v>
      </c>
      <c r="E239" s="672" t="s">
        <v>1704</v>
      </c>
      <c r="F239" s="673" t="s">
        <v>1703</v>
      </c>
      <c r="G239" s="674" t="s">
        <v>185</v>
      </c>
      <c r="H239" s="675">
        <v>1</v>
      </c>
      <c r="I239" s="1"/>
      <c r="J239" s="675">
        <f>ROUND(I239*H239,3)</f>
        <v>0</v>
      </c>
      <c r="K239" s="673"/>
      <c r="L239" s="580"/>
      <c r="M239" s="804" t="s">
        <v>1</v>
      </c>
      <c r="N239" s="805" t="s">
        <v>31</v>
      </c>
      <c r="O239" s="806">
        <v>0.40799999999999997</v>
      </c>
      <c r="P239" s="806">
        <f>O239*H239</f>
        <v>0.40799999999999997</v>
      </c>
      <c r="Q239" s="806">
        <v>8.1999999999999998E-4</v>
      </c>
      <c r="R239" s="806">
        <f>Q239*H239</f>
        <v>8.1999999999999998E-4</v>
      </c>
      <c r="S239" s="806">
        <v>0</v>
      </c>
      <c r="T239" s="807">
        <f>S239*H239</f>
        <v>0</v>
      </c>
      <c r="AR239" s="568" t="s">
        <v>86</v>
      </c>
      <c r="AT239" s="568" t="s">
        <v>82</v>
      </c>
      <c r="AU239" s="568" t="s">
        <v>45</v>
      </c>
      <c r="AY239" s="568" t="s">
        <v>79</v>
      </c>
      <c r="BE239" s="637">
        <f>IF(N239="základní",J239,0)</f>
        <v>0</v>
      </c>
      <c r="BF239" s="637">
        <f>IF(N239="snížená",J239,0)</f>
        <v>0</v>
      </c>
      <c r="BG239" s="637">
        <f>IF(N239="zákl. přenesená",J239,0)</f>
        <v>0</v>
      </c>
      <c r="BH239" s="637">
        <f>IF(N239="sníž. přenesená",J239,0)</f>
        <v>0</v>
      </c>
      <c r="BI239" s="637">
        <f>IF(N239="nulová",J239,0)</f>
        <v>0</v>
      </c>
      <c r="BJ239" s="568" t="s">
        <v>12</v>
      </c>
      <c r="BK239" s="681">
        <f>ROUND(I239*H239,3)</f>
        <v>0</v>
      </c>
      <c r="BL239" s="568" t="s">
        <v>86</v>
      </c>
      <c r="BM239" s="568" t="s">
        <v>1702</v>
      </c>
    </row>
    <row r="240" spans="2:65" s="809" customFormat="1">
      <c r="B240" s="808"/>
      <c r="D240" s="810" t="s">
        <v>88</v>
      </c>
      <c r="E240" s="811" t="s">
        <v>1</v>
      </c>
      <c r="F240" s="812" t="s">
        <v>1682</v>
      </c>
      <c r="H240" s="813">
        <v>1</v>
      </c>
      <c r="I240" s="737"/>
      <c r="L240" s="808"/>
      <c r="M240" s="814"/>
      <c r="N240" s="815"/>
      <c r="O240" s="815"/>
      <c r="P240" s="815"/>
      <c r="Q240" s="815"/>
      <c r="R240" s="815"/>
      <c r="S240" s="815"/>
      <c r="T240" s="816"/>
      <c r="AT240" s="811" t="s">
        <v>88</v>
      </c>
      <c r="AU240" s="811" t="s">
        <v>45</v>
      </c>
      <c r="AV240" s="809" t="s">
        <v>45</v>
      </c>
      <c r="AW240" s="809" t="s">
        <v>24</v>
      </c>
      <c r="AX240" s="809" t="s">
        <v>42</v>
      </c>
      <c r="AY240" s="811" t="s">
        <v>79</v>
      </c>
    </row>
    <row r="241" spans="2:65" s="818" customFormat="1">
      <c r="B241" s="817"/>
      <c r="D241" s="819" t="s">
        <v>88</v>
      </c>
      <c r="E241" s="820" t="s">
        <v>1</v>
      </c>
      <c r="F241" s="821" t="s">
        <v>90</v>
      </c>
      <c r="H241" s="822">
        <v>1</v>
      </c>
      <c r="I241" s="738"/>
      <c r="L241" s="817"/>
      <c r="M241" s="823"/>
      <c r="N241" s="824"/>
      <c r="O241" s="824"/>
      <c r="P241" s="824"/>
      <c r="Q241" s="824"/>
      <c r="R241" s="824"/>
      <c r="S241" s="824"/>
      <c r="T241" s="825"/>
      <c r="AT241" s="826" t="s">
        <v>88</v>
      </c>
      <c r="AU241" s="826" t="s">
        <v>45</v>
      </c>
      <c r="AV241" s="818" t="s">
        <v>91</v>
      </c>
      <c r="AW241" s="818" t="s">
        <v>24</v>
      </c>
      <c r="AX241" s="818" t="s">
        <v>12</v>
      </c>
      <c r="AY241" s="826" t="s">
        <v>79</v>
      </c>
    </row>
    <row r="242" spans="2:65" s="579" customFormat="1" ht="22.5" customHeight="1">
      <c r="B242" s="580"/>
      <c r="C242" s="671" t="s">
        <v>335</v>
      </c>
      <c r="D242" s="671" t="s">
        <v>82</v>
      </c>
      <c r="E242" s="672" t="s">
        <v>1701</v>
      </c>
      <c r="F242" s="673" t="s">
        <v>1700</v>
      </c>
      <c r="G242" s="674" t="s">
        <v>125</v>
      </c>
      <c r="H242" s="675">
        <v>279.274</v>
      </c>
      <c r="I242" s="1"/>
      <c r="J242" s="675">
        <f>ROUND(I242*H242,3)</f>
        <v>0</v>
      </c>
      <c r="K242" s="673"/>
      <c r="L242" s="580"/>
      <c r="M242" s="804" t="s">
        <v>1</v>
      </c>
      <c r="N242" s="805" t="s">
        <v>31</v>
      </c>
      <c r="O242" s="806">
        <v>0</v>
      </c>
      <c r="P242" s="806">
        <f>O242*H242</f>
        <v>0</v>
      </c>
      <c r="Q242" s="806">
        <v>0</v>
      </c>
      <c r="R242" s="806">
        <f>Q242*H242</f>
        <v>0</v>
      </c>
      <c r="S242" s="806">
        <v>0</v>
      </c>
      <c r="T242" s="807">
        <f>S242*H242</f>
        <v>0</v>
      </c>
      <c r="AR242" s="568" t="s">
        <v>86</v>
      </c>
      <c r="AT242" s="568" t="s">
        <v>82</v>
      </c>
      <c r="AU242" s="568" t="s">
        <v>45</v>
      </c>
      <c r="AY242" s="568" t="s">
        <v>79</v>
      </c>
      <c r="BE242" s="637">
        <f>IF(N242="základní",J242,0)</f>
        <v>0</v>
      </c>
      <c r="BF242" s="637">
        <f>IF(N242="snížená",J242,0)</f>
        <v>0</v>
      </c>
      <c r="BG242" s="637">
        <f>IF(N242="zákl. přenesená",J242,0)</f>
        <v>0</v>
      </c>
      <c r="BH242" s="637">
        <f>IF(N242="sníž. přenesená",J242,0)</f>
        <v>0</v>
      </c>
      <c r="BI242" s="637">
        <f>IF(N242="nulová",J242,0)</f>
        <v>0</v>
      </c>
      <c r="BJ242" s="568" t="s">
        <v>12</v>
      </c>
      <c r="BK242" s="681">
        <f>ROUND(I242*H242,3)</f>
        <v>0</v>
      </c>
      <c r="BL242" s="568" t="s">
        <v>86</v>
      </c>
      <c r="BM242" s="568" t="s">
        <v>1699</v>
      </c>
    </row>
    <row r="243" spans="2:65" s="791" customFormat="1" ht="29.85" customHeight="1">
      <c r="B243" s="790"/>
      <c r="D243" s="801" t="s">
        <v>41</v>
      </c>
      <c r="E243" s="802" t="s">
        <v>1698</v>
      </c>
      <c r="F243" s="802" t="s">
        <v>1697</v>
      </c>
      <c r="I243" s="741"/>
      <c r="J243" s="803">
        <f>BK243</f>
        <v>0</v>
      </c>
      <c r="L243" s="790"/>
      <c r="M243" s="795"/>
      <c r="N243" s="796"/>
      <c r="O243" s="796"/>
      <c r="P243" s="797">
        <f>SUM(P244:P249)</f>
        <v>1.0649999999999999</v>
      </c>
      <c r="Q243" s="796"/>
      <c r="R243" s="797">
        <f>SUM(R244:R249)</f>
        <v>2.7699999999999999E-3</v>
      </c>
      <c r="S243" s="796"/>
      <c r="T243" s="798">
        <f>SUM(T244:T249)</f>
        <v>0</v>
      </c>
      <c r="AR243" s="792" t="s">
        <v>45</v>
      </c>
      <c r="AT243" s="799" t="s">
        <v>41</v>
      </c>
      <c r="AU243" s="799" t="s">
        <v>12</v>
      </c>
      <c r="AY243" s="792" t="s">
        <v>79</v>
      </c>
      <c r="BK243" s="800">
        <f>SUM(BK244:BK249)</f>
        <v>0</v>
      </c>
    </row>
    <row r="244" spans="2:65" s="579" customFormat="1" ht="22.5" customHeight="1">
      <c r="B244" s="580"/>
      <c r="C244" s="671" t="s">
        <v>340</v>
      </c>
      <c r="D244" s="671" t="s">
        <v>82</v>
      </c>
      <c r="E244" s="672" t="s">
        <v>1696</v>
      </c>
      <c r="F244" s="673" t="s">
        <v>1695</v>
      </c>
      <c r="G244" s="674" t="s">
        <v>959</v>
      </c>
      <c r="H244" s="675">
        <v>2.5</v>
      </c>
      <c r="I244" s="1"/>
      <c r="J244" s="675">
        <f>ROUND(I244*H244,3)</f>
        <v>0</v>
      </c>
      <c r="K244" s="673"/>
      <c r="L244" s="580"/>
      <c r="M244" s="804" t="s">
        <v>1</v>
      </c>
      <c r="N244" s="805" t="s">
        <v>31</v>
      </c>
      <c r="O244" s="806">
        <v>0.252</v>
      </c>
      <c r="P244" s="806">
        <f>O244*H244</f>
        <v>0.63</v>
      </c>
      <c r="Q244" s="806">
        <v>4.6999999999999999E-4</v>
      </c>
      <c r="R244" s="806">
        <f>Q244*H244</f>
        <v>1.175E-3</v>
      </c>
      <c r="S244" s="806">
        <v>0</v>
      </c>
      <c r="T244" s="807">
        <f>S244*H244</f>
        <v>0</v>
      </c>
      <c r="AR244" s="568" t="s">
        <v>86</v>
      </c>
      <c r="AT244" s="568" t="s">
        <v>82</v>
      </c>
      <c r="AU244" s="568" t="s">
        <v>45</v>
      </c>
      <c r="AY244" s="568" t="s">
        <v>79</v>
      </c>
      <c r="BE244" s="637">
        <f>IF(N244="základní",J244,0)</f>
        <v>0</v>
      </c>
      <c r="BF244" s="637">
        <f>IF(N244="snížená",J244,0)</f>
        <v>0</v>
      </c>
      <c r="BG244" s="637">
        <f>IF(N244="zákl. přenesená",J244,0)</f>
        <v>0</v>
      </c>
      <c r="BH244" s="637">
        <f>IF(N244="sníž. přenesená",J244,0)</f>
        <v>0</v>
      </c>
      <c r="BI244" s="637">
        <f>IF(N244="nulová",J244,0)</f>
        <v>0</v>
      </c>
      <c r="BJ244" s="568" t="s">
        <v>12</v>
      </c>
      <c r="BK244" s="681">
        <f>ROUND(I244*H244,3)</f>
        <v>0</v>
      </c>
      <c r="BL244" s="568" t="s">
        <v>86</v>
      </c>
      <c r="BM244" s="568" t="s">
        <v>1694</v>
      </c>
    </row>
    <row r="245" spans="2:65" s="809" customFormat="1">
      <c r="B245" s="808"/>
      <c r="D245" s="810" t="s">
        <v>88</v>
      </c>
      <c r="E245" s="811" t="s">
        <v>1</v>
      </c>
      <c r="F245" s="812" t="s">
        <v>1693</v>
      </c>
      <c r="H245" s="813">
        <v>2.5</v>
      </c>
      <c r="I245" s="737"/>
      <c r="L245" s="808"/>
      <c r="M245" s="814"/>
      <c r="N245" s="815"/>
      <c r="O245" s="815"/>
      <c r="P245" s="815"/>
      <c r="Q245" s="815"/>
      <c r="R245" s="815"/>
      <c r="S245" s="815"/>
      <c r="T245" s="816"/>
      <c r="AT245" s="811" t="s">
        <v>88</v>
      </c>
      <c r="AU245" s="811" t="s">
        <v>45</v>
      </c>
      <c r="AV245" s="809" t="s">
        <v>45</v>
      </c>
      <c r="AW245" s="809" t="s">
        <v>24</v>
      </c>
      <c r="AX245" s="809" t="s">
        <v>42</v>
      </c>
      <c r="AY245" s="811" t="s">
        <v>79</v>
      </c>
    </row>
    <row r="246" spans="2:65" s="818" customFormat="1">
      <c r="B246" s="817"/>
      <c r="D246" s="819" t="s">
        <v>88</v>
      </c>
      <c r="E246" s="820" t="s">
        <v>1</v>
      </c>
      <c r="F246" s="821" t="s">
        <v>90</v>
      </c>
      <c r="H246" s="822">
        <v>2.5</v>
      </c>
      <c r="I246" s="738"/>
      <c r="L246" s="817"/>
      <c r="M246" s="823"/>
      <c r="N246" s="824"/>
      <c r="O246" s="824"/>
      <c r="P246" s="824"/>
      <c r="Q246" s="824"/>
      <c r="R246" s="824"/>
      <c r="S246" s="824"/>
      <c r="T246" s="825"/>
      <c r="AT246" s="826" t="s">
        <v>88</v>
      </c>
      <c r="AU246" s="826" t="s">
        <v>45</v>
      </c>
      <c r="AV246" s="818" t="s">
        <v>91</v>
      </c>
      <c r="AW246" s="818" t="s">
        <v>24</v>
      </c>
      <c r="AX246" s="818" t="s">
        <v>12</v>
      </c>
      <c r="AY246" s="826" t="s">
        <v>79</v>
      </c>
    </row>
    <row r="247" spans="2:65" s="579" customFormat="1" ht="31.5" customHeight="1">
      <c r="B247" s="580"/>
      <c r="C247" s="671" t="s">
        <v>345</v>
      </c>
      <c r="D247" s="671" t="s">
        <v>82</v>
      </c>
      <c r="E247" s="672" t="s">
        <v>1692</v>
      </c>
      <c r="F247" s="673" t="s">
        <v>1691</v>
      </c>
      <c r="G247" s="674" t="s">
        <v>85</v>
      </c>
      <c r="H247" s="675">
        <v>14.5</v>
      </c>
      <c r="I247" s="1"/>
      <c r="J247" s="675">
        <f>ROUND(I247*H247,3)</f>
        <v>0</v>
      </c>
      <c r="K247" s="673"/>
      <c r="L247" s="580"/>
      <c r="M247" s="804" t="s">
        <v>1</v>
      </c>
      <c r="N247" s="805" t="s">
        <v>31</v>
      </c>
      <c r="O247" s="806">
        <v>0.03</v>
      </c>
      <c r="P247" s="806">
        <f>O247*H247</f>
        <v>0.435</v>
      </c>
      <c r="Q247" s="806">
        <v>1.1E-4</v>
      </c>
      <c r="R247" s="806">
        <f>Q247*H247</f>
        <v>1.5950000000000001E-3</v>
      </c>
      <c r="S247" s="806">
        <v>0</v>
      </c>
      <c r="T247" s="807">
        <f>S247*H247</f>
        <v>0</v>
      </c>
      <c r="AR247" s="568" t="s">
        <v>86</v>
      </c>
      <c r="AT247" s="568" t="s">
        <v>82</v>
      </c>
      <c r="AU247" s="568" t="s">
        <v>45</v>
      </c>
      <c r="AY247" s="568" t="s">
        <v>79</v>
      </c>
      <c r="BE247" s="637">
        <f>IF(N247="základní",J247,0)</f>
        <v>0</v>
      </c>
      <c r="BF247" s="637">
        <f>IF(N247="snížená",J247,0)</f>
        <v>0</v>
      </c>
      <c r="BG247" s="637">
        <f>IF(N247="zákl. přenesená",J247,0)</f>
        <v>0</v>
      </c>
      <c r="BH247" s="637">
        <f>IF(N247="sníž. přenesená",J247,0)</f>
        <v>0</v>
      </c>
      <c r="BI247" s="637">
        <f>IF(N247="nulová",J247,0)</f>
        <v>0</v>
      </c>
      <c r="BJ247" s="568" t="s">
        <v>12</v>
      </c>
      <c r="BK247" s="681">
        <f>ROUND(I247*H247,3)</f>
        <v>0</v>
      </c>
      <c r="BL247" s="568" t="s">
        <v>86</v>
      </c>
      <c r="BM247" s="568" t="s">
        <v>1690</v>
      </c>
    </row>
    <row r="248" spans="2:65" s="809" customFormat="1">
      <c r="B248" s="808"/>
      <c r="D248" s="810" t="s">
        <v>88</v>
      </c>
      <c r="E248" s="811" t="s">
        <v>1</v>
      </c>
      <c r="F248" s="812" t="s">
        <v>1689</v>
      </c>
      <c r="H248" s="813">
        <v>14.5</v>
      </c>
      <c r="I248" s="737"/>
      <c r="L248" s="808"/>
      <c r="M248" s="814"/>
      <c r="N248" s="815"/>
      <c r="O248" s="815"/>
      <c r="P248" s="815"/>
      <c r="Q248" s="815"/>
      <c r="R248" s="815"/>
      <c r="S248" s="815"/>
      <c r="T248" s="816"/>
      <c r="AT248" s="811" t="s">
        <v>88</v>
      </c>
      <c r="AU248" s="811" t="s">
        <v>45</v>
      </c>
      <c r="AV248" s="809" t="s">
        <v>45</v>
      </c>
      <c r="AW248" s="809" t="s">
        <v>24</v>
      </c>
      <c r="AX248" s="809" t="s">
        <v>42</v>
      </c>
      <c r="AY248" s="811" t="s">
        <v>79</v>
      </c>
    </row>
    <row r="249" spans="2:65" s="818" customFormat="1">
      <c r="B249" s="817"/>
      <c r="D249" s="810" t="s">
        <v>88</v>
      </c>
      <c r="E249" s="826" t="s">
        <v>1</v>
      </c>
      <c r="F249" s="850" t="s">
        <v>90</v>
      </c>
      <c r="H249" s="851">
        <v>14.5</v>
      </c>
      <c r="I249" s="738"/>
      <c r="L249" s="817"/>
      <c r="M249" s="823"/>
      <c r="N249" s="824"/>
      <c r="O249" s="824"/>
      <c r="P249" s="824"/>
      <c r="Q249" s="824"/>
      <c r="R249" s="824"/>
      <c r="S249" s="824"/>
      <c r="T249" s="825"/>
      <c r="AT249" s="826" t="s">
        <v>88</v>
      </c>
      <c r="AU249" s="826" t="s">
        <v>45</v>
      </c>
      <c r="AV249" s="818" t="s">
        <v>91</v>
      </c>
      <c r="AW249" s="818" t="s">
        <v>24</v>
      </c>
      <c r="AX249" s="818" t="s">
        <v>12</v>
      </c>
      <c r="AY249" s="826" t="s">
        <v>79</v>
      </c>
    </row>
    <row r="250" spans="2:65" s="791" customFormat="1" ht="37.35" customHeight="1">
      <c r="B250" s="790"/>
      <c r="D250" s="792" t="s">
        <v>41</v>
      </c>
      <c r="E250" s="793" t="s">
        <v>722</v>
      </c>
      <c r="F250" s="793" t="s">
        <v>722</v>
      </c>
      <c r="I250" s="741"/>
      <c r="J250" s="794">
        <f>BK250</f>
        <v>0</v>
      </c>
      <c r="L250" s="790"/>
      <c r="M250" s="795"/>
      <c r="N250" s="796"/>
      <c r="O250" s="796"/>
      <c r="P250" s="797">
        <f>P251</f>
        <v>0</v>
      </c>
      <c r="Q250" s="796"/>
      <c r="R250" s="797">
        <f>R251</f>
        <v>0</v>
      </c>
      <c r="S250" s="796"/>
      <c r="T250" s="798">
        <f>T251</f>
        <v>0</v>
      </c>
      <c r="AR250" s="792" t="s">
        <v>91</v>
      </c>
      <c r="AT250" s="799" t="s">
        <v>41</v>
      </c>
      <c r="AU250" s="799" t="s">
        <v>42</v>
      </c>
      <c r="AY250" s="792" t="s">
        <v>79</v>
      </c>
      <c r="BK250" s="800">
        <f>BK251</f>
        <v>0</v>
      </c>
    </row>
    <row r="251" spans="2:65" s="791" customFormat="1" ht="19.899999999999999" customHeight="1">
      <c r="B251" s="790"/>
      <c r="D251" s="801" t="s">
        <v>41</v>
      </c>
      <c r="E251" s="802" t="s">
        <v>723</v>
      </c>
      <c r="F251" s="802" t="s">
        <v>724</v>
      </c>
      <c r="I251" s="741"/>
      <c r="J251" s="803">
        <f>BK251</f>
        <v>0</v>
      </c>
      <c r="L251" s="790"/>
      <c r="M251" s="795"/>
      <c r="N251" s="796"/>
      <c r="O251" s="796"/>
      <c r="P251" s="797">
        <f>SUM(P252:P266)</f>
        <v>0</v>
      </c>
      <c r="Q251" s="796"/>
      <c r="R251" s="797">
        <f>SUM(R252:R266)</f>
        <v>0</v>
      </c>
      <c r="S251" s="796"/>
      <c r="T251" s="798">
        <f>SUM(T252:T266)</f>
        <v>0</v>
      </c>
      <c r="AR251" s="792" t="s">
        <v>91</v>
      </c>
      <c r="AT251" s="799" t="s">
        <v>41</v>
      </c>
      <c r="AU251" s="799" t="s">
        <v>12</v>
      </c>
      <c r="AY251" s="792" t="s">
        <v>79</v>
      </c>
      <c r="BK251" s="800">
        <f>SUM(BK252:BK266)</f>
        <v>0</v>
      </c>
    </row>
    <row r="252" spans="2:65" s="579" customFormat="1" ht="22.5" customHeight="1">
      <c r="B252" s="580"/>
      <c r="C252" s="671" t="s">
        <v>165</v>
      </c>
      <c r="D252" s="671" t="s">
        <v>82</v>
      </c>
      <c r="E252" s="672" t="s">
        <v>1688</v>
      </c>
      <c r="F252" s="673" t="s">
        <v>1687</v>
      </c>
      <c r="G252" s="674" t="s">
        <v>185</v>
      </c>
      <c r="H252" s="675">
        <v>1</v>
      </c>
      <c r="I252" s="1"/>
      <c r="J252" s="675">
        <f>ROUND(I252*H252,3)</f>
        <v>0</v>
      </c>
      <c r="K252" s="673"/>
      <c r="L252" s="580"/>
      <c r="M252" s="804" t="s">
        <v>1</v>
      </c>
      <c r="N252" s="805" t="s">
        <v>31</v>
      </c>
      <c r="O252" s="806">
        <v>0</v>
      </c>
      <c r="P252" s="806">
        <f>O252*H252</f>
        <v>0</v>
      </c>
      <c r="Q252" s="806">
        <v>0</v>
      </c>
      <c r="R252" s="806">
        <f>Q252*H252</f>
        <v>0</v>
      </c>
      <c r="S252" s="806">
        <v>0</v>
      </c>
      <c r="T252" s="807">
        <f>S252*H252</f>
        <v>0</v>
      </c>
      <c r="AR252" s="568" t="s">
        <v>728</v>
      </c>
      <c r="AT252" s="568" t="s">
        <v>82</v>
      </c>
      <c r="AU252" s="568" t="s">
        <v>45</v>
      </c>
      <c r="AY252" s="568" t="s">
        <v>79</v>
      </c>
      <c r="BE252" s="637">
        <f>IF(N252="základní",J252,0)</f>
        <v>0</v>
      </c>
      <c r="BF252" s="637">
        <f>IF(N252="snížená",J252,0)</f>
        <v>0</v>
      </c>
      <c r="BG252" s="637">
        <f>IF(N252="zákl. přenesená",J252,0)</f>
        <v>0</v>
      </c>
      <c r="BH252" s="637">
        <f>IF(N252="sníž. přenesená",J252,0)</f>
        <v>0</v>
      </c>
      <c r="BI252" s="637">
        <f>IF(N252="nulová",J252,0)</f>
        <v>0</v>
      </c>
      <c r="BJ252" s="568" t="s">
        <v>12</v>
      </c>
      <c r="BK252" s="681">
        <f>ROUND(I252*H252,3)</f>
        <v>0</v>
      </c>
      <c r="BL252" s="568" t="s">
        <v>728</v>
      </c>
      <c r="BM252" s="568" t="s">
        <v>1686</v>
      </c>
    </row>
    <row r="253" spans="2:65" s="809" customFormat="1">
      <c r="B253" s="808"/>
      <c r="D253" s="810" t="s">
        <v>88</v>
      </c>
      <c r="E253" s="811" t="s">
        <v>1</v>
      </c>
      <c r="F253" s="812" t="s">
        <v>1685</v>
      </c>
      <c r="H253" s="813">
        <v>1</v>
      </c>
      <c r="I253" s="737"/>
      <c r="L253" s="808"/>
      <c r="M253" s="814"/>
      <c r="N253" s="815"/>
      <c r="O253" s="815"/>
      <c r="P253" s="815"/>
      <c r="Q253" s="815"/>
      <c r="R253" s="815"/>
      <c r="S253" s="815"/>
      <c r="T253" s="816"/>
      <c r="AT253" s="811" t="s">
        <v>88</v>
      </c>
      <c r="AU253" s="811" t="s">
        <v>45</v>
      </c>
      <c r="AV253" s="809" t="s">
        <v>45</v>
      </c>
      <c r="AW253" s="809" t="s">
        <v>24</v>
      </c>
      <c r="AX253" s="809" t="s">
        <v>42</v>
      </c>
      <c r="AY253" s="811" t="s">
        <v>79</v>
      </c>
    </row>
    <row r="254" spans="2:65" s="818" customFormat="1">
      <c r="B254" s="817"/>
      <c r="D254" s="819" t="s">
        <v>88</v>
      </c>
      <c r="E254" s="820" t="s">
        <v>1</v>
      </c>
      <c r="F254" s="821" t="s">
        <v>90</v>
      </c>
      <c r="H254" s="822">
        <v>1</v>
      </c>
      <c r="I254" s="738"/>
      <c r="L254" s="817"/>
      <c r="M254" s="823"/>
      <c r="N254" s="824"/>
      <c r="O254" s="824"/>
      <c r="P254" s="824"/>
      <c r="Q254" s="824"/>
      <c r="R254" s="824"/>
      <c r="S254" s="824"/>
      <c r="T254" s="825"/>
      <c r="AT254" s="826" t="s">
        <v>88</v>
      </c>
      <c r="AU254" s="826" t="s">
        <v>45</v>
      </c>
      <c r="AV254" s="818" t="s">
        <v>91</v>
      </c>
      <c r="AW254" s="818" t="s">
        <v>24</v>
      </c>
      <c r="AX254" s="818" t="s">
        <v>12</v>
      </c>
      <c r="AY254" s="826" t="s">
        <v>79</v>
      </c>
    </row>
    <row r="255" spans="2:65" s="579" customFormat="1" ht="22.5" customHeight="1">
      <c r="B255" s="580"/>
      <c r="C255" s="671" t="s">
        <v>358</v>
      </c>
      <c r="D255" s="671" t="s">
        <v>82</v>
      </c>
      <c r="E255" s="672" t="s">
        <v>732</v>
      </c>
      <c r="F255" s="673" t="s">
        <v>1684</v>
      </c>
      <c r="G255" s="674" t="s">
        <v>185</v>
      </c>
      <c r="H255" s="675">
        <v>1</v>
      </c>
      <c r="I255" s="1"/>
      <c r="J255" s="675">
        <f>ROUND(I255*H255,3)</f>
        <v>0</v>
      </c>
      <c r="K255" s="673"/>
      <c r="L255" s="580"/>
      <c r="M255" s="804" t="s">
        <v>1</v>
      </c>
      <c r="N255" s="805" t="s">
        <v>31</v>
      </c>
      <c r="O255" s="806">
        <v>0</v>
      </c>
      <c r="P255" s="806">
        <f>O255*H255</f>
        <v>0</v>
      </c>
      <c r="Q255" s="806">
        <v>0</v>
      </c>
      <c r="R255" s="806">
        <f>Q255*H255</f>
        <v>0</v>
      </c>
      <c r="S255" s="806">
        <v>0</v>
      </c>
      <c r="T255" s="807">
        <f>S255*H255</f>
        <v>0</v>
      </c>
      <c r="AR255" s="568" t="s">
        <v>728</v>
      </c>
      <c r="AT255" s="568" t="s">
        <v>82</v>
      </c>
      <c r="AU255" s="568" t="s">
        <v>45</v>
      </c>
      <c r="AY255" s="568" t="s">
        <v>79</v>
      </c>
      <c r="BE255" s="637">
        <f>IF(N255="základní",J255,0)</f>
        <v>0</v>
      </c>
      <c r="BF255" s="637">
        <f>IF(N255="snížená",J255,0)</f>
        <v>0</v>
      </c>
      <c r="BG255" s="637">
        <f>IF(N255="zákl. přenesená",J255,0)</f>
        <v>0</v>
      </c>
      <c r="BH255" s="637">
        <f>IF(N255="sníž. přenesená",J255,0)</f>
        <v>0</v>
      </c>
      <c r="BI255" s="637">
        <f>IF(N255="nulová",J255,0)</f>
        <v>0</v>
      </c>
      <c r="BJ255" s="568" t="s">
        <v>12</v>
      </c>
      <c r="BK255" s="681">
        <f>ROUND(I255*H255,3)</f>
        <v>0</v>
      </c>
      <c r="BL255" s="568" t="s">
        <v>728</v>
      </c>
      <c r="BM255" s="568" t="s">
        <v>1683</v>
      </c>
    </row>
    <row r="256" spans="2:65" s="809" customFormat="1">
      <c r="B256" s="808"/>
      <c r="D256" s="810" t="s">
        <v>88</v>
      </c>
      <c r="E256" s="811" t="s">
        <v>1</v>
      </c>
      <c r="F256" s="812" t="s">
        <v>1682</v>
      </c>
      <c r="H256" s="813">
        <v>1</v>
      </c>
      <c r="I256" s="737"/>
      <c r="L256" s="808"/>
      <c r="M256" s="814"/>
      <c r="N256" s="815"/>
      <c r="O256" s="815"/>
      <c r="P256" s="815"/>
      <c r="Q256" s="815"/>
      <c r="R256" s="815"/>
      <c r="S256" s="815"/>
      <c r="T256" s="816"/>
      <c r="AT256" s="811" t="s">
        <v>88</v>
      </c>
      <c r="AU256" s="811" t="s">
        <v>45</v>
      </c>
      <c r="AV256" s="809" t="s">
        <v>45</v>
      </c>
      <c r="AW256" s="809" t="s">
        <v>24</v>
      </c>
      <c r="AX256" s="809" t="s">
        <v>42</v>
      </c>
      <c r="AY256" s="811" t="s">
        <v>79</v>
      </c>
    </row>
    <row r="257" spans="2:65" s="818" customFormat="1">
      <c r="B257" s="817"/>
      <c r="D257" s="819" t="s">
        <v>88</v>
      </c>
      <c r="E257" s="820" t="s">
        <v>1</v>
      </c>
      <c r="F257" s="821" t="s">
        <v>90</v>
      </c>
      <c r="H257" s="822">
        <v>1</v>
      </c>
      <c r="I257" s="738"/>
      <c r="L257" s="817"/>
      <c r="M257" s="823"/>
      <c r="N257" s="824"/>
      <c r="O257" s="824"/>
      <c r="P257" s="824"/>
      <c r="Q257" s="824"/>
      <c r="R257" s="824"/>
      <c r="S257" s="824"/>
      <c r="T257" s="825"/>
      <c r="AT257" s="826" t="s">
        <v>88</v>
      </c>
      <c r="AU257" s="826" t="s">
        <v>45</v>
      </c>
      <c r="AV257" s="818" t="s">
        <v>91</v>
      </c>
      <c r="AW257" s="818" t="s">
        <v>24</v>
      </c>
      <c r="AX257" s="818" t="s">
        <v>12</v>
      </c>
      <c r="AY257" s="826" t="s">
        <v>79</v>
      </c>
    </row>
    <row r="258" spans="2:65" s="579" customFormat="1" ht="22.5" customHeight="1">
      <c r="B258" s="580"/>
      <c r="C258" s="671" t="s">
        <v>362</v>
      </c>
      <c r="D258" s="671" t="s">
        <v>82</v>
      </c>
      <c r="E258" s="672" t="s">
        <v>737</v>
      </c>
      <c r="F258" s="673" t="s">
        <v>1681</v>
      </c>
      <c r="G258" s="674" t="s">
        <v>185</v>
      </c>
      <c r="H258" s="675">
        <v>1</v>
      </c>
      <c r="I258" s="1"/>
      <c r="J258" s="675">
        <f>ROUND(I258*H258,3)</f>
        <v>0</v>
      </c>
      <c r="K258" s="673"/>
      <c r="L258" s="580"/>
      <c r="M258" s="804" t="s">
        <v>1</v>
      </c>
      <c r="N258" s="805" t="s">
        <v>31</v>
      </c>
      <c r="O258" s="806">
        <v>0</v>
      </c>
      <c r="P258" s="806">
        <f>O258*H258</f>
        <v>0</v>
      </c>
      <c r="Q258" s="806">
        <v>0</v>
      </c>
      <c r="R258" s="806">
        <f>Q258*H258</f>
        <v>0</v>
      </c>
      <c r="S258" s="806">
        <v>0</v>
      </c>
      <c r="T258" s="807">
        <f>S258*H258</f>
        <v>0</v>
      </c>
      <c r="AR258" s="568" t="s">
        <v>728</v>
      </c>
      <c r="AT258" s="568" t="s">
        <v>82</v>
      </c>
      <c r="AU258" s="568" t="s">
        <v>45</v>
      </c>
      <c r="AY258" s="568" t="s">
        <v>79</v>
      </c>
      <c r="BE258" s="637">
        <f>IF(N258="základní",J258,0)</f>
        <v>0</v>
      </c>
      <c r="BF258" s="637">
        <f>IF(N258="snížená",J258,0)</f>
        <v>0</v>
      </c>
      <c r="BG258" s="637">
        <f>IF(N258="zákl. přenesená",J258,0)</f>
        <v>0</v>
      </c>
      <c r="BH258" s="637">
        <f>IF(N258="sníž. přenesená",J258,0)</f>
        <v>0</v>
      </c>
      <c r="BI258" s="637">
        <f>IF(N258="nulová",J258,0)</f>
        <v>0</v>
      </c>
      <c r="BJ258" s="568" t="s">
        <v>12</v>
      </c>
      <c r="BK258" s="681">
        <f>ROUND(I258*H258,3)</f>
        <v>0</v>
      </c>
      <c r="BL258" s="568" t="s">
        <v>728</v>
      </c>
      <c r="BM258" s="568" t="s">
        <v>1680</v>
      </c>
    </row>
    <row r="259" spans="2:65" s="809" customFormat="1">
      <c r="B259" s="808"/>
      <c r="D259" s="810" t="s">
        <v>88</v>
      </c>
      <c r="E259" s="811" t="s">
        <v>1</v>
      </c>
      <c r="F259" s="812" t="s">
        <v>1679</v>
      </c>
      <c r="H259" s="813">
        <v>1</v>
      </c>
      <c r="I259" s="737"/>
      <c r="L259" s="808"/>
      <c r="M259" s="814"/>
      <c r="N259" s="815"/>
      <c r="O259" s="815"/>
      <c r="P259" s="815"/>
      <c r="Q259" s="815"/>
      <c r="R259" s="815"/>
      <c r="S259" s="815"/>
      <c r="T259" s="816"/>
      <c r="AT259" s="811" t="s">
        <v>88</v>
      </c>
      <c r="AU259" s="811" t="s">
        <v>45</v>
      </c>
      <c r="AV259" s="809" t="s">
        <v>45</v>
      </c>
      <c r="AW259" s="809" t="s">
        <v>24</v>
      </c>
      <c r="AX259" s="809" t="s">
        <v>42</v>
      </c>
      <c r="AY259" s="811" t="s">
        <v>79</v>
      </c>
    </row>
    <row r="260" spans="2:65" s="818" customFormat="1">
      <c r="B260" s="817"/>
      <c r="D260" s="819" t="s">
        <v>88</v>
      </c>
      <c r="E260" s="820" t="s">
        <v>1</v>
      </c>
      <c r="F260" s="821" t="s">
        <v>90</v>
      </c>
      <c r="H260" s="822">
        <v>1</v>
      </c>
      <c r="I260" s="738"/>
      <c r="L260" s="817"/>
      <c r="M260" s="823"/>
      <c r="N260" s="824"/>
      <c r="O260" s="824"/>
      <c r="P260" s="824"/>
      <c r="Q260" s="824"/>
      <c r="R260" s="824"/>
      <c r="S260" s="824"/>
      <c r="T260" s="825"/>
      <c r="AT260" s="826" t="s">
        <v>88</v>
      </c>
      <c r="AU260" s="826" t="s">
        <v>45</v>
      </c>
      <c r="AV260" s="818" t="s">
        <v>91</v>
      </c>
      <c r="AW260" s="818" t="s">
        <v>24</v>
      </c>
      <c r="AX260" s="818" t="s">
        <v>12</v>
      </c>
      <c r="AY260" s="826" t="s">
        <v>79</v>
      </c>
    </row>
    <row r="261" spans="2:65" s="579" customFormat="1" ht="22.5" customHeight="1">
      <c r="B261" s="580"/>
      <c r="C261" s="671" t="s">
        <v>367</v>
      </c>
      <c r="D261" s="671" t="s">
        <v>82</v>
      </c>
      <c r="E261" s="672" t="s">
        <v>741</v>
      </c>
      <c r="F261" s="673" t="s">
        <v>1678</v>
      </c>
      <c r="G261" s="674" t="s">
        <v>185</v>
      </c>
      <c r="H261" s="675">
        <v>1</v>
      </c>
      <c r="I261" s="1"/>
      <c r="J261" s="675">
        <f>ROUND(I261*H261,3)</f>
        <v>0</v>
      </c>
      <c r="K261" s="673"/>
      <c r="L261" s="580"/>
      <c r="M261" s="804" t="s">
        <v>1</v>
      </c>
      <c r="N261" s="805" t="s">
        <v>31</v>
      </c>
      <c r="O261" s="806">
        <v>0</v>
      </c>
      <c r="P261" s="806">
        <f>O261*H261</f>
        <v>0</v>
      </c>
      <c r="Q261" s="806">
        <v>0</v>
      </c>
      <c r="R261" s="806">
        <f>Q261*H261</f>
        <v>0</v>
      </c>
      <c r="S261" s="806">
        <v>0</v>
      </c>
      <c r="T261" s="807">
        <f>S261*H261</f>
        <v>0</v>
      </c>
      <c r="AR261" s="568" t="s">
        <v>728</v>
      </c>
      <c r="AT261" s="568" t="s">
        <v>82</v>
      </c>
      <c r="AU261" s="568" t="s">
        <v>45</v>
      </c>
      <c r="AY261" s="568" t="s">
        <v>79</v>
      </c>
      <c r="BE261" s="637">
        <f>IF(N261="základní",J261,0)</f>
        <v>0</v>
      </c>
      <c r="BF261" s="637">
        <f>IF(N261="snížená",J261,0)</f>
        <v>0</v>
      </c>
      <c r="BG261" s="637">
        <f>IF(N261="zákl. přenesená",J261,0)</f>
        <v>0</v>
      </c>
      <c r="BH261" s="637">
        <f>IF(N261="sníž. přenesená",J261,0)</f>
        <v>0</v>
      </c>
      <c r="BI261" s="637">
        <f>IF(N261="nulová",J261,0)</f>
        <v>0</v>
      </c>
      <c r="BJ261" s="568" t="s">
        <v>12</v>
      </c>
      <c r="BK261" s="681">
        <f>ROUND(I261*H261,3)</f>
        <v>0</v>
      </c>
      <c r="BL261" s="568" t="s">
        <v>728</v>
      </c>
      <c r="BM261" s="568" t="s">
        <v>1677</v>
      </c>
    </row>
    <row r="262" spans="2:65" s="809" customFormat="1">
      <c r="B262" s="808"/>
      <c r="D262" s="810" t="s">
        <v>88</v>
      </c>
      <c r="E262" s="811" t="s">
        <v>1</v>
      </c>
      <c r="F262" s="812" t="s">
        <v>1676</v>
      </c>
      <c r="H262" s="813">
        <v>1</v>
      </c>
      <c r="I262" s="737"/>
      <c r="L262" s="808"/>
      <c r="M262" s="814"/>
      <c r="N262" s="815"/>
      <c r="O262" s="815"/>
      <c r="P262" s="815"/>
      <c r="Q262" s="815"/>
      <c r="R262" s="815"/>
      <c r="S262" s="815"/>
      <c r="T262" s="816"/>
      <c r="AT262" s="811" t="s">
        <v>88</v>
      </c>
      <c r="AU262" s="811" t="s">
        <v>45</v>
      </c>
      <c r="AV262" s="809" t="s">
        <v>45</v>
      </c>
      <c r="AW262" s="809" t="s">
        <v>24</v>
      </c>
      <c r="AX262" s="809" t="s">
        <v>42</v>
      </c>
      <c r="AY262" s="811" t="s">
        <v>79</v>
      </c>
    </row>
    <row r="263" spans="2:65" s="818" customFormat="1">
      <c r="B263" s="817"/>
      <c r="D263" s="819" t="s">
        <v>88</v>
      </c>
      <c r="E263" s="820" t="s">
        <v>1</v>
      </c>
      <c r="F263" s="821" t="s">
        <v>90</v>
      </c>
      <c r="H263" s="822">
        <v>1</v>
      </c>
      <c r="I263" s="738"/>
      <c r="L263" s="817"/>
      <c r="M263" s="823"/>
      <c r="N263" s="824"/>
      <c r="O263" s="824"/>
      <c r="P263" s="824"/>
      <c r="Q263" s="824"/>
      <c r="R263" s="824"/>
      <c r="S263" s="824"/>
      <c r="T263" s="825"/>
      <c r="AT263" s="826" t="s">
        <v>88</v>
      </c>
      <c r="AU263" s="826" t="s">
        <v>45</v>
      </c>
      <c r="AV263" s="818" t="s">
        <v>91</v>
      </c>
      <c r="AW263" s="818" t="s">
        <v>24</v>
      </c>
      <c r="AX263" s="818" t="s">
        <v>12</v>
      </c>
      <c r="AY263" s="826" t="s">
        <v>79</v>
      </c>
    </row>
    <row r="264" spans="2:65" s="579" customFormat="1" ht="22.5" customHeight="1">
      <c r="B264" s="580"/>
      <c r="C264" s="671" t="s">
        <v>371</v>
      </c>
      <c r="D264" s="671" t="s">
        <v>82</v>
      </c>
      <c r="E264" s="672" t="s">
        <v>1675</v>
      </c>
      <c r="F264" s="673" t="s">
        <v>1674</v>
      </c>
      <c r="G264" s="674" t="s">
        <v>185</v>
      </c>
      <c r="H264" s="675">
        <v>1</v>
      </c>
      <c r="I264" s="1"/>
      <c r="J264" s="675">
        <f>ROUND(I264*H264,3)</f>
        <v>0</v>
      </c>
      <c r="K264" s="673"/>
      <c r="L264" s="580"/>
      <c r="M264" s="804" t="s">
        <v>1</v>
      </c>
      <c r="N264" s="805" t="s">
        <v>31</v>
      </c>
      <c r="O264" s="806">
        <v>0</v>
      </c>
      <c r="P264" s="806">
        <f>O264*H264</f>
        <v>0</v>
      </c>
      <c r="Q264" s="806">
        <v>0</v>
      </c>
      <c r="R264" s="806">
        <f>Q264*H264</f>
        <v>0</v>
      </c>
      <c r="S264" s="806">
        <v>0</v>
      </c>
      <c r="T264" s="807">
        <f>S264*H264</f>
        <v>0</v>
      </c>
      <c r="AR264" s="568" t="s">
        <v>728</v>
      </c>
      <c r="AT264" s="568" t="s">
        <v>82</v>
      </c>
      <c r="AU264" s="568" t="s">
        <v>45</v>
      </c>
      <c r="AY264" s="568" t="s">
        <v>79</v>
      </c>
      <c r="BE264" s="637">
        <f>IF(N264="základní",J264,0)</f>
        <v>0</v>
      </c>
      <c r="BF264" s="637">
        <f>IF(N264="snížená",J264,0)</f>
        <v>0</v>
      </c>
      <c r="BG264" s="637">
        <f>IF(N264="zákl. přenesená",J264,0)</f>
        <v>0</v>
      </c>
      <c r="BH264" s="637">
        <f>IF(N264="sníž. přenesená",J264,0)</f>
        <v>0</v>
      </c>
      <c r="BI264" s="637">
        <f>IF(N264="nulová",J264,0)</f>
        <v>0</v>
      </c>
      <c r="BJ264" s="568" t="s">
        <v>12</v>
      </c>
      <c r="BK264" s="681">
        <f>ROUND(I264*H264,3)</f>
        <v>0</v>
      </c>
      <c r="BL264" s="568" t="s">
        <v>728</v>
      </c>
      <c r="BM264" s="568" t="s">
        <v>1673</v>
      </c>
    </row>
    <row r="265" spans="2:65" s="809" customFormat="1">
      <c r="B265" s="808"/>
      <c r="D265" s="810" t="s">
        <v>88</v>
      </c>
      <c r="E265" s="811" t="s">
        <v>1</v>
      </c>
      <c r="F265" s="812" t="s">
        <v>1672</v>
      </c>
      <c r="H265" s="813">
        <v>1</v>
      </c>
      <c r="I265" s="737"/>
      <c r="L265" s="808"/>
      <c r="M265" s="814"/>
      <c r="N265" s="815"/>
      <c r="O265" s="815"/>
      <c r="P265" s="815"/>
      <c r="Q265" s="815"/>
      <c r="R265" s="815"/>
      <c r="S265" s="815"/>
      <c r="T265" s="816"/>
      <c r="AT265" s="811" t="s">
        <v>88</v>
      </c>
      <c r="AU265" s="811" t="s">
        <v>45</v>
      </c>
      <c r="AV265" s="809" t="s">
        <v>45</v>
      </c>
      <c r="AW265" s="809" t="s">
        <v>24</v>
      </c>
      <c r="AX265" s="809" t="s">
        <v>42</v>
      </c>
      <c r="AY265" s="811" t="s">
        <v>79</v>
      </c>
    </row>
    <row r="266" spans="2:65" s="818" customFormat="1">
      <c r="B266" s="817"/>
      <c r="D266" s="810" t="s">
        <v>88</v>
      </c>
      <c r="E266" s="826" t="s">
        <v>1</v>
      </c>
      <c r="F266" s="850" t="s">
        <v>90</v>
      </c>
      <c r="H266" s="851">
        <v>1</v>
      </c>
      <c r="I266" s="738"/>
      <c r="L266" s="817"/>
      <c r="M266" s="852"/>
      <c r="N266" s="853"/>
      <c r="O266" s="853"/>
      <c r="P266" s="853"/>
      <c r="Q266" s="853"/>
      <c r="R266" s="853"/>
      <c r="S266" s="853"/>
      <c r="T266" s="854"/>
      <c r="AT266" s="826" t="s">
        <v>88</v>
      </c>
      <c r="AU266" s="826" t="s">
        <v>45</v>
      </c>
      <c r="AV266" s="818" t="s">
        <v>91</v>
      </c>
      <c r="AW266" s="818" t="s">
        <v>24</v>
      </c>
      <c r="AX266" s="818" t="s">
        <v>12</v>
      </c>
      <c r="AY266" s="826" t="s">
        <v>79</v>
      </c>
    </row>
    <row r="267" spans="2:65" s="579" customFormat="1" ht="6.95" customHeight="1">
      <c r="B267" s="610"/>
      <c r="C267" s="611"/>
      <c r="D267" s="611"/>
      <c r="E267" s="611"/>
      <c r="F267" s="611"/>
      <c r="G267" s="611"/>
      <c r="H267" s="611"/>
      <c r="I267" s="734"/>
      <c r="J267" s="611"/>
      <c r="K267" s="611"/>
      <c r="L267" s="580"/>
    </row>
  </sheetData>
  <sheetProtection password="CC09" sheet="1" objects="1" scenarios="1" selectLockedCells="1"/>
  <autoFilter ref="C79:K79"/>
  <mergeCells count="6">
    <mergeCell ref="E72:H72"/>
    <mergeCell ref="G1:H1"/>
    <mergeCell ref="L2:V2"/>
    <mergeCell ref="E7:H7"/>
    <mergeCell ref="E22:H22"/>
    <mergeCell ref="E43:H43"/>
  </mergeCells>
  <hyperlinks>
    <hyperlink ref="F1:G1" location="C2" tooltip="Krycí list soupisu" display="1) Krycí list soupisu"/>
    <hyperlink ref="G1:H1" location="C50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4"/>
  <sheetViews>
    <sheetView workbookViewId="0"/>
  </sheetViews>
  <sheetFormatPr defaultRowHeight="15"/>
  <cols>
    <col min="1" max="1" width="45.83203125" style="150" bestFit="1" customWidth="1"/>
    <col min="2" max="2" width="13.1640625" style="149" bestFit="1" customWidth="1"/>
    <col min="3" max="3" width="15.33203125" style="149" bestFit="1" customWidth="1"/>
    <col min="4" max="5" width="9.33203125" style="147"/>
    <col min="6" max="6" width="5.33203125" style="148" hidden="1" customWidth="1"/>
    <col min="7" max="16384" width="9.33203125" style="147"/>
  </cols>
  <sheetData>
    <row r="1" spans="1:6">
      <c r="A1" s="163" t="s">
        <v>809</v>
      </c>
      <c r="B1" s="162" t="s">
        <v>1924</v>
      </c>
      <c r="C1" s="162" t="s">
        <v>1923</v>
      </c>
      <c r="D1" s="151"/>
      <c r="F1" s="161">
        <f>SUM('EL-Ro'!F158:F159,'EL-Ro'!F161,'EL-Ro'!F164,'EL-Ro'!F166,'EL-Ro'!F169,'EL-Ro'!F173,'EL-Ro'!F175,'EL-Ro'!F177:F178,'EL-Ro'!F182,'EL-Ro'!F186,'EL-Ro'!F189,'EL-Ro'!F197,'EL-Ro'!F200,'EL-Ro'!F204,'EL-Ro'!F208,'EL-Ro'!F212,'EL-Ro'!F215,'EL-Ro'!F217,'EL-Ro'!F226,'EL-Ro'!F229,'EL-Ro'!F231:F232,'EL-Ro'!F241:F242,'EL-Ro'!F252,'EL-Ro'!F256,'EL-Ro'!F259,'EL-Ro'!F261,'EL-Ro'!F266,'EL-Ro'!F268,'EL-Ro'!F270)+SUM('EL-Ro'!F274,'EL-Ro'!F279:F283,'EL-Ro'!F306,'EL-Ro'!F308,'EL-Ro'!F311)</f>
        <v>0</v>
      </c>
    </row>
    <row r="2" spans="1:6">
      <c r="A2" s="155" t="s">
        <v>1922</v>
      </c>
      <c r="B2" s="158"/>
      <c r="C2" s="158"/>
      <c r="D2" s="151"/>
      <c r="F2" s="161">
        <f>SUM('EL-Ro'!H158:H159,'EL-Ro'!H161,'EL-Ro'!H164,'EL-Ro'!H166,'EL-Ro'!H169,'EL-Ro'!H173,'EL-Ro'!H175,'EL-Ro'!H177:H178,'EL-Ro'!H182,'EL-Ro'!H186,'EL-Ro'!H189,'EL-Ro'!H197,'EL-Ro'!H200,'EL-Ro'!H204,'EL-Ro'!H208,'EL-Ro'!H212,'EL-Ro'!H215,'EL-Ro'!H217,'EL-Ro'!H226,'EL-Ro'!H229,'EL-Ro'!H231:H232,'EL-Ro'!H241:H242,'EL-Ro'!H252,'EL-Ro'!H256,'EL-Ro'!H259,'EL-Ro'!H261,'EL-Ro'!H266,'EL-Ro'!H268,'EL-Ro'!H270)+SUM('EL-Ro'!H274,'EL-Ro'!H279:H283,'EL-Ro'!H306,'EL-Ro'!H308,'EL-Ro'!H311)</f>
        <v>0</v>
      </c>
    </row>
    <row r="3" spans="1:6">
      <c r="A3" s="153" t="s">
        <v>1921</v>
      </c>
      <c r="B3" s="152">
        <f>('EL-Ro'!F155)</f>
        <v>0</v>
      </c>
      <c r="C3" s="152"/>
      <c r="D3" s="151"/>
    </row>
    <row r="4" spans="1:6">
      <c r="A4" s="153" t="s">
        <v>1920</v>
      </c>
      <c r="B4" s="152">
        <f>B3 * 3.6 / 100</f>
        <v>0</v>
      </c>
      <c r="C4" s="152">
        <f>B3 * 1 / 100</f>
        <v>0</v>
      </c>
      <c r="D4" s="151"/>
    </row>
    <row r="5" spans="1:6">
      <c r="A5" s="153" t="s">
        <v>1919</v>
      </c>
      <c r="B5" s="152"/>
      <c r="C5" s="152">
        <f>('EL-Ro'!F355) + 0</f>
        <v>0</v>
      </c>
      <c r="D5" s="151"/>
    </row>
    <row r="6" spans="1:6">
      <c r="A6" s="153" t="s">
        <v>1918</v>
      </c>
      <c r="B6" s="152"/>
      <c r="C6" s="152">
        <f>('EL-Ro'!H155) + ('EL-Ro'!H355) + 0</f>
        <v>0</v>
      </c>
      <c r="D6" s="151"/>
    </row>
    <row r="7" spans="1:6">
      <c r="A7" s="160" t="s">
        <v>1917</v>
      </c>
      <c r="B7" s="159">
        <f>B3 + B4</f>
        <v>0</v>
      </c>
      <c r="C7" s="159">
        <f>C3 + C4 + C5 + C6</f>
        <v>0</v>
      </c>
      <c r="D7" s="151"/>
    </row>
    <row r="8" spans="1:6">
      <c r="A8" s="153" t="s">
        <v>1916</v>
      </c>
      <c r="B8" s="152"/>
      <c r="C8" s="152">
        <f>(C5 + C6) * 6 / 100</f>
        <v>0</v>
      </c>
      <c r="D8" s="151"/>
    </row>
    <row r="9" spans="1:6">
      <c r="A9" s="153" t="s">
        <v>1915</v>
      </c>
      <c r="B9" s="152"/>
      <c r="C9" s="152">
        <f>0 + 0</f>
        <v>0</v>
      </c>
      <c r="D9" s="151"/>
    </row>
    <row r="10" spans="1:6">
      <c r="A10" s="153" t="s">
        <v>1882</v>
      </c>
      <c r="B10" s="152"/>
      <c r="C10" s="152">
        <f>('EL-Ro'!F389) + ('EL-Ro'!H389)</f>
        <v>0</v>
      </c>
      <c r="D10" s="151"/>
    </row>
    <row r="11" spans="1:6">
      <c r="A11" s="153" t="s">
        <v>1914</v>
      </c>
      <c r="B11" s="152"/>
      <c r="C11" s="152">
        <f>(C9 + C10) * 1 / 100</f>
        <v>0</v>
      </c>
      <c r="D11" s="151"/>
    </row>
    <row r="12" spans="1:6">
      <c r="A12" s="160" t="s">
        <v>1913</v>
      </c>
      <c r="B12" s="159">
        <f>B7</f>
        <v>0</v>
      </c>
      <c r="C12" s="159">
        <f>C7 + C8 + C9 + C10 + C11</f>
        <v>0</v>
      </c>
      <c r="D12" s="151"/>
    </row>
    <row r="13" spans="1:6">
      <c r="A13" s="153" t="s">
        <v>1912</v>
      </c>
      <c r="B13" s="152"/>
      <c r="C13" s="152">
        <f>(B12 + C12) * 1.5 / 100</f>
        <v>0</v>
      </c>
      <c r="D13" s="151"/>
    </row>
    <row r="14" spans="1:6">
      <c r="A14" s="153" t="s">
        <v>1911</v>
      </c>
      <c r="B14" s="152"/>
      <c r="C14" s="152">
        <f>(B12 + C12) * 1.5 / 100</f>
        <v>0</v>
      </c>
      <c r="D14" s="151"/>
    </row>
    <row r="15" spans="1:6">
      <c r="A15" s="153" t="s">
        <v>1910</v>
      </c>
      <c r="B15" s="152"/>
      <c r="C15" s="152">
        <f>(B7 + C7) * 5 / 100</f>
        <v>0</v>
      </c>
      <c r="D15" s="151"/>
    </row>
    <row r="16" spans="1:6">
      <c r="A16" s="155" t="s">
        <v>1909</v>
      </c>
      <c r="B16" s="158"/>
      <c r="C16" s="158">
        <f>B12 + C12 + C13 + C14 + C15</f>
        <v>0</v>
      </c>
      <c r="D16" s="151"/>
    </row>
    <row r="17" spans="1:4">
      <c r="A17" s="153" t="s">
        <v>1</v>
      </c>
      <c r="B17" s="152"/>
      <c r="C17" s="152"/>
      <c r="D17" s="151"/>
    </row>
    <row r="18" spans="1:4">
      <c r="A18" s="153" t="s">
        <v>1</v>
      </c>
      <c r="B18" s="152"/>
      <c r="C18" s="152"/>
      <c r="D18" s="151"/>
    </row>
    <row r="19" spans="1:4">
      <c r="A19" s="157" t="s">
        <v>1908</v>
      </c>
      <c r="B19" s="156"/>
      <c r="C19" s="156">
        <f>C16</f>
        <v>0</v>
      </c>
      <c r="D19" s="151"/>
    </row>
    <row r="20" spans="1:4">
      <c r="A20" s="153" t="s">
        <v>1</v>
      </c>
      <c r="B20" s="152"/>
      <c r="C20" s="152"/>
      <c r="D20" s="151"/>
    </row>
    <row r="21" spans="1:4">
      <c r="A21" s="155" t="s">
        <v>1907</v>
      </c>
      <c r="B21" s="154" t="s">
        <v>1906</v>
      </c>
      <c r="C21" s="154" t="s">
        <v>1905</v>
      </c>
      <c r="D21" s="151"/>
    </row>
    <row r="22" spans="1:4">
      <c r="A22" s="153" t="s">
        <v>1904</v>
      </c>
      <c r="B22" s="152">
        <f>('EL-Ro'!F39)</f>
        <v>0</v>
      </c>
      <c r="C22" s="152">
        <f>('EL-Ro'!H39)</f>
        <v>0</v>
      </c>
      <c r="D22" s="151"/>
    </row>
    <row r="23" spans="1:4">
      <c r="A23" s="153" t="s">
        <v>1903</v>
      </c>
      <c r="B23" s="152">
        <f>('EL-Ro'!F56)</f>
        <v>0</v>
      </c>
      <c r="C23" s="152">
        <f>('EL-Ro'!H56)</f>
        <v>0</v>
      </c>
      <c r="D23" s="151"/>
    </row>
    <row r="24" spans="1:4">
      <c r="A24" s="153" t="s">
        <v>1902</v>
      </c>
      <c r="B24" s="152">
        <f>('EL-Ro'!F92)</f>
        <v>0</v>
      </c>
      <c r="C24" s="152">
        <f>('EL-Ro'!H92)</f>
        <v>0</v>
      </c>
      <c r="D24" s="151"/>
    </row>
    <row r="25" spans="1:4">
      <c r="A25" s="153" t="s">
        <v>1901</v>
      </c>
      <c r="B25" s="152">
        <f>('EL-Ro'!F106)</f>
        <v>0</v>
      </c>
      <c r="C25" s="152">
        <f>('EL-Ro'!H106)</f>
        <v>0</v>
      </c>
      <c r="D25" s="151"/>
    </row>
    <row r="26" spans="1:4">
      <c r="A26" s="153" t="s">
        <v>1900</v>
      </c>
      <c r="B26" s="152">
        <f>('EL-Ro'!F126)</f>
        <v>0</v>
      </c>
      <c r="C26" s="152">
        <f>('EL-Ro'!H126)</f>
        <v>0</v>
      </c>
      <c r="D26" s="151"/>
    </row>
    <row r="27" spans="1:4">
      <c r="A27" s="153" t="s">
        <v>1899</v>
      </c>
      <c r="B27" s="152">
        <f>('EL-Ro'!F146)</f>
        <v>0</v>
      </c>
      <c r="C27" s="152">
        <f>('EL-Ro'!H146)</f>
        <v>0</v>
      </c>
      <c r="D27" s="151"/>
    </row>
    <row r="28" spans="1:4">
      <c r="A28" s="153" t="s">
        <v>1898</v>
      </c>
      <c r="B28" s="152">
        <f>('EL-Ro'!F155)</f>
        <v>0</v>
      </c>
      <c r="C28" s="152">
        <f>('EL-Ro'!H155)</f>
        <v>0</v>
      </c>
      <c r="D28" s="151"/>
    </row>
    <row r="29" spans="1:4">
      <c r="A29" s="153" t="s">
        <v>1897</v>
      </c>
      <c r="B29" s="152">
        <f>('EL-Ro'!F355)</f>
        <v>0</v>
      </c>
      <c r="C29" s="152">
        <f>('EL-Ro'!H355)</f>
        <v>0</v>
      </c>
      <c r="D29" s="151"/>
    </row>
    <row r="30" spans="1:4">
      <c r="A30" s="153" t="s">
        <v>1896</v>
      </c>
      <c r="B30" s="152">
        <f>('EL-Ro'!F180)</f>
        <v>0</v>
      </c>
      <c r="C30" s="152">
        <f>('EL-Ro'!H180)</f>
        <v>0</v>
      </c>
      <c r="D30" s="151"/>
    </row>
    <row r="31" spans="1:4">
      <c r="A31" s="153" t="s">
        <v>1895</v>
      </c>
      <c r="B31" s="152">
        <f>('EL-Ro'!F318)</f>
        <v>0</v>
      </c>
      <c r="C31" s="152">
        <f>('EL-Ro'!H318)</f>
        <v>0</v>
      </c>
      <c r="D31" s="151"/>
    </row>
    <row r="32" spans="1:4">
      <c r="A32" s="153" t="s">
        <v>1894</v>
      </c>
      <c r="B32" s="152">
        <f>('EL-Ro'!F352)</f>
        <v>0</v>
      </c>
      <c r="C32" s="152">
        <f>('EL-Ro'!H352)</f>
        <v>0</v>
      </c>
      <c r="D32" s="151"/>
    </row>
    <row r="33" spans="1:4">
      <c r="A33" s="153" t="s">
        <v>1882</v>
      </c>
      <c r="B33" s="152">
        <f>('EL-Ro'!F389)</f>
        <v>0</v>
      </c>
      <c r="C33" s="152">
        <f>('EL-Ro'!H389)</f>
        <v>0</v>
      </c>
      <c r="D33" s="151"/>
    </row>
    <row r="34" spans="1:4">
      <c r="A34" s="153" t="s">
        <v>1</v>
      </c>
      <c r="B34" s="152"/>
      <c r="C34" s="152"/>
      <c r="D34" s="151"/>
    </row>
  </sheetData>
  <sheetProtection password="CC09" sheet="1" objects="1" scenarios="1" selectLockedCells="1" selectUn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19</vt:i4>
      </vt:variant>
      <vt:variant>
        <vt:lpstr>Pojmenované oblasti</vt:lpstr>
      </vt:variant>
      <vt:variant>
        <vt:i4>18</vt:i4>
      </vt:variant>
    </vt:vector>
  </HeadingPairs>
  <TitlesOfParts>
    <vt:vector size="37" baseType="lpstr">
      <vt:lpstr>Suma nákladů</vt:lpstr>
      <vt:lpstr>Arch.stav.</vt:lpstr>
      <vt:lpstr>UT</vt:lpstr>
      <vt:lpstr>VZT Rekap</vt:lpstr>
      <vt:lpstr>VZT  RO</vt:lpstr>
      <vt:lpstr>MAR</vt:lpstr>
      <vt:lpstr>ZTI</vt:lpstr>
      <vt:lpstr>PZ</vt:lpstr>
      <vt:lpstr>EL-Rekap.</vt:lpstr>
      <vt:lpstr>EL-Ro</vt:lpstr>
      <vt:lpstr>EL-Param.</vt:lpstr>
      <vt:lpstr>SLP</vt:lpstr>
      <vt:lpstr>Gastro</vt:lpstr>
      <vt:lpstr>Příp. vody</vt:lpstr>
      <vt:lpstr>PP</vt:lpstr>
      <vt:lpstr>Příp. dešť. kan.</vt:lpstr>
      <vt:lpstr>Příp. splašk. kan.</vt:lpstr>
      <vt:lpstr>OST</vt:lpstr>
      <vt:lpstr>Pokyny pro vyplnění</vt:lpstr>
      <vt:lpstr>Arch.stav.!Názvy_tisku</vt:lpstr>
      <vt:lpstr>OST!Názvy_tisku</vt:lpstr>
      <vt:lpstr>PP!Názvy_tisku</vt:lpstr>
      <vt:lpstr>'Příp. dešť. kan.'!Názvy_tisku</vt:lpstr>
      <vt:lpstr>'Příp. splašk. kan.'!Názvy_tisku</vt:lpstr>
      <vt:lpstr>'Příp. vody'!Názvy_tisku</vt:lpstr>
      <vt:lpstr>PZ!Názvy_tisku</vt:lpstr>
      <vt:lpstr>UT!Názvy_tisku</vt:lpstr>
      <vt:lpstr>ZTI!Názvy_tisku</vt:lpstr>
      <vt:lpstr>Arch.stav.!Oblast_tisku</vt:lpstr>
      <vt:lpstr>OST!Oblast_tisku</vt:lpstr>
      <vt:lpstr>'Pokyny pro vyplnění'!Oblast_tisku</vt:lpstr>
      <vt:lpstr>PP!Oblast_tisku</vt:lpstr>
      <vt:lpstr>'Příp. dešť. kan.'!Oblast_tisku</vt:lpstr>
      <vt:lpstr>'Příp. splašk. kan.'!Oblast_tisku</vt:lpstr>
      <vt:lpstr>'Příp. vody'!Oblast_tisku</vt:lpstr>
      <vt:lpstr>PZ!Oblast_tisku</vt:lpstr>
      <vt:lpstr>ZTI!Oblast_tisku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Lenka Suchánková</cp:lastModifiedBy>
  <dcterms:created xsi:type="dcterms:W3CDTF">2016-10-03T15:10:08Z</dcterms:created>
  <dcterms:modified xsi:type="dcterms:W3CDTF">2016-12-06T13:26:59Z</dcterms:modified>
</cp:coreProperties>
</file>