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Stavební rozpočet" sheetId="1" r:id="rId1"/>
    <sheet name="Stavební rozpočet - součet" sheetId="2" r:id="rId2"/>
    <sheet name="Harmonogram" sheetId="3" r:id="rId3"/>
    <sheet name="Krycí list rozpočtu" sheetId="4" r:id="rId4"/>
  </sheets>
  <definedNames>
    <definedName name="_xlnm.Print_Area" localSheetId="3">'Krycí list rozpočtu'!$A$1:$I$32</definedName>
    <definedName name="_xlnm.Print_Area" localSheetId="0">'Stavební rozpočet'!$A$1:$L$39</definedName>
  </definedNames>
  <calcPr fullCalcOnLoad="1"/>
</workbook>
</file>

<file path=xl/sharedStrings.xml><?xml version="1.0" encoding="utf-8"?>
<sst xmlns="http://schemas.openxmlformats.org/spreadsheetml/2006/main" count="277" uniqueCount="189">
  <si>
    <t>Stavební rozpočet</t>
  </si>
  <si>
    <t>Název stavby:</t>
  </si>
  <si>
    <t>Vodní plocha N5 na Dobřínském potoce – SO 3 Ozelenění</t>
  </si>
  <si>
    <t xml:space="preserve"> </t>
  </si>
  <si>
    <t>Jednot.</t>
  </si>
  <si>
    <t>Náklady (Kč)</t>
  </si>
  <si>
    <t>Hmotnost (t)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</si>
  <si>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</si>
  <si>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</si>
  <si>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</si>
  <si>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</si>
  <si>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</si>
  <si>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</si>
  <si>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</si>
  <si>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</si>
  <si>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</si>
  <si>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</si>
  <si>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18</t>
  </si>
  <si>
    <t>Povrchové úpravy terénu</t>
  </si>
  <si>
    <t>1</t>
  </si>
  <si>
    <t>180401211R00</t>
  </si>
  <si>
    <t>Založení trávníku lučního výsevem v rovině</t>
  </si>
  <si>
    <t>m2</t>
  </si>
  <si>
    <t>2</t>
  </si>
  <si>
    <t>180401212R00</t>
  </si>
  <si>
    <t>Založení trávníku lučního výsevem ve svahu do 1:2</t>
  </si>
  <si>
    <t>3</t>
  </si>
  <si>
    <t>183101115R00</t>
  </si>
  <si>
    <t>Hloub. jamek bez výměny půdy do 0,4 m3, svah 1:5</t>
  </si>
  <si>
    <t>kus</t>
  </si>
  <si>
    <t>4</t>
  </si>
  <si>
    <t>184102115R00</t>
  </si>
  <si>
    <t>Výsadba dřevin s balem D do 60 cm, v rovině</t>
  </si>
  <si>
    <t>5</t>
  </si>
  <si>
    <t>184202111R00</t>
  </si>
  <si>
    <t>Ukotvení dřeviny kůly D do 10 cm, dl. do 2 m</t>
  </si>
  <si>
    <t>6</t>
  </si>
  <si>
    <t>184804112R00</t>
  </si>
  <si>
    <t>Ochrana dřevin před okusem z drát.pletiva v rovině</t>
  </si>
  <si>
    <t>7</t>
  </si>
  <si>
    <t>184807602R00</t>
  </si>
  <si>
    <t>8</t>
  </si>
  <si>
    <t>185804312R00</t>
  </si>
  <si>
    <t>Zalití rostlin vodou plochy nad 20 m2</t>
  </si>
  <si>
    <t>m3</t>
  </si>
  <si>
    <t>9</t>
  </si>
  <si>
    <t>185851111R00</t>
  </si>
  <si>
    <t>Dovoz vody pro zálivku rostlin do 6 km</t>
  </si>
  <si>
    <t>10</t>
  </si>
  <si>
    <t>183101113R00</t>
  </si>
  <si>
    <t>Hloub. jamek bez výměny půdy do 0,05 m3, svah 1:5</t>
  </si>
  <si>
    <t>11</t>
  </si>
  <si>
    <t>184004722R00</t>
  </si>
  <si>
    <t>Výsadba sazenic keřů bez balu, výšky do 60 cm</t>
  </si>
  <si>
    <t>12</t>
  </si>
  <si>
    <t>184804113R00</t>
  </si>
  <si>
    <t>Ochrana dřevin před okusem chemicky v rovině</t>
  </si>
  <si>
    <t>13</t>
  </si>
  <si>
    <t>184901111R00</t>
  </si>
  <si>
    <t>Osazení kůlů k dřevině s uvázáním, dl. kůlů do 2 m</t>
  </si>
  <si>
    <t>14</t>
  </si>
  <si>
    <t>15</t>
  </si>
  <si>
    <t>16</t>
  </si>
  <si>
    <t>183403112R00</t>
  </si>
  <si>
    <t>Obdělání půdy oráním do 20 cm v rovině</t>
  </si>
  <si>
    <t>17</t>
  </si>
  <si>
    <t>183403151R00</t>
  </si>
  <si>
    <t>Obdělání půdy smykováním, v rovině</t>
  </si>
  <si>
    <t>183403152R00</t>
  </si>
  <si>
    <t>Obdělání půdy vláčením, v rovině</t>
  </si>
  <si>
    <t>19</t>
  </si>
  <si>
    <t>183403161R00</t>
  </si>
  <si>
    <t>Obdělání půdy válením, v rovině</t>
  </si>
  <si>
    <t>20</t>
  </si>
  <si>
    <t>184406001R00</t>
  </si>
  <si>
    <t>Výsadba s vyhloubením štěrbiny, řízků</t>
  </si>
  <si>
    <t>34</t>
  </si>
  <si>
    <t>Stěny a příčky</t>
  </si>
  <si>
    <t>21</t>
  </si>
  <si>
    <t>348951250R00</t>
  </si>
  <si>
    <t>Oplocení lesních kultur výšky 1,5 m, pletivo, drát</t>
  </si>
  <si>
    <t>m</t>
  </si>
  <si>
    <t>H23</t>
  </si>
  <si>
    <t>Plochy a úpravy území</t>
  </si>
  <si>
    <t>22</t>
  </si>
  <si>
    <t>998231311R00</t>
  </si>
  <si>
    <t>Přesun hmot pro sadovnické a krajin. úpravy do 5km</t>
  </si>
  <si>
    <t>t</t>
  </si>
  <si>
    <t>Ostatní materiál</t>
  </si>
  <si>
    <t>23</t>
  </si>
  <si>
    <t>10009VD</t>
  </si>
  <si>
    <t>Travní směs</t>
  </si>
  <si>
    <t>kg</t>
  </si>
  <si>
    <t>24</t>
  </si>
  <si>
    <t>100323VD</t>
  </si>
  <si>
    <t>Dovoz materiálu na výsadby</t>
  </si>
  <si>
    <t>ks</t>
  </si>
  <si>
    <t>25</t>
  </si>
  <si>
    <t>100328VD</t>
  </si>
  <si>
    <t>kůl dřevěný</t>
  </si>
  <si>
    <t>26</t>
  </si>
  <si>
    <t>100354VD</t>
  </si>
  <si>
    <t>Lesní dřeviny - Odrostky výška do 180 cm</t>
  </si>
  <si>
    <t>27</t>
  </si>
  <si>
    <t>100356VD</t>
  </si>
  <si>
    <t>Sazenice lesních stromů , 40 - 60 cm</t>
  </si>
  <si>
    <t>28</t>
  </si>
  <si>
    <t>100200VD</t>
  </si>
  <si>
    <t>Vrba - řízek</t>
  </si>
  <si>
    <t>Celkem před slevou:</t>
  </si>
  <si>
    <t>Celková sleva (%):</t>
  </si>
  <si>
    <t>Celkem po slevě:</t>
  </si>
  <si>
    <t>Stavební rozpočet - rekapitulace</t>
  </si>
  <si>
    <t>Vodní plocha N5 na Dobřínském potoce</t>
  </si>
  <si>
    <t>Objednatel:</t>
  </si>
  <si>
    <t>Druh stavby a účel:</t>
  </si>
  <si>
    <t>SO3 Ozelenění</t>
  </si>
  <si>
    <t>Projektant:</t>
  </si>
  <si>
    <t>Lokalita:</t>
  </si>
  <si>
    <t>Polní trať Nivy , k.ú. Prakšice</t>
  </si>
  <si>
    <t>Zhotovitel:</t>
  </si>
  <si>
    <t>Zpracoval:</t>
  </si>
  <si>
    <t>Zpracováno dne:</t>
  </si>
  <si>
    <t>Náklady (Kč) - dodávka</t>
  </si>
  <si>
    <t>Náklady (Kč) - Montáž</t>
  </si>
  <si>
    <t>Náklady (Kč) - celkem</t>
  </si>
  <si>
    <t>Celková hmotnost (t)</t>
  </si>
  <si>
    <t>Harmonogram</t>
  </si>
  <si>
    <t>Doba výstavby:</t>
  </si>
  <si>
    <t>Začátek výstavby:</t>
  </si>
  <si>
    <t>Konec výstavby:</t>
  </si>
  <si>
    <t>JKSO:</t>
  </si>
  <si>
    <t>Nh</t>
  </si>
  <si>
    <t>Zdroje</t>
  </si>
  <si>
    <t>Trvání</t>
  </si>
  <si>
    <t>Začátek</t>
  </si>
  <si>
    <t>Konec</t>
  </si>
  <si>
    <t>Rozpočet (Kč)</t>
  </si>
  <si>
    <t>Krycí list rozpočtu</t>
  </si>
  <si>
    <t xml:space="preserve">ČR Ministerstvo zemědělství , pozemkový úřad Uherské Hradiště  </t>
  </si>
  <si>
    <t>IČ/DIČ:</t>
  </si>
  <si>
    <t xml:space="preserve">ing. Horký Tomáš </t>
  </si>
  <si>
    <t>13700987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</si>
  <si>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</si>
  <si>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</si>
  <si>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</si>
  <si>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</si>
  <si>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</si>
  <si>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</si>
  <si>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</si>
  <si>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</si>
  <si>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</si>
  <si>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</si>
  <si>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</si>
  <si>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</si>
  <si>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</si>
  <si>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</si>
  <si>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</si>
  <si>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</si>
  <si>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</si>
  <si>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</si>
  <si>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</si>
  <si>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</si>
  <si>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</si>
  <si>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</si>
  <si>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</si>
  <si>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</si>
  <si>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</si>
  <si>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</si>
  <si>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Základ 0%</t>
  </si>
  <si>
    <t>Základ 5%</t>
  </si>
  <si>
    <t>DPH 5%</t>
  </si>
  <si>
    <t>Celkem bez DPH</t>
  </si>
  <si>
    <t>Celkem včetně DPH</t>
  </si>
  <si>
    <t>Projektant</t>
  </si>
  <si>
    <t>Objednatel</t>
  </si>
  <si>
    <t>Zhotovitel</t>
  </si>
  <si>
    <t xml:space="preserve">ing.Tomáš Horký </t>
  </si>
  <si>
    <t xml:space="preserve">ČR Ministerstvo zemědělství </t>
  </si>
  <si>
    <t xml:space="preserve">Pozemkový úřad Uherské Hradiště </t>
  </si>
  <si>
    <t>Datum, razítko a podpis</t>
  </si>
  <si>
    <t>Základ 20%</t>
  </si>
  <si>
    <t>DPH 20%</t>
  </si>
  <si>
    <t>29</t>
  </si>
  <si>
    <t>30</t>
  </si>
  <si>
    <t>Sečení travního porostu</t>
  </si>
  <si>
    <t>0</t>
  </si>
  <si>
    <t xml:space="preserve">Ožínání sazenic ve čtverci 1 x 1 m </t>
  </si>
  <si>
    <t xml:space="preserve">Odstranění posečeného travního porostu z dané plochy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</si>
</sst>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" fontId="3" fillId="33" borderId="21" xfId="0" applyNumberFormat="1" applyFont="1" applyFill="1" applyBorder="1" applyAlignment="1" applyProtection="1">
      <alignment horizontal="right" vertical="center"/>
      <protection/>
    </xf>
    <xf numFmtId="49" fontId="3" fillId="33" borderId="21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4" fontId="2" fillId="0" borderId="22" xfId="0" applyNumberFormat="1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4" fontId="3" fillId="0" borderId="23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4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right"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49" fontId="6" fillId="33" borderId="28" xfId="0" applyNumberFormat="1" applyFont="1" applyFill="1" applyBorder="1" applyAlignment="1" applyProtection="1">
      <alignment horizontal="center" vertical="center"/>
      <protection/>
    </xf>
    <xf numFmtId="49" fontId="8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8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0" fontId="10" fillId="0" borderId="31" xfId="0" applyNumberFormat="1" applyFont="1" applyFill="1" applyBorder="1" applyAlignment="1" applyProtection="1">
      <alignment vertical="center"/>
      <protection/>
    </xf>
    <xf numFmtId="0" fontId="10" fillId="0" borderId="23" xfId="0" applyNumberFormat="1" applyFont="1" applyFill="1" applyBorder="1" applyAlignment="1" applyProtection="1">
      <alignment vertical="center"/>
      <protection/>
    </xf>
    <xf numFmtId="4" fontId="7" fillId="33" borderId="32" xfId="0" applyNumberFormat="1" applyFont="1" applyFill="1" applyBorder="1" applyAlignment="1" applyProtection="1">
      <alignment horizontal="right" vertical="center"/>
      <protection/>
    </xf>
    <xf numFmtId="0" fontId="10" fillId="0" borderId="33" xfId="0" applyNumberFormat="1" applyFont="1" applyFill="1" applyBorder="1" applyAlignment="1" applyProtection="1">
      <alignment vertical="center"/>
      <protection/>
    </xf>
    <xf numFmtId="0" fontId="10" fillId="0" borderId="24" xfId="0" applyNumberFormat="1" applyFont="1" applyFill="1" applyBorder="1" applyAlignment="1" applyProtection="1">
      <alignment vertical="center"/>
      <protection/>
    </xf>
    <xf numFmtId="0" fontId="10" fillId="0" borderId="34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37" xfId="0" applyNumberFormat="1" applyFont="1" applyFill="1" applyBorder="1" applyAlignment="1" applyProtection="1">
      <alignment horizontal="left" vertical="center"/>
      <protection/>
    </xf>
    <xf numFmtId="49" fontId="2" fillId="0" borderId="38" xfId="0" applyNumberFormat="1" applyFont="1" applyFill="1" applyBorder="1" applyAlignment="1" applyProtection="1">
      <alignment horizontal="left" vertical="center"/>
      <protection/>
    </xf>
    <xf numFmtId="49" fontId="2" fillId="0" borderId="39" xfId="0" applyNumberFormat="1" applyFont="1" applyFill="1" applyBorder="1" applyAlignment="1" applyProtection="1">
      <alignment horizontal="left" vertical="center"/>
      <protection/>
    </xf>
    <xf numFmtId="14" fontId="2" fillId="0" borderId="40" xfId="0" applyNumberFormat="1" applyFont="1" applyFill="1" applyBorder="1" applyAlignment="1" applyProtection="1">
      <alignment horizontal="left" vertical="center"/>
      <protection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49" fontId="2" fillId="0" borderId="41" xfId="0" applyNumberFormat="1" applyFont="1" applyFill="1" applyBorder="1" applyAlignment="1" applyProtection="1">
      <alignment horizontal="left" vertical="center"/>
      <protection/>
    </xf>
    <xf numFmtId="14" fontId="2" fillId="0" borderId="39" xfId="0" applyNumberFormat="1" applyFont="1" applyFill="1" applyBorder="1" applyAlignment="1" applyProtection="1">
      <alignment horizontal="left" vertical="center"/>
      <protection/>
    </xf>
    <xf numFmtId="49" fontId="2" fillId="0" borderId="4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4" fontId="2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42" xfId="0" applyNumberFormat="1" applyFont="1" applyFill="1" applyBorder="1" applyAlignment="1" applyProtection="1">
      <alignment horizontal="left" vertical="center"/>
      <protection/>
    </xf>
    <xf numFmtId="49" fontId="10" fillId="0" borderId="43" xfId="0" applyNumberFormat="1" applyFont="1" applyFill="1" applyBorder="1" applyAlignment="1" applyProtection="1">
      <alignment horizontal="left" vertical="center"/>
      <protection/>
    </xf>
    <xf numFmtId="49" fontId="10" fillId="0" borderId="44" xfId="0" applyNumberFormat="1" applyFont="1" applyFill="1" applyBorder="1" applyAlignment="1" applyProtection="1">
      <alignment horizontal="left" vertical="center"/>
      <protection/>
    </xf>
    <xf numFmtId="49" fontId="7" fillId="33" borderId="45" xfId="0" applyNumberFormat="1" applyFont="1" applyFill="1" applyBorder="1" applyAlignment="1" applyProtection="1">
      <alignment horizontal="left" vertical="center"/>
      <protection/>
    </xf>
    <xf numFmtId="49" fontId="8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14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SheetLayoutView="100" zoomScalePageLayoutView="0" workbookViewId="0" topLeftCell="A1">
      <selection activeCell="D18" sqref="D18"/>
    </sheetView>
  </sheetViews>
  <sheetFormatPr defaultColWidth="11.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</cols>
  <sheetData>
    <row r="1" spans="1:12" ht="21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12.75">
      <c r="A2" s="57" t="s">
        <v>1</v>
      </c>
      <c r="B2" s="57"/>
      <c r="C2" s="57"/>
      <c r="D2" s="54" t="s">
        <v>2</v>
      </c>
      <c r="E2" s="54"/>
      <c r="F2" s="54"/>
      <c r="G2" s="54"/>
      <c r="H2" s="54"/>
      <c r="I2" s="54"/>
      <c r="J2" s="54"/>
      <c r="K2" s="54"/>
      <c r="L2" s="54"/>
      <c r="M2" s="1"/>
    </row>
    <row r="3" spans="1:13" ht="12.75">
      <c r="A3" s="57"/>
      <c r="B3" s="57"/>
      <c r="C3" s="57"/>
      <c r="D3" s="54"/>
      <c r="E3" s="54"/>
      <c r="F3" s="54"/>
      <c r="G3" s="54"/>
      <c r="H3" s="54"/>
      <c r="I3" s="54"/>
      <c r="J3" s="54"/>
      <c r="K3" s="54"/>
      <c r="L3" s="54"/>
      <c r="M3" s="1"/>
    </row>
    <row r="4" spans="1:13" ht="12.75">
      <c r="A4" s="2" t="s">
        <v>3</v>
      </c>
      <c r="B4" s="3" t="s">
        <v>3</v>
      </c>
      <c r="C4" s="3" t="s">
        <v>3</v>
      </c>
      <c r="D4" s="3" t="s">
        <v>3</v>
      </c>
      <c r="E4" s="3" t="s">
        <v>3</v>
      </c>
      <c r="F4" s="3" t="s">
        <v>3</v>
      </c>
      <c r="G4" s="4" t="s">
        <v>4</v>
      </c>
      <c r="H4" s="58" t="s">
        <v>5</v>
      </c>
      <c r="I4" s="58"/>
      <c r="J4" s="58"/>
      <c r="K4" s="58" t="s">
        <v>6</v>
      </c>
      <c r="L4" s="58"/>
      <c r="M4" s="5"/>
    </row>
    <row r="5" spans="1:13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8" t="s">
        <v>12</v>
      </c>
      <c r="G5" s="9" t="s">
        <v>13</v>
      </c>
      <c r="H5" s="10" t="s">
        <v>14</v>
      </c>
      <c r="I5" s="11" t="s">
        <v>15</v>
      </c>
      <c r="J5" s="12" t="s">
        <v>16</v>
      </c>
      <c r="K5" s="10" t="s">
        <v>4</v>
      </c>
      <c r="L5" s="12" t="s">
        <v>16</v>
      </c>
      <c r="M5" s="5"/>
    </row>
    <row r="6" spans="1:12" ht="12.75">
      <c r="A6" s="13"/>
      <c r="B6" s="13"/>
      <c r="C6" s="14" t="s">
        <v>17</v>
      </c>
      <c r="D6" s="59" t="s">
        <v>18</v>
      </c>
      <c r="E6" s="59"/>
      <c r="F6" s="59"/>
      <c r="G6" s="59"/>
      <c r="H6" s="15">
        <f>SUM(H7:H28)</f>
        <v>0</v>
      </c>
      <c r="I6" s="15">
        <f>SUM(I7:I28)</f>
        <v>0</v>
      </c>
      <c r="J6" s="15">
        <f aca="true" t="shared" si="0" ref="J6:J39">H6+I6</f>
        <v>0</v>
      </c>
      <c r="K6" s="16"/>
      <c r="L6" s="15">
        <f>SUM(L7:L28)</f>
        <v>0.07984999999999999</v>
      </c>
    </row>
    <row r="7" spans="1:12" ht="25.5">
      <c r="A7" s="17" t="s">
        <v>19</v>
      </c>
      <c r="B7" s="17"/>
      <c r="C7" s="17" t="s">
        <v>20</v>
      </c>
      <c r="D7" s="18" t="s">
        <v>21</v>
      </c>
      <c r="E7" s="17" t="s">
        <v>22</v>
      </c>
      <c r="F7" s="19">
        <v>40117</v>
      </c>
      <c r="G7" s="19">
        <v>0</v>
      </c>
      <c r="H7" s="19">
        <f>F7*G7*0.075043630017452</f>
        <v>0</v>
      </c>
      <c r="I7" s="19">
        <f>F7*G7*(1-0.075043630017452)</f>
        <v>0</v>
      </c>
      <c r="J7" s="19">
        <f t="shared" si="0"/>
        <v>0</v>
      </c>
      <c r="K7" s="19">
        <v>0</v>
      </c>
      <c r="L7" s="19">
        <f aca="true" t="shared" si="1" ref="L7:L28">F7*K7</f>
        <v>0</v>
      </c>
    </row>
    <row r="8" spans="1:12" ht="25.5">
      <c r="A8" s="17" t="s">
        <v>23</v>
      </c>
      <c r="B8" s="17"/>
      <c r="C8" s="17" t="s">
        <v>24</v>
      </c>
      <c r="D8" s="18" t="s">
        <v>25</v>
      </c>
      <c r="E8" s="17" t="s">
        <v>22</v>
      </c>
      <c r="F8" s="19">
        <v>3486</v>
      </c>
      <c r="G8" s="19">
        <v>0</v>
      </c>
      <c r="H8" s="19">
        <f>F8*G8*0.0430861723446894</f>
        <v>0</v>
      </c>
      <c r="I8" s="19">
        <f>F8*G8*(1-0.0430861723446894)</f>
        <v>0</v>
      </c>
      <c r="J8" s="19">
        <f t="shared" si="0"/>
        <v>0</v>
      </c>
      <c r="K8" s="19">
        <v>0</v>
      </c>
      <c r="L8" s="19">
        <f t="shared" si="1"/>
        <v>0</v>
      </c>
    </row>
    <row r="9" spans="1:12" ht="25.5">
      <c r="A9" s="17" t="s">
        <v>26</v>
      </c>
      <c r="B9" s="17"/>
      <c r="C9" s="17" t="s">
        <v>27</v>
      </c>
      <c r="D9" s="18" t="s">
        <v>28</v>
      </c>
      <c r="E9" s="17" t="s">
        <v>29</v>
      </c>
      <c r="F9" s="19">
        <v>47</v>
      </c>
      <c r="G9" s="19">
        <v>0</v>
      </c>
      <c r="H9" s="19">
        <f>F9*G9*0</f>
        <v>0</v>
      </c>
      <c r="I9" s="19">
        <f>F9*G9*(1-0)</f>
        <v>0</v>
      </c>
      <c r="J9" s="19">
        <f t="shared" si="0"/>
        <v>0</v>
      </c>
      <c r="K9" s="19">
        <v>0</v>
      </c>
      <c r="L9" s="19">
        <f t="shared" si="1"/>
        <v>0</v>
      </c>
    </row>
    <row r="10" spans="1:12" ht="25.5">
      <c r="A10" s="17" t="s">
        <v>30</v>
      </c>
      <c r="B10" s="17"/>
      <c r="C10" s="17" t="s">
        <v>31</v>
      </c>
      <c r="D10" s="18" t="s">
        <v>32</v>
      </c>
      <c r="E10" s="17" t="s">
        <v>29</v>
      </c>
      <c r="F10" s="19">
        <v>47</v>
      </c>
      <c r="G10" s="19">
        <v>0</v>
      </c>
      <c r="H10" s="19">
        <f>F10*G10*0.00713710461273571</f>
        <v>0</v>
      </c>
      <c r="I10" s="19">
        <f>F10*G10*(1-0.00713710461273571)</f>
        <v>0</v>
      </c>
      <c r="J10" s="19">
        <f t="shared" si="0"/>
        <v>0</v>
      </c>
      <c r="K10" s="19">
        <v>0</v>
      </c>
      <c r="L10" s="19">
        <f t="shared" si="1"/>
        <v>0</v>
      </c>
    </row>
    <row r="11" spans="1:12" ht="25.5">
      <c r="A11" s="17" t="s">
        <v>33</v>
      </c>
      <c r="B11" s="17"/>
      <c r="C11" s="17" t="s">
        <v>34</v>
      </c>
      <c r="D11" s="18" t="s">
        <v>35</v>
      </c>
      <c r="E11" s="17" t="s">
        <v>29</v>
      </c>
      <c r="F11" s="19">
        <v>141</v>
      </c>
      <c r="G11" s="19">
        <v>0</v>
      </c>
      <c r="H11" s="19">
        <f>F11*G11*0.203409162917432</f>
        <v>0</v>
      </c>
      <c r="I11" s="19">
        <f>F11*G11*(1-0.203409162917432)</f>
        <v>0</v>
      </c>
      <c r="J11" s="19">
        <f t="shared" si="0"/>
        <v>0</v>
      </c>
      <c r="K11" s="19">
        <v>0.00045</v>
      </c>
      <c r="L11" s="19">
        <f t="shared" si="1"/>
        <v>0.06344999999999999</v>
      </c>
    </row>
    <row r="12" spans="1:12" ht="25.5">
      <c r="A12" s="17" t="s">
        <v>36</v>
      </c>
      <c r="B12" s="17"/>
      <c r="C12" s="17" t="s">
        <v>37</v>
      </c>
      <c r="D12" s="18" t="s">
        <v>38</v>
      </c>
      <c r="E12" s="17" t="s">
        <v>29</v>
      </c>
      <c r="F12" s="19">
        <v>47</v>
      </c>
      <c r="G12" s="19">
        <v>0</v>
      </c>
      <c r="H12" s="19">
        <f>F12*G12*0.604026845637584</f>
        <v>0</v>
      </c>
      <c r="I12" s="19">
        <f>F12*G12*(1-0.604026845637584)</f>
        <v>0</v>
      </c>
      <c r="J12" s="19">
        <f t="shared" si="0"/>
        <v>0</v>
      </c>
      <c r="K12" s="19">
        <v>0</v>
      </c>
      <c r="L12" s="19">
        <f t="shared" si="1"/>
        <v>0</v>
      </c>
    </row>
    <row r="13" spans="1:16" ht="12.75">
      <c r="A13" s="17" t="s">
        <v>39</v>
      </c>
      <c r="B13" s="17"/>
      <c r="C13" s="17" t="s">
        <v>40</v>
      </c>
      <c r="D13" s="18" t="s">
        <v>187</v>
      </c>
      <c r="E13" s="17" t="s">
        <v>29</v>
      </c>
      <c r="F13" s="19">
        <v>282</v>
      </c>
      <c r="G13" s="19">
        <v>0</v>
      </c>
      <c r="H13" s="19">
        <f>F13*G13*0</f>
        <v>0</v>
      </c>
      <c r="I13" s="19">
        <f>F13*G13*(1-0)</f>
        <v>0</v>
      </c>
      <c r="J13" s="19">
        <f t="shared" si="0"/>
        <v>0</v>
      </c>
      <c r="K13" s="19">
        <v>0</v>
      </c>
      <c r="L13" s="19">
        <f t="shared" si="1"/>
        <v>0</v>
      </c>
      <c r="P13">
        <f>43603*3</f>
        <v>130809</v>
      </c>
    </row>
    <row r="14" spans="1:12" ht="12.75">
      <c r="A14" s="17" t="s">
        <v>41</v>
      </c>
      <c r="B14" s="17"/>
      <c r="C14" s="17" t="s">
        <v>186</v>
      </c>
      <c r="D14" s="18" t="s">
        <v>185</v>
      </c>
      <c r="E14" s="17" t="s">
        <v>22</v>
      </c>
      <c r="F14" s="19">
        <v>130809</v>
      </c>
      <c r="G14" s="19">
        <v>0</v>
      </c>
      <c r="H14" s="19">
        <f>F14*G14*0</f>
        <v>0</v>
      </c>
      <c r="I14" s="19">
        <f>F14*G14*(1-0)</f>
        <v>0</v>
      </c>
      <c r="J14" s="19">
        <f>H14+I14</f>
        <v>0</v>
      </c>
      <c r="K14" s="19">
        <v>0</v>
      </c>
      <c r="L14" s="19">
        <f>F14*K14</f>
        <v>0</v>
      </c>
    </row>
    <row r="15" spans="1:12" ht="25.5">
      <c r="A15" s="17" t="s">
        <v>45</v>
      </c>
      <c r="B15" s="17"/>
      <c r="C15" s="17" t="s">
        <v>186</v>
      </c>
      <c r="D15" s="18" t="s">
        <v>188</v>
      </c>
      <c r="E15" s="17" t="s">
        <v>22</v>
      </c>
      <c r="F15" s="19">
        <v>130809</v>
      </c>
      <c r="G15" s="19">
        <v>0</v>
      </c>
      <c r="H15" s="19">
        <f>F15*G15*0</f>
        <v>0</v>
      </c>
      <c r="I15" s="19">
        <f>F15*G15*(1-0)</f>
        <v>0</v>
      </c>
      <c r="J15" s="19">
        <f>H15+I15</f>
        <v>0</v>
      </c>
      <c r="K15" s="19">
        <v>0</v>
      </c>
      <c r="L15" s="19">
        <f>F15*K15</f>
        <v>0</v>
      </c>
    </row>
    <row r="16" spans="1:12" ht="12.75">
      <c r="A16" s="17" t="s">
        <v>48</v>
      </c>
      <c r="B16" s="17"/>
      <c r="C16" s="17" t="s">
        <v>42</v>
      </c>
      <c r="D16" s="18" t="s">
        <v>43</v>
      </c>
      <c r="E16" s="17" t="s">
        <v>44</v>
      </c>
      <c r="F16" s="19">
        <v>4.7</v>
      </c>
      <c r="G16" s="19">
        <v>0</v>
      </c>
      <c r="H16" s="19">
        <f>F16*G16*0.359556579017833</f>
        <v>0</v>
      </c>
      <c r="I16" s="19">
        <f>F16*G16*(1-0.359556579017833)</f>
        <v>0</v>
      </c>
      <c r="J16" s="19">
        <f t="shared" si="0"/>
        <v>0</v>
      </c>
      <c r="K16" s="19">
        <v>0</v>
      </c>
      <c r="L16" s="19">
        <f t="shared" si="1"/>
        <v>0</v>
      </c>
    </row>
    <row r="17" spans="1:12" ht="12.75">
      <c r="A17" s="17" t="s">
        <v>51</v>
      </c>
      <c r="B17" s="17"/>
      <c r="C17" s="17" t="s">
        <v>46</v>
      </c>
      <c r="D17" s="18" t="s">
        <v>47</v>
      </c>
      <c r="E17" s="17" t="s">
        <v>44</v>
      </c>
      <c r="F17" s="19">
        <v>4.7</v>
      </c>
      <c r="G17" s="19">
        <v>0</v>
      </c>
      <c r="H17" s="19">
        <f>F17*G17*0</f>
        <v>0</v>
      </c>
      <c r="I17" s="19">
        <f>F17*G17*(1-0)</f>
        <v>0</v>
      </c>
      <c r="J17" s="19">
        <f t="shared" si="0"/>
        <v>0</v>
      </c>
      <c r="K17" s="19">
        <v>0</v>
      </c>
      <c r="L17" s="19">
        <f t="shared" si="1"/>
        <v>0</v>
      </c>
    </row>
    <row r="18" spans="1:12" ht="25.5">
      <c r="A18" s="17" t="s">
        <v>54</v>
      </c>
      <c r="B18" s="17"/>
      <c r="C18" s="17" t="s">
        <v>49</v>
      </c>
      <c r="D18" s="18" t="s">
        <v>50</v>
      </c>
      <c r="E18" s="17" t="s">
        <v>29</v>
      </c>
      <c r="F18" s="19">
        <v>1640</v>
      </c>
      <c r="G18" s="19">
        <v>0</v>
      </c>
      <c r="H18" s="19">
        <f>F18*G18*0</f>
        <v>0</v>
      </c>
      <c r="I18" s="19">
        <f>F18*G18*(1-0)</f>
        <v>0</v>
      </c>
      <c r="J18" s="19">
        <f t="shared" si="0"/>
        <v>0</v>
      </c>
      <c r="K18" s="19">
        <v>0</v>
      </c>
      <c r="L18" s="19">
        <f t="shared" si="1"/>
        <v>0</v>
      </c>
    </row>
    <row r="19" spans="1:12" ht="25.5">
      <c r="A19" s="17" t="s">
        <v>57</v>
      </c>
      <c r="B19" s="17"/>
      <c r="C19" s="17" t="s">
        <v>52</v>
      </c>
      <c r="D19" s="18" t="s">
        <v>53</v>
      </c>
      <c r="E19" s="17" t="s">
        <v>29</v>
      </c>
      <c r="F19" s="19">
        <v>1640</v>
      </c>
      <c r="G19" s="19">
        <v>0</v>
      </c>
      <c r="H19" s="19">
        <f>F19*G19*0</f>
        <v>0</v>
      </c>
      <c r="I19" s="19">
        <f>F19*G19*(1-0)</f>
        <v>0</v>
      </c>
      <c r="J19" s="19">
        <f t="shared" si="0"/>
        <v>0</v>
      </c>
      <c r="K19" s="19">
        <v>0</v>
      </c>
      <c r="L19" s="19">
        <f t="shared" si="1"/>
        <v>0</v>
      </c>
    </row>
    <row r="20" spans="1:12" ht="25.5">
      <c r="A20" s="17" t="s">
        <v>60</v>
      </c>
      <c r="B20" s="17"/>
      <c r="C20" s="17" t="s">
        <v>55</v>
      </c>
      <c r="D20" s="18" t="s">
        <v>56</v>
      </c>
      <c r="E20" s="17" t="s">
        <v>29</v>
      </c>
      <c r="F20" s="19">
        <v>3280</v>
      </c>
      <c r="G20" s="19">
        <v>0</v>
      </c>
      <c r="H20" s="19">
        <f>F20*G20*0</f>
        <v>0</v>
      </c>
      <c r="I20" s="19">
        <f>F20*G20*(1-0)</f>
        <v>0</v>
      </c>
      <c r="J20" s="19">
        <f t="shared" si="0"/>
        <v>0</v>
      </c>
      <c r="K20" s="19">
        <v>0</v>
      </c>
      <c r="L20" s="19">
        <f t="shared" si="1"/>
        <v>0</v>
      </c>
    </row>
    <row r="21" spans="1:12" ht="25.5">
      <c r="A21" s="17" t="s">
        <v>61</v>
      </c>
      <c r="B21" s="17"/>
      <c r="C21" s="17" t="s">
        <v>58</v>
      </c>
      <c r="D21" s="18" t="s">
        <v>59</v>
      </c>
      <c r="E21" s="17" t="s">
        <v>29</v>
      </c>
      <c r="F21" s="19">
        <v>1640</v>
      </c>
      <c r="G21" s="19">
        <v>0</v>
      </c>
      <c r="H21" s="19">
        <f>F21*G21*0.120514193893948</f>
        <v>0</v>
      </c>
      <c r="I21" s="19">
        <f>F21*G21*(1-0.120514193893948)</f>
        <v>0</v>
      </c>
      <c r="J21" s="19">
        <f t="shared" si="0"/>
        <v>0</v>
      </c>
      <c r="K21" s="19">
        <v>1E-05</v>
      </c>
      <c r="L21" s="19">
        <f t="shared" si="1"/>
        <v>0.0164</v>
      </c>
    </row>
    <row r="22" spans="1:12" ht="12.75">
      <c r="A22" s="17" t="s">
        <v>62</v>
      </c>
      <c r="B22" s="17"/>
      <c r="C22" s="17" t="s">
        <v>42</v>
      </c>
      <c r="D22" s="18" t="s">
        <v>43</v>
      </c>
      <c r="E22" s="17" t="s">
        <v>44</v>
      </c>
      <c r="F22" s="19">
        <v>49.2</v>
      </c>
      <c r="G22" s="19">
        <v>0</v>
      </c>
      <c r="H22" s="19">
        <f>F22*G22*0.359551136610708</f>
        <v>0</v>
      </c>
      <c r="I22" s="19">
        <f>F22*G22*(1-0.359551136610708)</f>
        <v>0</v>
      </c>
      <c r="J22" s="19">
        <f t="shared" si="0"/>
        <v>0</v>
      </c>
      <c r="K22" s="19">
        <v>0</v>
      </c>
      <c r="L22" s="19">
        <f t="shared" si="1"/>
        <v>0</v>
      </c>
    </row>
    <row r="23" spans="1:12" ht="12.75">
      <c r="A23" s="17" t="s">
        <v>65</v>
      </c>
      <c r="B23" s="17"/>
      <c r="C23" s="17" t="s">
        <v>46</v>
      </c>
      <c r="D23" s="18" t="s">
        <v>47</v>
      </c>
      <c r="E23" s="17" t="s">
        <v>44</v>
      </c>
      <c r="F23" s="19">
        <v>49.2</v>
      </c>
      <c r="G23" s="19">
        <v>0</v>
      </c>
      <c r="H23" s="19">
        <f aca="true" t="shared" si="2" ref="H23:H28">F23*G23*0</f>
        <v>0</v>
      </c>
      <c r="I23" s="19">
        <f aca="true" t="shared" si="3" ref="I23:I28">F23*G23*(1-0)</f>
        <v>0</v>
      </c>
      <c r="J23" s="19">
        <f t="shared" si="0"/>
        <v>0</v>
      </c>
      <c r="K23" s="19">
        <v>0</v>
      </c>
      <c r="L23" s="19">
        <f t="shared" si="1"/>
        <v>0</v>
      </c>
    </row>
    <row r="24" spans="1:12" ht="25.5">
      <c r="A24" s="17" t="s">
        <v>17</v>
      </c>
      <c r="B24" s="17"/>
      <c r="C24" s="17" t="s">
        <v>63</v>
      </c>
      <c r="D24" s="18" t="s">
        <v>64</v>
      </c>
      <c r="E24" s="17" t="s">
        <v>22</v>
      </c>
      <c r="F24" s="19">
        <v>38813</v>
      </c>
      <c r="G24" s="19">
        <v>0</v>
      </c>
      <c r="H24" s="19">
        <f t="shared" si="2"/>
        <v>0</v>
      </c>
      <c r="I24" s="19">
        <f t="shared" si="3"/>
        <v>0</v>
      </c>
      <c r="J24" s="19">
        <f t="shared" si="0"/>
        <v>0</v>
      </c>
      <c r="K24" s="19">
        <v>0</v>
      </c>
      <c r="L24" s="19">
        <f t="shared" si="1"/>
        <v>0</v>
      </c>
    </row>
    <row r="25" spans="1:12" ht="12.75">
      <c r="A25" s="17" t="s">
        <v>70</v>
      </c>
      <c r="B25" s="17"/>
      <c r="C25" s="17" t="s">
        <v>66</v>
      </c>
      <c r="D25" s="18" t="s">
        <v>67</v>
      </c>
      <c r="E25" s="17" t="s">
        <v>22</v>
      </c>
      <c r="F25" s="19">
        <v>38813</v>
      </c>
      <c r="G25" s="19">
        <v>0</v>
      </c>
      <c r="H25" s="19">
        <f t="shared" si="2"/>
        <v>0</v>
      </c>
      <c r="I25" s="19">
        <f t="shared" si="3"/>
        <v>0</v>
      </c>
      <c r="J25" s="19">
        <f t="shared" si="0"/>
        <v>0</v>
      </c>
      <c r="K25" s="19">
        <v>0</v>
      </c>
      <c r="L25" s="19">
        <f t="shared" si="1"/>
        <v>0</v>
      </c>
    </row>
    <row r="26" spans="1:12" ht="12.75">
      <c r="A26" s="17" t="s">
        <v>73</v>
      </c>
      <c r="B26" s="17"/>
      <c r="C26" s="17" t="s">
        <v>68</v>
      </c>
      <c r="D26" s="18" t="s">
        <v>69</v>
      </c>
      <c r="E26" s="17" t="s">
        <v>22</v>
      </c>
      <c r="F26" s="19">
        <v>38813</v>
      </c>
      <c r="G26" s="19">
        <v>0</v>
      </c>
      <c r="H26" s="19">
        <f t="shared" si="2"/>
        <v>0</v>
      </c>
      <c r="I26" s="19">
        <f t="shared" si="3"/>
        <v>0</v>
      </c>
      <c r="J26" s="19">
        <f t="shared" si="0"/>
        <v>0</v>
      </c>
      <c r="K26" s="19">
        <v>0</v>
      </c>
      <c r="L26" s="19">
        <f t="shared" si="1"/>
        <v>0</v>
      </c>
    </row>
    <row r="27" spans="1:12" ht="12.75">
      <c r="A27" s="17" t="s">
        <v>78</v>
      </c>
      <c r="B27" s="17"/>
      <c r="C27" s="17" t="s">
        <v>71</v>
      </c>
      <c r="D27" s="18" t="s">
        <v>72</v>
      </c>
      <c r="E27" s="17" t="s">
        <v>22</v>
      </c>
      <c r="F27" s="19">
        <v>38813</v>
      </c>
      <c r="G27" s="19">
        <v>0</v>
      </c>
      <c r="H27" s="19">
        <f t="shared" si="2"/>
        <v>0</v>
      </c>
      <c r="I27" s="19">
        <f t="shared" si="3"/>
        <v>0</v>
      </c>
      <c r="J27" s="19">
        <f t="shared" si="0"/>
        <v>0</v>
      </c>
      <c r="K27" s="19">
        <v>0</v>
      </c>
      <c r="L27" s="19">
        <f t="shared" si="1"/>
        <v>0</v>
      </c>
    </row>
    <row r="28" spans="1:12" ht="12.75">
      <c r="A28" s="17" t="s">
        <v>84</v>
      </c>
      <c r="B28" s="17"/>
      <c r="C28" s="17" t="s">
        <v>74</v>
      </c>
      <c r="D28" s="18" t="s">
        <v>75</v>
      </c>
      <c r="E28" s="17" t="s">
        <v>29</v>
      </c>
      <c r="F28" s="19">
        <v>150</v>
      </c>
      <c r="G28" s="19">
        <v>0</v>
      </c>
      <c r="H28" s="19">
        <f t="shared" si="2"/>
        <v>0</v>
      </c>
      <c r="I28" s="19">
        <f t="shared" si="3"/>
        <v>0</v>
      </c>
      <c r="J28" s="19">
        <f t="shared" si="0"/>
        <v>0</v>
      </c>
      <c r="K28" s="19">
        <v>0</v>
      </c>
      <c r="L28" s="19">
        <f t="shared" si="1"/>
        <v>0</v>
      </c>
    </row>
    <row r="29" spans="1:12" ht="12.75" customHeight="1">
      <c r="A29" s="20"/>
      <c r="B29" s="20"/>
      <c r="C29" s="21" t="s">
        <v>76</v>
      </c>
      <c r="D29" s="53" t="s">
        <v>77</v>
      </c>
      <c r="E29" s="53"/>
      <c r="F29" s="53"/>
      <c r="G29" s="53"/>
      <c r="H29" s="22">
        <f>SUM(H30:H30)</f>
        <v>0</v>
      </c>
      <c r="I29" s="22">
        <f>SUM(I30:I30)</f>
        <v>0</v>
      </c>
      <c r="J29" s="22">
        <f t="shared" si="0"/>
        <v>0</v>
      </c>
      <c r="K29" s="23"/>
      <c r="L29" s="22">
        <f>SUM(L30:L30)</f>
        <v>3.4450000000000003</v>
      </c>
    </row>
    <row r="30" spans="1:12" ht="25.5">
      <c r="A30" s="17" t="s">
        <v>89</v>
      </c>
      <c r="B30" s="17"/>
      <c r="C30" s="17" t="s">
        <v>79</v>
      </c>
      <c r="D30" s="18" t="s">
        <v>80</v>
      </c>
      <c r="E30" s="17" t="s">
        <v>81</v>
      </c>
      <c r="F30" s="19">
        <v>689</v>
      </c>
      <c r="G30" s="19">
        <v>0</v>
      </c>
      <c r="H30" s="19">
        <f>F30*G30*0.36512314317511</f>
        <v>0</v>
      </c>
      <c r="I30" s="19">
        <f>F30*G30*(1-0.36512314317511)</f>
        <v>0</v>
      </c>
      <c r="J30" s="19">
        <f t="shared" si="0"/>
        <v>0</v>
      </c>
      <c r="K30" s="19">
        <v>0.005</v>
      </c>
      <c r="L30" s="19">
        <f>F30*K30</f>
        <v>3.4450000000000003</v>
      </c>
    </row>
    <row r="31" spans="1:12" ht="12.75" customHeight="1">
      <c r="A31" s="20"/>
      <c r="B31" s="20"/>
      <c r="C31" s="21" t="s">
        <v>82</v>
      </c>
      <c r="D31" s="53" t="s">
        <v>83</v>
      </c>
      <c r="E31" s="53"/>
      <c r="F31" s="53"/>
      <c r="G31" s="53"/>
      <c r="H31" s="22">
        <f>SUM(H32:H32)</f>
        <v>0</v>
      </c>
      <c r="I31" s="22">
        <f>SUM(I32:I32)</f>
        <v>0</v>
      </c>
      <c r="J31" s="22">
        <f t="shared" si="0"/>
        <v>0</v>
      </c>
      <c r="K31" s="23"/>
      <c r="L31" s="22">
        <f>SUM(L32:L32)</f>
        <v>0</v>
      </c>
    </row>
    <row r="32" spans="1:12" ht="25.5">
      <c r="A32" s="17" t="s">
        <v>93</v>
      </c>
      <c r="B32" s="17"/>
      <c r="C32" s="17" t="s">
        <v>85</v>
      </c>
      <c r="D32" s="18" t="s">
        <v>86</v>
      </c>
      <c r="E32" s="17" t="s">
        <v>87</v>
      </c>
      <c r="F32" s="19">
        <v>19.61985</v>
      </c>
      <c r="G32" s="19">
        <v>0</v>
      </c>
      <c r="H32" s="19">
        <f>F32*G32*0</f>
        <v>0</v>
      </c>
      <c r="I32" s="19">
        <f>F32*G32*(1-0)</f>
        <v>0</v>
      </c>
      <c r="J32" s="19">
        <f t="shared" si="0"/>
        <v>0</v>
      </c>
      <c r="K32" s="19">
        <v>0</v>
      </c>
      <c r="L32" s="19">
        <f>F32*K32</f>
        <v>0</v>
      </c>
    </row>
    <row r="33" spans="1:12" ht="12.75" customHeight="1">
      <c r="A33" s="20"/>
      <c r="B33" s="20"/>
      <c r="C33" s="21"/>
      <c r="D33" s="53" t="s">
        <v>88</v>
      </c>
      <c r="E33" s="53"/>
      <c r="F33" s="53"/>
      <c r="G33" s="53"/>
      <c r="H33" s="22">
        <f>SUM(H34:H39)</f>
        <v>0</v>
      </c>
      <c r="I33" s="22">
        <f>SUM(I34:I39)</f>
        <v>0</v>
      </c>
      <c r="J33" s="22">
        <f t="shared" si="0"/>
        <v>0</v>
      </c>
      <c r="K33" s="23"/>
      <c r="L33" s="22">
        <f>SUM(L34:L39)</f>
        <v>16.095000000000002</v>
      </c>
    </row>
    <row r="34" spans="1:12" ht="12.75">
      <c r="A34" s="17" t="s">
        <v>97</v>
      </c>
      <c r="B34" s="17"/>
      <c r="C34" s="17" t="s">
        <v>90</v>
      </c>
      <c r="D34" s="18" t="s">
        <v>91</v>
      </c>
      <c r="E34" s="17" t="s">
        <v>92</v>
      </c>
      <c r="F34" s="19">
        <v>872</v>
      </c>
      <c r="G34" s="19">
        <v>0</v>
      </c>
      <c r="H34" s="19">
        <f aca="true" t="shared" si="4" ref="H34:H39">F34*G34*1</f>
        <v>0</v>
      </c>
      <c r="I34" s="19">
        <f aca="true" t="shared" si="5" ref="I34:I39">F34*G34*(1-1)</f>
        <v>0</v>
      </c>
      <c r="J34" s="19">
        <f t="shared" si="0"/>
        <v>0</v>
      </c>
      <c r="K34" s="19">
        <v>0.001</v>
      </c>
      <c r="L34" s="19">
        <f aca="true" t="shared" si="6" ref="L34:L39">F34*K34</f>
        <v>0.872</v>
      </c>
    </row>
    <row r="35" spans="1:12" ht="12.75">
      <c r="A35" s="17" t="s">
        <v>100</v>
      </c>
      <c r="B35" s="17"/>
      <c r="C35" s="17" t="s">
        <v>94</v>
      </c>
      <c r="D35" s="18" t="s">
        <v>95</v>
      </c>
      <c r="E35" s="17" t="s">
        <v>96</v>
      </c>
      <c r="F35" s="19">
        <v>1</v>
      </c>
      <c r="G35" s="19">
        <v>0</v>
      </c>
      <c r="H35" s="19">
        <f t="shared" si="4"/>
        <v>0</v>
      </c>
      <c r="I35" s="19">
        <f t="shared" si="5"/>
        <v>0</v>
      </c>
      <c r="J35" s="19">
        <f t="shared" si="0"/>
        <v>0</v>
      </c>
      <c r="K35" s="19">
        <v>0</v>
      </c>
      <c r="L35" s="19">
        <f t="shared" si="6"/>
        <v>0</v>
      </c>
    </row>
    <row r="36" spans="1:12" ht="12.75">
      <c r="A36" s="17" t="s">
        <v>103</v>
      </c>
      <c r="B36" s="17"/>
      <c r="C36" s="17" t="s">
        <v>98</v>
      </c>
      <c r="D36" s="18" t="s">
        <v>99</v>
      </c>
      <c r="E36" s="17" t="s">
        <v>96</v>
      </c>
      <c r="F36" s="19">
        <v>141</v>
      </c>
      <c r="G36" s="19">
        <v>0</v>
      </c>
      <c r="H36" s="19">
        <f t="shared" si="4"/>
        <v>0</v>
      </c>
      <c r="I36" s="19">
        <f t="shared" si="5"/>
        <v>0</v>
      </c>
      <c r="J36" s="19">
        <f t="shared" si="0"/>
        <v>0</v>
      </c>
      <c r="K36" s="19">
        <v>0.003</v>
      </c>
      <c r="L36" s="19">
        <f t="shared" si="6"/>
        <v>0.423</v>
      </c>
    </row>
    <row r="37" spans="1:12" ht="25.5">
      <c r="A37" s="17" t="s">
        <v>106</v>
      </c>
      <c r="B37" s="17"/>
      <c r="C37" s="17" t="s">
        <v>101</v>
      </c>
      <c r="D37" s="18" t="s">
        <v>102</v>
      </c>
      <c r="E37" s="17" t="s">
        <v>96</v>
      </c>
      <c r="F37" s="19">
        <v>47</v>
      </c>
      <c r="G37" s="19">
        <v>0</v>
      </c>
      <c r="H37" s="19">
        <f t="shared" si="4"/>
        <v>0</v>
      </c>
      <c r="I37" s="19">
        <f t="shared" si="5"/>
        <v>0</v>
      </c>
      <c r="J37" s="19">
        <f t="shared" si="0"/>
        <v>0</v>
      </c>
      <c r="K37" s="19">
        <v>0.07</v>
      </c>
      <c r="L37" s="19">
        <f t="shared" si="6"/>
        <v>3.2900000000000005</v>
      </c>
    </row>
    <row r="38" spans="1:12" ht="12.75">
      <c r="A38" s="17" t="s">
        <v>183</v>
      </c>
      <c r="B38" s="17"/>
      <c r="C38" s="17" t="s">
        <v>104</v>
      </c>
      <c r="D38" s="18" t="s">
        <v>105</v>
      </c>
      <c r="E38" s="17" t="s">
        <v>96</v>
      </c>
      <c r="F38" s="19">
        <v>1640</v>
      </c>
      <c r="G38" s="19">
        <v>0</v>
      </c>
      <c r="H38" s="19">
        <f t="shared" si="4"/>
        <v>0</v>
      </c>
      <c r="I38" s="19">
        <f t="shared" si="5"/>
        <v>0</v>
      </c>
      <c r="J38" s="19">
        <f t="shared" si="0"/>
        <v>0</v>
      </c>
      <c r="K38" s="19">
        <v>0.007</v>
      </c>
      <c r="L38" s="19">
        <f t="shared" si="6"/>
        <v>11.48</v>
      </c>
    </row>
    <row r="39" spans="1:12" ht="12.75">
      <c r="A39" s="17" t="s">
        <v>184</v>
      </c>
      <c r="B39" s="17"/>
      <c r="C39" s="17" t="s">
        <v>107</v>
      </c>
      <c r="D39" s="18" t="s">
        <v>108</v>
      </c>
      <c r="E39" s="17" t="s">
        <v>96</v>
      </c>
      <c r="F39" s="19">
        <v>150</v>
      </c>
      <c r="G39" s="19">
        <v>0</v>
      </c>
      <c r="H39" s="19">
        <f t="shared" si="4"/>
        <v>0</v>
      </c>
      <c r="I39" s="19">
        <f t="shared" si="5"/>
        <v>0</v>
      </c>
      <c r="J39" s="19">
        <f t="shared" si="0"/>
        <v>0</v>
      </c>
      <c r="K39" s="19">
        <v>0.0002</v>
      </c>
      <c r="L39" s="19">
        <f t="shared" si="6"/>
        <v>0.030000000000000002</v>
      </c>
    </row>
    <row r="40" spans="1:12" ht="12.75">
      <c r="A40" s="24"/>
      <c r="B40" s="24"/>
      <c r="C40" s="24"/>
      <c r="D40" s="24"/>
      <c r="E40" s="24"/>
      <c r="F40" s="24"/>
      <c r="G40" s="24"/>
      <c r="H40" s="54" t="s">
        <v>109</v>
      </c>
      <c r="I40" s="54"/>
      <c r="J40" s="25">
        <f>J6+J29+J31+J33</f>
        <v>0</v>
      </c>
      <c r="K40" s="24"/>
      <c r="L40" s="24"/>
    </row>
    <row r="41" spans="8:10" ht="12.75">
      <c r="H41" s="55" t="s">
        <v>110</v>
      </c>
      <c r="I41" s="55"/>
      <c r="J41" s="27">
        <v>0</v>
      </c>
    </row>
    <row r="42" spans="8:10" ht="12.75">
      <c r="H42" s="55" t="s">
        <v>111</v>
      </c>
      <c r="I42" s="55"/>
      <c r="J42" s="27">
        <f>J40*(1-J41/100)</f>
        <v>0</v>
      </c>
    </row>
  </sheetData>
  <sheetProtection/>
  <mergeCells count="12">
    <mergeCell ref="A1:L1"/>
    <mergeCell ref="A2:C3"/>
    <mergeCell ref="D2:L3"/>
    <mergeCell ref="H4:J4"/>
    <mergeCell ref="K4:L4"/>
    <mergeCell ref="D6:G6"/>
    <mergeCell ref="D29:G29"/>
    <mergeCell ref="D31:G31"/>
    <mergeCell ref="D33:G33"/>
    <mergeCell ref="H40:I40"/>
    <mergeCell ref="H41:I41"/>
    <mergeCell ref="H42:I4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D16" sqref="D16"/>
    </sheetView>
  </sheetViews>
  <sheetFormatPr defaultColWidth="11.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</cols>
  <sheetData>
    <row r="1" spans="1:7" ht="21.75" customHeight="1">
      <c r="A1" s="56" t="s">
        <v>112</v>
      </c>
      <c r="B1" s="56"/>
      <c r="C1" s="56"/>
      <c r="D1" s="56"/>
      <c r="E1" s="56"/>
      <c r="F1" s="56"/>
      <c r="G1" s="28"/>
    </row>
    <row r="2" spans="1:8" ht="12.75">
      <c r="A2" s="57" t="s">
        <v>1</v>
      </c>
      <c r="B2" s="54" t="s">
        <v>113</v>
      </c>
      <c r="C2" s="54"/>
      <c r="D2" s="66" t="s">
        <v>114</v>
      </c>
      <c r="E2" s="67"/>
      <c r="F2" s="67"/>
      <c r="G2" s="67"/>
      <c r="H2" s="1"/>
    </row>
    <row r="3" spans="1:8" ht="12.75">
      <c r="A3" s="57"/>
      <c r="B3" s="54"/>
      <c r="C3" s="54"/>
      <c r="D3" s="66"/>
      <c r="E3" s="66"/>
      <c r="F3" s="67"/>
      <c r="G3" s="67"/>
      <c r="H3" s="1"/>
    </row>
    <row r="4" spans="1:8" ht="12.75">
      <c r="A4" s="60" t="s">
        <v>115</v>
      </c>
      <c r="B4" s="61" t="s">
        <v>116</v>
      </c>
      <c r="C4" s="61"/>
      <c r="D4" s="61" t="s">
        <v>117</v>
      </c>
      <c r="E4" s="62"/>
      <c r="F4" s="62"/>
      <c r="G4" s="62"/>
      <c r="H4" s="1"/>
    </row>
    <row r="5" spans="1:8" ht="12.75">
      <c r="A5" s="60"/>
      <c r="B5" s="61"/>
      <c r="C5" s="61"/>
      <c r="D5" s="61"/>
      <c r="E5" s="61"/>
      <c r="F5" s="62"/>
      <c r="G5" s="62"/>
      <c r="H5" s="1"/>
    </row>
    <row r="6" spans="1:8" ht="12.75">
      <c r="A6" s="60" t="s">
        <v>118</v>
      </c>
      <c r="B6" s="61" t="s">
        <v>119</v>
      </c>
      <c r="C6" s="61"/>
      <c r="D6" s="61" t="s">
        <v>120</v>
      </c>
      <c r="E6" s="62"/>
      <c r="F6" s="62"/>
      <c r="G6" s="62"/>
      <c r="H6" s="1"/>
    </row>
    <row r="7" spans="1:8" ht="12.75">
      <c r="A7" s="60"/>
      <c r="B7" s="61"/>
      <c r="C7" s="61"/>
      <c r="D7" s="61"/>
      <c r="E7" s="61"/>
      <c r="F7" s="62"/>
      <c r="G7" s="62"/>
      <c r="H7" s="1"/>
    </row>
    <row r="8" spans="1:8" ht="12.75">
      <c r="A8" s="63" t="s">
        <v>121</v>
      </c>
      <c r="B8" s="64"/>
      <c r="C8" s="64"/>
      <c r="D8" s="64" t="s">
        <v>122</v>
      </c>
      <c r="E8" s="65"/>
      <c r="F8" s="65"/>
      <c r="G8" s="65"/>
      <c r="H8" s="1"/>
    </row>
    <row r="9" spans="1:8" ht="12.75">
      <c r="A9" s="63"/>
      <c r="B9" s="64"/>
      <c r="C9" s="64"/>
      <c r="D9" s="64"/>
      <c r="E9" s="64"/>
      <c r="F9" s="65"/>
      <c r="G9" s="65"/>
      <c r="H9" s="1"/>
    </row>
    <row r="10" spans="1:8" ht="12.75">
      <c r="A10" s="30" t="s">
        <v>8</v>
      </c>
      <c r="B10" s="31" t="s">
        <v>9</v>
      </c>
      <c r="C10" s="32" t="s">
        <v>10</v>
      </c>
      <c r="D10" s="33" t="s">
        <v>123</v>
      </c>
      <c r="E10" s="33" t="s">
        <v>124</v>
      </c>
      <c r="F10" s="33" t="s">
        <v>125</v>
      </c>
      <c r="G10" s="34" t="s">
        <v>126</v>
      </c>
      <c r="H10" s="5"/>
    </row>
    <row r="11" spans="1:7" ht="12.75">
      <c r="A11" s="35"/>
      <c r="B11" s="35" t="s">
        <v>17</v>
      </c>
      <c r="C11" s="35" t="s">
        <v>18</v>
      </c>
      <c r="D11" s="36">
        <v>0</v>
      </c>
      <c r="E11" s="36">
        <v>0</v>
      </c>
      <c r="F11" s="36">
        <f>D11+E11</f>
        <v>0</v>
      </c>
      <c r="G11" s="36">
        <v>0.07985</v>
      </c>
    </row>
    <row r="12" spans="1:7" ht="12.75">
      <c r="A12" s="29"/>
      <c r="B12" s="29" t="s">
        <v>76</v>
      </c>
      <c r="C12" s="29" t="s">
        <v>77</v>
      </c>
      <c r="D12" s="37">
        <v>0</v>
      </c>
      <c r="E12" s="37">
        <v>0</v>
      </c>
      <c r="F12" s="37">
        <f>D12+E12</f>
        <v>0</v>
      </c>
      <c r="G12" s="37">
        <v>3.445</v>
      </c>
    </row>
    <row r="13" spans="1:7" ht="12.75">
      <c r="A13" s="29"/>
      <c r="B13" s="29" t="s">
        <v>82</v>
      </c>
      <c r="C13" s="29" t="s">
        <v>83</v>
      </c>
      <c r="D13" s="37">
        <v>0</v>
      </c>
      <c r="E13" s="37">
        <v>0</v>
      </c>
      <c r="F13" s="37">
        <f>D13+E13</f>
        <v>0</v>
      </c>
      <c r="G13" s="37">
        <v>0</v>
      </c>
    </row>
    <row r="14" spans="1:7" ht="12.75">
      <c r="A14" s="29"/>
      <c r="B14" s="29"/>
      <c r="C14" s="29" t="s">
        <v>88</v>
      </c>
      <c r="D14" s="37">
        <v>0</v>
      </c>
      <c r="E14" s="37">
        <v>0</v>
      </c>
      <c r="F14" s="37">
        <f>D14+E14</f>
        <v>0</v>
      </c>
      <c r="G14" s="37">
        <v>16.095</v>
      </c>
    </row>
    <row r="16" spans="5:6" ht="12.75">
      <c r="E16" s="26" t="s">
        <v>109</v>
      </c>
      <c r="F16" s="27">
        <f>SUM(F11:F14)</f>
        <v>0</v>
      </c>
    </row>
    <row r="17" spans="5:6" ht="12.75">
      <c r="E17" s="26" t="s">
        <v>110</v>
      </c>
      <c r="F17" s="27">
        <v>0</v>
      </c>
    </row>
    <row r="18" spans="5:6" ht="12.75">
      <c r="E18" s="26" t="s">
        <v>111</v>
      </c>
      <c r="F18" s="27">
        <f>F16*(1-F17/100)</f>
        <v>0</v>
      </c>
    </row>
  </sheetData>
  <sheetProtection/>
  <mergeCells count="17">
    <mergeCell ref="A1:F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</cols>
  <sheetData>
    <row r="1" spans="1:8" ht="21.75" customHeight="1">
      <c r="A1" s="56" t="s">
        <v>127</v>
      </c>
      <c r="B1" s="56"/>
      <c r="C1" s="56"/>
      <c r="D1" s="56"/>
      <c r="E1" s="56"/>
      <c r="F1" s="56"/>
      <c r="G1" s="56"/>
      <c r="H1" s="56"/>
    </row>
    <row r="2" spans="1:9" ht="12.75">
      <c r="A2" s="57" t="s">
        <v>1</v>
      </c>
      <c r="B2" s="54" t="s">
        <v>113</v>
      </c>
      <c r="C2" s="66" t="s">
        <v>128</v>
      </c>
      <c r="D2" s="66"/>
      <c r="E2" s="66"/>
      <c r="F2" s="66" t="s">
        <v>114</v>
      </c>
      <c r="G2" s="67"/>
      <c r="H2" s="67"/>
      <c r="I2" s="1"/>
    </row>
    <row r="3" spans="1:9" ht="12.75">
      <c r="A3" s="57"/>
      <c r="B3" s="54"/>
      <c r="C3" s="66"/>
      <c r="D3" s="66"/>
      <c r="E3" s="66"/>
      <c r="F3" s="66"/>
      <c r="G3" s="66"/>
      <c r="H3" s="67"/>
      <c r="I3" s="1"/>
    </row>
    <row r="4" spans="1:9" ht="12.75">
      <c r="A4" s="60" t="s">
        <v>115</v>
      </c>
      <c r="B4" s="61" t="s">
        <v>116</v>
      </c>
      <c r="C4" s="61" t="s">
        <v>129</v>
      </c>
      <c r="D4" s="71"/>
      <c r="E4" s="71"/>
      <c r="F4" s="61" t="s">
        <v>117</v>
      </c>
      <c r="G4" s="62"/>
      <c r="H4" s="62"/>
      <c r="I4" s="1"/>
    </row>
    <row r="5" spans="1:9" ht="12.75">
      <c r="A5" s="60"/>
      <c r="B5" s="61"/>
      <c r="C5" s="61"/>
      <c r="D5" s="61"/>
      <c r="E5" s="71"/>
      <c r="F5" s="61"/>
      <c r="G5" s="61"/>
      <c r="H5" s="62"/>
      <c r="I5" s="1"/>
    </row>
    <row r="6" spans="1:9" ht="12.75">
      <c r="A6" s="60" t="s">
        <v>118</v>
      </c>
      <c r="B6" s="61" t="s">
        <v>119</v>
      </c>
      <c r="C6" s="61" t="s">
        <v>130</v>
      </c>
      <c r="D6" s="70"/>
      <c r="E6" s="70"/>
      <c r="F6" s="61" t="s">
        <v>120</v>
      </c>
      <c r="G6" s="62"/>
      <c r="H6" s="62"/>
      <c r="I6" s="1"/>
    </row>
    <row r="7" spans="1:9" ht="12.75">
      <c r="A7" s="60"/>
      <c r="B7" s="61"/>
      <c r="C7" s="61"/>
      <c r="D7" s="61"/>
      <c r="E7" s="70"/>
      <c r="F7" s="61"/>
      <c r="G7" s="61"/>
      <c r="H7" s="62"/>
      <c r="I7" s="1"/>
    </row>
    <row r="8" spans="1:9" ht="12.75">
      <c r="A8" s="63" t="s">
        <v>131</v>
      </c>
      <c r="B8" s="64"/>
      <c r="C8" s="64" t="s">
        <v>122</v>
      </c>
      <c r="D8" s="68"/>
      <c r="E8" s="68"/>
      <c r="F8" s="64" t="s">
        <v>121</v>
      </c>
      <c r="G8" s="69"/>
      <c r="H8" s="69"/>
      <c r="I8" s="1"/>
    </row>
    <row r="9" spans="1:9" ht="12.75">
      <c r="A9" s="63"/>
      <c r="B9" s="64"/>
      <c r="C9" s="64"/>
      <c r="D9" s="64"/>
      <c r="E9" s="68"/>
      <c r="F9" s="64"/>
      <c r="G9" s="64"/>
      <c r="H9" s="69"/>
      <c r="I9" s="1"/>
    </row>
    <row r="10" spans="1:9" ht="12.75">
      <c r="A10" s="31" t="s">
        <v>9</v>
      </c>
      <c r="B10" s="32" t="s">
        <v>10</v>
      </c>
      <c r="C10" s="39" t="s">
        <v>132</v>
      </c>
      <c r="D10" s="39" t="s">
        <v>133</v>
      </c>
      <c r="E10" s="39" t="s">
        <v>134</v>
      </c>
      <c r="F10" s="39" t="s">
        <v>135</v>
      </c>
      <c r="G10" s="39" t="s">
        <v>136</v>
      </c>
      <c r="H10" s="38" t="s">
        <v>137</v>
      </c>
      <c r="I10" s="5"/>
    </row>
    <row r="11" spans="1:8" ht="12.75">
      <c r="A11" s="40"/>
      <c r="B11" s="40"/>
      <c r="C11" s="40"/>
      <c r="D11" s="40"/>
      <c r="E11" s="40"/>
      <c r="F11" s="40"/>
      <c r="G11" s="40"/>
      <c r="H11" s="40"/>
    </row>
  </sheetData>
  <sheetProtection/>
  <mergeCells count="25">
    <mergeCell ref="A1:H1"/>
    <mergeCell ref="A2:A3"/>
    <mergeCell ref="B2:B3"/>
    <mergeCell ref="C2:C3"/>
    <mergeCell ref="D2:E3"/>
    <mergeCell ref="F2:F3"/>
    <mergeCell ref="G2:H3"/>
    <mergeCell ref="A4:A5"/>
    <mergeCell ref="B4:B5"/>
    <mergeCell ref="C4:C5"/>
    <mergeCell ref="D4:E5"/>
    <mergeCell ref="F4:F5"/>
    <mergeCell ref="G4:H5"/>
    <mergeCell ref="A6:A7"/>
    <mergeCell ref="B6:B7"/>
    <mergeCell ref="C6:C7"/>
    <mergeCell ref="D6:E7"/>
    <mergeCell ref="F6:F7"/>
    <mergeCell ref="G6:H7"/>
    <mergeCell ref="A8:A9"/>
    <mergeCell ref="B8:B9"/>
    <mergeCell ref="C8:C9"/>
    <mergeCell ref="D8:E9"/>
    <mergeCell ref="F8:F9"/>
    <mergeCell ref="G8:H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">
      <selection activeCell="D29" sqref="D29:F29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85" t="s">
        <v>138</v>
      </c>
      <c r="B1" s="85"/>
      <c r="C1" s="85"/>
      <c r="D1" s="85"/>
      <c r="E1" s="85"/>
      <c r="F1" s="85"/>
      <c r="G1" s="85"/>
      <c r="H1" s="85"/>
      <c r="I1" s="85"/>
    </row>
    <row r="2" spans="1:10" ht="12.75" customHeight="1">
      <c r="A2" s="80" t="s">
        <v>1</v>
      </c>
      <c r="B2" s="80"/>
      <c r="C2" s="86" t="s">
        <v>113</v>
      </c>
      <c r="D2" s="86"/>
      <c r="E2" s="80" t="s">
        <v>114</v>
      </c>
      <c r="F2" s="87" t="s">
        <v>139</v>
      </c>
      <c r="G2" s="87"/>
      <c r="H2" s="80" t="s">
        <v>140</v>
      </c>
      <c r="I2" s="80"/>
      <c r="J2" s="1"/>
    </row>
    <row r="3" spans="1:10" ht="12.75">
      <c r="A3" s="80"/>
      <c r="B3" s="80"/>
      <c r="C3" s="86"/>
      <c r="D3" s="86"/>
      <c r="E3" s="80"/>
      <c r="F3" s="80"/>
      <c r="G3" s="87"/>
      <c r="H3" s="80"/>
      <c r="I3" s="80"/>
      <c r="J3" s="1"/>
    </row>
    <row r="4" spans="1:10" ht="12.75">
      <c r="A4" s="80" t="s">
        <v>115</v>
      </c>
      <c r="B4" s="80"/>
      <c r="C4" s="84" t="s">
        <v>116</v>
      </c>
      <c r="D4" s="84"/>
      <c r="E4" s="80" t="s">
        <v>117</v>
      </c>
      <c r="F4" s="80" t="s">
        <v>141</v>
      </c>
      <c r="G4" s="80"/>
      <c r="H4" s="80" t="s">
        <v>140</v>
      </c>
      <c r="I4" s="83" t="s">
        <v>142</v>
      </c>
      <c r="J4" s="1"/>
    </row>
    <row r="5" spans="1:10" ht="12.75">
      <c r="A5" s="80"/>
      <c r="B5" s="80"/>
      <c r="C5" s="84"/>
      <c r="D5" s="84"/>
      <c r="E5" s="80"/>
      <c r="F5" s="80"/>
      <c r="G5" s="80"/>
      <c r="H5" s="80"/>
      <c r="I5" s="80"/>
      <c r="J5" s="1"/>
    </row>
    <row r="6" spans="1:10" ht="12.75">
      <c r="A6" s="80" t="s">
        <v>118</v>
      </c>
      <c r="B6" s="80"/>
      <c r="C6" s="80" t="s">
        <v>119</v>
      </c>
      <c r="D6" s="80"/>
      <c r="E6" s="80" t="s">
        <v>120</v>
      </c>
      <c r="F6" s="80"/>
      <c r="G6" s="80"/>
      <c r="H6" s="80" t="s">
        <v>140</v>
      </c>
      <c r="I6" s="80"/>
      <c r="J6" s="1"/>
    </row>
    <row r="7" spans="1:10" ht="12.75">
      <c r="A7" s="80"/>
      <c r="B7" s="80"/>
      <c r="C7" s="80"/>
      <c r="D7" s="80"/>
      <c r="E7" s="80"/>
      <c r="F7" s="80"/>
      <c r="G7" s="80"/>
      <c r="H7" s="80"/>
      <c r="I7" s="80"/>
      <c r="J7" s="1"/>
    </row>
    <row r="8" spans="1:10" ht="12.75">
      <c r="A8" s="80" t="s">
        <v>129</v>
      </c>
      <c r="B8" s="80"/>
      <c r="C8" s="81"/>
      <c r="D8" s="81"/>
      <c r="E8" s="80" t="s">
        <v>130</v>
      </c>
      <c r="F8" s="82"/>
      <c r="G8" s="82"/>
      <c r="H8" s="80" t="s">
        <v>143</v>
      </c>
      <c r="I8" s="83" t="s">
        <v>106</v>
      </c>
      <c r="J8" s="1"/>
    </row>
    <row r="9" spans="1:10" ht="12.75">
      <c r="A9" s="80"/>
      <c r="B9" s="80"/>
      <c r="C9" s="81"/>
      <c r="D9" s="81"/>
      <c r="E9" s="80"/>
      <c r="F9" s="80"/>
      <c r="G9" s="82"/>
      <c r="H9" s="80"/>
      <c r="I9" s="80"/>
      <c r="J9" s="1"/>
    </row>
    <row r="10" spans="1:10" ht="12.75">
      <c r="A10" s="80" t="s">
        <v>131</v>
      </c>
      <c r="B10" s="80"/>
      <c r="C10" s="80"/>
      <c r="D10" s="80"/>
      <c r="E10" s="80" t="s">
        <v>121</v>
      </c>
      <c r="F10" s="80" t="s">
        <v>141</v>
      </c>
      <c r="G10" s="80"/>
      <c r="H10" s="80" t="s">
        <v>144</v>
      </c>
      <c r="I10" s="81"/>
      <c r="J10" s="1"/>
    </row>
    <row r="11" spans="1:10" ht="12.75">
      <c r="A11" s="80"/>
      <c r="B11" s="80"/>
      <c r="C11" s="80"/>
      <c r="D11" s="80"/>
      <c r="E11" s="80"/>
      <c r="F11" s="80"/>
      <c r="G11" s="80"/>
      <c r="H11" s="80"/>
      <c r="I11" s="80"/>
      <c r="J11" s="1"/>
    </row>
    <row r="12" spans="1:9" ht="23.25" customHeight="1">
      <c r="A12" s="78" t="s">
        <v>145</v>
      </c>
      <c r="B12" s="78"/>
      <c r="C12" s="78"/>
      <c r="D12" s="78"/>
      <c r="E12" s="78"/>
      <c r="F12" s="78"/>
      <c r="G12" s="78"/>
      <c r="H12" s="78"/>
      <c r="I12" s="78"/>
    </row>
    <row r="13" spans="1:10" ht="26.25" customHeight="1">
      <c r="A13" s="41" t="s">
        <v>146</v>
      </c>
      <c r="B13" s="79" t="s">
        <v>147</v>
      </c>
      <c r="C13" s="79"/>
      <c r="D13" s="41" t="s">
        <v>148</v>
      </c>
      <c r="E13" s="79" t="s">
        <v>149</v>
      </c>
      <c r="F13" s="79"/>
      <c r="G13" s="41" t="s">
        <v>150</v>
      </c>
      <c r="H13" s="79" t="s">
        <v>151</v>
      </c>
      <c r="I13" s="79"/>
      <c r="J13" s="1"/>
    </row>
    <row r="14" spans="1:10" ht="15" customHeight="1">
      <c r="A14" s="42" t="s">
        <v>152</v>
      </c>
      <c r="B14" s="43" t="s">
        <v>153</v>
      </c>
      <c r="C14" s="44">
        <v>0</v>
      </c>
      <c r="D14" s="77" t="s">
        <v>154</v>
      </c>
      <c r="E14" s="77"/>
      <c r="F14" s="44">
        <v>0</v>
      </c>
      <c r="G14" s="77" t="s">
        <v>155</v>
      </c>
      <c r="H14" s="77"/>
      <c r="I14" s="44">
        <v>0</v>
      </c>
      <c r="J14" s="1"/>
    </row>
    <row r="15" spans="1:10" ht="15" customHeight="1">
      <c r="A15" s="45"/>
      <c r="B15" s="43" t="s">
        <v>15</v>
      </c>
      <c r="C15" s="44">
        <v>0</v>
      </c>
      <c r="D15" s="77" t="s">
        <v>156</v>
      </c>
      <c r="E15" s="77"/>
      <c r="F15" s="44">
        <v>0</v>
      </c>
      <c r="G15" s="77" t="s">
        <v>157</v>
      </c>
      <c r="H15" s="77"/>
      <c r="I15" s="44">
        <v>0</v>
      </c>
      <c r="J15" s="1"/>
    </row>
    <row r="16" spans="1:10" ht="15" customHeight="1">
      <c r="A16" s="42" t="s">
        <v>158</v>
      </c>
      <c r="B16" s="43" t="s">
        <v>153</v>
      </c>
      <c r="C16" s="44">
        <v>0</v>
      </c>
      <c r="D16" s="77" t="s">
        <v>159</v>
      </c>
      <c r="E16" s="77"/>
      <c r="F16" s="44">
        <v>0</v>
      </c>
      <c r="G16" s="77" t="s">
        <v>160</v>
      </c>
      <c r="H16" s="77"/>
      <c r="I16" s="44">
        <v>0</v>
      </c>
      <c r="J16" s="1"/>
    </row>
    <row r="17" spans="1:10" ht="15" customHeight="1">
      <c r="A17" s="45"/>
      <c r="B17" s="43" t="s">
        <v>15</v>
      </c>
      <c r="C17" s="44">
        <v>0</v>
      </c>
      <c r="D17" s="77"/>
      <c r="E17" s="77"/>
      <c r="F17" s="46"/>
      <c r="G17" s="77" t="s">
        <v>161</v>
      </c>
      <c r="H17" s="77"/>
      <c r="I17" s="44">
        <v>0</v>
      </c>
      <c r="J17" s="1"/>
    </row>
    <row r="18" spans="1:10" ht="15" customHeight="1">
      <c r="A18" s="42" t="s">
        <v>162</v>
      </c>
      <c r="B18" s="43" t="s">
        <v>153</v>
      </c>
      <c r="C18" s="44">
        <v>0</v>
      </c>
      <c r="D18" s="77"/>
      <c r="E18" s="77"/>
      <c r="F18" s="46"/>
      <c r="G18" s="77" t="s">
        <v>163</v>
      </c>
      <c r="H18" s="77"/>
      <c r="I18" s="44">
        <v>0</v>
      </c>
      <c r="J18" s="1"/>
    </row>
    <row r="19" spans="1:10" ht="15" customHeight="1">
      <c r="A19" s="45"/>
      <c r="B19" s="43" t="s">
        <v>15</v>
      </c>
      <c r="C19" s="44">
        <v>0</v>
      </c>
      <c r="D19" s="77"/>
      <c r="E19" s="77"/>
      <c r="F19" s="46"/>
      <c r="G19" s="77" t="s">
        <v>164</v>
      </c>
      <c r="H19" s="77"/>
      <c r="I19" s="44">
        <v>0</v>
      </c>
      <c r="J19" s="1"/>
    </row>
    <row r="20" spans="1:10" ht="15" customHeight="1">
      <c r="A20" s="76" t="s">
        <v>88</v>
      </c>
      <c r="B20" s="76"/>
      <c r="C20" s="44">
        <v>0</v>
      </c>
      <c r="D20" s="77"/>
      <c r="E20" s="77"/>
      <c r="F20" s="46"/>
      <c r="G20" s="77"/>
      <c r="H20" s="77"/>
      <c r="I20" s="46"/>
      <c r="J20" s="1"/>
    </row>
    <row r="21" spans="1:10" ht="15" customHeight="1">
      <c r="A21" s="76" t="s">
        <v>165</v>
      </c>
      <c r="B21" s="76"/>
      <c r="C21" s="44">
        <v>0</v>
      </c>
      <c r="D21" s="77"/>
      <c r="E21" s="77"/>
      <c r="F21" s="46"/>
      <c r="G21" s="77"/>
      <c r="H21" s="77"/>
      <c r="I21" s="46"/>
      <c r="J21" s="1"/>
    </row>
    <row r="22" spans="1:10" ht="39.75" customHeight="1">
      <c r="A22" s="76" t="s">
        <v>166</v>
      </c>
      <c r="B22" s="76"/>
      <c r="C22" s="44">
        <v>0</v>
      </c>
      <c r="D22" s="76" t="s">
        <v>167</v>
      </c>
      <c r="E22" s="76"/>
      <c r="F22" s="44">
        <v>0</v>
      </c>
      <c r="G22" s="76" t="s">
        <v>168</v>
      </c>
      <c r="H22" s="76"/>
      <c r="I22" s="44">
        <v>0</v>
      </c>
      <c r="J22" s="1"/>
    </row>
    <row r="23" spans="1:9" ht="14.25">
      <c r="A23" s="47"/>
      <c r="B23" s="47"/>
      <c r="C23" s="47"/>
      <c r="D23" s="48"/>
      <c r="E23" s="48"/>
      <c r="F23" s="48"/>
      <c r="G23" s="48"/>
      <c r="H23" s="48"/>
      <c r="I23" s="48"/>
    </row>
    <row r="24" spans="1:9" ht="15" customHeight="1">
      <c r="A24" s="75" t="s">
        <v>169</v>
      </c>
      <c r="B24" s="75"/>
      <c r="C24" s="49">
        <v>0</v>
      </c>
      <c r="D24" s="50"/>
      <c r="E24" s="51"/>
      <c r="F24" s="51"/>
      <c r="G24" s="51"/>
      <c r="H24" s="51"/>
      <c r="I24" s="51"/>
    </row>
    <row r="25" spans="1:10" ht="15" customHeight="1">
      <c r="A25" s="75" t="s">
        <v>170</v>
      </c>
      <c r="B25" s="75"/>
      <c r="C25" s="49">
        <v>0</v>
      </c>
      <c r="D25" s="75" t="s">
        <v>171</v>
      </c>
      <c r="E25" s="75"/>
      <c r="F25" s="49">
        <v>0</v>
      </c>
      <c r="G25" s="75" t="s">
        <v>172</v>
      </c>
      <c r="H25" s="75"/>
      <c r="I25" s="49">
        <v>0</v>
      </c>
      <c r="J25" s="1"/>
    </row>
    <row r="26" spans="1:10" ht="15" customHeight="1">
      <c r="A26" s="75" t="s">
        <v>181</v>
      </c>
      <c r="B26" s="75"/>
      <c r="C26" s="49">
        <v>0</v>
      </c>
      <c r="D26" s="75" t="s">
        <v>182</v>
      </c>
      <c r="E26" s="75"/>
      <c r="F26" s="49">
        <v>0</v>
      </c>
      <c r="G26" s="75" t="s">
        <v>173</v>
      </c>
      <c r="H26" s="75"/>
      <c r="I26" s="49">
        <v>0</v>
      </c>
      <c r="J26" s="1"/>
    </row>
    <row r="27" spans="1:9" ht="14.25">
      <c r="A27" s="52"/>
      <c r="B27" s="52"/>
      <c r="C27" s="52"/>
      <c r="D27" s="52"/>
      <c r="E27" s="52"/>
      <c r="F27" s="52"/>
      <c r="G27" s="52"/>
      <c r="H27" s="52"/>
      <c r="I27" s="52"/>
    </row>
    <row r="28" spans="1:10" ht="14.25" customHeight="1">
      <c r="A28" s="74" t="s">
        <v>174</v>
      </c>
      <c r="B28" s="74"/>
      <c r="C28" s="74"/>
      <c r="D28" s="74" t="s">
        <v>175</v>
      </c>
      <c r="E28" s="74"/>
      <c r="F28" s="74"/>
      <c r="G28" s="74" t="s">
        <v>176</v>
      </c>
      <c r="H28" s="74"/>
      <c r="I28" s="74"/>
      <c r="J28" s="5"/>
    </row>
    <row r="29" spans="1:10" ht="14.25" customHeight="1">
      <c r="A29" s="73" t="s">
        <v>177</v>
      </c>
      <c r="B29" s="73"/>
      <c r="C29" s="73"/>
      <c r="D29" s="73" t="s">
        <v>178</v>
      </c>
      <c r="E29" s="73"/>
      <c r="F29" s="73"/>
      <c r="G29" s="73"/>
      <c r="H29" s="73"/>
      <c r="I29" s="73"/>
      <c r="J29" s="5"/>
    </row>
    <row r="30" spans="1:10" ht="14.25" customHeight="1">
      <c r="A30" s="73"/>
      <c r="B30" s="73"/>
      <c r="C30" s="73"/>
      <c r="D30" s="73" t="s">
        <v>179</v>
      </c>
      <c r="E30" s="73"/>
      <c r="F30" s="73"/>
      <c r="G30" s="73"/>
      <c r="H30" s="73"/>
      <c r="I30" s="73"/>
      <c r="J30" s="5"/>
    </row>
    <row r="31" spans="1:10" ht="14.25" customHeight="1">
      <c r="A31" s="73"/>
      <c r="B31" s="73"/>
      <c r="C31" s="73"/>
      <c r="D31" s="73"/>
      <c r="E31" s="73"/>
      <c r="F31" s="73"/>
      <c r="G31" s="73"/>
      <c r="H31" s="73"/>
      <c r="I31" s="73"/>
      <c r="J31" s="5"/>
    </row>
    <row r="32" spans="1:10" ht="14.25" customHeight="1">
      <c r="A32" s="72" t="s">
        <v>180</v>
      </c>
      <c r="B32" s="72"/>
      <c r="C32" s="72"/>
      <c r="D32" s="72" t="s">
        <v>180</v>
      </c>
      <c r="E32" s="72"/>
      <c r="F32" s="72"/>
      <c r="G32" s="72" t="s">
        <v>180</v>
      </c>
      <c r="H32" s="72"/>
      <c r="I32" s="72"/>
      <c r="J32" s="5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kodlozilikova</cp:lastModifiedBy>
  <cp:lastPrinted>2011-05-09T08:27:13Z</cp:lastPrinted>
  <dcterms:created xsi:type="dcterms:W3CDTF">2011-04-11T05:19:44Z</dcterms:created>
  <dcterms:modified xsi:type="dcterms:W3CDTF">2011-05-09T08:27:25Z</dcterms:modified>
  <cp:category/>
  <cp:version/>
  <cp:contentType/>
  <cp:contentStatus/>
</cp:coreProperties>
</file>