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Rekapitulace stavby" sheetId="1" r:id="rId1"/>
    <sheet name="17022Z - NZM- Čáslav, Rek..." sheetId="2" r:id="rId2"/>
    <sheet name="VRN - Vedlejší rozpočtové..." sheetId="3" r:id="rId3"/>
    <sheet name="Pokyny pro vyplnění" sheetId="4" r:id="rId4"/>
  </sheets>
  <definedNames>
    <definedName name="_xlnm._FilterDatabase" localSheetId="1" hidden="1">'17022Z - NZM- Čáslav, Rek...'!$C$90:$K$625</definedName>
    <definedName name="_xlnm._FilterDatabase" localSheetId="2" hidden="1">'VRN - Vedlejší rozpočtové...'!$C$80:$K$126</definedName>
    <definedName name="_xlnm.Print_Titles" localSheetId="1">'17022Z - NZM- Čáslav, Rek...'!$90:$90</definedName>
    <definedName name="_xlnm.Print_Titles" localSheetId="0">'Rekapitulace stavby'!$49:$49</definedName>
    <definedName name="_xlnm.Print_Titles" localSheetId="2">'VRN - Vedlejší rozpočtové...'!$80:$80</definedName>
    <definedName name="_xlnm.Print_Area" localSheetId="1">'17022Z - NZM- Čáslav, Rek...'!$C$4:$J$34,'17022Z - NZM- Čáslav, Rek...'!$C$40:$J$74,'17022Z - NZM- Čáslav, Rek...'!$C$80:$K$625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2">'VRN - Vedlejší rozpočtové...'!$C$4:$J$36,'VRN - Vedlejší rozpočtové...'!$C$42:$J$62,'VRN - Vedlejší rozpočtové...'!$C$68:$K$126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116" i="3"/>
  <c r="BH116" i="3"/>
  <c r="BG116" i="3"/>
  <c r="BF116" i="3"/>
  <c r="BE116" i="3"/>
  <c r="T116" i="3"/>
  <c r="T115" i="3" s="1"/>
  <c r="R116" i="3"/>
  <c r="R115" i="3" s="1"/>
  <c r="P116" i="3"/>
  <c r="P115" i="3" s="1"/>
  <c r="BK116" i="3"/>
  <c r="BK115" i="3" s="1"/>
  <c r="J115" i="3" s="1"/>
  <c r="J61" i="3" s="1"/>
  <c r="J116" i="3"/>
  <c r="BI112" i="3"/>
  <c r="BH112" i="3"/>
  <c r="BG112" i="3"/>
  <c r="BF112" i="3"/>
  <c r="T112" i="3"/>
  <c r="T111" i="3" s="1"/>
  <c r="R112" i="3"/>
  <c r="R111" i="3" s="1"/>
  <c r="P112" i="3"/>
  <c r="P111" i="3" s="1"/>
  <c r="BK112" i="3"/>
  <c r="BK111" i="3" s="1"/>
  <c r="J111" i="3" s="1"/>
  <c r="J60" i="3" s="1"/>
  <c r="J112" i="3"/>
  <c r="BE112" i="3" s="1"/>
  <c r="BI108" i="3"/>
  <c r="BH108" i="3"/>
  <c r="BG108" i="3"/>
  <c r="BF108" i="3"/>
  <c r="T108" i="3"/>
  <c r="T107" i="3" s="1"/>
  <c r="R108" i="3"/>
  <c r="R107" i="3" s="1"/>
  <c r="P108" i="3"/>
  <c r="P107" i="3" s="1"/>
  <c r="BK108" i="3"/>
  <c r="BK107" i="3" s="1"/>
  <c r="J107" i="3" s="1"/>
  <c r="J59" i="3" s="1"/>
  <c r="J108" i="3"/>
  <c r="BE108" i="3" s="1"/>
  <c r="BI104" i="3"/>
  <c r="BH104" i="3"/>
  <c r="BG104" i="3"/>
  <c r="BF104" i="3"/>
  <c r="BE104" i="3"/>
  <c r="T104" i="3"/>
  <c r="R104" i="3"/>
  <c r="P104" i="3"/>
  <c r="BK104" i="3"/>
  <c r="J104" i="3"/>
  <c r="BI101" i="3"/>
  <c r="BH101" i="3"/>
  <c r="BG101" i="3"/>
  <c r="BF101" i="3"/>
  <c r="T101" i="3"/>
  <c r="R101" i="3"/>
  <c r="P101" i="3"/>
  <c r="BK101" i="3"/>
  <c r="J101" i="3"/>
  <c r="BE101" i="3" s="1"/>
  <c r="BI98" i="3"/>
  <c r="BH98" i="3"/>
  <c r="BG98" i="3"/>
  <c r="BF98" i="3"/>
  <c r="BE98" i="3"/>
  <c r="T98" i="3"/>
  <c r="R98" i="3"/>
  <c r="P98" i="3"/>
  <c r="BK98" i="3"/>
  <c r="J98" i="3"/>
  <c r="BI95" i="3"/>
  <c r="BH95" i="3"/>
  <c r="BG95" i="3"/>
  <c r="BF95" i="3"/>
  <c r="T95" i="3"/>
  <c r="R95" i="3"/>
  <c r="P95" i="3"/>
  <c r="BK95" i="3"/>
  <c r="J95" i="3"/>
  <c r="BE95" i="3" s="1"/>
  <c r="BI84" i="3"/>
  <c r="F34" i="3" s="1"/>
  <c r="BD53" i="1" s="1"/>
  <c r="BH84" i="3"/>
  <c r="BG84" i="3"/>
  <c r="F32" i="3" s="1"/>
  <c r="BB53" i="1" s="1"/>
  <c r="BF84" i="3"/>
  <c r="BE84" i="3"/>
  <c r="J30" i="3" s="1"/>
  <c r="AV53" i="1" s="1"/>
  <c r="T84" i="3"/>
  <c r="T83" i="3" s="1"/>
  <c r="R84" i="3"/>
  <c r="R83" i="3" s="1"/>
  <c r="R82" i="3" s="1"/>
  <c r="R81" i="3" s="1"/>
  <c r="P84" i="3"/>
  <c r="BK84" i="3"/>
  <c r="BK83" i="3" s="1"/>
  <c r="J84" i="3"/>
  <c r="J77" i="3"/>
  <c r="F77" i="3"/>
  <c r="J75" i="3"/>
  <c r="F75" i="3"/>
  <c r="E73" i="3"/>
  <c r="F52" i="3"/>
  <c r="J51" i="3"/>
  <c r="F51" i="3"/>
  <c r="F49" i="3"/>
  <c r="E47" i="3"/>
  <c r="J18" i="3"/>
  <c r="E18" i="3"/>
  <c r="F78" i="3" s="1"/>
  <c r="J17" i="3"/>
  <c r="J12" i="3"/>
  <c r="J49" i="3" s="1"/>
  <c r="E7" i="3"/>
  <c r="J612" i="2"/>
  <c r="J73" i="2" s="1"/>
  <c r="P610" i="2"/>
  <c r="R606" i="2"/>
  <c r="R605" i="2" s="1"/>
  <c r="P467" i="2"/>
  <c r="R440" i="2"/>
  <c r="T433" i="2"/>
  <c r="P412" i="2"/>
  <c r="R329" i="2"/>
  <c r="P320" i="2"/>
  <c r="R260" i="2"/>
  <c r="T247" i="2"/>
  <c r="P167" i="2"/>
  <c r="AY52" i="1"/>
  <c r="AX52" i="1"/>
  <c r="BI623" i="2"/>
  <c r="BH623" i="2"/>
  <c r="BG623" i="2"/>
  <c r="BF623" i="2"/>
  <c r="T623" i="2"/>
  <c r="R623" i="2"/>
  <c r="P623" i="2"/>
  <c r="BK623" i="2"/>
  <c r="J623" i="2"/>
  <c r="BE623" i="2" s="1"/>
  <c r="BI620" i="2"/>
  <c r="BH620" i="2"/>
  <c r="BG620" i="2"/>
  <c r="BF620" i="2"/>
  <c r="BE620" i="2"/>
  <c r="T620" i="2"/>
  <c r="R620" i="2"/>
  <c r="P620" i="2"/>
  <c r="BK620" i="2"/>
  <c r="J620" i="2"/>
  <c r="BI617" i="2"/>
  <c r="BH617" i="2"/>
  <c r="BG617" i="2"/>
  <c r="BF617" i="2"/>
  <c r="T617" i="2"/>
  <c r="R617" i="2"/>
  <c r="P617" i="2"/>
  <c r="BK617" i="2"/>
  <c r="J617" i="2"/>
  <c r="BE617" i="2" s="1"/>
  <c r="BI613" i="2"/>
  <c r="BH613" i="2"/>
  <c r="BG613" i="2"/>
  <c r="BF613" i="2"/>
  <c r="BE613" i="2"/>
  <c r="T613" i="2"/>
  <c r="R613" i="2"/>
  <c r="R612" i="2" s="1"/>
  <c r="P613" i="2"/>
  <c r="P612" i="2" s="1"/>
  <c r="BK613" i="2"/>
  <c r="BK612" i="2" s="1"/>
  <c r="J613" i="2"/>
  <c r="BI611" i="2"/>
  <c r="BH611" i="2"/>
  <c r="BG611" i="2"/>
  <c r="BF611" i="2"/>
  <c r="BE611" i="2"/>
  <c r="T611" i="2"/>
  <c r="T610" i="2" s="1"/>
  <c r="R611" i="2"/>
  <c r="R610" i="2" s="1"/>
  <c r="P611" i="2"/>
  <c r="BK611" i="2"/>
  <c r="BK610" i="2" s="1"/>
  <c r="J610" i="2" s="1"/>
  <c r="J72" i="2" s="1"/>
  <c r="J611" i="2"/>
  <c r="BI607" i="2"/>
  <c r="BH607" i="2"/>
  <c r="BG607" i="2"/>
  <c r="BF607" i="2"/>
  <c r="T607" i="2"/>
  <c r="T606" i="2" s="1"/>
  <c r="T605" i="2" s="1"/>
  <c r="R607" i="2"/>
  <c r="P607" i="2"/>
  <c r="P606" i="2" s="1"/>
  <c r="P605" i="2" s="1"/>
  <c r="BK607" i="2"/>
  <c r="BK606" i="2" s="1"/>
  <c r="J606" i="2" s="1"/>
  <c r="J71" i="2" s="1"/>
  <c r="J607" i="2"/>
  <c r="BE607" i="2" s="1"/>
  <c r="BI596" i="2"/>
  <c r="BH596" i="2"/>
  <c r="BG596" i="2"/>
  <c r="BF596" i="2"/>
  <c r="T596" i="2"/>
  <c r="R596" i="2"/>
  <c r="P596" i="2"/>
  <c r="BK596" i="2"/>
  <c r="J596" i="2"/>
  <c r="BE596" i="2" s="1"/>
  <c r="BI588" i="2"/>
  <c r="BH588" i="2"/>
  <c r="BG588" i="2"/>
  <c r="BF588" i="2"/>
  <c r="BE588" i="2"/>
  <c r="T588" i="2"/>
  <c r="R588" i="2"/>
  <c r="P588" i="2"/>
  <c r="BK588" i="2"/>
  <c r="J588" i="2"/>
  <c r="BI574" i="2"/>
  <c r="BH574" i="2"/>
  <c r="BG574" i="2"/>
  <c r="BF574" i="2"/>
  <c r="T574" i="2"/>
  <c r="R574" i="2"/>
  <c r="P574" i="2"/>
  <c r="BK574" i="2"/>
  <c r="J574" i="2"/>
  <c r="BE574" i="2" s="1"/>
  <c r="BI560" i="2"/>
  <c r="BH560" i="2"/>
  <c r="BG560" i="2"/>
  <c r="BF560" i="2"/>
  <c r="BE560" i="2"/>
  <c r="T560" i="2"/>
  <c r="R560" i="2"/>
  <c r="P560" i="2"/>
  <c r="BK560" i="2"/>
  <c r="J560" i="2"/>
  <c r="BI553" i="2"/>
  <c r="BH553" i="2"/>
  <c r="BG553" i="2"/>
  <c r="BF553" i="2"/>
  <c r="T553" i="2"/>
  <c r="T552" i="2" s="1"/>
  <c r="R553" i="2"/>
  <c r="R552" i="2" s="1"/>
  <c r="P553" i="2"/>
  <c r="P552" i="2" s="1"/>
  <c r="BK553" i="2"/>
  <c r="BK552" i="2" s="1"/>
  <c r="J552" i="2" s="1"/>
  <c r="J69" i="2" s="1"/>
  <c r="J553" i="2"/>
  <c r="BE553" i="2" s="1"/>
  <c r="BI543" i="2"/>
  <c r="BH543" i="2"/>
  <c r="BG543" i="2"/>
  <c r="BF543" i="2"/>
  <c r="T543" i="2"/>
  <c r="R543" i="2"/>
  <c r="P543" i="2"/>
  <c r="BK543" i="2"/>
  <c r="J543" i="2"/>
  <c r="BE543" i="2" s="1"/>
  <c r="BI539" i="2"/>
  <c r="BH539" i="2"/>
  <c r="BG539" i="2"/>
  <c r="BF539" i="2"/>
  <c r="BE539" i="2"/>
  <c r="T539" i="2"/>
  <c r="R539" i="2"/>
  <c r="P539" i="2"/>
  <c r="BK539" i="2"/>
  <c r="J539" i="2"/>
  <c r="BI535" i="2"/>
  <c r="BH535" i="2"/>
  <c r="BG535" i="2"/>
  <c r="BF535" i="2"/>
  <c r="T535" i="2"/>
  <c r="R535" i="2"/>
  <c r="P535" i="2"/>
  <c r="BK535" i="2"/>
  <c r="J535" i="2"/>
  <c r="BE535" i="2" s="1"/>
  <c r="BI532" i="2"/>
  <c r="BH532" i="2"/>
  <c r="BG532" i="2"/>
  <c r="BF532" i="2"/>
  <c r="BE532" i="2"/>
  <c r="T532" i="2"/>
  <c r="R532" i="2"/>
  <c r="P532" i="2"/>
  <c r="BK532" i="2"/>
  <c r="J532" i="2"/>
  <c r="BI529" i="2"/>
  <c r="BH529" i="2"/>
  <c r="BG529" i="2"/>
  <c r="BF529" i="2"/>
  <c r="T529" i="2"/>
  <c r="R529" i="2"/>
  <c r="P529" i="2"/>
  <c r="BK529" i="2"/>
  <c r="J529" i="2"/>
  <c r="BE529" i="2" s="1"/>
  <c r="BI527" i="2"/>
  <c r="BH527" i="2"/>
  <c r="BG527" i="2"/>
  <c r="BF527" i="2"/>
  <c r="BE527" i="2"/>
  <c r="T527" i="2"/>
  <c r="R527" i="2"/>
  <c r="P527" i="2"/>
  <c r="BK527" i="2"/>
  <c r="J527" i="2"/>
  <c r="BI525" i="2"/>
  <c r="BH525" i="2"/>
  <c r="BG525" i="2"/>
  <c r="BF525" i="2"/>
  <c r="T525" i="2"/>
  <c r="R525" i="2"/>
  <c r="P525" i="2"/>
  <c r="BK525" i="2"/>
  <c r="J525" i="2"/>
  <c r="BE525" i="2" s="1"/>
  <c r="BI515" i="2"/>
  <c r="BH515" i="2"/>
  <c r="BG515" i="2"/>
  <c r="BF515" i="2"/>
  <c r="BE515" i="2"/>
  <c r="T515" i="2"/>
  <c r="R515" i="2"/>
  <c r="P515" i="2"/>
  <c r="BK515" i="2"/>
  <c r="J515" i="2"/>
  <c r="BI498" i="2"/>
  <c r="BH498" i="2"/>
  <c r="BG498" i="2"/>
  <c r="BF498" i="2"/>
  <c r="T498" i="2"/>
  <c r="R498" i="2"/>
  <c r="P498" i="2"/>
  <c r="BK498" i="2"/>
  <c r="J498" i="2"/>
  <c r="BE498" i="2" s="1"/>
  <c r="BI478" i="2"/>
  <c r="BH478" i="2"/>
  <c r="BG478" i="2"/>
  <c r="BF478" i="2"/>
  <c r="BE478" i="2"/>
  <c r="T478" i="2"/>
  <c r="R478" i="2"/>
  <c r="P478" i="2"/>
  <c r="BK478" i="2"/>
  <c r="J478" i="2"/>
  <c r="BI473" i="2"/>
  <c r="BH473" i="2"/>
  <c r="BG473" i="2"/>
  <c r="BF473" i="2"/>
  <c r="T473" i="2"/>
  <c r="R473" i="2"/>
  <c r="P473" i="2"/>
  <c r="BK473" i="2"/>
  <c r="J473" i="2"/>
  <c r="BE473" i="2" s="1"/>
  <c r="BI468" i="2"/>
  <c r="BH468" i="2"/>
  <c r="BG468" i="2"/>
  <c r="BF468" i="2"/>
  <c r="BE468" i="2"/>
  <c r="T468" i="2"/>
  <c r="T467" i="2" s="1"/>
  <c r="R468" i="2"/>
  <c r="P468" i="2"/>
  <c r="BK468" i="2"/>
  <c r="J468" i="2"/>
  <c r="BI466" i="2"/>
  <c r="BH466" i="2"/>
  <c r="BG466" i="2"/>
  <c r="BF466" i="2"/>
  <c r="T466" i="2"/>
  <c r="R466" i="2"/>
  <c r="P466" i="2"/>
  <c r="BK466" i="2"/>
  <c r="J466" i="2"/>
  <c r="BE466" i="2" s="1"/>
  <c r="BI461" i="2"/>
  <c r="BH461" i="2"/>
  <c r="BG461" i="2"/>
  <c r="BF461" i="2"/>
  <c r="T461" i="2"/>
  <c r="R461" i="2"/>
  <c r="P461" i="2"/>
  <c r="BK461" i="2"/>
  <c r="J461" i="2"/>
  <c r="BE461" i="2" s="1"/>
  <c r="BI456" i="2"/>
  <c r="BH456" i="2"/>
  <c r="BG456" i="2"/>
  <c r="BF456" i="2"/>
  <c r="T456" i="2"/>
  <c r="R456" i="2"/>
  <c r="P456" i="2"/>
  <c r="BK456" i="2"/>
  <c r="J456" i="2"/>
  <c r="BE456" i="2" s="1"/>
  <c r="BI451" i="2"/>
  <c r="BH451" i="2"/>
  <c r="BG451" i="2"/>
  <c r="BF451" i="2"/>
  <c r="T451" i="2"/>
  <c r="R451" i="2"/>
  <c r="P451" i="2"/>
  <c r="BK451" i="2"/>
  <c r="J451" i="2"/>
  <c r="BE451" i="2" s="1"/>
  <c r="BI446" i="2"/>
  <c r="BH446" i="2"/>
  <c r="BG446" i="2"/>
  <c r="BF446" i="2"/>
  <c r="T446" i="2"/>
  <c r="R446" i="2"/>
  <c r="P446" i="2"/>
  <c r="BK446" i="2"/>
  <c r="J446" i="2"/>
  <c r="BE446" i="2" s="1"/>
  <c r="BI441" i="2"/>
  <c r="BH441" i="2"/>
  <c r="BG441" i="2"/>
  <c r="BF441" i="2"/>
  <c r="T441" i="2"/>
  <c r="T440" i="2" s="1"/>
  <c r="R441" i="2"/>
  <c r="P441" i="2"/>
  <c r="BK441" i="2"/>
  <c r="BK440" i="2" s="1"/>
  <c r="J440" i="2" s="1"/>
  <c r="J67" i="2" s="1"/>
  <c r="J441" i="2"/>
  <c r="BE441" i="2" s="1"/>
  <c r="BI437" i="2"/>
  <c r="BH437" i="2"/>
  <c r="BG437" i="2"/>
  <c r="BF437" i="2"/>
  <c r="BE437" i="2"/>
  <c r="T437" i="2"/>
  <c r="R437" i="2"/>
  <c r="P437" i="2"/>
  <c r="BK437" i="2"/>
  <c r="BK433" i="2" s="1"/>
  <c r="J433" i="2" s="1"/>
  <c r="J66" i="2" s="1"/>
  <c r="J437" i="2"/>
  <c r="BI434" i="2"/>
  <c r="BH434" i="2"/>
  <c r="BG434" i="2"/>
  <c r="BF434" i="2"/>
  <c r="T434" i="2"/>
  <c r="R434" i="2"/>
  <c r="R433" i="2" s="1"/>
  <c r="P434" i="2"/>
  <c r="P433" i="2" s="1"/>
  <c r="BK434" i="2"/>
  <c r="J434" i="2"/>
  <c r="BE434" i="2" s="1"/>
  <c r="BI430" i="2"/>
  <c r="BH430" i="2"/>
  <c r="BG430" i="2"/>
  <c r="BF430" i="2"/>
  <c r="T430" i="2"/>
  <c r="T429" i="2" s="1"/>
  <c r="R430" i="2"/>
  <c r="R429" i="2" s="1"/>
  <c r="P430" i="2"/>
  <c r="P429" i="2" s="1"/>
  <c r="BK430" i="2"/>
  <c r="BK429" i="2" s="1"/>
  <c r="J429" i="2" s="1"/>
  <c r="J65" i="2" s="1"/>
  <c r="J430" i="2"/>
  <c r="BE430" i="2" s="1"/>
  <c r="BI428" i="2"/>
  <c r="BH428" i="2"/>
  <c r="BG428" i="2"/>
  <c r="BF428" i="2"/>
  <c r="BE428" i="2"/>
  <c r="T428" i="2"/>
  <c r="R428" i="2"/>
  <c r="P428" i="2"/>
  <c r="BK428" i="2"/>
  <c r="J428" i="2"/>
  <c r="BI419" i="2"/>
  <c r="BH419" i="2"/>
  <c r="BG419" i="2"/>
  <c r="BF419" i="2"/>
  <c r="T419" i="2"/>
  <c r="R419" i="2"/>
  <c r="P419" i="2"/>
  <c r="BK419" i="2"/>
  <c r="J419" i="2"/>
  <c r="BE419" i="2" s="1"/>
  <c r="BI413" i="2"/>
  <c r="BH413" i="2"/>
  <c r="BG413" i="2"/>
  <c r="BF413" i="2"/>
  <c r="BE413" i="2"/>
  <c r="T413" i="2"/>
  <c r="T412" i="2" s="1"/>
  <c r="R413" i="2"/>
  <c r="P413" i="2"/>
  <c r="BK413" i="2"/>
  <c r="J413" i="2"/>
  <c r="BI411" i="2"/>
  <c r="BH411" i="2"/>
  <c r="BG411" i="2"/>
  <c r="BF411" i="2"/>
  <c r="T411" i="2"/>
  <c r="R411" i="2"/>
  <c r="P411" i="2"/>
  <c r="BK411" i="2"/>
  <c r="J411" i="2"/>
  <c r="BE411" i="2" s="1"/>
  <c r="BI401" i="2"/>
  <c r="BH401" i="2"/>
  <c r="BG401" i="2"/>
  <c r="BF401" i="2"/>
  <c r="T401" i="2"/>
  <c r="R401" i="2"/>
  <c r="P401" i="2"/>
  <c r="BK401" i="2"/>
  <c r="J401" i="2"/>
  <c r="BE401" i="2" s="1"/>
  <c r="BI395" i="2"/>
  <c r="BH395" i="2"/>
  <c r="BG395" i="2"/>
  <c r="BF395" i="2"/>
  <c r="T395" i="2"/>
  <c r="R395" i="2"/>
  <c r="P395" i="2"/>
  <c r="BK395" i="2"/>
  <c r="J395" i="2"/>
  <c r="BE395" i="2" s="1"/>
  <c r="BI390" i="2"/>
  <c r="BH390" i="2"/>
  <c r="BG390" i="2"/>
  <c r="BF390" i="2"/>
  <c r="T390" i="2"/>
  <c r="R390" i="2"/>
  <c r="P390" i="2"/>
  <c r="BK390" i="2"/>
  <c r="J390" i="2"/>
  <c r="BE390" i="2" s="1"/>
  <c r="BI380" i="2"/>
  <c r="BH380" i="2"/>
  <c r="BG380" i="2"/>
  <c r="BF380" i="2"/>
  <c r="T380" i="2"/>
  <c r="R380" i="2"/>
  <c r="P380" i="2"/>
  <c r="BK380" i="2"/>
  <c r="J380" i="2"/>
  <c r="BE380" i="2" s="1"/>
  <c r="BI370" i="2"/>
  <c r="BH370" i="2"/>
  <c r="BG370" i="2"/>
  <c r="BF370" i="2"/>
  <c r="BE370" i="2"/>
  <c r="T370" i="2"/>
  <c r="R370" i="2"/>
  <c r="P370" i="2"/>
  <c r="BK370" i="2"/>
  <c r="J370" i="2"/>
  <c r="BI360" i="2"/>
  <c r="BH360" i="2"/>
  <c r="BG360" i="2"/>
  <c r="BF360" i="2"/>
  <c r="T360" i="2"/>
  <c r="R360" i="2"/>
  <c r="P360" i="2"/>
  <c r="BK360" i="2"/>
  <c r="J360" i="2"/>
  <c r="BE360" i="2" s="1"/>
  <c r="BI352" i="2"/>
  <c r="BH352" i="2"/>
  <c r="BG352" i="2"/>
  <c r="BF352" i="2"/>
  <c r="BE352" i="2"/>
  <c r="T352" i="2"/>
  <c r="R352" i="2"/>
  <c r="P352" i="2"/>
  <c r="BK352" i="2"/>
  <c r="J352" i="2"/>
  <c r="BI341" i="2"/>
  <c r="BH341" i="2"/>
  <c r="BG341" i="2"/>
  <c r="BF341" i="2"/>
  <c r="T341" i="2"/>
  <c r="R341" i="2"/>
  <c r="P341" i="2"/>
  <c r="BK341" i="2"/>
  <c r="J341" i="2"/>
  <c r="BE341" i="2" s="1"/>
  <c r="BI335" i="2"/>
  <c r="BH335" i="2"/>
  <c r="BG335" i="2"/>
  <c r="BF335" i="2"/>
  <c r="BE335" i="2"/>
  <c r="T335" i="2"/>
  <c r="R335" i="2"/>
  <c r="P335" i="2"/>
  <c r="BK335" i="2"/>
  <c r="J335" i="2"/>
  <c r="BI330" i="2"/>
  <c r="BH330" i="2"/>
  <c r="BG330" i="2"/>
  <c r="BF330" i="2"/>
  <c r="T330" i="2"/>
  <c r="T329" i="2" s="1"/>
  <c r="T328" i="2" s="1"/>
  <c r="R330" i="2"/>
  <c r="P330" i="2"/>
  <c r="BK330" i="2"/>
  <c r="BK329" i="2" s="1"/>
  <c r="J329" i="2" s="1"/>
  <c r="J63" i="2" s="1"/>
  <c r="J330" i="2"/>
  <c r="BE330" i="2" s="1"/>
  <c r="BI327" i="2"/>
  <c r="BH327" i="2"/>
  <c r="BG327" i="2"/>
  <c r="BF327" i="2"/>
  <c r="T327" i="2"/>
  <c r="T326" i="2" s="1"/>
  <c r="R327" i="2"/>
  <c r="R326" i="2" s="1"/>
  <c r="P327" i="2"/>
  <c r="P326" i="2" s="1"/>
  <c r="BK327" i="2"/>
  <c r="BK326" i="2" s="1"/>
  <c r="J326" i="2" s="1"/>
  <c r="J61" i="2" s="1"/>
  <c r="J327" i="2"/>
  <c r="BE327" i="2" s="1"/>
  <c r="BI325" i="2"/>
  <c r="BH325" i="2"/>
  <c r="BG325" i="2"/>
  <c r="BF325" i="2"/>
  <c r="T325" i="2"/>
  <c r="R325" i="2"/>
  <c r="P325" i="2"/>
  <c r="BK325" i="2"/>
  <c r="J325" i="2"/>
  <c r="BE325" i="2" s="1"/>
  <c r="BI323" i="2"/>
  <c r="BH323" i="2"/>
  <c r="BG323" i="2"/>
  <c r="BF323" i="2"/>
  <c r="BE323" i="2"/>
  <c r="T323" i="2"/>
  <c r="R323" i="2"/>
  <c r="P323" i="2"/>
  <c r="BK323" i="2"/>
  <c r="J323" i="2"/>
  <c r="BI322" i="2"/>
  <c r="BH322" i="2"/>
  <c r="BG322" i="2"/>
  <c r="BF322" i="2"/>
  <c r="T322" i="2"/>
  <c r="R322" i="2"/>
  <c r="P322" i="2"/>
  <c r="BK322" i="2"/>
  <c r="J322" i="2"/>
  <c r="BE322" i="2" s="1"/>
  <c r="BI321" i="2"/>
  <c r="BH321" i="2"/>
  <c r="BG321" i="2"/>
  <c r="BF321" i="2"/>
  <c r="BE321" i="2"/>
  <c r="T321" i="2"/>
  <c r="T320" i="2" s="1"/>
  <c r="R321" i="2"/>
  <c r="R320" i="2" s="1"/>
  <c r="P321" i="2"/>
  <c r="BK321" i="2"/>
  <c r="BK320" i="2" s="1"/>
  <c r="J320" i="2" s="1"/>
  <c r="J60" i="2" s="1"/>
  <c r="J321" i="2"/>
  <c r="BI317" i="2"/>
  <c r="BH317" i="2"/>
  <c r="BG317" i="2"/>
  <c r="BF317" i="2"/>
  <c r="T317" i="2"/>
  <c r="R317" i="2"/>
  <c r="P317" i="2"/>
  <c r="BK317" i="2"/>
  <c r="J317" i="2"/>
  <c r="BE317" i="2" s="1"/>
  <c r="BI314" i="2"/>
  <c r="BH314" i="2"/>
  <c r="BG314" i="2"/>
  <c r="BF314" i="2"/>
  <c r="T314" i="2"/>
  <c r="R314" i="2"/>
  <c r="P314" i="2"/>
  <c r="BK314" i="2"/>
  <c r="J314" i="2"/>
  <c r="BE314" i="2" s="1"/>
  <c r="BI311" i="2"/>
  <c r="BH311" i="2"/>
  <c r="BG311" i="2"/>
  <c r="BF311" i="2"/>
  <c r="T311" i="2"/>
  <c r="R311" i="2"/>
  <c r="P311" i="2"/>
  <c r="BK311" i="2"/>
  <c r="J311" i="2"/>
  <c r="BE311" i="2" s="1"/>
  <c r="BI308" i="2"/>
  <c r="BH308" i="2"/>
  <c r="BG308" i="2"/>
  <c r="BF308" i="2"/>
  <c r="BE308" i="2"/>
  <c r="T308" i="2"/>
  <c r="R308" i="2"/>
  <c r="P308" i="2"/>
  <c r="BK308" i="2"/>
  <c r="J308" i="2"/>
  <c r="BI298" i="2"/>
  <c r="BH298" i="2"/>
  <c r="BG298" i="2"/>
  <c r="BF298" i="2"/>
  <c r="T298" i="2"/>
  <c r="R298" i="2"/>
  <c r="P298" i="2"/>
  <c r="BK298" i="2"/>
  <c r="J298" i="2"/>
  <c r="BE298" i="2" s="1"/>
  <c r="BI288" i="2"/>
  <c r="BH288" i="2"/>
  <c r="BG288" i="2"/>
  <c r="BF288" i="2"/>
  <c r="BE288" i="2"/>
  <c r="T288" i="2"/>
  <c r="R288" i="2"/>
  <c r="P288" i="2"/>
  <c r="BK288" i="2"/>
  <c r="J288" i="2"/>
  <c r="BI285" i="2"/>
  <c r="BH285" i="2"/>
  <c r="BG285" i="2"/>
  <c r="BF285" i="2"/>
  <c r="T285" i="2"/>
  <c r="R285" i="2"/>
  <c r="P285" i="2"/>
  <c r="BK285" i="2"/>
  <c r="J285" i="2"/>
  <c r="BE285" i="2" s="1"/>
  <c r="BI282" i="2"/>
  <c r="BH282" i="2"/>
  <c r="BG282" i="2"/>
  <c r="BF282" i="2"/>
  <c r="BE282" i="2"/>
  <c r="T282" i="2"/>
  <c r="R282" i="2"/>
  <c r="P282" i="2"/>
  <c r="BK282" i="2"/>
  <c r="J282" i="2"/>
  <c r="BI279" i="2"/>
  <c r="BH279" i="2"/>
  <c r="BG279" i="2"/>
  <c r="BF279" i="2"/>
  <c r="T279" i="2"/>
  <c r="R279" i="2"/>
  <c r="P279" i="2"/>
  <c r="BK279" i="2"/>
  <c r="J279" i="2"/>
  <c r="BE279" i="2" s="1"/>
  <c r="BI275" i="2"/>
  <c r="BH275" i="2"/>
  <c r="BG275" i="2"/>
  <c r="BF275" i="2"/>
  <c r="BE275" i="2"/>
  <c r="T275" i="2"/>
  <c r="R275" i="2"/>
  <c r="P275" i="2"/>
  <c r="BK275" i="2"/>
  <c r="J275" i="2"/>
  <c r="BI269" i="2"/>
  <c r="BH269" i="2"/>
  <c r="BG269" i="2"/>
  <c r="BF269" i="2"/>
  <c r="T269" i="2"/>
  <c r="R269" i="2"/>
  <c r="P269" i="2"/>
  <c r="BK269" i="2"/>
  <c r="J269" i="2"/>
  <c r="BE269" i="2" s="1"/>
  <c r="BI266" i="2"/>
  <c r="BH266" i="2"/>
  <c r="BG266" i="2"/>
  <c r="BF266" i="2"/>
  <c r="BE266" i="2"/>
  <c r="T266" i="2"/>
  <c r="R266" i="2"/>
  <c r="P266" i="2"/>
  <c r="BK266" i="2"/>
  <c r="J266" i="2"/>
  <c r="BI261" i="2"/>
  <c r="BH261" i="2"/>
  <c r="BG261" i="2"/>
  <c r="BF261" i="2"/>
  <c r="T261" i="2"/>
  <c r="R261" i="2"/>
  <c r="P261" i="2"/>
  <c r="BK261" i="2"/>
  <c r="BK260" i="2" s="1"/>
  <c r="J260" i="2" s="1"/>
  <c r="J59" i="2" s="1"/>
  <c r="J261" i="2"/>
  <c r="BE261" i="2" s="1"/>
  <c r="BI256" i="2"/>
  <c r="BH256" i="2"/>
  <c r="BG256" i="2"/>
  <c r="BF256" i="2"/>
  <c r="T256" i="2"/>
  <c r="R256" i="2"/>
  <c r="P256" i="2"/>
  <c r="BK256" i="2"/>
  <c r="J256" i="2"/>
  <c r="BE256" i="2" s="1"/>
  <c r="BI252" i="2"/>
  <c r="BH252" i="2"/>
  <c r="BG252" i="2"/>
  <c r="BF252" i="2"/>
  <c r="BE252" i="2"/>
  <c r="T252" i="2"/>
  <c r="R252" i="2"/>
  <c r="P252" i="2"/>
  <c r="BK252" i="2"/>
  <c r="BK247" i="2" s="1"/>
  <c r="J247" i="2" s="1"/>
  <c r="J58" i="2" s="1"/>
  <c r="J252" i="2"/>
  <c r="BI248" i="2"/>
  <c r="BH248" i="2"/>
  <c r="BG248" i="2"/>
  <c r="BF248" i="2"/>
  <c r="T248" i="2"/>
  <c r="R248" i="2"/>
  <c r="R247" i="2" s="1"/>
  <c r="P248" i="2"/>
  <c r="P247" i="2" s="1"/>
  <c r="BK248" i="2"/>
  <c r="J248" i="2"/>
  <c r="BE248" i="2" s="1"/>
  <c r="BI241" i="2"/>
  <c r="BH241" i="2"/>
  <c r="BG241" i="2"/>
  <c r="BF241" i="2"/>
  <c r="BE241" i="2"/>
  <c r="T241" i="2"/>
  <c r="R241" i="2"/>
  <c r="P241" i="2"/>
  <c r="BK241" i="2"/>
  <c r="J241" i="2"/>
  <c r="BI236" i="2"/>
  <c r="BH236" i="2"/>
  <c r="BG236" i="2"/>
  <c r="BF236" i="2"/>
  <c r="T236" i="2"/>
  <c r="R236" i="2"/>
  <c r="P236" i="2"/>
  <c r="BK236" i="2"/>
  <c r="J236" i="2"/>
  <c r="BE236" i="2" s="1"/>
  <c r="BI233" i="2"/>
  <c r="BH233" i="2"/>
  <c r="BG233" i="2"/>
  <c r="BF233" i="2"/>
  <c r="BE233" i="2"/>
  <c r="T233" i="2"/>
  <c r="R233" i="2"/>
  <c r="P233" i="2"/>
  <c r="BK233" i="2"/>
  <c r="J233" i="2"/>
  <c r="BI230" i="2"/>
  <c r="BH230" i="2"/>
  <c r="BG230" i="2"/>
  <c r="BF230" i="2"/>
  <c r="T230" i="2"/>
  <c r="R230" i="2"/>
  <c r="P230" i="2"/>
  <c r="BK230" i="2"/>
  <c r="J230" i="2"/>
  <c r="BE230" i="2" s="1"/>
  <c r="BI224" i="2"/>
  <c r="BH224" i="2"/>
  <c r="BG224" i="2"/>
  <c r="BF224" i="2"/>
  <c r="BE224" i="2"/>
  <c r="T224" i="2"/>
  <c r="R224" i="2"/>
  <c r="P224" i="2"/>
  <c r="BK224" i="2"/>
  <c r="J224" i="2"/>
  <c r="BI218" i="2"/>
  <c r="BH218" i="2"/>
  <c r="BG218" i="2"/>
  <c r="BF218" i="2"/>
  <c r="T218" i="2"/>
  <c r="R218" i="2"/>
  <c r="P218" i="2"/>
  <c r="BK218" i="2"/>
  <c r="J218" i="2"/>
  <c r="BE218" i="2" s="1"/>
  <c r="BI208" i="2"/>
  <c r="BH208" i="2"/>
  <c r="BG208" i="2"/>
  <c r="BF208" i="2"/>
  <c r="BE208" i="2"/>
  <c r="T208" i="2"/>
  <c r="R208" i="2"/>
  <c r="P208" i="2"/>
  <c r="BK208" i="2"/>
  <c r="J208" i="2"/>
  <c r="BI198" i="2"/>
  <c r="BH198" i="2"/>
  <c r="BG198" i="2"/>
  <c r="BF198" i="2"/>
  <c r="T198" i="2"/>
  <c r="R198" i="2"/>
  <c r="P198" i="2"/>
  <c r="BK198" i="2"/>
  <c r="J198" i="2"/>
  <c r="BE198" i="2" s="1"/>
  <c r="BI188" i="2"/>
  <c r="BH188" i="2"/>
  <c r="BG188" i="2"/>
  <c r="BF188" i="2"/>
  <c r="BE188" i="2"/>
  <c r="T188" i="2"/>
  <c r="T187" i="2" s="1"/>
  <c r="R188" i="2"/>
  <c r="R187" i="2" s="1"/>
  <c r="P188" i="2"/>
  <c r="BK188" i="2"/>
  <c r="BK187" i="2" s="1"/>
  <c r="J187" i="2" s="1"/>
  <c r="J57" i="2" s="1"/>
  <c r="J188" i="2"/>
  <c r="BI180" i="2"/>
  <c r="BH180" i="2"/>
  <c r="BG180" i="2"/>
  <c r="BF180" i="2"/>
  <c r="BE180" i="2"/>
  <c r="T180" i="2"/>
  <c r="R180" i="2"/>
  <c r="P180" i="2"/>
  <c r="BK180" i="2"/>
  <c r="J180" i="2"/>
  <c r="BI175" i="2"/>
  <c r="BH175" i="2"/>
  <c r="BG175" i="2"/>
  <c r="BF175" i="2"/>
  <c r="T175" i="2"/>
  <c r="R175" i="2"/>
  <c r="P175" i="2"/>
  <c r="BK175" i="2"/>
  <c r="J175" i="2"/>
  <c r="BE175" i="2" s="1"/>
  <c r="BI168" i="2"/>
  <c r="BH168" i="2"/>
  <c r="BG168" i="2"/>
  <c r="BF168" i="2"/>
  <c r="BE168" i="2"/>
  <c r="T168" i="2"/>
  <c r="T167" i="2" s="1"/>
  <c r="R168" i="2"/>
  <c r="P168" i="2"/>
  <c r="BK168" i="2"/>
  <c r="BK167" i="2" s="1"/>
  <c r="J167" i="2" s="1"/>
  <c r="J56" i="2" s="1"/>
  <c r="J168" i="2"/>
  <c r="BI160" i="2"/>
  <c r="BH160" i="2"/>
  <c r="BG160" i="2"/>
  <c r="BF160" i="2"/>
  <c r="T160" i="2"/>
  <c r="R160" i="2"/>
  <c r="P160" i="2"/>
  <c r="BK160" i="2"/>
  <c r="J160" i="2"/>
  <c r="BE160" i="2" s="1"/>
  <c r="BI154" i="2"/>
  <c r="BH154" i="2"/>
  <c r="BG154" i="2"/>
  <c r="BF154" i="2"/>
  <c r="BE154" i="2"/>
  <c r="T154" i="2"/>
  <c r="R154" i="2"/>
  <c r="P154" i="2"/>
  <c r="BK154" i="2"/>
  <c r="J154" i="2"/>
  <c r="BI148" i="2"/>
  <c r="BH148" i="2"/>
  <c r="BG148" i="2"/>
  <c r="BF148" i="2"/>
  <c r="T148" i="2"/>
  <c r="R148" i="2"/>
  <c r="P148" i="2"/>
  <c r="BK148" i="2"/>
  <c r="J148" i="2"/>
  <c r="BE148" i="2" s="1"/>
  <c r="BI141" i="2"/>
  <c r="BH141" i="2"/>
  <c r="BG141" i="2"/>
  <c r="BF141" i="2"/>
  <c r="BE141" i="2"/>
  <c r="T141" i="2"/>
  <c r="R141" i="2"/>
  <c r="R133" i="2" s="1"/>
  <c r="P141" i="2"/>
  <c r="BK141" i="2"/>
  <c r="J141" i="2"/>
  <c r="BI134" i="2"/>
  <c r="BH134" i="2"/>
  <c r="BG134" i="2"/>
  <c r="BF134" i="2"/>
  <c r="BE134" i="2"/>
  <c r="T134" i="2"/>
  <c r="R134" i="2"/>
  <c r="P134" i="2"/>
  <c r="BK134" i="2"/>
  <c r="BK133" i="2" s="1"/>
  <c r="J133" i="2" s="1"/>
  <c r="J55" i="2" s="1"/>
  <c r="J134" i="2"/>
  <c r="BI126" i="2"/>
  <c r="BH126" i="2"/>
  <c r="BG126" i="2"/>
  <c r="BF126" i="2"/>
  <c r="T126" i="2"/>
  <c r="R126" i="2"/>
  <c r="P126" i="2"/>
  <c r="BK126" i="2"/>
  <c r="J126" i="2"/>
  <c r="BE126" i="2" s="1"/>
  <c r="BI121" i="2"/>
  <c r="BH121" i="2"/>
  <c r="BG121" i="2"/>
  <c r="BF121" i="2"/>
  <c r="BE121" i="2"/>
  <c r="T121" i="2"/>
  <c r="R121" i="2"/>
  <c r="P121" i="2"/>
  <c r="BK121" i="2"/>
  <c r="J121" i="2"/>
  <c r="BI114" i="2"/>
  <c r="BH114" i="2"/>
  <c r="BG114" i="2"/>
  <c r="BF114" i="2"/>
  <c r="T114" i="2"/>
  <c r="R114" i="2"/>
  <c r="P114" i="2"/>
  <c r="BK114" i="2"/>
  <c r="J114" i="2"/>
  <c r="BE114" i="2" s="1"/>
  <c r="BI109" i="2"/>
  <c r="BH109" i="2"/>
  <c r="BG109" i="2"/>
  <c r="BF109" i="2"/>
  <c r="BE109" i="2"/>
  <c r="T109" i="2"/>
  <c r="R109" i="2"/>
  <c r="P109" i="2"/>
  <c r="BK109" i="2"/>
  <c r="J109" i="2"/>
  <c r="BI104" i="2"/>
  <c r="BH104" i="2"/>
  <c r="BG104" i="2"/>
  <c r="BF104" i="2"/>
  <c r="T104" i="2"/>
  <c r="R104" i="2"/>
  <c r="P104" i="2"/>
  <c r="BK104" i="2"/>
  <c r="J104" i="2"/>
  <c r="BE104" i="2" s="1"/>
  <c r="BI99" i="2"/>
  <c r="F32" i="2" s="1"/>
  <c r="BD52" i="1" s="1"/>
  <c r="BD51" i="1" s="1"/>
  <c r="W30" i="1" s="1"/>
  <c r="BH99" i="2"/>
  <c r="BG99" i="2"/>
  <c r="BF99" i="2"/>
  <c r="F29" i="2" s="1"/>
  <c r="BA52" i="1" s="1"/>
  <c r="BE99" i="2"/>
  <c r="T99" i="2"/>
  <c r="R99" i="2"/>
  <c r="P99" i="2"/>
  <c r="BK99" i="2"/>
  <c r="BK93" i="2" s="1"/>
  <c r="J99" i="2"/>
  <c r="BI94" i="2"/>
  <c r="BH94" i="2"/>
  <c r="F31" i="2" s="1"/>
  <c r="BC52" i="1" s="1"/>
  <c r="BG94" i="2"/>
  <c r="BF94" i="2"/>
  <c r="T94" i="2"/>
  <c r="T93" i="2" s="1"/>
  <c r="R94" i="2"/>
  <c r="R93" i="2" s="1"/>
  <c r="P94" i="2"/>
  <c r="BK94" i="2"/>
  <c r="J94" i="2"/>
  <c r="BE94" i="2" s="1"/>
  <c r="J87" i="2"/>
  <c r="F87" i="2"/>
  <c r="F85" i="2"/>
  <c r="E83" i="2"/>
  <c r="J47" i="2"/>
  <c r="F47" i="2"/>
  <c r="J45" i="2"/>
  <c r="F45" i="2"/>
  <c r="E43" i="2"/>
  <c r="J16" i="2"/>
  <c r="E16" i="2"/>
  <c r="F88" i="2" s="1"/>
  <c r="J15" i="2"/>
  <c r="J10" i="2"/>
  <c r="J85" i="2" s="1"/>
  <c r="AS51" i="1"/>
  <c r="L47" i="1"/>
  <c r="AM46" i="1"/>
  <c r="L46" i="1"/>
  <c r="AM44" i="1"/>
  <c r="L44" i="1"/>
  <c r="L42" i="1"/>
  <c r="L41" i="1"/>
  <c r="J93" i="2" l="1"/>
  <c r="J54" i="2" s="1"/>
  <c r="BK92" i="2"/>
  <c r="BK605" i="2"/>
  <c r="J605" i="2" s="1"/>
  <c r="J70" i="2" s="1"/>
  <c r="F28" i="2"/>
  <c r="AZ52" i="1" s="1"/>
  <c r="J28" i="2"/>
  <c r="AV52" i="1" s="1"/>
  <c r="P133" i="2"/>
  <c r="P260" i="2"/>
  <c r="R412" i="2"/>
  <c r="R328" i="2" s="1"/>
  <c r="R467" i="2"/>
  <c r="E45" i="3"/>
  <c r="E71" i="3"/>
  <c r="T82" i="3"/>
  <c r="T81" i="3" s="1"/>
  <c r="F33" i="3"/>
  <c r="BC53" i="1" s="1"/>
  <c r="BC51" i="1" s="1"/>
  <c r="J29" i="2"/>
  <c r="AW52" i="1" s="1"/>
  <c r="R167" i="2"/>
  <c r="R92" i="2" s="1"/>
  <c r="P187" i="2"/>
  <c r="P329" i="2"/>
  <c r="P440" i="2"/>
  <c r="T612" i="2"/>
  <c r="BK82" i="3"/>
  <c r="J83" i="3"/>
  <c r="J58" i="3" s="1"/>
  <c r="F48" i="2"/>
  <c r="P93" i="2"/>
  <c r="F30" i="2"/>
  <c r="BB52" i="1" s="1"/>
  <c r="BB51" i="1" s="1"/>
  <c r="T133" i="2"/>
  <c r="T92" i="2" s="1"/>
  <c r="T91" i="2" s="1"/>
  <c r="T260" i="2"/>
  <c r="BK412" i="2"/>
  <c r="J412" i="2" s="1"/>
  <c r="J64" i="2" s="1"/>
  <c r="BK467" i="2"/>
  <c r="J467" i="2" s="1"/>
  <c r="J68" i="2" s="1"/>
  <c r="P83" i="3"/>
  <c r="P82" i="3" s="1"/>
  <c r="P81" i="3" s="1"/>
  <c r="AU53" i="1" s="1"/>
  <c r="J31" i="3"/>
  <c r="AW53" i="1" s="1"/>
  <c r="AT53" i="1" s="1"/>
  <c r="F31" i="3"/>
  <c r="BA53" i="1" s="1"/>
  <c r="BA51" i="1" s="1"/>
  <c r="F30" i="3"/>
  <c r="AZ53" i="1" s="1"/>
  <c r="R91" i="2" l="1"/>
  <c r="AW51" i="1"/>
  <c r="AK27" i="1" s="1"/>
  <c r="W27" i="1"/>
  <c r="W29" i="1"/>
  <c r="AY51" i="1"/>
  <c r="BK81" i="3"/>
  <c r="J81" i="3" s="1"/>
  <c r="J82" i="3"/>
  <c r="J57" i="3" s="1"/>
  <c r="BK328" i="2"/>
  <c r="J328" i="2" s="1"/>
  <c r="J62" i="2" s="1"/>
  <c r="W28" i="1"/>
  <c r="AX51" i="1"/>
  <c r="AT52" i="1"/>
  <c r="J92" i="2"/>
  <c r="J53" i="2" s="1"/>
  <c r="P328" i="2"/>
  <c r="P92" i="2"/>
  <c r="P91" i="2" s="1"/>
  <c r="AU52" i="1" s="1"/>
  <c r="AU51" i="1" s="1"/>
  <c r="AZ51" i="1"/>
  <c r="W26" i="1" l="1"/>
  <c r="AV51" i="1"/>
  <c r="BK91" i="2"/>
  <c r="J91" i="2" s="1"/>
  <c r="J56" i="3"/>
  <c r="J27" i="3"/>
  <c r="J52" i="2" l="1"/>
  <c r="J25" i="2"/>
  <c r="AT51" i="1"/>
  <c r="AK26" i="1"/>
  <c r="AG53" i="1"/>
  <c r="AN53" i="1" s="1"/>
  <c r="J36" i="3"/>
  <c r="J34" i="2" l="1"/>
  <c r="AG52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<sst xmlns="http://schemas.openxmlformats.org/spreadsheetml/2006/main" count="6734" uniqueCount="890">
  <si>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</si>
  <si>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</si>
  <si>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</si>
  <si>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</si>
  <si>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</si>
  <si>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</si>
  <si>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</si>
  <si>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{54e07700-2697-48d1-bf0b-f43b09eca663}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</si>
  <si>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</si>
  <si>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</si>
  <si>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</si>
  <si>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</si>
  <si>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</si>
  <si>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</si>
  <si>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</si>
  <si>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</si>
  <si>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17022Z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</si>
  <si>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</si>
  <si>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</si>
  <si>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NZM- Čáslav, Rekonstrukce haly K</t>
  </si>
  <si>
    <t>KSO:</t>
  </si>
  <si>
    <t>802 13 72</t>
  </si>
  <si>
    <t>CC-CZ:</t>
  </si>
  <si>
    <t>12621</t>
  </si>
  <si>
    <t>Místo:</t>
  </si>
  <si>
    <t>Čáslav</t>
  </si>
  <si>
    <t>Datum:</t>
  </si>
  <si>
    <t>2.5.2017</t>
  </si>
  <si>
    <t>CZ-CPV:</t>
  </si>
  <si>
    <t>45000000-7</t>
  </si>
  <si>
    <t>CZ-CPA:</t>
  </si>
  <si>
    <t>41.00.28</t>
  </si>
  <si>
    <t>Zadavatel:</t>
  </si>
  <si>
    <t>IČ:</t>
  </si>
  <si>
    <t/>
  </si>
  <si>
    <t>NZM Praha</t>
  </si>
  <si>
    <t>DIČ:</t>
  </si>
  <si>
    <t>Uchazeč:</t>
  </si>
  <si>
    <t>Vyplň údaj</t>
  </si>
  <si>
    <t>Projektant:</t>
  </si>
  <si>
    <t>Projektový atelier pro arch.a poz.st.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</si>
  <si>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</si>
  <si>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</si>
  <si>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</si>
  <si>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</si>
  <si>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</si>
  <si>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</si>
  <si>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</si>
  <si>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</si>
  <si>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</si>
  <si>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</si>
  <si>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</si>
  <si>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</si>
  <si>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</si>
  <si>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</si>
  <si>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</si>
  <si>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</si>
  <si>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</si>
  <si>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</si>
  <si>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</si>
  <si>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</si>
  <si>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</si>
  <si>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</si>
  <si>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</si>
  <si>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</si>
  <si>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</si>
  <si>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</si>
  <si>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</si>
  <si>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</si>
  <si>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</si>
  <si>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</si>
  <si>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</si>
  <si>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</si>
  <si>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</si>
  <si>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</si>
  <si>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</si>
  <si>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</si>
  <si>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</si>
  <si>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</si>
  <si>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</si>
  <si>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</si>
  <si>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</si>
  <si>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</si>
  <si>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</si>
  <si>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VRN</t>
  </si>
  <si>
    <t>Vedlejší rozpočtové náklady</t>
  </si>
  <si>
    <t>{be48a17a-b04c-49f7-ab1d-cd1ca47bc37e}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</si>
  <si>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</si>
  <si>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</si>
  <si>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</si>
  <si>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</si>
  <si>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</si>
  <si>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</si>
  <si>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</si>
  <si>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</si>
  <si>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</si>
  <si>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</si>
  <si>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</si>
  <si>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</si>
  <si>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</si>
  <si>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</si>
  <si>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</si>
  <si>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</si>
  <si>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</si>
  <si>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</si>
  <si>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</si>
  <si>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</si>
  <si>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</si>
  <si>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</si>
  <si>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</si>
  <si>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</si>
  <si>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720 - Zdravotechnika</t>
  </si>
  <si>
    <t xml:space="preserve">    727 - Zdravotechnika - požární ochrana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</si>
  <si>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</si>
  <si>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</si>
  <si>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</si>
  <si>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</si>
  <si>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</si>
  <si>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 xml:space="preserve">    22-M - Montáže slaboproudých technologických zařízení 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</si>
  <si>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</si>
  <si>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</si>
  <si>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</si>
  <si>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</si>
  <si>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</si>
  <si>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</si>
  <si>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</si>
  <si>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</si>
  <si>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</si>
  <si>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</si>
  <si>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</si>
  <si>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</si>
  <si>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</si>
  <si>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</si>
  <si>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</si>
  <si>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</si>
  <si>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</si>
  <si>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</si>
  <si>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</si>
  <si>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</si>
  <si>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113107144</t>
  </si>
  <si>
    <t>Odstranění podkladů nebo krytů s přemístěním hmot na skládku na vzdálenost do 3 m nebo s naložením na dopravní prostředek v ploše jednotlivě do 50 m2 živičných, o tl. vrstvy přes 150 do 200 mm</t>
  </si>
  <si>
    <t>m2</t>
  </si>
  <si>
    <t>CS ÚRS 2017 01</t>
  </si>
  <si>
    <t>4</t>
  </si>
  <si>
    <t>23757636</t>
  </si>
  <si>
    <t>VV</t>
  </si>
  <si>
    <t>plochy při hale jih a východ</t>
  </si>
  <si>
    <t>"SA-2_PŮDORYS.pdf</t>
  </si>
  <si>
    <t>80,235</t>
  </si>
  <si>
    <t>Součet</t>
  </si>
  <si>
    <t>113107137</t>
  </si>
  <si>
    <t>Odstranění podkladů nebo krytů s přemístěním hmot na skládku na vzdálenost do 3 m nebo s naložením na dopravní prostředek v ploše jednotlivě do 50 m2 z betonu vyztuženého sítěmi, o tl. vrstvy přes 150 do 300 mm</t>
  </si>
  <si>
    <t>-485045766</t>
  </si>
  <si>
    <t>nájezdová rampa</t>
  </si>
  <si>
    <t>26,373</t>
  </si>
  <si>
    <t>3</t>
  </si>
  <si>
    <t>139711101</t>
  </si>
  <si>
    <t>Vykopávka v uzavřených prostorách s naložením výkopku na dopravní prostředek v hornině tř. 1 až 4</t>
  </si>
  <si>
    <t>m3</t>
  </si>
  <si>
    <t>1277803972</t>
  </si>
  <si>
    <t>snížení podlahy pro novou skladbu</t>
  </si>
  <si>
    <t>42,800*13,130*0,240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</si>
  <si>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</si>
  <si>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</si>
  <si>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-516736769</t>
  </si>
  <si>
    <t>ze snížení podlahy pro novou skladbu</t>
  </si>
  <si>
    <t>5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</si>
  <si>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</si>
  <si>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</si>
  <si>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800925850</t>
  </si>
  <si>
    <t>134,871*10</t>
  </si>
  <si>
    <t>6</t>
  </si>
  <si>
    <t>171201201</t>
  </si>
  <si>
    <t>Uložení sypaniny na skládky</t>
  </si>
  <si>
    <t>806178696</t>
  </si>
  <si>
    <t>7</t>
  </si>
  <si>
    <t>171201211</t>
  </si>
  <si>
    <t>Uložení sypaniny poplatek za uložení sypaniny na skládce (skládkovné)</t>
  </si>
  <si>
    <t>t</t>
  </si>
  <si>
    <t>-1369271784</t>
  </si>
  <si>
    <t>134,871*2</t>
  </si>
  <si>
    <t>Zakládání</t>
  </si>
  <si>
    <t>8</t>
  </si>
  <si>
    <t>213311141</t>
  </si>
  <si>
    <t>Polštáře zhutněné pod základy ze štěrkopísku tříděného</t>
  </si>
  <si>
    <t>511102495</t>
  </si>
  <si>
    <t>skl. S1</t>
  </si>
  <si>
    <t>základová plocha</t>
  </si>
  <si>
    <t>13,13*42,80</t>
  </si>
  <si>
    <t>561,964*0,15</t>
  </si>
  <si>
    <t>9</t>
  </si>
  <si>
    <t>273322511</t>
  </si>
  <si>
    <t>Základy z betonu železového (bez výztuže) desky z betonu se zvýšenými nároky na prostředí tř. C 25/30</t>
  </si>
  <si>
    <t>1745086008</t>
  </si>
  <si>
    <t>10</t>
  </si>
  <si>
    <t>273351215</t>
  </si>
  <si>
    <t>Bednění základových stěn desek svislé nebo šikmé (odkloněné), půdorysně přímé nebo zalomené ve volných nebo zapažených jámách, rýhách, šachtách, včetně případných vzpěr zřízení</t>
  </si>
  <si>
    <t>-1384908896</t>
  </si>
  <si>
    <t>13,13*0,15*2</t>
  </si>
  <si>
    <t>42,80*0,15*2</t>
  </si>
  <si>
    <t>11</t>
  </si>
  <si>
    <t>273351216</t>
  </si>
  <si>
    <t>Bednění základových stěn desek svislé nebo šikmé (odkloněné), půdorysně přímé nebo zalomené ve volných nebo zapažených jámách, rýhách, šachtách, včetně případných vzpěr odstranění</t>
  </si>
  <si>
    <t>-296710791</t>
  </si>
  <si>
    <t>12</t>
  </si>
  <si>
    <t>273362021</t>
  </si>
  <si>
    <t>Výztuž základů desek ze svařovaných sítí z drátů typu KARI</t>
  </si>
  <si>
    <t>-355498506</t>
  </si>
  <si>
    <t>561,964*1,10*1,15*0,0079*1,15</t>
  </si>
  <si>
    <t>Komunikace pozemní</t>
  </si>
  <si>
    <t>13</t>
  </si>
  <si>
    <t>564851111</t>
  </si>
  <si>
    <t>Podklad ze štěrkodrti ŠD s rozprostřením a zhutněním, po zhutnění tl. 150 mm</t>
  </si>
  <si>
    <t>210991012</t>
  </si>
  <si>
    <t>14</t>
  </si>
  <si>
    <t>567114111</t>
  </si>
  <si>
    <t>Podklad ze směsi stmelené cementem SC bez dilatačních spár, s rozprostřením a zhutněním SC C 20/25 (PB I), po zhutnění tl. 100 mm</t>
  </si>
  <si>
    <t>48406971</t>
  </si>
  <si>
    <t>577145131</t>
  </si>
  <si>
    <t>Asfaltový beton vrstva obrusná ACO 16 (ABH) s rozprostřením a zhutněním z modifikovaného asfaltu, po zhutnění v pruhu šířky do 3 m tl. 50 mm</t>
  </si>
  <si>
    <t>1972851327</t>
  </si>
  <si>
    <t>Úpravy povrchů, podlahy a osazování výplní</t>
  </si>
  <si>
    <t>16</t>
  </si>
  <si>
    <t>631311235</t>
  </si>
  <si>
    <t>Mazanina z betonu prostého se zvýšenými nároky na prostředí tl. přes 120 do 240 mm tř. C 30/37</t>
  </si>
  <si>
    <t>-90503672</t>
  </si>
  <si>
    <t>561,964*0,18</t>
  </si>
  <si>
    <t>přípočet na boční vytažení</t>
  </si>
  <si>
    <t>13,13*0,20*0,18*2</t>
  </si>
  <si>
    <t>42,80*0,20*0,18*2</t>
  </si>
  <si>
    <t>17</t>
  </si>
  <si>
    <t>631319013</t>
  </si>
  <si>
    <t>Příplatek k cenám mazanin za úpravu povrchu mazaniny přehlazením, mazanina tl. přes 120 do 240 mm</t>
  </si>
  <si>
    <t>-330614781</t>
  </si>
  <si>
    <t>18</t>
  </si>
  <si>
    <t>631319206</t>
  </si>
  <si>
    <t>Příplatek k cenám betonových mazanin za vyztužení ocelovými vlákny (drátkobeton) objemové vyztužení 40 kg/m3</t>
  </si>
  <si>
    <t>-885619792</t>
  </si>
  <si>
    <t>19</t>
  </si>
  <si>
    <t>631351101</t>
  </si>
  <si>
    <t>Bednění v podlahách rýh a hran zřízení</t>
  </si>
  <si>
    <t>-897045631</t>
  </si>
  <si>
    <t>13,13*(0,18+0,20+0,20)*2</t>
  </si>
  <si>
    <t>42,80*(0,18+0,20+0,20)*2</t>
  </si>
  <si>
    <t>20</t>
  </si>
  <si>
    <t>631351102</t>
  </si>
  <si>
    <t>Bednění v podlahách rýh a hran odstranění</t>
  </si>
  <si>
    <t>1288638980</t>
  </si>
  <si>
    <t>631991101R</t>
  </si>
  <si>
    <t>Příplatek za tvrdící vsyp</t>
  </si>
  <si>
    <t>Kč</t>
  </si>
  <si>
    <t>-1664273983</t>
  </si>
  <si>
    <t>22</t>
  </si>
  <si>
    <t>631991111R</t>
  </si>
  <si>
    <t>Příplatek za dilatace</t>
  </si>
  <si>
    <t>752648783</t>
  </si>
  <si>
    <t>23</t>
  </si>
  <si>
    <t>637211111R</t>
  </si>
  <si>
    <t>Oprava okapového chodníku z betonových dlaždic tl 40 mm na MC 10  přeložením</t>
  </si>
  <si>
    <t>303319876</t>
  </si>
  <si>
    <t>42,800+4,248</t>
  </si>
  <si>
    <t>47,048*0,50</t>
  </si>
  <si>
    <t>24</t>
  </si>
  <si>
    <t>M</t>
  </si>
  <si>
    <t>592456200</t>
  </si>
  <si>
    <t>dlažba desková betonová 50x50x6 cm šedá</t>
  </si>
  <si>
    <t>1657119993</t>
  </si>
  <si>
    <t xml:space="preserve"> 60% -doplnění dlažby</t>
  </si>
  <si>
    <t>47,048*0,50*0,60*1,02</t>
  </si>
  <si>
    <t>Trubní vedení</t>
  </si>
  <si>
    <t>25</t>
  </si>
  <si>
    <t>899102211</t>
  </si>
  <si>
    <t>Demontáž poklopů litinových a ocelových včetně rámů, hmotnosti jednotlivě přes 50 do 100 Kg</t>
  </si>
  <si>
    <t>kus</t>
  </si>
  <si>
    <t>-69288517</t>
  </si>
  <si>
    <t>Z/15</t>
  </si>
  <si>
    <t>26</t>
  </si>
  <si>
    <t>899991111R</t>
  </si>
  <si>
    <t>Montáž osazení kanálového poklopu</t>
  </si>
  <si>
    <t>kg</t>
  </si>
  <si>
    <t>2122047978</t>
  </si>
  <si>
    <t>Z/1</t>
  </si>
  <si>
    <t>1,20*0,60*64</t>
  </si>
  <si>
    <t>27</t>
  </si>
  <si>
    <t>562306039R</t>
  </si>
  <si>
    <t>poklop dvoudílný pro těžký poojezd, 1200 x 600 x 60 mm</t>
  </si>
  <si>
    <t>32</t>
  </si>
  <si>
    <t>-1052729074</t>
  </si>
  <si>
    <t>Ostatní konstrukce a práce, bourání</t>
  </si>
  <si>
    <t>28</t>
  </si>
  <si>
    <t>919726121</t>
  </si>
  <si>
    <t>Geotextilie netkaná pro ochranu, separaci nebo filtraci měrná hmotnost do 200 g/m2</t>
  </si>
  <si>
    <t>1648216416</t>
  </si>
  <si>
    <t>29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</si>
  <si>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</si>
  <si>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</si>
  <si>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m</t>
  </si>
  <si>
    <t>1108549613</t>
  </si>
  <si>
    <t>30</t>
  </si>
  <si>
    <t>592275180</t>
  </si>
  <si>
    <t>žlabovka betonová 50x50x13 cm</t>
  </si>
  <si>
    <t>-1209296720</t>
  </si>
  <si>
    <t>40% - doplnění žlabovek</t>
  </si>
  <si>
    <t>47,048*2*0,40</t>
  </si>
  <si>
    <t>31</t>
  </si>
  <si>
    <t>935114122</t>
  </si>
  <si>
    <t>Štěrbinový odvodňovací betonový žlab se základem z betonu prostého a s obetonováním rozměru 450x500 mm bez obrubníku se spádem dna 0,5 %</t>
  </si>
  <si>
    <t>106071428</t>
  </si>
  <si>
    <t>10,500</t>
  </si>
  <si>
    <t>946111114</t>
  </si>
  <si>
    <t>Montáž pojízdných věží trubkových nebo dílcových s maximálním zatížením podlahy do 200 kg/m2 šířky od 0,6 do 0,9 m, délky do 3,2 m, výšky přes 3,5 m do 4,5 m</t>
  </si>
  <si>
    <t>1571912843</t>
  </si>
  <si>
    <t>33</t>
  </si>
  <si>
    <t>946111214</t>
  </si>
  <si>
    <t>Montáž pojízdných věží trubkových nebo dílcových s maximálním zatížením podlahy do 200 kg/m2 Příplatek za první a každý další den použití pojízdného lešení k ceně -1114</t>
  </si>
  <si>
    <t>960499402</t>
  </si>
  <si>
    <t>6*30</t>
  </si>
  <si>
    <t>34</t>
  </si>
  <si>
    <t>946111814</t>
  </si>
  <si>
    <t>Demontáž pojízdných věží trubkových nebo dílcových s maximálním zatížením podlahy do 200 kg/m2 šířky od 0,6 do 0,9 m, délky do 3,2 m, výšky přes 3,5 m do 4,5 m</t>
  </si>
  <si>
    <t>1158375161</t>
  </si>
  <si>
    <t>35</t>
  </si>
  <si>
    <t>965043441R</t>
  </si>
  <si>
    <t>Bourání mazanin betonových s potěrem nebo teracem tl přes 150 mm pl přes 4 m2</t>
  </si>
  <si>
    <t>-1846513010</t>
  </si>
  <si>
    <t>561,964*0,25</t>
  </si>
  <si>
    <t>36</t>
  </si>
  <si>
    <t>965049112</t>
  </si>
  <si>
    <t>Bourání mazanin Příplatek k cenám za bourání mazanin betonových se svařovanou sítí, tl. přes 100 mm</t>
  </si>
  <si>
    <t>-27602334</t>
  </si>
  <si>
    <t>37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</si>
  <si>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</si>
  <si>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</si>
  <si>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1982843070</t>
  </si>
  <si>
    <t>38</t>
  </si>
  <si>
    <t>966991111R</t>
  </si>
  <si>
    <t>Demontáž plechového přístavku</t>
  </si>
  <si>
    <t>580412552</t>
  </si>
  <si>
    <t>39</t>
  </si>
  <si>
    <t>969991111R</t>
  </si>
  <si>
    <t>Oprava zděného pilíře rozvaděče s omítkou</t>
  </si>
  <si>
    <t>2055605547</t>
  </si>
  <si>
    <t>40</t>
  </si>
  <si>
    <t>969991112R</t>
  </si>
  <si>
    <t>Přeložka zavětrování haly</t>
  </si>
  <si>
    <t>1656679962</t>
  </si>
  <si>
    <t>997</t>
  </si>
  <si>
    <t>Přesun sutě</t>
  </si>
  <si>
    <t>41</t>
  </si>
  <si>
    <t>997013211</t>
  </si>
  <si>
    <t>Vnitrostaveništní doprava suti a vybouraných hmot vodorovně do 50 m svisle ručně (nošením po schodech) pro budovy a haly výšky do 6 m</t>
  </si>
  <si>
    <t>-1282231908</t>
  </si>
  <si>
    <t>42</t>
  </si>
  <si>
    <t>997013501</t>
  </si>
  <si>
    <t>Odvoz suti a vybouraných hmot na skládku nebo meziskládku se složením, na vzdálenost do 1 km</t>
  </si>
  <si>
    <t>1182649573</t>
  </si>
  <si>
    <t>43</t>
  </si>
  <si>
    <t>997013509</t>
  </si>
  <si>
    <t>Odvoz suti a vybouraných hmot na skládku nebo meziskládku se složením, na vzdálenost Příplatek k ceně za každý další i započatý 1 km přes 1 km</t>
  </si>
  <si>
    <t>-1025022590</t>
  </si>
  <si>
    <t>395,669*19 'Přepočtené koeficientem množství</t>
  </si>
  <si>
    <t>44</t>
  </si>
  <si>
    <t>997013801</t>
  </si>
  <si>
    <t>Poplatek za uložení stavebního odpadu na skládce (skládkovné) betonového</t>
  </si>
  <si>
    <t>746341621</t>
  </si>
  <si>
    <t>998</t>
  </si>
  <si>
    <t>Přesun hmot</t>
  </si>
  <si>
    <t>45</t>
  </si>
  <si>
    <t>998014011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</si>
  <si>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</si>
  <si>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577366873</t>
  </si>
  <si>
    <t>PSV</t>
  </si>
  <si>
    <t>Práce a dodávky PSV</t>
  </si>
  <si>
    <t>711</t>
  </si>
  <si>
    <t>Izolace proti vodě, vlhkosti a plynům</t>
  </si>
  <si>
    <t>46</t>
  </si>
  <si>
    <t>711111001</t>
  </si>
  <si>
    <t>Provedení izolace proti zemní vlhkosti natěradly a tmely za studena na ploše vodorovné V nátěrem penetračním</t>
  </si>
  <si>
    <t>-361026487</t>
  </si>
  <si>
    <t>47</t>
  </si>
  <si>
    <t>711112001</t>
  </si>
  <si>
    <t>Provedení izolace proti zemní vlhkosti natěradly a tmely za studena na ploše svislé S nátěrem penetračním</t>
  </si>
  <si>
    <t>1615959657</t>
  </si>
  <si>
    <t>na vytažení lemu + boky desky</t>
  </si>
  <si>
    <t>13,13*(0,20+0,18)*2</t>
  </si>
  <si>
    <t>42,80*(0,20+0,18)*2</t>
  </si>
  <si>
    <t>48</t>
  </si>
  <si>
    <t>111631500</t>
  </si>
  <si>
    <t>lak asfaltový penetrační (MJ t) bal 9 kg</t>
  </si>
  <si>
    <t>356863457</t>
  </si>
  <si>
    <t>P</t>
  </si>
  <si>
    <t>Poznámka k položce:
Spotřeba 0,3-0,4kg/m2 dle povrchu, ředidlo technický benzín</t>
  </si>
  <si>
    <t>604,471*0,0003</t>
  </si>
  <si>
    <t>49</t>
  </si>
  <si>
    <t>711141559</t>
  </si>
  <si>
    <t>Provedení izolace proti zemní vlhkosti pásy přitavením NAIP na ploše vodorovné V</t>
  </si>
  <si>
    <t>-939339399</t>
  </si>
  <si>
    <t>s hliníkovou fólií</t>
  </si>
  <si>
    <t>s polyesterovým rounem</t>
  </si>
  <si>
    <t>50</t>
  </si>
  <si>
    <t>711142559</t>
  </si>
  <si>
    <t>Provedení izolace proti zemní vlhkosti pásy přitavením NAIP na ploše svislé S</t>
  </si>
  <si>
    <t>478754320</t>
  </si>
  <si>
    <t>51</t>
  </si>
  <si>
    <t>628560000</t>
  </si>
  <si>
    <t>pás asfaltovaný modifikovaný nosná vložka hliníková folie oboustraná mikrotenová folie</t>
  </si>
  <si>
    <t>-1027923142</t>
  </si>
  <si>
    <t>na vytažení lemu+ boku desky</t>
  </si>
  <si>
    <t>604,471*1,15</t>
  </si>
  <si>
    <t>52</t>
  </si>
  <si>
    <t>628522540</t>
  </si>
  <si>
    <t>pásy s modifikovaným asfaltem tl. 4,0 mm vložka polyesterové rouno minerální jemnozrnný posyp</t>
  </si>
  <si>
    <t>-1211075518</t>
  </si>
  <si>
    <t>53</t>
  </si>
  <si>
    <t>711491172</t>
  </si>
  <si>
    <t>Provedení izolace proti povrchové a podpovrchové tlakové vodě ostatní na ploše vodorovné V z textilií, vrstvy ochranné</t>
  </si>
  <si>
    <t>-72171084</t>
  </si>
  <si>
    <t>54</t>
  </si>
  <si>
    <t>711491272</t>
  </si>
  <si>
    <t>Provedení izolace proti povrchové a podpovrchové tlakové vodě ostatní na ploše svislé S z textilií, vrstvy ochranné</t>
  </si>
  <si>
    <t>-1707478348</t>
  </si>
  <si>
    <t>55</t>
  </si>
  <si>
    <t>693110490</t>
  </si>
  <si>
    <t>jutová tkanina 120 g/m2, šíře 100 cm, nábal 50 m, barva přírodní</t>
  </si>
  <si>
    <t>450722099</t>
  </si>
  <si>
    <t>604,471*1,05</t>
  </si>
  <si>
    <t>56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</si>
  <si>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</si>
  <si>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</si>
  <si>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</si>
  <si>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-183951387</t>
  </si>
  <si>
    <t>713</t>
  </si>
  <si>
    <t>Izolace tepelné</t>
  </si>
  <si>
    <t>57</t>
  </si>
  <si>
    <t>713131145</t>
  </si>
  <si>
    <t>Montáž tepelné izolace stěn rohožemi, pásy, deskami, dílci, bloky (izolační materiál ve specifikaci) lepením bodově</t>
  </si>
  <si>
    <t>1500994239</t>
  </si>
  <si>
    <t>na vytažení lemu + boky desky + podkladví vrstvy</t>
  </si>
  <si>
    <t>13,13*(0,20+0,18+0,02+0,04+0,04+0,15+0,15)*2</t>
  </si>
  <si>
    <t>42,80*(0,20+0,18+0,02+0,04+0,04+0,15+0,15)*2</t>
  </si>
  <si>
    <t>58</t>
  </si>
  <si>
    <t>283763520</t>
  </si>
  <si>
    <t>deska fasádní polystyrénová pro tepelné izolace spodní stavby 1250 x 600 x 50 mm</t>
  </si>
  <si>
    <t>1173835815</t>
  </si>
  <si>
    <t>Poznámka k položce:
lambda=0,034 [W / m K]</t>
  </si>
  <si>
    <t>87,251*1,02</t>
  </si>
  <si>
    <t>59</t>
  </si>
  <si>
    <t>998713101</t>
  </si>
  <si>
    <t>Přesun hmot pro izolace tepelné stanovený z hmotnosti přesunovaného materiálu vodorovná dopravní vzdálenost do 50 m v objektech výšky do 6 m</t>
  </si>
  <si>
    <t>-727515690</t>
  </si>
  <si>
    <t>720</t>
  </si>
  <si>
    <t>Zdravotechnika</t>
  </si>
  <si>
    <t>60</t>
  </si>
  <si>
    <t>7200991111</t>
  </si>
  <si>
    <t>Práce a dodávky spojené se zdravotechnikou celkem, specifikované v samostatné příloze</t>
  </si>
  <si>
    <t>189788264</t>
  </si>
  <si>
    <t>727</t>
  </si>
  <si>
    <t>Zdravotechnika - požární ochrana</t>
  </si>
  <si>
    <t>61</t>
  </si>
  <si>
    <t>727991111R</t>
  </si>
  <si>
    <t>Montáž základny přenosnéh hasícího přístroje</t>
  </si>
  <si>
    <t>-404316343</t>
  </si>
  <si>
    <t>62</t>
  </si>
  <si>
    <t>449321130</t>
  </si>
  <si>
    <t>přístroj hasicí ruční práškový 6 kg</t>
  </si>
  <si>
    <t>-726579491</t>
  </si>
  <si>
    <t>764</t>
  </si>
  <si>
    <t>Konstrukce klempířské</t>
  </si>
  <si>
    <t>63</t>
  </si>
  <si>
    <t>764216604</t>
  </si>
  <si>
    <t>Oplechování parapetů z pozinkovaného plechu s povrchovou úpravou rovných mechanicky kotvené, bez rohů rš 330 mm</t>
  </si>
  <si>
    <t>1759488858</t>
  </si>
  <si>
    <t>pomocně pro rš 350, syst=mové</t>
  </si>
  <si>
    <t>KL/3</t>
  </si>
  <si>
    <t>1,25*1</t>
  </si>
  <si>
    <t>64</t>
  </si>
  <si>
    <t>764216606</t>
  </si>
  <si>
    <t>Oplechování parapetů z pozinkovaného plechu s povrchovou úpravou rovných mechanicky kotvené, bez rohů rš 500 mm</t>
  </si>
  <si>
    <t>-1534021582</t>
  </si>
  <si>
    <t>pomocně pro rš 450, systémové</t>
  </si>
  <si>
    <t>KL/4</t>
  </si>
  <si>
    <t>1,00*1</t>
  </si>
  <si>
    <t>65</t>
  </si>
  <si>
    <t>764511602</t>
  </si>
  <si>
    <t>Žlab podokapní z pozinkovaného plechu s povrchovou úpravou včetně háků a čel půlkruhový rš 330 mm</t>
  </si>
  <si>
    <t>764724534</t>
  </si>
  <si>
    <t>pomocně pro rš 350 ,pro sytémové</t>
  </si>
  <si>
    <t>KL/1</t>
  </si>
  <si>
    <t>86,20</t>
  </si>
  <si>
    <t>66</t>
  </si>
  <si>
    <t>764511642</t>
  </si>
  <si>
    <t>Žlab podokapní z pozinkovaného plechu s povrchovou úpravou včetně háků a čel kotlík oválný (trychtýřový), rš žlabu/průměr svodu 330/100 mm</t>
  </si>
  <si>
    <t>-1229950825</t>
  </si>
  <si>
    <t>pomocně pro 350/100, systémové</t>
  </si>
  <si>
    <t>67</t>
  </si>
  <si>
    <t>764518622</t>
  </si>
  <si>
    <t>Svod z pozinkovaného plechu s upraveným povrchem včetně objímek, kolen a odskoků kruhový, průměru 100 mm</t>
  </si>
  <si>
    <t>-520563863</t>
  </si>
  <si>
    <t>pomocně pro systémové</t>
  </si>
  <si>
    <t>KL/2</t>
  </si>
  <si>
    <t>17,80</t>
  </si>
  <si>
    <t>68</t>
  </si>
  <si>
    <t>998764201</t>
  </si>
  <si>
    <t>Přesun hmot pro konstrukce klempířské stanovený procentní sazbou (%) z ceny vodorovná dopravní vzdálenost do 50 m v objektech výšky do 6 m</t>
  </si>
  <si>
    <t>830538640</t>
  </si>
  <si>
    <t>767</t>
  </si>
  <si>
    <t>Konstrukce zámečnické</t>
  </si>
  <si>
    <t>69</t>
  </si>
  <si>
    <t>767134802</t>
  </si>
  <si>
    <t>Demontáž stěn a příček z plechu oplechování stěn plechy šroubovanými</t>
  </si>
  <si>
    <t>929459193</t>
  </si>
  <si>
    <t>původní kce</t>
  </si>
  <si>
    <t>stěny</t>
  </si>
  <si>
    <t>62,519+63,013+183,429+186,025</t>
  </si>
  <si>
    <t>70</t>
  </si>
  <si>
    <t>767392802</t>
  </si>
  <si>
    <t>Demontáž krytin střech z plechů šroubovaných</t>
  </si>
  <si>
    <t>-1744042301</t>
  </si>
  <si>
    <t>střecha</t>
  </si>
  <si>
    <t>13,40*43,10*1/0,951 "cos 18°</t>
  </si>
  <si>
    <t>71</t>
  </si>
  <si>
    <t>767422101</t>
  </si>
  <si>
    <t>Montáž fasádních kovových obkladů kovová fasáda rošt opláštění</t>
  </si>
  <si>
    <t>319977543</t>
  </si>
  <si>
    <t>obnova všech ocelových prvků haly (opravy, náhrady, povrchová úprava)v ceně</t>
  </si>
  <si>
    <t>skl.S2</t>
  </si>
  <si>
    <t xml:space="preserve"> stěny</t>
  </si>
  <si>
    <t>skl. S2</t>
  </si>
  <si>
    <t>42,800*(4,20-0,12)*2</t>
  </si>
  <si>
    <t>13,130*(4,20-0,12+5,37-0,12)/2*2</t>
  </si>
  <si>
    <t>" Odpočty otvorů</t>
  </si>
  <si>
    <t>oken</t>
  </si>
  <si>
    <t>-0,75*2,00*6</t>
  </si>
  <si>
    <t>vrat</t>
  </si>
  <si>
    <t>-3,60*3,75*1</t>
  </si>
  <si>
    <t>-3,80*3,90*1</t>
  </si>
  <si>
    <t>průhledové stěny</t>
  </si>
  <si>
    <t>-4,00*3,00*1</t>
  </si>
  <si>
    <t>Mezisoučet</t>
  </si>
  <si>
    <t>skl. S3</t>
  </si>
  <si>
    <t>plocha střechy</t>
  </si>
  <si>
    <t>42,800*13,130*1/0,985"cos10°</t>
  </si>
  <si>
    <t>72</t>
  </si>
  <si>
    <t>553247180</t>
  </si>
  <si>
    <t>panel sendvičový stěnový vnější, izolace PIR, skryté kotvení, U= 0,18 W/m2K, modulová/celková šířka 1000/1050 mm, tl. 120 mm</t>
  </si>
  <si>
    <t>306369552</t>
  </si>
  <si>
    <t>pomocně pro systémové panely s izol. jádrem z pěny PIN, oboustranně kryté kovovým plechem</t>
  </si>
  <si>
    <t>422,431*1,08</t>
  </si>
  <si>
    <t>73</t>
  </si>
  <si>
    <t>553247320</t>
  </si>
  <si>
    <t>panel sendvičový střešní, izolace PIR, viditelné kotvení, U= 0,26 W/m2K, modulová/celková šířka 1000/1083 mm, tl. 120/80 mm</t>
  </si>
  <si>
    <t>1733836882</t>
  </si>
  <si>
    <t>skl.S3</t>
  </si>
  <si>
    <t>42,800*13,130</t>
  </si>
  <si>
    <t>561,964*1/0,985"cos10°</t>
  </si>
  <si>
    <t>570,522*1,08</t>
  </si>
  <si>
    <t>74</t>
  </si>
  <si>
    <t>767991111R</t>
  </si>
  <si>
    <t>Montáž a dodávka okna ozn.1, dle specifikace v tab výplně otvorů</t>
  </si>
  <si>
    <t>1635247928</t>
  </si>
  <si>
    <t>75</t>
  </si>
  <si>
    <t>767991112R</t>
  </si>
  <si>
    <t>Montáž a dodávka vrat ozn.2, dle specifikace v tab výplně otvorů</t>
  </si>
  <si>
    <t>383737672</t>
  </si>
  <si>
    <t>76</t>
  </si>
  <si>
    <t>767991113R</t>
  </si>
  <si>
    <t>Montáž a dodávka vrat ozn.3, dle specifikace v tab výplně otvorů</t>
  </si>
  <si>
    <t>-2021260186</t>
  </si>
  <si>
    <t>77</t>
  </si>
  <si>
    <t>767991114R</t>
  </si>
  <si>
    <t>Montáž a dodávka vrat ozn.4, dle specifikace v tab výplně otvorů</t>
  </si>
  <si>
    <t>533219217</t>
  </si>
  <si>
    <t>78</t>
  </si>
  <si>
    <t>767995112</t>
  </si>
  <si>
    <t>Montáž ostatních atypických zámečnických konstrukcí hmotnosti přes 5 do 10 kg</t>
  </si>
  <si>
    <t>1213832395</t>
  </si>
  <si>
    <t>statická nárada vzpěrek</t>
  </si>
  <si>
    <t>1,20*7,09*28</t>
  </si>
  <si>
    <t>79</t>
  </si>
  <si>
    <t>130104260</t>
  </si>
  <si>
    <t>úhelník ocelový rovnostranný, v jakosti 11 375, 60 x 60 x 8 mm</t>
  </si>
  <si>
    <t>1969688735</t>
  </si>
  <si>
    <t>Poznámka k položce:
Hmotnost: 7,09 kg/m</t>
  </si>
  <si>
    <t>1,20*0,00709*28*1,15</t>
  </si>
  <si>
    <t>80</t>
  </si>
  <si>
    <t>767991119R</t>
  </si>
  <si>
    <t>-1175785967</t>
  </si>
  <si>
    <t>1102,284/(0,80*2,00)*9</t>
  </si>
  <si>
    <t>783</t>
  </si>
  <si>
    <t>Dokončovací práce - nátěry</t>
  </si>
  <si>
    <t>81</t>
  </si>
  <si>
    <t>783306809R</t>
  </si>
  <si>
    <t>Odstranění nátěrů ze zámečnických konstrukcí okartáčováním</t>
  </si>
  <si>
    <t>2851812</t>
  </si>
  <si>
    <t>82</t>
  </si>
  <si>
    <t>783314203</t>
  </si>
  <si>
    <t>Základní antikorozní nátěr zámečnických konstrukcí jednonásobný syntetický samozákladující</t>
  </si>
  <si>
    <t>-8879576</t>
  </si>
  <si>
    <t>Součet pro GT</t>
  </si>
  <si>
    <t>doplňované kce</t>
  </si>
  <si>
    <t>0,274*32</t>
  </si>
  <si>
    <t>1102,284+8,768</t>
  </si>
  <si>
    <t>83</t>
  </si>
  <si>
    <t>783317101</t>
  </si>
  <si>
    <t>Krycí nátěr (email) zámečnických konstrukcí jednonásobný syntetický standardní</t>
  </si>
  <si>
    <t>1543936234</t>
  </si>
  <si>
    <t>84</t>
  </si>
  <si>
    <t>783901551</t>
  </si>
  <si>
    <t>Příprava podkladu betonových podlah před provedením nátěru omytím tlakovou vodou</t>
  </si>
  <si>
    <t>1455607218</t>
  </si>
  <si>
    <t>13,13*0,20*2</t>
  </si>
  <si>
    <t>42,80*0,20*2</t>
  </si>
  <si>
    <t>85</t>
  </si>
  <si>
    <t>783917161</t>
  </si>
  <si>
    <t>Krycí (uzavírací) nátěr betonových podlah dvojnásobný syntetický</t>
  </si>
  <si>
    <t>1198803835</t>
  </si>
  <si>
    <t>pomocně pro sytémový uzavírací nástřik</t>
  </si>
  <si>
    <t>Práce a dodávky M</t>
  </si>
  <si>
    <t>21-M</t>
  </si>
  <si>
    <t>Elektromontáže</t>
  </si>
  <si>
    <t>86</t>
  </si>
  <si>
    <t>210991111</t>
  </si>
  <si>
    <t>Práce a dodávky spojené se silnoproudem celkem, specifikované v samostatné příloze</t>
  </si>
  <si>
    <t>-608302602</t>
  </si>
  <si>
    <t>22-M</t>
  </si>
  <si>
    <t xml:space="preserve">Montáže slaboproudých technologických zařízení </t>
  </si>
  <si>
    <t>87</t>
  </si>
  <si>
    <t>220991111</t>
  </si>
  <si>
    <t>Práce a dodávky spojené se slaboproudem celkem, specifikované v samostatné příloze</t>
  </si>
  <si>
    <t>-876310135</t>
  </si>
  <si>
    <t>HZS</t>
  </si>
  <si>
    <t>Hodinové zúčtovací sazby</t>
  </si>
  <si>
    <t>88</t>
  </si>
  <si>
    <t>HZS1291</t>
  </si>
  <si>
    <t>Hodinové zúčtovací sazby profesí HSV zemní a pomocné práce pomocný stavební dělník</t>
  </si>
  <si>
    <t>hod</t>
  </si>
  <si>
    <t>512</t>
  </si>
  <si>
    <t>52262238</t>
  </si>
  <si>
    <t>obecné přípomoci</t>
  </si>
  <si>
    <t>89</t>
  </si>
  <si>
    <t>HZS1301</t>
  </si>
  <si>
    <t>Hodinové zúčtovací sazby profesí HSV provádění konstrukcí zedník</t>
  </si>
  <si>
    <t>-1802028060</t>
  </si>
  <si>
    <t>90</t>
  </si>
  <si>
    <t>HZS1441</t>
  </si>
  <si>
    <t>Hodinové zúčtovací sazby profesí HSV provádění konstrukcí inženýrských a dopravních staveb svářeč</t>
  </si>
  <si>
    <t>560418305</t>
  </si>
  <si>
    <t>91</t>
  </si>
  <si>
    <t>111991111R</t>
  </si>
  <si>
    <t>pomocný materiál pro přípomoci, zdící, pojiva atp.</t>
  </si>
  <si>
    <t>238505566</t>
  </si>
  <si>
    <t>Objekt: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</si>
  <si>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</si>
  <si>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</si>
  <si>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</si>
  <si>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</si>
  <si>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</si>
  <si>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</si>
  <si>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</si>
  <si>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011503000</t>
  </si>
  <si>
    <t>Průzkumné, geodetické a projektové práce průzkumné práce stavební průzkum bez rozlišení</t>
  </si>
  <si>
    <t>1024</t>
  </si>
  <si>
    <t>-1570239903</t>
  </si>
  <si>
    <t>SONDY PRO STATIKU:</t>
  </si>
  <si>
    <t>OTEVŘENÍ VÝKLENKU 9KS</t>
  </si>
  <si>
    <t>KE ZHLAVÍ TRÁMŮ 2KS</t>
  </si>
  <si>
    <t>SONDY RESTAURÁTORSKÉ  BRÁNA 3KS OSTATNÍ ZAPOČTENY V ČÁ. RESTAUROVÁNÍ</t>
  </si>
  <si>
    <t>SONDY PRO NÁTĚRY OKEN</t>
  </si>
  <si>
    <t>36 KS</t>
  </si>
  <si>
    <t>VYTÝČENÍ SÍTÍ VNITŘNÍ I VNĚJŠÍ INFRASTRUKTURY</t>
  </si>
  <si>
    <t>KOMINICKÉ PRŮZKUMY</t>
  </si>
  <si>
    <t>012103000</t>
  </si>
  <si>
    <t>Průzkumné, geodetické a projektové práce geodetické práce před výstavbou</t>
  </si>
  <si>
    <t>CS ÚRS 2016 01</t>
  </si>
  <si>
    <t>120245129</t>
  </si>
  <si>
    <t>012203000</t>
  </si>
  <si>
    <t>Průzkumné, geodetické a projektové práce geodetické práce při provádění stavby</t>
  </si>
  <si>
    <t>-328459644</t>
  </si>
  <si>
    <t>012303000</t>
  </si>
  <si>
    <t>Průzkumné, geodetické a projektové práce geodetické práce po výstavbě</t>
  </si>
  <si>
    <t>CS ÚRS 2013 01</t>
  </si>
  <si>
    <t>-459994710</t>
  </si>
  <si>
    <t>013254000</t>
  </si>
  <si>
    <t>Průzkumné, geodetické a projektové práce projektové práce dokumentace stavby (výkresová a textová) skutečného provedení stavby</t>
  </si>
  <si>
    <t>-1438483531</t>
  </si>
  <si>
    <t>VRN3</t>
  </si>
  <si>
    <t>Zařízení staveniště</t>
  </si>
  <si>
    <t>030001000</t>
  </si>
  <si>
    <t>Základní rozdělení průvodních činností a nákladů zařízení staveniště</t>
  </si>
  <si>
    <t>-1398649762</t>
  </si>
  <si>
    <t>VRN4</t>
  </si>
  <si>
    <t>Inženýrská činnost</t>
  </si>
  <si>
    <t>045203000</t>
  </si>
  <si>
    <t>Inženýrská činnost kompletační a koordinační činnost kompletační činnost</t>
  </si>
  <si>
    <t>-184452820</t>
  </si>
  <si>
    <t>VRN9</t>
  </si>
  <si>
    <t>Ostatní náklady</t>
  </si>
  <si>
    <t>090001000</t>
  </si>
  <si>
    <t>Základní rozdělení průvodních činností a nákladů ostatní náklady</t>
  </si>
  <si>
    <t>-1780788723</t>
  </si>
  <si>
    <t>DOZORY, DOHLEDY, REVIZE, TECHNICKÁ POMOC</t>
  </si>
  <si>
    <t>PŘEDEPSANÉ KONTROLY PŮVODNÍCH PRVKŮ A KCÍ S OPRAVOU</t>
  </si>
  <si>
    <t xml:space="preserve">VÝROBNÍ DOKUMENTACE </t>
  </si>
  <si>
    <t>FOTODOKUMENTACE</t>
  </si>
  <si>
    <t>ODSTRANĚNÍ DŮSLEDKŮ STAVEBNÍ ČINNOSTI VČ.EV.OZELENĚNÍ</t>
  </si>
  <si>
    <t>SPECIÁLNÍ ČINNOSTI</t>
  </si>
  <si>
    <t>SPECIÁLNÍ TECHNIKA</t>
  </si>
  <si>
    <t>PRÁCE A DODÁVKY NEZBYTNÉ / NADBYTEČNÉ K ŘÁDNÉMU PROVEDENÍ DÍLA S OHLEDEM NA ZHOTOVITELEM PŘEDPOKLÁDANÉ TECHNOLOGICKÉ POSTUPY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</si>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</sst>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6" t="s">
        <v>16</v>
      </c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29"/>
      <c r="AQ5" s="31"/>
      <c r="BE5" s="354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8" t="s">
        <v>19</v>
      </c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29"/>
      <c r="AQ6" s="31"/>
      <c r="BE6" s="355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55"/>
      <c r="BS7" s="24" t="s">
        <v>8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55"/>
      <c r="BS8" s="24" t="s">
        <v>8</v>
      </c>
    </row>
    <row r="9" spans="1:74" ht="29.25" customHeight="1">
      <c r="B9" s="28"/>
      <c r="C9" s="29"/>
      <c r="D9" s="34" t="s">
        <v>28</v>
      </c>
      <c r="E9" s="29"/>
      <c r="F9" s="29"/>
      <c r="G9" s="29"/>
      <c r="H9" s="29"/>
      <c r="I9" s="29"/>
      <c r="J9" s="29"/>
      <c r="K9" s="39" t="s">
        <v>29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4" t="s">
        <v>30</v>
      </c>
      <c r="AL9" s="29"/>
      <c r="AM9" s="29"/>
      <c r="AN9" s="39" t="s">
        <v>31</v>
      </c>
      <c r="AO9" s="29"/>
      <c r="AP9" s="29"/>
      <c r="AQ9" s="31"/>
      <c r="BE9" s="355"/>
      <c r="BS9" s="24" t="s">
        <v>8</v>
      </c>
    </row>
    <row r="10" spans="1:74" ht="14.45" customHeight="1">
      <c r="B10" s="28"/>
      <c r="C10" s="29"/>
      <c r="D10" s="37" t="s">
        <v>32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33</v>
      </c>
      <c r="AL10" s="29"/>
      <c r="AM10" s="29"/>
      <c r="AN10" s="35" t="s">
        <v>34</v>
      </c>
      <c r="AO10" s="29"/>
      <c r="AP10" s="29"/>
      <c r="AQ10" s="31"/>
      <c r="BE10" s="355"/>
      <c r="BS10" s="24" t="s">
        <v>8</v>
      </c>
    </row>
    <row r="11" spans="1:74" ht="18.399999999999999" customHeight="1">
      <c r="B11" s="28"/>
      <c r="C11" s="29"/>
      <c r="D11" s="29"/>
      <c r="E11" s="35" t="s">
        <v>35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36</v>
      </c>
      <c r="AL11" s="29"/>
      <c r="AM11" s="29"/>
      <c r="AN11" s="35" t="s">
        <v>34</v>
      </c>
      <c r="AO11" s="29"/>
      <c r="AP11" s="29"/>
      <c r="AQ11" s="31"/>
      <c r="BE11" s="355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55"/>
      <c r="BS12" s="24" t="s">
        <v>8</v>
      </c>
    </row>
    <row r="13" spans="1:74" ht="14.45" customHeight="1">
      <c r="B13" s="28"/>
      <c r="C13" s="29"/>
      <c r="D13" s="37" t="s">
        <v>37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33</v>
      </c>
      <c r="AL13" s="29"/>
      <c r="AM13" s="29"/>
      <c r="AN13" s="40" t="s">
        <v>38</v>
      </c>
      <c r="AO13" s="29"/>
      <c r="AP13" s="29"/>
      <c r="AQ13" s="31"/>
      <c r="BE13" s="355"/>
      <c r="BS13" s="24" t="s">
        <v>8</v>
      </c>
    </row>
    <row r="14" spans="1:74">
      <c r="B14" s="28"/>
      <c r="C14" s="29"/>
      <c r="D14" s="29"/>
      <c r="E14" s="359" t="s">
        <v>38</v>
      </c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7" t="s">
        <v>36</v>
      </c>
      <c r="AL14" s="29"/>
      <c r="AM14" s="29"/>
      <c r="AN14" s="40" t="s">
        <v>38</v>
      </c>
      <c r="AO14" s="29"/>
      <c r="AP14" s="29"/>
      <c r="AQ14" s="31"/>
      <c r="BE14" s="355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55"/>
      <c r="BS15" s="24" t="s">
        <v>6</v>
      </c>
    </row>
    <row r="16" spans="1:74" ht="14.45" customHeight="1">
      <c r="B16" s="28"/>
      <c r="C16" s="29"/>
      <c r="D16" s="37" t="s">
        <v>39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33</v>
      </c>
      <c r="AL16" s="29"/>
      <c r="AM16" s="29"/>
      <c r="AN16" s="35" t="s">
        <v>34</v>
      </c>
      <c r="AO16" s="29"/>
      <c r="AP16" s="29"/>
      <c r="AQ16" s="31"/>
      <c r="BE16" s="355"/>
      <c r="BS16" s="24" t="s">
        <v>6</v>
      </c>
    </row>
    <row r="17" spans="2:71" ht="18.399999999999999" customHeight="1">
      <c r="B17" s="28"/>
      <c r="C17" s="29"/>
      <c r="D17" s="29"/>
      <c r="E17" s="35" t="s">
        <v>40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36</v>
      </c>
      <c r="AL17" s="29"/>
      <c r="AM17" s="29"/>
      <c r="AN17" s="35" t="s">
        <v>34</v>
      </c>
      <c r="AO17" s="29"/>
      <c r="AP17" s="29"/>
      <c r="AQ17" s="31"/>
      <c r="BE17" s="355"/>
      <c r="BS17" s="24" t="s">
        <v>41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55"/>
      <c r="BS18" s="24" t="s">
        <v>8</v>
      </c>
    </row>
    <row r="19" spans="2:71" ht="14.45" customHeight="1">
      <c r="B19" s="28"/>
      <c r="C19" s="29"/>
      <c r="D19" s="37" t="s">
        <v>42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55"/>
      <c r="BS19" s="24" t="s">
        <v>8</v>
      </c>
    </row>
    <row r="20" spans="2:71" ht="22.5" customHeight="1">
      <c r="B20" s="28"/>
      <c r="C20" s="29"/>
      <c r="D20" s="29"/>
      <c r="E20" s="361" t="s">
        <v>34</v>
      </c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29"/>
      <c r="AP20" s="29"/>
      <c r="AQ20" s="31"/>
      <c r="BE20" s="355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55"/>
    </row>
    <row r="22" spans="2:71" ht="6.95" customHeight="1">
      <c r="B22" s="28"/>
      <c r="C22" s="29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9"/>
      <c r="AQ22" s="31"/>
      <c r="BE22" s="355"/>
    </row>
    <row r="23" spans="2:71" s="1" customFormat="1" ht="25.9" customHeight="1">
      <c r="B23" s="42"/>
      <c r="C23" s="43"/>
      <c r="D23" s="44" t="s">
        <v>43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62">
        <f>ROUND(AG51,2)</f>
        <v>0</v>
      </c>
      <c r="AL23" s="363"/>
      <c r="AM23" s="363"/>
      <c r="AN23" s="363"/>
      <c r="AO23" s="363"/>
      <c r="AP23" s="43"/>
      <c r="AQ23" s="46"/>
      <c r="BE23" s="355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55"/>
    </row>
    <row r="25" spans="2:71" s="1" customFormat="1" ht="13.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64" t="s">
        <v>44</v>
      </c>
      <c r="M25" s="364"/>
      <c r="N25" s="364"/>
      <c r="O25" s="364"/>
      <c r="P25" s="43"/>
      <c r="Q25" s="43"/>
      <c r="R25" s="43"/>
      <c r="S25" s="43"/>
      <c r="T25" s="43"/>
      <c r="U25" s="43"/>
      <c r="V25" s="43"/>
      <c r="W25" s="364" t="s">
        <v>45</v>
      </c>
      <c r="X25" s="364"/>
      <c r="Y25" s="364"/>
      <c r="Z25" s="364"/>
      <c r="AA25" s="364"/>
      <c r="AB25" s="364"/>
      <c r="AC25" s="364"/>
      <c r="AD25" s="364"/>
      <c r="AE25" s="364"/>
      <c r="AF25" s="43"/>
      <c r="AG25" s="43"/>
      <c r="AH25" s="43"/>
      <c r="AI25" s="43"/>
      <c r="AJ25" s="43"/>
      <c r="AK25" s="364" t="s">
        <v>46</v>
      </c>
      <c r="AL25" s="364"/>
      <c r="AM25" s="364"/>
      <c r="AN25" s="364"/>
      <c r="AO25" s="364"/>
      <c r="AP25" s="43"/>
      <c r="AQ25" s="46"/>
      <c r="BE25" s="355"/>
    </row>
    <row r="26" spans="2:71" s="2" customFormat="1" ht="14.45" customHeight="1">
      <c r="B26" s="48"/>
      <c r="C26" s="49"/>
      <c r="D26" s="50" t="s">
        <v>47</v>
      </c>
      <c r="E26" s="49"/>
      <c r="F26" s="50" t="s">
        <v>48</v>
      </c>
      <c r="G26" s="49"/>
      <c r="H26" s="49"/>
      <c r="I26" s="49"/>
      <c r="J26" s="49"/>
      <c r="K26" s="49"/>
      <c r="L26" s="365">
        <v>0.21</v>
      </c>
      <c r="M26" s="366"/>
      <c r="N26" s="366"/>
      <c r="O26" s="366"/>
      <c r="P26" s="49"/>
      <c r="Q26" s="49"/>
      <c r="R26" s="49"/>
      <c r="S26" s="49"/>
      <c r="T26" s="49"/>
      <c r="U26" s="49"/>
      <c r="V26" s="49"/>
      <c r="W26" s="367">
        <f>ROUND(AZ51,2)</f>
        <v>0</v>
      </c>
      <c r="X26" s="366"/>
      <c r="Y26" s="366"/>
      <c r="Z26" s="366"/>
      <c r="AA26" s="366"/>
      <c r="AB26" s="366"/>
      <c r="AC26" s="366"/>
      <c r="AD26" s="366"/>
      <c r="AE26" s="366"/>
      <c r="AF26" s="49"/>
      <c r="AG26" s="49"/>
      <c r="AH26" s="49"/>
      <c r="AI26" s="49"/>
      <c r="AJ26" s="49"/>
      <c r="AK26" s="367">
        <f>ROUND(AV51,2)</f>
        <v>0</v>
      </c>
      <c r="AL26" s="366"/>
      <c r="AM26" s="366"/>
      <c r="AN26" s="366"/>
      <c r="AO26" s="366"/>
      <c r="AP26" s="49"/>
      <c r="AQ26" s="51"/>
      <c r="BE26" s="355"/>
    </row>
    <row r="27" spans="2:71" s="2" customFormat="1" ht="14.45" customHeight="1">
      <c r="B27" s="48"/>
      <c r="C27" s="49"/>
      <c r="D27" s="49"/>
      <c r="E27" s="49"/>
      <c r="F27" s="50" t="s">
        <v>49</v>
      </c>
      <c r="G27" s="49"/>
      <c r="H27" s="49"/>
      <c r="I27" s="49"/>
      <c r="J27" s="49"/>
      <c r="K27" s="49"/>
      <c r="L27" s="365">
        <v>0.15</v>
      </c>
      <c r="M27" s="366"/>
      <c r="N27" s="366"/>
      <c r="O27" s="366"/>
      <c r="P27" s="49"/>
      <c r="Q27" s="49"/>
      <c r="R27" s="49"/>
      <c r="S27" s="49"/>
      <c r="T27" s="49"/>
      <c r="U27" s="49"/>
      <c r="V27" s="49"/>
      <c r="W27" s="367">
        <f>ROUND(BA51,2)</f>
        <v>0</v>
      </c>
      <c r="X27" s="366"/>
      <c r="Y27" s="366"/>
      <c r="Z27" s="366"/>
      <c r="AA27" s="366"/>
      <c r="AB27" s="366"/>
      <c r="AC27" s="366"/>
      <c r="AD27" s="366"/>
      <c r="AE27" s="366"/>
      <c r="AF27" s="49"/>
      <c r="AG27" s="49"/>
      <c r="AH27" s="49"/>
      <c r="AI27" s="49"/>
      <c r="AJ27" s="49"/>
      <c r="AK27" s="367">
        <f>ROUND(AW51,2)</f>
        <v>0</v>
      </c>
      <c r="AL27" s="366"/>
      <c r="AM27" s="366"/>
      <c r="AN27" s="366"/>
      <c r="AO27" s="366"/>
      <c r="AP27" s="49"/>
      <c r="AQ27" s="51"/>
      <c r="BE27" s="355"/>
    </row>
    <row r="28" spans="2:71" s="2" customFormat="1" ht="14.45" hidden="1" customHeight="1">
      <c r="B28" s="48"/>
      <c r="C28" s="49"/>
      <c r="D28" s="49"/>
      <c r="E28" s="49"/>
      <c r="F28" s="50" t="s">
        <v>50</v>
      </c>
      <c r="G28" s="49"/>
      <c r="H28" s="49"/>
      <c r="I28" s="49"/>
      <c r="J28" s="49"/>
      <c r="K28" s="49"/>
      <c r="L28" s="365">
        <v>0.21</v>
      </c>
      <c r="M28" s="366"/>
      <c r="N28" s="366"/>
      <c r="O28" s="366"/>
      <c r="P28" s="49"/>
      <c r="Q28" s="49"/>
      <c r="R28" s="49"/>
      <c r="S28" s="49"/>
      <c r="T28" s="49"/>
      <c r="U28" s="49"/>
      <c r="V28" s="49"/>
      <c r="W28" s="367">
        <f>ROUND(BB51,2)</f>
        <v>0</v>
      </c>
      <c r="X28" s="366"/>
      <c r="Y28" s="366"/>
      <c r="Z28" s="366"/>
      <c r="AA28" s="366"/>
      <c r="AB28" s="366"/>
      <c r="AC28" s="366"/>
      <c r="AD28" s="366"/>
      <c r="AE28" s="366"/>
      <c r="AF28" s="49"/>
      <c r="AG28" s="49"/>
      <c r="AH28" s="49"/>
      <c r="AI28" s="49"/>
      <c r="AJ28" s="49"/>
      <c r="AK28" s="367">
        <v>0</v>
      </c>
      <c r="AL28" s="366"/>
      <c r="AM28" s="366"/>
      <c r="AN28" s="366"/>
      <c r="AO28" s="366"/>
      <c r="AP28" s="49"/>
      <c r="AQ28" s="51"/>
      <c r="BE28" s="355"/>
    </row>
    <row r="29" spans="2:71" s="2" customFormat="1" ht="14.45" hidden="1" customHeight="1">
      <c r="B29" s="48"/>
      <c r="C29" s="49"/>
      <c r="D29" s="49"/>
      <c r="E29" s="49"/>
      <c r="F29" s="50" t="s">
        <v>51</v>
      </c>
      <c r="G29" s="49"/>
      <c r="H29" s="49"/>
      <c r="I29" s="49"/>
      <c r="J29" s="49"/>
      <c r="K29" s="49"/>
      <c r="L29" s="365">
        <v>0.15</v>
      </c>
      <c r="M29" s="366"/>
      <c r="N29" s="366"/>
      <c r="O29" s="366"/>
      <c r="P29" s="49"/>
      <c r="Q29" s="49"/>
      <c r="R29" s="49"/>
      <c r="S29" s="49"/>
      <c r="T29" s="49"/>
      <c r="U29" s="49"/>
      <c r="V29" s="49"/>
      <c r="W29" s="367">
        <f>ROUND(BC51,2)</f>
        <v>0</v>
      </c>
      <c r="X29" s="366"/>
      <c r="Y29" s="366"/>
      <c r="Z29" s="366"/>
      <c r="AA29" s="366"/>
      <c r="AB29" s="366"/>
      <c r="AC29" s="366"/>
      <c r="AD29" s="366"/>
      <c r="AE29" s="366"/>
      <c r="AF29" s="49"/>
      <c r="AG29" s="49"/>
      <c r="AH29" s="49"/>
      <c r="AI29" s="49"/>
      <c r="AJ29" s="49"/>
      <c r="AK29" s="367">
        <v>0</v>
      </c>
      <c r="AL29" s="366"/>
      <c r="AM29" s="366"/>
      <c r="AN29" s="366"/>
      <c r="AO29" s="366"/>
      <c r="AP29" s="49"/>
      <c r="AQ29" s="51"/>
      <c r="BE29" s="355"/>
    </row>
    <row r="30" spans="2:71" s="2" customFormat="1" ht="14.45" hidden="1" customHeight="1">
      <c r="B30" s="48"/>
      <c r="C30" s="49"/>
      <c r="D30" s="49"/>
      <c r="E30" s="49"/>
      <c r="F30" s="50" t="s">
        <v>52</v>
      </c>
      <c r="G30" s="49"/>
      <c r="H30" s="49"/>
      <c r="I30" s="49"/>
      <c r="J30" s="49"/>
      <c r="K30" s="49"/>
      <c r="L30" s="365">
        <v>0</v>
      </c>
      <c r="M30" s="366"/>
      <c r="N30" s="366"/>
      <c r="O30" s="366"/>
      <c r="P30" s="49"/>
      <c r="Q30" s="49"/>
      <c r="R30" s="49"/>
      <c r="S30" s="49"/>
      <c r="T30" s="49"/>
      <c r="U30" s="49"/>
      <c r="V30" s="49"/>
      <c r="W30" s="367">
        <f>ROUND(BD51,2)</f>
        <v>0</v>
      </c>
      <c r="X30" s="366"/>
      <c r="Y30" s="366"/>
      <c r="Z30" s="366"/>
      <c r="AA30" s="366"/>
      <c r="AB30" s="366"/>
      <c r="AC30" s="366"/>
      <c r="AD30" s="366"/>
      <c r="AE30" s="366"/>
      <c r="AF30" s="49"/>
      <c r="AG30" s="49"/>
      <c r="AH30" s="49"/>
      <c r="AI30" s="49"/>
      <c r="AJ30" s="49"/>
      <c r="AK30" s="367">
        <v>0</v>
      </c>
      <c r="AL30" s="366"/>
      <c r="AM30" s="366"/>
      <c r="AN30" s="366"/>
      <c r="AO30" s="366"/>
      <c r="AP30" s="49"/>
      <c r="AQ30" s="51"/>
      <c r="BE30" s="355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55"/>
    </row>
    <row r="32" spans="2:71" s="1" customFormat="1" ht="25.9" customHeight="1">
      <c r="B32" s="42"/>
      <c r="C32" s="52"/>
      <c r="D32" s="53" t="s">
        <v>53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54</v>
      </c>
      <c r="U32" s="54"/>
      <c r="V32" s="54"/>
      <c r="W32" s="54"/>
      <c r="X32" s="368" t="s">
        <v>55</v>
      </c>
      <c r="Y32" s="369"/>
      <c r="Z32" s="369"/>
      <c r="AA32" s="369"/>
      <c r="AB32" s="369"/>
      <c r="AC32" s="54"/>
      <c r="AD32" s="54"/>
      <c r="AE32" s="54"/>
      <c r="AF32" s="54"/>
      <c r="AG32" s="54"/>
      <c r="AH32" s="54"/>
      <c r="AI32" s="54"/>
      <c r="AJ32" s="54"/>
      <c r="AK32" s="370">
        <f>SUM(AK23:AK30)</f>
        <v>0</v>
      </c>
      <c r="AL32" s="369"/>
      <c r="AM32" s="369"/>
      <c r="AN32" s="369"/>
      <c r="AO32" s="371"/>
      <c r="AP32" s="52"/>
      <c r="AQ32" s="56"/>
      <c r="BE32" s="355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56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17022Z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72" t="str">
        <f>K6</f>
        <v>NZM- Čáslav, Rekonstrukce haly K</v>
      </c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>
      <c r="B44" s="42"/>
      <c r="C44" s="66" t="s">
        <v>24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Čáslav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26</v>
      </c>
      <c r="AJ44" s="64"/>
      <c r="AK44" s="64"/>
      <c r="AL44" s="64"/>
      <c r="AM44" s="374" t="str">
        <f>IF(AN8= "","",AN8)</f>
        <v>2.5.2017</v>
      </c>
      <c r="AN44" s="374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>
      <c r="B46" s="42"/>
      <c r="C46" s="66" t="s">
        <v>32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>NZM Praha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39</v>
      </c>
      <c r="AJ46" s="64"/>
      <c r="AK46" s="64"/>
      <c r="AL46" s="64"/>
      <c r="AM46" s="375" t="str">
        <f>IF(E17="","",E17)</f>
        <v>Projektový atelier pro arch.a poz.st.</v>
      </c>
      <c r="AN46" s="375"/>
      <c r="AO46" s="375"/>
      <c r="AP46" s="375"/>
      <c r="AQ46" s="64"/>
      <c r="AR46" s="62"/>
      <c r="AS46" s="376" t="s">
        <v>57</v>
      </c>
      <c r="AT46" s="377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>
      <c r="B47" s="42"/>
      <c r="C47" s="66" t="s">
        <v>37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78"/>
      <c r="AT47" s="379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80"/>
      <c r="AT48" s="381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82" t="s">
        <v>58</v>
      </c>
      <c r="D49" s="383"/>
      <c r="E49" s="383"/>
      <c r="F49" s="383"/>
      <c r="G49" s="383"/>
      <c r="H49" s="80"/>
      <c r="I49" s="384" t="s">
        <v>59</v>
      </c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5" t="s">
        <v>60</v>
      </c>
      <c r="AH49" s="383"/>
      <c r="AI49" s="383"/>
      <c r="AJ49" s="383"/>
      <c r="AK49" s="383"/>
      <c r="AL49" s="383"/>
      <c r="AM49" s="383"/>
      <c r="AN49" s="384" t="s">
        <v>61</v>
      </c>
      <c r="AO49" s="383"/>
      <c r="AP49" s="383"/>
      <c r="AQ49" s="81" t="s">
        <v>62</v>
      </c>
      <c r="AR49" s="62"/>
      <c r="AS49" s="82" t="s">
        <v>63</v>
      </c>
      <c r="AT49" s="83" t="s">
        <v>64</v>
      </c>
      <c r="AU49" s="83" t="s">
        <v>65</v>
      </c>
      <c r="AV49" s="83" t="s">
        <v>66</v>
      </c>
      <c r="AW49" s="83" t="s">
        <v>67</v>
      </c>
      <c r="AX49" s="83" t="s">
        <v>68</v>
      </c>
      <c r="AY49" s="83" t="s">
        <v>69</v>
      </c>
      <c r="AZ49" s="83" t="s">
        <v>70</v>
      </c>
      <c r="BA49" s="83" t="s">
        <v>71</v>
      </c>
      <c r="BB49" s="83" t="s">
        <v>72</v>
      </c>
      <c r="BC49" s="83" t="s">
        <v>73</v>
      </c>
      <c r="BD49" s="84" t="s">
        <v>74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75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389">
        <f>ROUND(SUM(AG52:AG53),2)</f>
        <v>0</v>
      </c>
      <c r="AH51" s="389"/>
      <c r="AI51" s="389"/>
      <c r="AJ51" s="389"/>
      <c r="AK51" s="389"/>
      <c r="AL51" s="389"/>
      <c r="AM51" s="389"/>
      <c r="AN51" s="390">
        <f>SUM(AG51,AT51)</f>
        <v>0</v>
      </c>
      <c r="AO51" s="390"/>
      <c r="AP51" s="390"/>
      <c r="AQ51" s="90" t="s">
        <v>34</v>
      </c>
      <c r="AR51" s="72"/>
      <c r="AS51" s="91">
        <f>ROUND(SUM(AS52:AS53),2)</f>
        <v>0</v>
      </c>
      <c r="AT51" s="92">
        <f>ROUND(SUM(AV51:AW51),2)</f>
        <v>0</v>
      </c>
      <c r="AU51" s="93">
        <f>ROUND(SUM(AU52:AU53),5)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ROUND(SUM(AZ52:AZ53),2)</f>
        <v>0</v>
      </c>
      <c r="BA51" s="92">
        <f>ROUND(SUM(BA52:BA53),2)</f>
        <v>0</v>
      </c>
      <c r="BB51" s="92">
        <f>ROUND(SUM(BB52:BB53),2)</f>
        <v>0</v>
      </c>
      <c r="BC51" s="92">
        <f>ROUND(SUM(BC52:BC53),2)</f>
        <v>0</v>
      </c>
      <c r="BD51" s="94">
        <f>ROUND(SUM(BD52:BD53),2)</f>
        <v>0</v>
      </c>
      <c r="BS51" s="95" t="s">
        <v>76</v>
      </c>
      <c r="BT51" s="95" t="s">
        <v>77</v>
      </c>
      <c r="BV51" s="95" t="s">
        <v>78</v>
      </c>
      <c r="BW51" s="95" t="s">
        <v>7</v>
      </c>
      <c r="BX51" s="95" t="s">
        <v>79</v>
      </c>
      <c r="CL51" s="95" t="s">
        <v>21</v>
      </c>
    </row>
    <row r="52" spans="1:91" s="5" customFormat="1" ht="22.5" customHeight="1">
      <c r="A52" s="96" t="s">
        <v>80</v>
      </c>
      <c r="B52" s="97"/>
      <c r="C52" s="98"/>
      <c r="D52" s="388" t="s">
        <v>16</v>
      </c>
      <c r="E52" s="388"/>
      <c r="F52" s="388"/>
      <c r="G52" s="388"/>
      <c r="H52" s="388"/>
      <c r="I52" s="99"/>
      <c r="J52" s="388" t="s">
        <v>19</v>
      </c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6">
        <f>'17022Z - NZM- Čáslav, Rek...'!J25</f>
        <v>0</v>
      </c>
      <c r="AH52" s="387"/>
      <c r="AI52" s="387"/>
      <c r="AJ52" s="387"/>
      <c r="AK52" s="387"/>
      <c r="AL52" s="387"/>
      <c r="AM52" s="387"/>
      <c r="AN52" s="386">
        <f>SUM(AG52,AT52)</f>
        <v>0</v>
      </c>
      <c r="AO52" s="387"/>
      <c r="AP52" s="387"/>
      <c r="AQ52" s="100" t="s">
        <v>81</v>
      </c>
      <c r="AR52" s="101"/>
      <c r="AS52" s="102">
        <v>0</v>
      </c>
      <c r="AT52" s="103">
        <f>ROUND(SUM(AV52:AW52),2)</f>
        <v>0</v>
      </c>
      <c r="AU52" s="104">
        <f>'17022Z - NZM- Čáslav, Rek...'!P91</f>
        <v>0</v>
      </c>
      <c r="AV52" s="103">
        <f>'17022Z - NZM- Čáslav, Rek...'!J28</f>
        <v>0</v>
      </c>
      <c r="AW52" s="103">
        <f>'17022Z - NZM- Čáslav, Rek...'!J29</f>
        <v>0</v>
      </c>
      <c r="AX52" s="103">
        <f>'17022Z - NZM- Čáslav, Rek...'!J30</f>
        <v>0</v>
      </c>
      <c r="AY52" s="103">
        <f>'17022Z - NZM- Čáslav, Rek...'!J31</f>
        <v>0</v>
      </c>
      <c r="AZ52" s="103">
        <f>'17022Z - NZM- Čáslav, Rek...'!F28</f>
        <v>0</v>
      </c>
      <c r="BA52" s="103">
        <f>'17022Z - NZM- Čáslav, Rek...'!F29</f>
        <v>0</v>
      </c>
      <c r="BB52" s="103">
        <f>'17022Z - NZM- Čáslav, Rek...'!F30</f>
        <v>0</v>
      </c>
      <c r="BC52" s="103">
        <f>'17022Z - NZM- Čáslav, Rek...'!F31</f>
        <v>0</v>
      </c>
      <c r="BD52" s="105">
        <f>'17022Z - NZM- Čáslav, Rek...'!F32</f>
        <v>0</v>
      </c>
      <c r="BT52" s="106" t="s">
        <v>82</v>
      </c>
      <c r="BU52" s="106" t="s">
        <v>83</v>
      </c>
      <c r="BV52" s="106" t="s">
        <v>78</v>
      </c>
      <c r="BW52" s="106" t="s">
        <v>7</v>
      </c>
      <c r="BX52" s="106" t="s">
        <v>79</v>
      </c>
      <c r="CL52" s="106" t="s">
        <v>21</v>
      </c>
    </row>
    <row r="53" spans="1:91" s="5" customFormat="1" ht="22.5" customHeight="1">
      <c r="A53" s="96" t="s">
        <v>80</v>
      </c>
      <c r="B53" s="97"/>
      <c r="C53" s="98"/>
      <c r="D53" s="388" t="s">
        <v>84</v>
      </c>
      <c r="E53" s="388"/>
      <c r="F53" s="388"/>
      <c r="G53" s="388"/>
      <c r="H53" s="388"/>
      <c r="I53" s="99"/>
      <c r="J53" s="388" t="s">
        <v>85</v>
      </c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6">
        <f>'VRN - Vedlejší rozpočtové...'!J27</f>
        <v>0</v>
      </c>
      <c r="AH53" s="387"/>
      <c r="AI53" s="387"/>
      <c r="AJ53" s="387"/>
      <c r="AK53" s="387"/>
      <c r="AL53" s="387"/>
      <c r="AM53" s="387"/>
      <c r="AN53" s="386">
        <f>SUM(AG53,AT53)</f>
        <v>0</v>
      </c>
      <c r="AO53" s="387"/>
      <c r="AP53" s="387"/>
      <c r="AQ53" s="100" t="s">
        <v>81</v>
      </c>
      <c r="AR53" s="101"/>
      <c r="AS53" s="107">
        <v>0</v>
      </c>
      <c r="AT53" s="108">
        <f>ROUND(SUM(AV53:AW53),2)</f>
        <v>0</v>
      </c>
      <c r="AU53" s="109">
        <f>'VRN - Vedlejší rozpočtové...'!P81</f>
        <v>0</v>
      </c>
      <c r="AV53" s="108">
        <f>'VRN - Vedlejší rozpočtové...'!J30</f>
        <v>0</v>
      </c>
      <c r="AW53" s="108">
        <f>'VRN - Vedlejší rozpočtové...'!J31</f>
        <v>0</v>
      </c>
      <c r="AX53" s="108">
        <f>'VRN - Vedlejší rozpočtové...'!J32</f>
        <v>0</v>
      </c>
      <c r="AY53" s="108">
        <f>'VRN - Vedlejší rozpočtové...'!J33</f>
        <v>0</v>
      </c>
      <c r="AZ53" s="108">
        <f>'VRN - Vedlejší rozpočtové...'!F30</f>
        <v>0</v>
      </c>
      <c r="BA53" s="108">
        <f>'VRN - Vedlejší rozpočtové...'!F31</f>
        <v>0</v>
      </c>
      <c r="BB53" s="108">
        <f>'VRN - Vedlejší rozpočtové...'!F32</f>
        <v>0</v>
      </c>
      <c r="BC53" s="108">
        <f>'VRN - Vedlejší rozpočtové...'!F33</f>
        <v>0</v>
      </c>
      <c r="BD53" s="110">
        <f>'VRN - Vedlejší rozpočtové...'!F34</f>
        <v>0</v>
      </c>
      <c r="BT53" s="106" t="s">
        <v>82</v>
      </c>
      <c r="BV53" s="106" t="s">
        <v>78</v>
      </c>
      <c r="BW53" s="106" t="s">
        <v>86</v>
      </c>
      <c r="BX53" s="106" t="s">
        <v>7</v>
      </c>
      <c r="CL53" s="106" t="s">
        <v>21</v>
      </c>
      <c r="CM53" s="106" t="s">
        <v>87</v>
      </c>
    </row>
    <row r="54" spans="1:91" s="1" customFormat="1" ht="30" customHeight="1">
      <c r="B54" s="42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2"/>
    </row>
    <row r="55" spans="1:91" s="1" customFormat="1" ht="6.95" customHeight="1">
      <c r="B55" s="57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62"/>
    </row>
  </sheetData>
  <sheetProtection password="CC35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7022Z - NZM- Čáslav, Rek...'!C2" display="/"/>
    <hyperlink ref="A53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2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88</v>
      </c>
      <c r="G1" s="395" t="s">
        <v>89</v>
      </c>
      <c r="H1" s="395"/>
      <c r="I1" s="115"/>
      <c r="J1" s="114" t="s">
        <v>90</v>
      </c>
      <c r="K1" s="113" t="s">
        <v>91</v>
      </c>
      <c r="L1" s="114" t="s">
        <v>92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4" t="s">
        <v>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93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s="1" customFormat="1">
      <c r="B6" s="42"/>
      <c r="C6" s="43"/>
      <c r="D6" s="37" t="s">
        <v>18</v>
      </c>
      <c r="E6" s="43"/>
      <c r="F6" s="43"/>
      <c r="G6" s="43"/>
      <c r="H6" s="43"/>
      <c r="I6" s="118"/>
      <c r="J6" s="43"/>
      <c r="K6" s="46"/>
    </row>
    <row r="7" spans="1:70" s="1" customFormat="1" ht="36.950000000000003" customHeight="1">
      <c r="B7" s="42"/>
      <c r="C7" s="43"/>
      <c r="D7" s="43"/>
      <c r="E7" s="392" t="s">
        <v>19</v>
      </c>
      <c r="F7" s="393"/>
      <c r="G7" s="393"/>
      <c r="H7" s="393"/>
      <c r="I7" s="118"/>
      <c r="J7" s="43"/>
      <c r="K7" s="46"/>
    </row>
    <row r="8" spans="1:70" s="1" customFormat="1" ht="13.5">
      <c r="B8" s="42"/>
      <c r="C8" s="43"/>
      <c r="D8" s="43"/>
      <c r="E8" s="43"/>
      <c r="F8" s="43"/>
      <c r="G8" s="43"/>
      <c r="H8" s="43"/>
      <c r="I8" s="118"/>
      <c r="J8" s="43"/>
      <c r="K8" s="46"/>
    </row>
    <row r="9" spans="1:70" s="1" customFormat="1" ht="14.45" customHeight="1">
      <c r="B9" s="42"/>
      <c r="C9" s="43"/>
      <c r="D9" s="37" t="s">
        <v>20</v>
      </c>
      <c r="E9" s="43"/>
      <c r="F9" s="35" t="s">
        <v>21</v>
      </c>
      <c r="G9" s="43"/>
      <c r="H9" s="43"/>
      <c r="I9" s="119" t="s">
        <v>22</v>
      </c>
      <c r="J9" s="35" t="s">
        <v>23</v>
      </c>
      <c r="K9" s="46"/>
    </row>
    <row r="10" spans="1:70" s="1" customFormat="1" ht="14.45" customHeight="1">
      <c r="B10" s="42"/>
      <c r="C10" s="43"/>
      <c r="D10" s="37" t="s">
        <v>24</v>
      </c>
      <c r="E10" s="43"/>
      <c r="F10" s="35" t="s">
        <v>25</v>
      </c>
      <c r="G10" s="43"/>
      <c r="H10" s="43"/>
      <c r="I10" s="119" t="s">
        <v>26</v>
      </c>
      <c r="J10" s="120" t="str">
        <f>'Rekapitulace stavby'!AN8</f>
        <v>2.5.2017</v>
      </c>
      <c r="K10" s="46"/>
    </row>
    <row r="11" spans="1:70" s="1" customFormat="1" ht="21.75" customHeight="1">
      <c r="B11" s="42"/>
      <c r="C11" s="43"/>
      <c r="D11" s="34" t="s">
        <v>28</v>
      </c>
      <c r="E11" s="43"/>
      <c r="F11" s="39" t="s">
        <v>29</v>
      </c>
      <c r="G11" s="43"/>
      <c r="H11" s="43"/>
      <c r="I11" s="121" t="s">
        <v>30</v>
      </c>
      <c r="J11" s="39" t="s">
        <v>31</v>
      </c>
      <c r="K11" s="46"/>
    </row>
    <row r="12" spans="1:70" s="1" customFormat="1" ht="14.45" customHeight="1">
      <c r="B12" s="42"/>
      <c r="C12" s="43"/>
      <c r="D12" s="37" t="s">
        <v>32</v>
      </c>
      <c r="E12" s="43"/>
      <c r="F12" s="43"/>
      <c r="G12" s="43"/>
      <c r="H12" s="43"/>
      <c r="I12" s="119" t="s">
        <v>33</v>
      </c>
      <c r="J12" s="35" t="s">
        <v>34</v>
      </c>
      <c r="K12" s="46"/>
    </row>
    <row r="13" spans="1:70" s="1" customFormat="1" ht="18" customHeight="1">
      <c r="B13" s="42"/>
      <c r="C13" s="43"/>
      <c r="D13" s="43"/>
      <c r="E13" s="35" t="s">
        <v>35</v>
      </c>
      <c r="F13" s="43"/>
      <c r="G13" s="43"/>
      <c r="H13" s="43"/>
      <c r="I13" s="119" t="s">
        <v>36</v>
      </c>
      <c r="J13" s="35" t="s">
        <v>34</v>
      </c>
      <c r="K13" s="46"/>
    </row>
    <row r="14" spans="1:70" s="1" customFormat="1" ht="6.95" customHeight="1">
      <c r="B14" s="42"/>
      <c r="C14" s="43"/>
      <c r="D14" s="43"/>
      <c r="E14" s="43"/>
      <c r="F14" s="43"/>
      <c r="G14" s="43"/>
      <c r="H14" s="43"/>
      <c r="I14" s="118"/>
      <c r="J14" s="43"/>
      <c r="K14" s="46"/>
    </row>
    <row r="15" spans="1:70" s="1" customFormat="1" ht="14.45" customHeight="1">
      <c r="B15" s="42"/>
      <c r="C15" s="43"/>
      <c r="D15" s="37" t="s">
        <v>37</v>
      </c>
      <c r="E15" s="43"/>
      <c r="F15" s="43"/>
      <c r="G15" s="43"/>
      <c r="H15" s="43"/>
      <c r="I15" s="119" t="s">
        <v>33</v>
      </c>
      <c r="J15" s="35" t="str">
        <f>IF('Rekapitulace stavby'!AN13="Vyplň údaj","",IF('Rekapitulace stavby'!AN13="","",'Rekapitulace stavby'!AN13))</f>
        <v/>
      </c>
      <c r="K15" s="46"/>
    </row>
    <row r="16" spans="1:70" s="1" customFormat="1" ht="18" customHeight="1">
      <c r="B16" s="42"/>
      <c r="C16" s="43"/>
      <c r="D16" s="43"/>
      <c r="E16" s="35" t="str">
        <f>IF('Rekapitulace stavby'!E14="Vyplň údaj","",IF('Rekapitulace stavby'!E14="","",'Rekapitulace stavby'!E14))</f>
        <v/>
      </c>
      <c r="F16" s="43"/>
      <c r="G16" s="43"/>
      <c r="H16" s="43"/>
      <c r="I16" s="119" t="s">
        <v>36</v>
      </c>
      <c r="J16" s="35" t="str">
        <f>IF('Rekapitulace stavby'!AN14="Vyplň údaj","",IF('Rekapitulace stavby'!AN14="","",'Rekapitulace stavby'!AN14))</f>
        <v/>
      </c>
      <c r="K16" s="46"/>
    </row>
    <row r="17" spans="2:11" s="1" customFormat="1" ht="6.95" customHeight="1">
      <c r="B17" s="42"/>
      <c r="C17" s="43"/>
      <c r="D17" s="43"/>
      <c r="E17" s="43"/>
      <c r="F17" s="43"/>
      <c r="G17" s="43"/>
      <c r="H17" s="43"/>
      <c r="I17" s="118"/>
      <c r="J17" s="43"/>
      <c r="K17" s="46"/>
    </row>
    <row r="18" spans="2:11" s="1" customFormat="1" ht="14.45" customHeight="1">
      <c r="B18" s="42"/>
      <c r="C18" s="43"/>
      <c r="D18" s="37" t="s">
        <v>39</v>
      </c>
      <c r="E18" s="43"/>
      <c r="F18" s="43"/>
      <c r="G18" s="43"/>
      <c r="H18" s="43"/>
      <c r="I18" s="119" t="s">
        <v>33</v>
      </c>
      <c r="J18" s="35" t="s">
        <v>34</v>
      </c>
      <c r="K18" s="46"/>
    </row>
    <row r="19" spans="2:11" s="1" customFormat="1" ht="18" customHeight="1">
      <c r="B19" s="42"/>
      <c r="C19" s="43"/>
      <c r="D19" s="43"/>
      <c r="E19" s="35" t="s">
        <v>40</v>
      </c>
      <c r="F19" s="43"/>
      <c r="G19" s="43"/>
      <c r="H19" s="43"/>
      <c r="I19" s="119" t="s">
        <v>36</v>
      </c>
      <c r="J19" s="35" t="s">
        <v>34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8"/>
      <c r="J20" s="43"/>
      <c r="K20" s="46"/>
    </row>
    <row r="21" spans="2:11" s="1" customFormat="1" ht="14.45" customHeight="1">
      <c r="B21" s="42"/>
      <c r="C21" s="43"/>
      <c r="D21" s="37" t="s">
        <v>42</v>
      </c>
      <c r="E21" s="43"/>
      <c r="F21" s="43"/>
      <c r="G21" s="43"/>
      <c r="H21" s="43"/>
      <c r="I21" s="118"/>
      <c r="J21" s="43"/>
      <c r="K21" s="46"/>
    </row>
    <row r="22" spans="2:11" s="6" customFormat="1" ht="22.5" customHeight="1">
      <c r="B22" s="122"/>
      <c r="C22" s="123"/>
      <c r="D22" s="123"/>
      <c r="E22" s="361" t="s">
        <v>34</v>
      </c>
      <c r="F22" s="361"/>
      <c r="G22" s="361"/>
      <c r="H22" s="361"/>
      <c r="I22" s="124"/>
      <c r="J22" s="123"/>
      <c r="K22" s="125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8"/>
      <c r="J23" s="43"/>
      <c r="K23" s="46"/>
    </row>
    <row r="24" spans="2:11" s="1" customFormat="1" ht="6.95" customHeight="1">
      <c r="B24" s="42"/>
      <c r="C24" s="43"/>
      <c r="D24" s="86"/>
      <c r="E24" s="86"/>
      <c r="F24" s="86"/>
      <c r="G24" s="86"/>
      <c r="H24" s="86"/>
      <c r="I24" s="126"/>
      <c r="J24" s="86"/>
      <c r="K24" s="127"/>
    </row>
    <row r="25" spans="2:11" s="1" customFormat="1" ht="25.35" customHeight="1">
      <c r="B25" s="42"/>
      <c r="C25" s="43"/>
      <c r="D25" s="128" t="s">
        <v>43</v>
      </c>
      <c r="E25" s="43"/>
      <c r="F25" s="43"/>
      <c r="G25" s="43"/>
      <c r="H25" s="43"/>
      <c r="I25" s="118"/>
      <c r="J25" s="129">
        <f>ROUND(J91,2)</f>
        <v>0</v>
      </c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14.45" customHeight="1">
      <c r="B27" s="42"/>
      <c r="C27" s="43"/>
      <c r="D27" s="43"/>
      <c r="E27" s="43"/>
      <c r="F27" s="47" t="s">
        <v>45</v>
      </c>
      <c r="G27" s="43"/>
      <c r="H27" s="43"/>
      <c r="I27" s="130" t="s">
        <v>44</v>
      </c>
      <c r="J27" s="47" t="s">
        <v>46</v>
      </c>
      <c r="K27" s="46"/>
    </row>
    <row r="28" spans="2:11" s="1" customFormat="1" ht="14.45" customHeight="1">
      <c r="B28" s="42"/>
      <c r="C28" s="43"/>
      <c r="D28" s="50" t="s">
        <v>47</v>
      </c>
      <c r="E28" s="50" t="s">
        <v>48</v>
      </c>
      <c r="F28" s="131">
        <f>ROUND(SUM(BE91:BE625), 2)</f>
        <v>0</v>
      </c>
      <c r="G28" s="43"/>
      <c r="H28" s="43"/>
      <c r="I28" s="132">
        <v>0.21</v>
      </c>
      <c r="J28" s="131">
        <f>ROUND(ROUND((SUM(BE91:BE625)), 2)*I28, 2)</f>
        <v>0</v>
      </c>
      <c r="K28" s="46"/>
    </row>
    <row r="29" spans="2:11" s="1" customFormat="1" ht="14.45" customHeight="1">
      <c r="B29" s="42"/>
      <c r="C29" s="43"/>
      <c r="D29" s="43"/>
      <c r="E29" s="50" t="s">
        <v>49</v>
      </c>
      <c r="F29" s="131">
        <f>ROUND(SUM(BF91:BF625), 2)</f>
        <v>0</v>
      </c>
      <c r="G29" s="43"/>
      <c r="H29" s="43"/>
      <c r="I29" s="132">
        <v>0.15</v>
      </c>
      <c r="J29" s="131">
        <f>ROUND(ROUND((SUM(BF91:BF625)), 2)*I29, 2)</f>
        <v>0</v>
      </c>
      <c r="K29" s="46"/>
    </row>
    <row r="30" spans="2:11" s="1" customFormat="1" ht="14.45" hidden="1" customHeight="1">
      <c r="B30" s="42"/>
      <c r="C30" s="43"/>
      <c r="D30" s="43"/>
      <c r="E30" s="50" t="s">
        <v>50</v>
      </c>
      <c r="F30" s="131">
        <f>ROUND(SUM(BG91:BG625), 2)</f>
        <v>0</v>
      </c>
      <c r="G30" s="43"/>
      <c r="H30" s="43"/>
      <c r="I30" s="132">
        <v>0.21</v>
      </c>
      <c r="J30" s="131">
        <v>0</v>
      </c>
      <c r="K30" s="46"/>
    </row>
    <row r="31" spans="2:11" s="1" customFormat="1" ht="14.45" hidden="1" customHeight="1">
      <c r="B31" s="42"/>
      <c r="C31" s="43"/>
      <c r="D31" s="43"/>
      <c r="E31" s="50" t="s">
        <v>51</v>
      </c>
      <c r="F31" s="131">
        <f>ROUND(SUM(BH91:BH625), 2)</f>
        <v>0</v>
      </c>
      <c r="G31" s="43"/>
      <c r="H31" s="43"/>
      <c r="I31" s="132">
        <v>0.15</v>
      </c>
      <c r="J31" s="131"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52</v>
      </c>
      <c r="F32" s="131">
        <f>ROUND(SUM(BI91:BI625), 2)</f>
        <v>0</v>
      </c>
      <c r="G32" s="43"/>
      <c r="H32" s="43"/>
      <c r="I32" s="132">
        <v>0</v>
      </c>
      <c r="J32" s="131">
        <v>0</v>
      </c>
      <c r="K32" s="46"/>
    </row>
    <row r="33" spans="2:11" s="1" customFormat="1" ht="6.95" customHeight="1">
      <c r="B33" s="42"/>
      <c r="C33" s="43"/>
      <c r="D33" s="43"/>
      <c r="E33" s="43"/>
      <c r="F33" s="43"/>
      <c r="G33" s="43"/>
      <c r="H33" s="43"/>
      <c r="I33" s="118"/>
      <c r="J33" s="43"/>
      <c r="K33" s="46"/>
    </row>
    <row r="34" spans="2:11" s="1" customFormat="1" ht="25.35" customHeight="1">
      <c r="B34" s="42"/>
      <c r="C34" s="133"/>
      <c r="D34" s="134" t="s">
        <v>53</v>
      </c>
      <c r="E34" s="80"/>
      <c r="F34" s="80"/>
      <c r="G34" s="135" t="s">
        <v>54</v>
      </c>
      <c r="H34" s="136" t="s">
        <v>55</v>
      </c>
      <c r="I34" s="137"/>
      <c r="J34" s="138">
        <f>SUM(J25:J32)</f>
        <v>0</v>
      </c>
      <c r="K34" s="139"/>
    </row>
    <row r="35" spans="2:11" s="1" customFormat="1" ht="14.45" customHeight="1">
      <c r="B35" s="57"/>
      <c r="C35" s="58"/>
      <c r="D35" s="58"/>
      <c r="E35" s="58"/>
      <c r="F35" s="58"/>
      <c r="G35" s="58"/>
      <c r="H35" s="58"/>
      <c r="I35" s="140"/>
      <c r="J35" s="58"/>
      <c r="K35" s="59"/>
    </row>
    <row r="39" spans="2:11" s="1" customFormat="1" ht="6.95" customHeight="1">
      <c r="B39" s="141"/>
      <c r="C39" s="142"/>
      <c r="D39" s="142"/>
      <c r="E39" s="142"/>
      <c r="F39" s="142"/>
      <c r="G39" s="142"/>
      <c r="H39" s="142"/>
      <c r="I39" s="143"/>
      <c r="J39" s="142"/>
      <c r="K39" s="144"/>
    </row>
    <row r="40" spans="2:11" s="1" customFormat="1" ht="36.950000000000003" customHeight="1">
      <c r="B40" s="42"/>
      <c r="C40" s="30" t="s">
        <v>94</v>
      </c>
      <c r="D40" s="43"/>
      <c r="E40" s="43"/>
      <c r="F40" s="43"/>
      <c r="G40" s="43"/>
      <c r="H40" s="43"/>
      <c r="I40" s="118"/>
      <c r="J40" s="43"/>
      <c r="K40" s="46"/>
    </row>
    <row r="41" spans="2:11" s="1" customFormat="1" ht="6.95" customHeight="1">
      <c r="B41" s="42"/>
      <c r="C41" s="43"/>
      <c r="D41" s="43"/>
      <c r="E41" s="43"/>
      <c r="F41" s="43"/>
      <c r="G41" s="43"/>
      <c r="H41" s="43"/>
      <c r="I41" s="118"/>
      <c r="J41" s="43"/>
      <c r="K41" s="46"/>
    </row>
    <row r="42" spans="2:11" s="1" customFormat="1" ht="14.45" customHeight="1">
      <c r="B42" s="42"/>
      <c r="C42" s="37" t="s">
        <v>18</v>
      </c>
      <c r="D42" s="43"/>
      <c r="E42" s="43"/>
      <c r="F42" s="43"/>
      <c r="G42" s="43"/>
      <c r="H42" s="43"/>
      <c r="I42" s="118"/>
      <c r="J42" s="43"/>
      <c r="K42" s="46"/>
    </row>
    <row r="43" spans="2:11" s="1" customFormat="1" ht="23.25" customHeight="1">
      <c r="B43" s="42"/>
      <c r="C43" s="43"/>
      <c r="D43" s="43"/>
      <c r="E43" s="392" t="str">
        <f>E7</f>
        <v>NZM- Čáslav, Rekonstrukce haly K</v>
      </c>
      <c r="F43" s="393"/>
      <c r="G43" s="393"/>
      <c r="H43" s="393"/>
      <c r="I43" s="118"/>
      <c r="J43" s="43"/>
      <c r="K43" s="46"/>
    </row>
    <row r="44" spans="2:11" s="1" customFormat="1" ht="6.95" customHeight="1">
      <c r="B44" s="42"/>
      <c r="C44" s="43"/>
      <c r="D44" s="43"/>
      <c r="E44" s="43"/>
      <c r="F44" s="43"/>
      <c r="G44" s="43"/>
      <c r="H44" s="43"/>
      <c r="I44" s="118"/>
      <c r="J44" s="43"/>
      <c r="K44" s="46"/>
    </row>
    <row r="45" spans="2:11" s="1" customFormat="1" ht="18" customHeight="1">
      <c r="B45" s="42"/>
      <c r="C45" s="37" t="s">
        <v>24</v>
      </c>
      <c r="D45" s="43"/>
      <c r="E45" s="43"/>
      <c r="F45" s="35" t="str">
        <f>F10</f>
        <v>Čáslav</v>
      </c>
      <c r="G45" s="43"/>
      <c r="H45" s="43"/>
      <c r="I45" s="119" t="s">
        <v>26</v>
      </c>
      <c r="J45" s="120" t="str">
        <f>IF(J10="","",J10)</f>
        <v>2.5.2017</v>
      </c>
      <c r="K45" s="46"/>
    </row>
    <row r="46" spans="2:11" s="1" customFormat="1" ht="6.95" customHeight="1">
      <c r="B46" s="42"/>
      <c r="C46" s="43"/>
      <c r="D46" s="43"/>
      <c r="E46" s="43"/>
      <c r="F46" s="43"/>
      <c r="G46" s="43"/>
      <c r="H46" s="43"/>
      <c r="I46" s="118"/>
      <c r="J46" s="43"/>
      <c r="K46" s="46"/>
    </row>
    <row r="47" spans="2:11" s="1" customFormat="1">
      <c r="B47" s="42"/>
      <c r="C47" s="37" t="s">
        <v>32</v>
      </c>
      <c r="D47" s="43"/>
      <c r="E47" s="43"/>
      <c r="F47" s="35" t="str">
        <f>E13</f>
        <v>NZM Praha</v>
      </c>
      <c r="G47" s="43"/>
      <c r="H47" s="43"/>
      <c r="I47" s="119" t="s">
        <v>39</v>
      </c>
      <c r="J47" s="35" t="str">
        <f>E19</f>
        <v>Projektový atelier pro arch.a poz.st.</v>
      </c>
      <c r="K47" s="46"/>
    </row>
    <row r="48" spans="2:11" s="1" customFormat="1" ht="14.45" customHeight="1">
      <c r="B48" s="42"/>
      <c r="C48" s="37" t="s">
        <v>37</v>
      </c>
      <c r="D48" s="43"/>
      <c r="E48" s="43"/>
      <c r="F48" s="35" t="str">
        <f>IF(E16="","",E16)</f>
        <v/>
      </c>
      <c r="G48" s="43"/>
      <c r="H48" s="43"/>
      <c r="I48" s="118"/>
      <c r="J48" s="43"/>
      <c r="K48" s="46"/>
    </row>
    <row r="49" spans="2:47" s="1" customFormat="1" ht="10.35" customHeight="1">
      <c r="B49" s="42"/>
      <c r="C49" s="43"/>
      <c r="D49" s="43"/>
      <c r="E49" s="43"/>
      <c r="F49" s="43"/>
      <c r="G49" s="43"/>
      <c r="H49" s="43"/>
      <c r="I49" s="118"/>
      <c r="J49" s="43"/>
      <c r="K49" s="46"/>
    </row>
    <row r="50" spans="2:47" s="1" customFormat="1" ht="29.25" customHeight="1">
      <c r="B50" s="42"/>
      <c r="C50" s="145" t="s">
        <v>95</v>
      </c>
      <c r="D50" s="133"/>
      <c r="E50" s="133"/>
      <c r="F50" s="133"/>
      <c r="G50" s="133"/>
      <c r="H50" s="133"/>
      <c r="I50" s="146"/>
      <c r="J50" s="147" t="s">
        <v>96</v>
      </c>
      <c r="K50" s="148"/>
    </row>
    <row r="51" spans="2:47" s="1" customFormat="1" ht="10.35" customHeight="1">
      <c r="B51" s="42"/>
      <c r="C51" s="43"/>
      <c r="D51" s="43"/>
      <c r="E51" s="43"/>
      <c r="F51" s="43"/>
      <c r="G51" s="43"/>
      <c r="H51" s="43"/>
      <c r="I51" s="118"/>
      <c r="J51" s="43"/>
      <c r="K51" s="46"/>
    </row>
    <row r="52" spans="2:47" s="1" customFormat="1" ht="29.25" customHeight="1">
      <c r="B52" s="42"/>
      <c r="C52" s="149" t="s">
        <v>97</v>
      </c>
      <c r="D52" s="43"/>
      <c r="E52" s="43"/>
      <c r="F52" s="43"/>
      <c r="G52" s="43"/>
      <c r="H52" s="43"/>
      <c r="I52" s="118"/>
      <c r="J52" s="129">
        <f>J91</f>
        <v>0</v>
      </c>
      <c r="K52" s="46"/>
      <c r="AU52" s="24" t="s">
        <v>98</v>
      </c>
    </row>
    <row r="53" spans="2:47" s="7" customFormat="1" ht="24.95" customHeight="1">
      <c r="B53" s="150"/>
      <c r="C53" s="151"/>
      <c r="D53" s="152" t="s">
        <v>99</v>
      </c>
      <c r="E53" s="153"/>
      <c r="F53" s="153"/>
      <c r="G53" s="153"/>
      <c r="H53" s="153"/>
      <c r="I53" s="154"/>
      <c r="J53" s="155">
        <f>J92</f>
        <v>0</v>
      </c>
      <c r="K53" s="156"/>
    </row>
    <row r="54" spans="2:47" s="8" customFormat="1" ht="19.899999999999999" customHeight="1">
      <c r="B54" s="157"/>
      <c r="C54" s="158"/>
      <c r="D54" s="159" t="s">
        <v>100</v>
      </c>
      <c r="E54" s="160"/>
      <c r="F54" s="160"/>
      <c r="G54" s="160"/>
      <c r="H54" s="160"/>
      <c r="I54" s="161"/>
      <c r="J54" s="162">
        <f>J93</f>
        <v>0</v>
      </c>
      <c r="K54" s="163"/>
    </row>
    <row r="55" spans="2:47" s="8" customFormat="1" ht="19.899999999999999" customHeight="1">
      <c r="B55" s="157"/>
      <c r="C55" s="158"/>
      <c r="D55" s="159" t="s">
        <v>101</v>
      </c>
      <c r="E55" s="160"/>
      <c r="F55" s="160"/>
      <c r="G55" s="160"/>
      <c r="H55" s="160"/>
      <c r="I55" s="161"/>
      <c r="J55" s="162">
        <f>J133</f>
        <v>0</v>
      </c>
      <c r="K55" s="163"/>
    </row>
    <row r="56" spans="2:47" s="8" customFormat="1" ht="19.899999999999999" customHeight="1">
      <c r="B56" s="157"/>
      <c r="C56" s="158"/>
      <c r="D56" s="159" t="s">
        <v>102</v>
      </c>
      <c r="E56" s="160"/>
      <c r="F56" s="160"/>
      <c r="G56" s="160"/>
      <c r="H56" s="160"/>
      <c r="I56" s="161"/>
      <c r="J56" s="162">
        <f>J167</f>
        <v>0</v>
      </c>
      <c r="K56" s="163"/>
    </row>
    <row r="57" spans="2:47" s="8" customFormat="1" ht="19.899999999999999" customHeight="1">
      <c r="B57" s="157"/>
      <c r="C57" s="158"/>
      <c r="D57" s="159" t="s">
        <v>103</v>
      </c>
      <c r="E57" s="160"/>
      <c r="F57" s="160"/>
      <c r="G57" s="160"/>
      <c r="H57" s="160"/>
      <c r="I57" s="161"/>
      <c r="J57" s="162">
        <f>J187</f>
        <v>0</v>
      </c>
      <c r="K57" s="163"/>
    </row>
    <row r="58" spans="2:47" s="8" customFormat="1" ht="19.899999999999999" customHeight="1">
      <c r="B58" s="157"/>
      <c r="C58" s="158"/>
      <c r="D58" s="159" t="s">
        <v>104</v>
      </c>
      <c r="E58" s="160"/>
      <c r="F58" s="160"/>
      <c r="G58" s="160"/>
      <c r="H58" s="160"/>
      <c r="I58" s="161"/>
      <c r="J58" s="162">
        <f>J247</f>
        <v>0</v>
      </c>
      <c r="K58" s="163"/>
    </row>
    <row r="59" spans="2:47" s="8" customFormat="1" ht="19.899999999999999" customHeight="1">
      <c r="B59" s="157"/>
      <c r="C59" s="158"/>
      <c r="D59" s="159" t="s">
        <v>105</v>
      </c>
      <c r="E59" s="160"/>
      <c r="F59" s="160"/>
      <c r="G59" s="160"/>
      <c r="H59" s="160"/>
      <c r="I59" s="161"/>
      <c r="J59" s="162">
        <f>J260</f>
        <v>0</v>
      </c>
      <c r="K59" s="163"/>
    </row>
    <row r="60" spans="2:47" s="8" customFormat="1" ht="19.899999999999999" customHeight="1">
      <c r="B60" s="157"/>
      <c r="C60" s="158"/>
      <c r="D60" s="159" t="s">
        <v>106</v>
      </c>
      <c r="E60" s="160"/>
      <c r="F60" s="160"/>
      <c r="G60" s="160"/>
      <c r="H60" s="160"/>
      <c r="I60" s="161"/>
      <c r="J60" s="162">
        <f>J320</f>
        <v>0</v>
      </c>
      <c r="K60" s="163"/>
    </row>
    <row r="61" spans="2:47" s="8" customFormat="1" ht="19.899999999999999" customHeight="1">
      <c r="B61" s="157"/>
      <c r="C61" s="158"/>
      <c r="D61" s="159" t="s">
        <v>107</v>
      </c>
      <c r="E61" s="160"/>
      <c r="F61" s="160"/>
      <c r="G61" s="160"/>
      <c r="H61" s="160"/>
      <c r="I61" s="161"/>
      <c r="J61" s="162">
        <f>J326</f>
        <v>0</v>
      </c>
      <c r="K61" s="163"/>
    </row>
    <row r="62" spans="2:47" s="7" customFormat="1" ht="24.95" customHeight="1">
      <c r="B62" s="150"/>
      <c r="C62" s="151"/>
      <c r="D62" s="152" t="s">
        <v>108</v>
      </c>
      <c r="E62" s="153"/>
      <c r="F62" s="153"/>
      <c r="G62" s="153"/>
      <c r="H62" s="153"/>
      <c r="I62" s="154"/>
      <c r="J62" s="155">
        <f>J328</f>
        <v>0</v>
      </c>
      <c r="K62" s="156"/>
    </row>
    <row r="63" spans="2:47" s="8" customFormat="1" ht="19.899999999999999" customHeight="1">
      <c r="B63" s="157"/>
      <c r="C63" s="158"/>
      <c r="D63" s="159" t="s">
        <v>109</v>
      </c>
      <c r="E63" s="160"/>
      <c r="F63" s="160"/>
      <c r="G63" s="160"/>
      <c r="H63" s="160"/>
      <c r="I63" s="161"/>
      <c r="J63" s="162">
        <f>J329</f>
        <v>0</v>
      </c>
      <c r="K63" s="163"/>
    </row>
    <row r="64" spans="2:47" s="8" customFormat="1" ht="19.899999999999999" customHeight="1">
      <c r="B64" s="157"/>
      <c r="C64" s="158"/>
      <c r="D64" s="159" t="s">
        <v>110</v>
      </c>
      <c r="E64" s="160"/>
      <c r="F64" s="160"/>
      <c r="G64" s="160"/>
      <c r="H64" s="160"/>
      <c r="I64" s="161"/>
      <c r="J64" s="162">
        <f>J412</f>
        <v>0</v>
      </c>
      <c r="K64" s="163"/>
    </row>
    <row r="65" spans="2:12" s="8" customFormat="1" ht="19.899999999999999" customHeight="1">
      <c r="B65" s="157"/>
      <c r="C65" s="158"/>
      <c r="D65" s="159" t="s">
        <v>111</v>
      </c>
      <c r="E65" s="160"/>
      <c r="F65" s="160"/>
      <c r="G65" s="160"/>
      <c r="H65" s="160"/>
      <c r="I65" s="161"/>
      <c r="J65" s="162">
        <f>J429</f>
        <v>0</v>
      </c>
      <c r="K65" s="163"/>
    </row>
    <row r="66" spans="2:12" s="8" customFormat="1" ht="19.899999999999999" customHeight="1">
      <c r="B66" s="157"/>
      <c r="C66" s="158"/>
      <c r="D66" s="159" t="s">
        <v>112</v>
      </c>
      <c r="E66" s="160"/>
      <c r="F66" s="160"/>
      <c r="G66" s="160"/>
      <c r="H66" s="160"/>
      <c r="I66" s="161"/>
      <c r="J66" s="162">
        <f>J433</f>
        <v>0</v>
      </c>
      <c r="K66" s="163"/>
    </row>
    <row r="67" spans="2:12" s="8" customFormat="1" ht="19.899999999999999" customHeight="1">
      <c r="B67" s="157"/>
      <c r="C67" s="158"/>
      <c r="D67" s="159" t="s">
        <v>113</v>
      </c>
      <c r="E67" s="160"/>
      <c r="F67" s="160"/>
      <c r="G67" s="160"/>
      <c r="H67" s="160"/>
      <c r="I67" s="161"/>
      <c r="J67" s="162">
        <f>J440</f>
        <v>0</v>
      </c>
      <c r="K67" s="163"/>
    </row>
    <row r="68" spans="2:12" s="8" customFormat="1" ht="19.899999999999999" customHeight="1">
      <c r="B68" s="157"/>
      <c r="C68" s="158"/>
      <c r="D68" s="159" t="s">
        <v>114</v>
      </c>
      <c r="E68" s="160"/>
      <c r="F68" s="160"/>
      <c r="G68" s="160"/>
      <c r="H68" s="160"/>
      <c r="I68" s="161"/>
      <c r="J68" s="162">
        <f>J467</f>
        <v>0</v>
      </c>
      <c r="K68" s="163"/>
    </row>
    <row r="69" spans="2:12" s="8" customFormat="1" ht="19.899999999999999" customHeight="1">
      <c r="B69" s="157"/>
      <c r="C69" s="158"/>
      <c r="D69" s="159" t="s">
        <v>115</v>
      </c>
      <c r="E69" s="160"/>
      <c r="F69" s="160"/>
      <c r="G69" s="160"/>
      <c r="H69" s="160"/>
      <c r="I69" s="161"/>
      <c r="J69" s="162">
        <f>J552</f>
        <v>0</v>
      </c>
      <c r="K69" s="163"/>
    </row>
    <row r="70" spans="2:12" s="7" customFormat="1" ht="24.95" customHeight="1">
      <c r="B70" s="150"/>
      <c r="C70" s="151"/>
      <c r="D70" s="152" t="s">
        <v>116</v>
      </c>
      <c r="E70" s="153"/>
      <c r="F70" s="153"/>
      <c r="G70" s="153"/>
      <c r="H70" s="153"/>
      <c r="I70" s="154"/>
      <c r="J70" s="155">
        <f>J605</f>
        <v>0</v>
      </c>
      <c r="K70" s="156"/>
    </row>
    <row r="71" spans="2:12" s="8" customFormat="1" ht="19.899999999999999" customHeight="1">
      <c r="B71" s="157"/>
      <c r="C71" s="158"/>
      <c r="D71" s="159" t="s">
        <v>117</v>
      </c>
      <c r="E71" s="160"/>
      <c r="F71" s="160"/>
      <c r="G71" s="160"/>
      <c r="H71" s="160"/>
      <c r="I71" s="161"/>
      <c r="J71" s="162">
        <f>J606</f>
        <v>0</v>
      </c>
      <c r="K71" s="163"/>
    </row>
    <row r="72" spans="2:12" s="8" customFormat="1" ht="19.899999999999999" customHeight="1">
      <c r="B72" s="157"/>
      <c r="C72" s="158"/>
      <c r="D72" s="159" t="s">
        <v>118</v>
      </c>
      <c r="E72" s="160"/>
      <c r="F72" s="160"/>
      <c r="G72" s="160"/>
      <c r="H72" s="160"/>
      <c r="I72" s="161"/>
      <c r="J72" s="162">
        <f>J610</f>
        <v>0</v>
      </c>
      <c r="K72" s="163"/>
    </row>
    <row r="73" spans="2:12" s="7" customFormat="1" ht="24.95" customHeight="1">
      <c r="B73" s="150"/>
      <c r="C73" s="151"/>
      <c r="D73" s="152" t="s">
        <v>119</v>
      </c>
      <c r="E73" s="153"/>
      <c r="F73" s="153"/>
      <c r="G73" s="153"/>
      <c r="H73" s="153"/>
      <c r="I73" s="154"/>
      <c r="J73" s="155">
        <f>J612</f>
        <v>0</v>
      </c>
      <c r="K73" s="156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18"/>
      <c r="J74" s="43"/>
      <c r="K74" s="4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40"/>
      <c r="J75" s="58"/>
      <c r="K75" s="59"/>
    </row>
    <row r="79" spans="2:12" s="1" customFormat="1" ht="6.95" customHeight="1">
      <c r="B79" s="60"/>
      <c r="C79" s="61"/>
      <c r="D79" s="61"/>
      <c r="E79" s="61"/>
      <c r="F79" s="61"/>
      <c r="G79" s="61"/>
      <c r="H79" s="61"/>
      <c r="I79" s="143"/>
      <c r="J79" s="61"/>
      <c r="K79" s="61"/>
      <c r="L79" s="62"/>
    </row>
    <row r="80" spans="2:12" s="1" customFormat="1" ht="36.950000000000003" customHeight="1">
      <c r="B80" s="42"/>
      <c r="C80" s="63" t="s">
        <v>120</v>
      </c>
      <c r="D80" s="64"/>
      <c r="E80" s="64"/>
      <c r="F80" s="64"/>
      <c r="G80" s="64"/>
      <c r="H80" s="64"/>
      <c r="I80" s="164"/>
      <c r="J80" s="64"/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64"/>
      <c r="J81" s="64"/>
      <c r="K81" s="64"/>
      <c r="L81" s="62"/>
    </row>
    <row r="82" spans="2:65" s="1" customFormat="1" ht="14.45" customHeight="1">
      <c r="B82" s="42"/>
      <c r="C82" s="66" t="s">
        <v>18</v>
      </c>
      <c r="D82" s="64"/>
      <c r="E82" s="64"/>
      <c r="F82" s="64"/>
      <c r="G82" s="64"/>
      <c r="H82" s="64"/>
      <c r="I82" s="164"/>
      <c r="J82" s="64"/>
      <c r="K82" s="64"/>
      <c r="L82" s="62"/>
    </row>
    <row r="83" spans="2:65" s="1" customFormat="1" ht="23.25" customHeight="1">
      <c r="B83" s="42"/>
      <c r="C83" s="64"/>
      <c r="D83" s="64"/>
      <c r="E83" s="372" t="str">
        <f>E7</f>
        <v>NZM- Čáslav, Rekonstrukce haly K</v>
      </c>
      <c r="F83" s="394"/>
      <c r="G83" s="394"/>
      <c r="H83" s="394"/>
      <c r="I83" s="164"/>
      <c r="J83" s="64"/>
      <c r="K83" s="64"/>
      <c r="L83" s="62"/>
    </row>
    <row r="84" spans="2:65" s="1" customFormat="1" ht="6.95" customHeight="1">
      <c r="B84" s="42"/>
      <c r="C84" s="64"/>
      <c r="D84" s="64"/>
      <c r="E84" s="64"/>
      <c r="F84" s="64"/>
      <c r="G84" s="64"/>
      <c r="H84" s="64"/>
      <c r="I84" s="164"/>
      <c r="J84" s="64"/>
      <c r="K84" s="64"/>
      <c r="L84" s="62"/>
    </row>
    <row r="85" spans="2:65" s="1" customFormat="1" ht="18" customHeight="1">
      <c r="B85" s="42"/>
      <c r="C85" s="66" t="s">
        <v>24</v>
      </c>
      <c r="D85" s="64"/>
      <c r="E85" s="64"/>
      <c r="F85" s="165" t="str">
        <f>F10</f>
        <v>Čáslav</v>
      </c>
      <c r="G85" s="64"/>
      <c r="H85" s="64"/>
      <c r="I85" s="166" t="s">
        <v>26</v>
      </c>
      <c r="J85" s="74" t="str">
        <f>IF(J10="","",J10)</f>
        <v>2.5.2017</v>
      </c>
      <c r="K85" s="64"/>
      <c r="L85" s="62"/>
    </row>
    <row r="86" spans="2:65" s="1" customFormat="1" ht="6.95" customHeight="1">
      <c r="B86" s="42"/>
      <c r="C86" s="64"/>
      <c r="D86" s="64"/>
      <c r="E86" s="64"/>
      <c r="F86" s="64"/>
      <c r="G86" s="64"/>
      <c r="H86" s="64"/>
      <c r="I86" s="164"/>
      <c r="J86" s="64"/>
      <c r="K86" s="64"/>
      <c r="L86" s="62"/>
    </row>
    <row r="87" spans="2:65" s="1" customFormat="1">
      <c r="B87" s="42"/>
      <c r="C87" s="66" t="s">
        <v>32</v>
      </c>
      <c r="D87" s="64"/>
      <c r="E87" s="64"/>
      <c r="F87" s="165" t="str">
        <f>E13</f>
        <v>NZM Praha</v>
      </c>
      <c r="G87" s="64"/>
      <c r="H87" s="64"/>
      <c r="I87" s="166" t="s">
        <v>39</v>
      </c>
      <c r="J87" s="165" t="str">
        <f>E19</f>
        <v>Projektový atelier pro arch.a poz.st.</v>
      </c>
      <c r="K87" s="64"/>
      <c r="L87" s="62"/>
    </row>
    <row r="88" spans="2:65" s="1" customFormat="1" ht="14.45" customHeight="1">
      <c r="B88" s="42"/>
      <c r="C88" s="66" t="s">
        <v>37</v>
      </c>
      <c r="D88" s="64"/>
      <c r="E88" s="64"/>
      <c r="F88" s="165" t="str">
        <f>IF(E16="","",E16)</f>
        <v/>
      </c>
      <c r="G88" s="64"/>
      <c r="H88" s="64"/>
      <c r="I88" s="164"/>
      <c r="J88" s="64"/>
      <c r="K88" s="64"/>
      <c r="L88" s="62"/>
    </row>
    <row r="89" spans="2:65" s="1" customFormat="1" ht="10.35" customHeight="1">
      <c r="B89" s="42"/>
      <c r="C89" s="64"/>
      <c r="D89" s="64"/>
      <c r="E89" s="64"/>
      <c r="F89" s="64"/>
      <c r="G89" s="64"/>
      <c r="H89" s="64"/>
      <c r="I89" s="164"/>
      <c r="J89" s="64"/>
      <c r="K89" s="64"/>
      <c r="L89" s="62"/>
    </row>
    <row r="90" spans="2:65" s="9" customFormat="1" ht="29.25" customHeight="1">
      <c r="B90" s="167"/>
      <c r="C90" s="168" t="s">
        <v>121</v>
      </c>
      <c r="D90" s="169" t="s">
        <v>62</v>
      </c>
      <c r="E90" s="169" t="s">
        <v>58</v>
      </c>
      <c r="F90" s="169" t="s">
        <v>122</v>
      </c>
      <c r="G90" s="169" t="s">
        <v>123</v>
      </c>
      <c r="H90" s="169" t="s">
        <v>124</v>
      </c>
      <c r="I90" s="170" t="s">
        <v>125</v>
      </c>
      <c r="J90" s="169" t="s">
        <v>96</v>
      </c>
      <c r="K90" s="171" t="s">
        <v>126</v>
      </c>
      <c r="L90" s="172"/>
      <c r="M90" s="82" t="s">
        <v>127</v>
      </c>
      <c r="N90" s="83" t="s">
        <v>47</v>
      </c>
      <c r="O90" s="83" t="s">
        <v>128</v>
      </c>
      <c r="P90" s="83" t="s">
        <v>129</v>
      </c>
      <c r="Q90" s="83" t="s">
        <v>130</v>
      </c>
      <c r="R90" s="83" t="s">
        <v>131</v>
      </c>
      <c r="S90" s="83" t="s">
        <v>132</v>
      </c>
      <c r="T90" s="84" t="s">
        <v>133</v>
      </c>
    </row>
    <row r="91" spans="2:65" s="1" customFormat="1" ht="29.25" customHeight="1">
      <c r="B91" s="42"/>
      <c r="C91" s="88" t="s">
        <v>97</v>
      </c>
      <c r="D91" s="64"/>
      <c r="E91" s="64"/>
      <c r="F91" s="64"/>
      <c r="G91" s="64"/>
      <c r="H91" s="64"/>
      <c r="I91" s="164"/>
      <c r="J91" s="173">
        <f>BK91</f>
        <v>0</v>
      </c>
      <c r="K91" s="64"/>
      <c r="L91" s="62"/>
      <c r="M91" s="85"/>
      <c r="N91" s="86"/>
      <c r="O91" s="86"/>
      <c r="P91" s="174">
        <f>P92+P328+P605+P612</f>
        <v>0</v>
      </c>
      <c r="Q91" s="86"/>
      <c r="R91" s="174">
        <f>R92+R328+R605+R612</f>
        <v>703.86114238999983</v>
      </c>
      <c r="S91" s="86"/>
      <c r="T91" s="175">
        <f>T92+T328+T605+T612</f>
        <v>395.66932200000002</v>
      </c>
      <c r="AT91" s="24" t="s">
        <v>76</v>
      </c>
      <c r="AU91" s="24" t="s">
        <v>98</v>
      </c>
      <c r="BK91" s="176">
        <f>BK92+BK328+BK605+BK612</f>
        <v>0</v>
      </c>
    </row>
    <row r="92" spans="2:65" s="10" customFormat="1" ht="37.35" customHeight="1">
      <c r="B92" s="177"/>
      <c r="C92" s="178"/>
      <c r="D92" s="179" t="s">
        <v>76</v>
      </c>
      <c r="E92" s="180" t="s">
        <v>134</v>
      </c>
      <c r="F92" s="180" t="s">
        <v>135</v>
      </c>
      <c r="G92" s="178"/>
      <c r="H92" s="178"/>
      <c r="I92" s="181"/>
      <c r="J92" s="182">
        <f>BK92</f>
        <v>0</v>
      </c>
      <c r="K92" s="178"/>
      <c r="L92" s="183"/>
      <c r="M92" s="184"/>
      <c r="N92" s="185"/>
      <c r="O92" s="185"/>
      <c r="P92" s="186">
        <f>P93+P133+P167+P187+P247+P260+P320+P326</f>
        <v>0</v>
      </c>
      <c r="Q92" s="185"/>
      <c r="R92" s="186">
        <f>R93+R133+R167+R187+R247+R260+R320+R326</f>
        <v>681.82884852999985</v>
      </c>
      <c r="S92" s="185"/>
      <c r="T92" s="187">
        <f>T93+T133+T167+T187+T247+T260+T320+T326</f>
        <v>386.96336200000002</v>
      </c>
      <c r="AR92" s="188" t="s">
        <v>82</v>
      </c>
      <c r="AT92" s="189" t="s">
        <v>76</v>
      </c>
      <c r="AU92" s="189" t="s">
        <v>77</v>
      </c>
      <c r="AY92" s="188" t="s">
        <v>136</v>
      </c>
      <c r="BK92" s="190">
        <f>BK93+BK133+BK167+BK187+BK247+BK260+BK320+BK326</f>
        <v>0</v>
      </c>
    </row>
    <row r="93" spans="2:65" s="10" customFormat="1" ht="19.899999999999999" customHeight="1">
      <c r="B93" s="177"/>
      <c r="C93" s="178"/>
      <c r="D93" s="191" t="s">
        <v>76</v>
      </c>
      <c r="E93" s="192" t="s">
        <v>82</v>
      </c>
      <c r="F93" s="192" t="s">
        <v>137</v>
      </c>
      <c r="G93" s="178"/>
      <c r="H93" s="178"/>
      <c r="I93" s="181"/>
      <c r="J93" s="193">
        <f>BK93</f>
        <v>0</v>
      </c>
      <c r="K93" s="178"/>
      <c r="L93" s="183"/>
      <c r="M93" s="184"/>
      <c r="N93" s="185"/>
      <c r="O93" s="185"/>
      <c r="P93" s="186">
        <f>SUM(P94:P132)</f>
        <v>0</v>
      </c>
      <c r="Q93" s="185"/>
      <c r="R93" s="186">
        <f>SUM(R94:R132)</f>
        <v>0</v>
      </c>
      <c r="S93" s="185"/>
      <c r="T93" s="187">
        <f>SUM(T94:T132)</f>
        <v>52.720740000000006</v>
      </c>
      <c r="AR93" s="188" t="s">
        <v>82</v>
      </c>
      <c r="AT93" s="189" t="s">
        <v>76</v>
      </c>
      <c r="AU93" s="189" t="s">
        <v>82</v>
      </c>
      <c r="AY93" s="188" t="s">
        <v>136</v>
      </c>
      <c r="BK93" s="190">
        <f>SUM(BK94:BK132)</f>
        <v>0</v>
      </c>
    </row>
    <row r="94" spans="2:65" s="1" customFormat="1" ht="44.25" customHeight="1">
      <c r="B94" s="42"/>
      <c r="C94" s="194" t="s">
        <v>82</v>
      </c>
      <c r="D94" s="194" t="s">
        <v>138</v>
      </c>
      <c r="E94" s="195" t="s">
        <v>139</v>
      </c>
      <c r="F94" s="196" t="s">
        <v>140</v>
      </c>
      <c r="G94" s="197" t="s">
        <v>141</v>
      </c>
      <c r="H94" s="198">
        <v>80.234999999999999</v>
      </c>
      <c r="I94" s="199"/>
      <c r="J94" s="200">
        <f>ROUND(I94*H94,2)</f>
        <v>0</v>
      </c>
      <c r="K94" s="196" t="s">
        <v>142</v>
      </c>
      <c r="L94" s="62"/>
      <c r="M94" s="201" t="s">
        <v>34</v>
      </c>
      <c r="N94" s="202" t="s">
        <v>48</v>
      </c>
      <c r="O94" s="43"/>
      <c r="P94" s="203">
        <f>O94*H94</f>
        <v>0</v>
      </c>
      <c r="Q94" s="203">
        <v>0</v>
      </c>
      <c r="R94" s="203">
        <f>Q94*H94</f>
        <v>0</v>
      </c>
      <c r="S94" s="203">
        <v>0.45</v>
      </c>
      <c r="T94" s="204">
        <f>S94*H94</f>
        <v>36.10575</v>
      </c>
      <c r="AR94" s="24" t="s">
        <v>143</v>
      </c>
      <c r="AT94" s="24" t="s">
        <v>138</v>
      </c>
      <c r="AU94" s="24" t="s">
        <v>87</v>
      </c>
      <c r="AY94" s="24" t="s">
        <v>136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24" t="s">
        <v>82</v>
      </c>
      <c r="BK94" s="205">
        <f>ROUND(I94*H94,2)</f>
        <v>0</v>
      </c>
      <c r="BL94" s="24" t="s">
        <v>143</v>
      </c>
      <c r="BM94" s="24" t="s">
        <v>144</v>
      </c>
    </row>
    <row r="95" spans="2:65" s="11" customFormat="1" ht="13.5">
      <c r="B95" s="206"/>
      <c r="C95" s="207"/>
      <c r="D95" s="208" t="s">
        <v>145</v>
      </c>
      <c r="E95" s="209" t="s">
        <v>34</v>
      </c>
      <c r="F95" s="210" t="s">
        <v>146</v>
      </c>
      <c r="G95" s="207"/>
      <c r="H95" s="211" t="s">
        <v>34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145</v>
      </c>
      <c r="AU95" s="217" t="s">
        <v>87</v>
      </c>
      <c r="AV95" s="11" t="s">
        <v>82</v>
      </c>
      <c r="AW95" s="11" t="s">
        <v>41</v>
      </c>
      <c r="AX95" s="11" t="s">
        <v>77</v>
      </c>
      <c r="AY95" s="217" t="s">
        <v>136</v>
      </c>
    </row>
    <row r="96" spans="2:65" s="11" customFormat="1" ht="13.5">
      <c r="B96" s="206"/>
      <c r="C96" s="207"/>
      <c r="D96" s="208" t="s">
        <v>145</v>
      </c>
      <c r="E96" s="209" t="s">
        <v>34</v>
      </c>
      <c r="F96" s="210" t="s">
        <v>147</v>
      </c>
      <c r="G96" s="207"/>
      <c r="H96" s="211" t="s">
        <v>34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145</v>
      </c>
      <c r="AU96" s="217" t="s">
        <v>87</v>
      </c>
      <c r="AV96" s="11" t="s">
        <v>82</v>
      </c>
      <c r="AW96" s="11" t="s">
        <v>41</v>
      </c>
      <c r="AX96" s="11" t="s">
        <v>77</v>
      </c>
      <c r="AY96" s="217" t="s">
        <v>136</v>
      </c>
    </row>
    <row r="97" spans="2:65" s="12" customFormat="1" ht="13.5">
      <c r="B97" s="218"/>
      <c r="C97" s="219"/>
      <c r="D97" s="208" t="s">
        <v>145</v>
      </c>
      <c r="E97" s="220" t="s">
        <v>34</v>
      </c>
      <c r="F97" s="221" t="s">
        <v>148</v>
      </c>
      <c r="G97" s="219"/>
      <c r="H97" s="222">
        <v>80.234999999999999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145</v>
      </c>
      <c r="AU97" s="228" t="s">
        <v>87</v>
      </c>
      <c r="AV97" s="12" t="s">
        <v>87</v>
      </c>
      <c r="AW97" s="12" t="s">
        <v>41</v>
      </c>
      <c r="AX97" s="12" t="s">
        <v>77</v>
      </c>
      <c r="AY97" s="228" t="s">
        <v>136</v>
      </c>
    </row>
    <row r="98" spans="2:65" s="13" customFormat="1" ht="13.5">
      <c r="B98" s="229"/>
      <c r="C98" s="230"/>
      <c r="D98" s="231" t="s">
        <v>145</v>
      </c>
      <c r="E98" s="232" t="s">
        <v>34</v>
      </c>
      <c r="F98" s="233" t="s">
        <v>149</v>
      </c>
      <c r="G98" s="230"/>
      <c r="H98" s="234">
        <v>80.234999999999999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AT98" s="240" t="s">
        <v>145</v>
      </c>
      <c r="AU98" s="240" t="s">
        <v>87</v>
      </c>
      <c r="AV98" s="13" t="s">
        <v>143</v>
      </c>
      <c r="AW98" s="13" t="s">
        <v>41</v>
      </c>
      <c r="AX98" s="13" t="s">
        <v>82</v>
      </c>
      <c r="AY98" s="240" t="s">
        <v>136</v>
      </c>
    </row>
    <row r="99" spans="2:65" s="1" customFormat="1" ht="44.25" customHeight="1">
      <c r="B99" s="42"/>
      <c r="C99" s="194" t="s">
        <v>87</v>
      </c>
      <c r="D99" s="194" t="s">
        <v>138</v>
      </c>
      <c r="E99" s="195" t="s">
        <v>150</v>
      </c>
      <c r="F99" s="196" t="s">
        <v>151</v>
      </c>
      <c r="G99" s="197" t="s">
        <v>141</v>
      </c>
      <c r="H99" s="198">
        <v>26.373000000000001</v>
      </c>
      <c r="I99" s="199"/>
      <c r="J99" s="200">
        <f>ROUND(I99*H99,2)</f>
        <v>0</v>
      </c>
      <c r="K99" s="196" t="s">
        <v>142</v>
      </c>
      <c r="L99" s="62"/>
      <c r="M99" s="201" t="s">
        <v>34</v>
      </c>
      <c r="N99" s="202" t="s">
        <v>48</v>
      </c>
      <c r="O99" s="43"/>
      <c r="P99" s="203">
        <f>O99*H99</f>
        <v>0</v>
      </c>
      <c r="Q99" s="203">
        <v>0</v>
      </c>
      <c r="R99" s="203">
        <f>Q99*H99</f>
        <v>0</v>
      </c>
      <c r="S99" s="203">
        <v>0.63</v>
      </c>
      <c r="T99" s="204">
        <f>S99*H99</f>
        <v>16.614990000000002</v>
      </c>
      <c r="AR99" s="24" t="s">
        <v>143</v>
      </c>
      <c r="AT99" s="24" t="s">
        <v>138</v>
      </c>
      <c r="AU99" s="24" t="s">
        <v>87</v>
      </c>
      <c r="AY99" s="24" t="s">
        <v>136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24" t="s">
        <v>82</v>
      </c>
      <c r="BK99" s="205">
        <f>ROUND(I99*H99,2)</f>
        <v>0</v>
      </c>
      <c r="BL99" s="24" t="s">
        <v>143</v>
      </c>
      <c r="BM99" s="24" t="s">
        <v>152</v>
      </c>
    </row>
    <row r="100" spans="2:65" s="11" customFormat="1" ht="13.5">
      <c r="B100" s="206"/>
      <c r="C100" s="207"/>
      <c r="D100" s="208" t="s">
        <v>145</v>
      </c>
      <c r="E100" s="209" t="s">
        <v>34</v>
      </c>
      <c r="F100" s="210" t="s">
        <v>153</v>
      </c>
      <c r="G100" s="207"/>
      <c r="H100" s="211" t="s">
        <v>34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145</v>
      </c>
      <c r="AU100" s="217" t="s">
        <v>87</v>
      </c>
      <c r="AV100" s="11" t="s">
        <v>82</v>
      </c>
      <c r="AW100" s="11" t="s">
        <v>41</v>
      </c>
      <c r="AX100" s="11" t="s">
        <v>77</v>
      </c>
      <c r="AY100" s="217" t="s">
        <v>136</v>
      </c>
    </row>
    <row r="101" spans="2:65" s="11" customFormat="1" ht="13.5">
      <c r="B101" s="206"/>
      <c r="C101" s="207"/>
      <c r="D101" s="208" t="s">
        <v>145</v>
      </c>
      <c r="E101" s="209" t="s">
        <v>34</v>
      </c>
      <c r="F101" s="210" t="s">
        <v>147</v>
      </c>
      <c r="G101" s="207"/>
      <c r="H101" s="211" t="s">
        <v>34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145</v>
      </c>
      <c r="AU101" s="217" t="s">
        <v>87</v>
      </c>
      <c r="AV101" s="11" t="s">
        <v>82</v>
      </c>
      <c r="AW101" s="11" t="s">
        <v>41</v>
      </c>
      <c r="AX101" s="11" t="s">
        <v>77</v>
      </c>
      <c r="AY101" s="217" t="s">
        <v>136</v>
      </c>
    </row>
    <row r="102" spans="2:65" s="12" customFormat="1" ht="13.5">
      <c r="B102" s="218"/>
      <c r="C102" s="219"/>
      <c r="D102" s="208" t="s">
        <v>145</v>
      </c>
      <c r="E102" s="220" t="s">
        <v>34</v>
      </c>
      <c r="F102" s="221" t="s">
        <v>154</v>
      </c>
      <c r="G102" s="219"/>
      <c r="H102" s="222">
        <v>26.373000000000001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145</v>
      </c>
      <c r="AU102" s="228" t="s">
        <v>87</v>
      </c>
      <c r="AV102" s="12" t="s">
        <v>87</v>
      </c>
      <c r="AW102" s="12" t="s">
        <v>41</v>
      </c>
      <c r="AX102" s="12" t="s">
        <v>77</v>
      </c>
      <c r="AY102" s="228" t="s">
        <v>136</v>
      </c>
    </row>
    <row r="103" spans="2:65" s="13" customFormat="1" ht="13.5">
      <c r="B103" s="229"/>
      <c r="C103" s="230"/>
      <c r="D103" s="231" t="s">
        <v>145</v>
      </c>
      <c r="E103" s="232" t="s">
        <v>34</v>
      </c>
      <c r="F103" s="233" t="s">
        <v>149</v>
      </c>
      <c r="G103" s="230"/>
      <c r="H103" s="234">
        <v>26.373000000000001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145</v>
      </c>
      <c r="AU103" s="240" t="s">
        <v>87</v>
      </c>
      <c r="AV103" s="13" t="s">
        <v>143</v>
      </c>
      <c r="AW103" s="13" t="s">
        <v>41</v>
      </c>
      <c r="AX103" s="13" t="s">
        <v>82</v>
      </c>
      <c r="AY103" s="240" t="s">
        <v>136</v>
      </c>
    </row>
    <row r="104" spans="2:65" s="1" customFormat="1" ht="31.5" customHeight="1">
      <c r="B104" s="42"/>
      <c r="C104" s="194" t="s">
        <v>155</v>
      </c>
      <c r="D104" s="194" t="s">
        <v>138</v>
      </c>
      <c r="E104" s="195" t="s">
        <v>156</v>
      </c>
      <c r="F104" s="196" t="s">
        <v>157</v>
      </c>
      <c r="G104" s="197" t="s">
        <v>158</v>
      </c>
      <c r="H104" s="198">
        <v>134.87100000000001</v>
      </c>
      <c r="I104" s="199"/>
      <c r="J104" s="200">
        <f>ROUND(I104*H104,2)</f>
        <v>0</v>
      </c>
      <c r="K104" s="196" t="s">
        <v>142</v>
      </c>
      <c r="L104" s="62"/>
      <c r="M104" s="201" t="s">
        <v>34</v>
      </c>
      <c r="N104" s="202" t="s">
        <v>48</v>
      </c>
      <c r="O104" s="43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24" t="s">
        <v>143</v>
      </c>
      <c r="AT104" s="24" t="s">
        <v>138</v>
      </c>
      <c r="AU104" s="24" t="s">
        <v>87</v>
      </c>
      <c r="AY104" s="24" t="s">
        <v>136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24" t="s">
        <v>82</v>
      </c>
      <c r="BK104" s="205">
        <f>ROUND(I104*H104,2)</f>
        <v>0</v>
      </c>
      <c r="BL104" s="24" t="s">
        <v>143</v>
      </c>
      <c r="BM104" s="24" t="s">
        <v>159</v>
      </c>
    </row>
    <row r="105" spans="2:65" s="11" customFormat="1" ht="13.5">
      <c r="B105" s="206"/>
      <c r="C105" s="207"/>
      <c r="D105" s="208" t="s">
        <v>145</v>
      </c>
      <c r="E105" s="209" t="s">
        <v>34</v>
      </c>
      <c r="F105" s="210" t="s">
        <v>160</v>
      </c>
      <c r="G105" s="207"/>
      <c r="H105" s="211" t="s">
        <v>34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145</v>
      </c>
      <c r="AU105" s="217" t="s">
        <v>87</v>
      </c>
      <c r="AV105" s="11" t="s">
        <v>82</v>
      </c>
      <c r="AW105" s="11" t="s">
        <v>41</v>
      </c>
      <c r="AX105" s="11" t="s">
        <v>77</v>
      </c>
      <c r="AY105" s="217" t="s">
        <v>136</v>
      </c>
    </row>
    <row r="106" spans="2:65" s="11" customFormat="1" ht="13.5">
      <c r="B106" s="206"/>
      <c r="C106" s="207"/>
      <c r="D106" s="208" t="s">
        <v>145</v>
      </c>
      <c r="E106" s="209" t="s">
        <v>34</v>
      </c>
      <c r="F106" s="210" t="s">
        <v>147</v>
      </c>
      <c r="G106" s="207"/>
      <c r="H106" s="211" t="s">
        <v>34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145</v>
      </c>
      <c r="AU106" s="217" t="s">
        <v>87</v>
      </c>
      <c r="AV106" s="11" t="s">
        <v>82</v>
      </c>
      <c r="AW106" s="11" t="s">
        <v>41</v>
      </c>
      <c r="AX106" s="11" t="s">
        <v>77</v>
      </c>
      <c r="AY106" s="217" t="s">
        <v>136</v>
      </c>
    </row>
    <row r="107" spans="2:65" s="12" customFormat="1" ht="13.5">
      <c r="B107" s="218"/>
      <c r="C107" s="219"/>
      <c r="D107" s="208" t="s">
        <v>145</v>
      </c>
      <c r="E107" s="220" t="s">
        <v>34</v>
      </c>
      <c r="F107" s="221" t="s">
        <v>161</v>
      </c>
      <c r="G107" s="219"/>
      <c r="H107" s="222">
        <v>134.87100000000001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145</v>
      </c>
      <c r="AU107" s="228" t="s">
        <v>87</v>
      </c>
      <c r="AV107" s="12" t="s">
        <v>87</v>
      </c>
      <c r="AW107" s="12" t="s">
        <v>41</v>
      </c>
      <c r="AX107" s="12" t="s">
        <v>77</v>
      </c>
      <c r="AY107" s="228" t="s">
        <v>136</v>
      </c>
    </row>
    <row r="108" spans="2:65" s="13" customFormat="1" ht="13.5">
      <c r="B108" s="229"/>
      <c r="C108" s="230"/>
      <c r="D108" s="231" t="s">
        <v>145</v>
      </c>
      <c r="E108" s="232" t="s">
        <v>34</v>
      </c>
      <c r="F108" s="233" t="s">
        <v>149</v>
      </c>
      <c r="G108" s="230"/>
      <c r="H108" s="234">
        <v>134.87100000000001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145</v>
      </c>
      <c r="AU108" s="240" t="s">
        <v>87</v>
      </c>
      <c r="AV108" s="13" t="s">
        <v>143</v>
      </c>
      <c r="AW108" s="13" t="s">
        <v>41</v>
      </c>
      <c r="AX108" s="13" t="s">
        <v>82</v>
      </c>
      <c r="AY108" s="240" t="s">
        <v>136</v>
      </c>
    </row>
    <row r="109" spans="2:65" s="1" customFormat="1" ht="44.25" customHeight="1">
      <c r="B109" s="42"/>
      <c r="C109" s="194" t="s">
        <v>143</v>
      </c>
      <c r="D109" s="194" t="s">
        <v>138</v>
      </c>
      <c r="E109" s="195" t="s">
        <v>162</v>
      </c>
      <c r="F109" s="196" t="s">
        <v>163</v>
      </c>
      <c r="G109" s="197" t="s">
        <v>158</v>
      </c>
      <c r="H109" s="198">
        <v>134.87100000000001</v>
      </c>
      <c r="I109" s="199"/>
      <c r="J109" s="200">
        <f>ROUND(I109*H109,2)</f>
        <v>0</v>
      </c>
      <c r="K109" s="196" t="s">
        <v>142</v>
      </c>
      <c r="L109" s="62"/>
      <c r="M109" s="201" t="s">
        <v>34</v>
      </c>
      <c r="N109" s="202" t="s">
        <v>48</v>
      </c>
      <c r="O109" s="43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24" t="s">
        <v>143</v>
      </c>
      <c r="AT109" s="24" t="s">
        <v>138</v>
      </c>
      <c r="AU109" s="24" t="s">
        <v>87</v>
      </c>
      <c r="AY109" s="24" t="s">
        <v>136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24" t="s">
        <v>82</v>
      </c>
      <c r="BK109" s="205">
        <f>ROUND(I109*H109,2)</f>
        <v>0</v>
      </c>
      <c r="BL109" s="24" t="s">
        <v>143</v>
      </c>
      <c r="BM109" s="24" t="s">
        <v>164</v>
      </c>
    </row>
    <row r="110" spans="2:65" s="11" customFormat="1" ht="13.5">
      <c r="B110" s="206"/>
      <c r="C110" s="207"/>
      <c r="D110" s="208" t="s">
        <v>145</v>
      </c>
      <c r="E110" s="209" t="s">
        <v>34</v>
      </c>
      <c r="F110" s="210" t="s">
        <v>165</v>
      </c>
      <c r="G110" s="207"/>
      <c r="H110" s="211" t="s">
        <v>34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145</v>
      </c>
      <c r="AU110" s="217" t="s">
        <v>87</v>
      </c>
      <c r="AV110" s="11" t="s">
        <v>82</v>
      </c>
      <c r="AW110" s="11" t="s">
        <v>41</v>
      </c>
      <c r="AX110" s="11" t="s">
        <v>77</v>
      </c>
      <c r="AY110" s="217" t="s">
        <v>136</v>
      </c>
    </row>
    <row r="111" spans="2:65" s="11" customFormat="1" ht="13.5">
      <c r="B111" s="206"/>
      <c r="C111" s="207"/>
      <c r="D111" s="208" t="s">
        <v>145</v>
      </c>
      <c r="E111" s="209" t="s">
        <v>34</v>
      </c>
      <c r="F111" s="210" t="s">
        <v>147</v>
      </c>
      <c r="G111" s="207"/>
      <c r="H111" s="211" t="s">
        <v>34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145</v>
      </c>
      <c r="AU111" s="217" t="s">
        <v>87</v>
      </c>
      <c r="AV111" s="11" t="s">
        <v>82</v>
      </c>
      <c r="AW111" s="11" t="s">
        <v>41</v>
      </c>
      <c r="AX111" s="11" t="s">
        <v>77</v>
      </c>
      <c r="AY111" s="217" t="s">
        <v>136</v>
      </c>
    </row>
    <row r="112" spans="2:65" s="12" customFormat="1" ht="13.5">
      <c r="B112" s="218"/>
      <c r="C112" s="219"/>
      <c r="D112" s="208" t="s">
        <v>145</v>
      </c>
      <c r="E112" s="220" t="s">
        <v>34</v>
      </c>
      <c r="F112" s="221" t="s">
        <v>161</v>
      </c>
      <c r="G112" s="219"/>
      <c r="H112" s="222">
        <v>134.87100000000001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145</v>
      </c>
      <c r="AU112" s="228" t="s">
        <v>87</v>
      </c>
      <c r="AV112" s="12" t="s">
        <v>87</v>
      </c>
      <c r="AW112" s="12" t="s">
        <v>41</v>
      </c>
      <c r="AX112" s="12" t="s">
        <v>77</v>
      </c>
      <c r="AY112" s="228" t="s">
        <v>136</v>
      </c>
    </row>
    <row r="113" spans="2:65" s="13" customFormat="1" ht="13.5">
      <c r="B113" s="229"/>
      <c r="C113" s="230"/>
      <c r="D113" s="231" t="s">
        <v>145</v>
      </c>
      <c r="E113" s="232" t="s">
        <v>34</v>
      </c>
      <c r="F113" s="233" t="s">
        <v>149</v>
      </c>
      <c r="G113" s="230"/>
      <c r="H113" s="234">
        <v>134.87100000000001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145</v>
      </c>
      <c r="AU113" s="240" t="s">
        <v>87</v>
      </c>
      <c r="AV113" s="13" t="s">
        <v>143</v>
      </c>
      <c r="AW113" s="13" t="s">
        <v>41</v>
      </c>
      <c r="AX113" s="13" t="s">
        <v>82</v>
      </c>
      <c r="AY113" s="240" t="s">
        <v>136</v>
      </c>
    </row>
    <row r="114" spans="2:65" s="1" customFormat="1" ht="44.25" customHeight="1">
      <c r="B114" s="42"/>
      <c r="C114" s="194" t="s">
        <v>166</v>
      </c>
      <c r="D114" s="194" t="s">
        <v>138</v>
      </c>
      <c r="E114" s="195" t="s">
        <v>167</v>
      </c>
      <c r="F114" s="196" t="s">
        <v>168</v>
      </c>
      <c r="G114" s="197" t="s">
        <v>158</v>
      </c>
      <c r="H114" s="198">
        <v>1348.71</v>
      </c>
      <c r="I114" s="199"/>
      <c r="J114" s="200">
        <f>ROUND(I114*H114,2)</f>
        <v>0</v>
      </c>
      <c r="K114" s="196" t="s">
        <v>142</v>
      </c>
      <c r="L114" s="62"/>
      <c r="M114" s="201" t="s">
        <v>34</v>
      </c>
      <c r="N114" s="202" t="s">
        <v>48</v>
      </c>
      <c r="O114" s="43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24" t="s">
        <v>143</v>
      </c>
      <c r="AT114" s="24" t="s">
        <v>138</v>
      </c>
      <c r="AU114" s="24" t="s">
        <v>87</v>
      </c>
      <c r="AY114" s="24" t="s">
        <v>136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24" t="s">
        <v>82</v>
      </c>
      <c r="BK114" s="205">
        <f>ROUND(I114*H114,2)</f>
        <v>0</v>
      </c>
      <c r="BL114" s="24" t="s">
        <v>143</v>
      </c>
      <c r="BM114" s="24" t="s">
        <v>169</v>
      </c>
    </row>
    <row r="115" spans="2:65" s="11" customFormat="1" ht="13.5">
      <c r="B115" s="206"/>
      <c r="C115" s="207"/>
      <c r="D115" s="208" t="s">
        <v>145</v>
      </c>
      <c r="E115" s="209" t="s">
        <v>34</v>
      </c>
      <c r="F115" s="210" t="s">
        <v>165</v>
      </c>
      <c r="G115" s="207"/>
      <c r="H115" s="211" t="s">
        <v>34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145</v>
      </c>
      <c r="AU115" s="217" t="s">
        <v>87</v>
      </c>
      <c r="AV115" s="11" t="s">
        <v>82</v>
      </c>
      <c r="AW115" s="11" t="s">
        <v>41</v>
      </c>
      <c r="AX115" s="11" t="s">
        <v>77</v>
      </c>
      <c r="AY115" s="217" t="s">
        <v>136</v>
      </c>
    </row>
    <row r="116" spans="2:65" s="11" customFormat="1" ht="13.5">
      <c r="B116" s="206"/>
      <c r="C116" s="207"/>
      <c r="D116" s="208" t="s">
        <v>145</v>
      </c>
      <c r="E116" s="209" t="s">
        <v>34</v>
      </c>
      <c r="F116" s="210" t="s">
        <v>147</v>
      </c>
      <c r="G116" s="207"/>
      <c r="H116" s="211" t="s">
        <v>34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145</v>
      </c>
      <c r="AU116" s="217" t="s">
        <v>87</v>
      </c>
      <c r="AV116" s="11" t="s">
        <v>82</v>
      </c>
      <c r="AW116" s="11" t="s">
        <v>41</v>
      </c>
      <c r="AX116" s="11" t="s">
        <v>77</v>
      </c>
      <c r="AY116" s="217" t="s">
        <v>136</v>
      </c>
    </row>
    <row r="117" spans="2:65" s="12" customFormat="1" ht="13.5">
      <c r="B117" s="218"/>
      <c r="C117" s="219"/>
      <c r="D117" s="208" t="s">
        <v>145</v>
      </c>
      <c r="E117" s="220" t="s">
        <v>34</v>
      </c>
      <c r="F117" s="221" t="s">
        <v>161</v>
      </c>
      <c r="G117" s="219"/>
      <c r="H117" s="222">
        <v>134.87100000000001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145</v>
      </c>
      <c r="AU117" s="228" t="s">
        <v>87</v>
      </c>
      <c r="AV117" s="12" t="s">
        <v>87</v>
      </c>
      <c r="AW117" s="12" t="s">
        <v>41</v>
      </c>
      <c r="AX117" s="12" t="s">
        <v>77</v>
      </c>
      <c r="AY117" s="228" t="s">
        <v>136</v>
      </c>
    </row>
    <row r="118" spans="2:65" s="13" customFormat="1" ht="13.5">
      <c r="B118" s="229"/>
      <c r="C118" s="230"/>
      <c r="D118" s="208" t="s">
        <v>145</v>
      </c>
      <c r="E118" s="241" t="s">
        <v>34</v>
      </c>
      <c r="F118" s="242" t="s">
        <v>149</v>
      </c>
      <c r="G118" s="230"/>
      <c r="H118" s="243">
        <v>134.87100000000001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145</v>
      </c>
      <c r="AU118" s="240" t="s">
        <v>87</v>
      </c>
      <c r="AV118" s="13" t="s">
        <v>143</v>
      </c>
      <c r="AW118" s="13" t="s">
        <v>41</v>
      </c>
      <c r="AX118" s="13" t="s">
        <v>77</v>
      </c>
      <c r="AY118" s="240" t="s">
        <v>136</v>
      </c>
    </row>
    <row r="119" spans="2:65" s="12" customFormat="1" ht="13.5">
      <c r="B119" s="218"/>
      <c r="C119" s="219"/>
      <c r="D119" s="208" t="s">
        <v>145</v>
      </c>
      <c r="E119" s="220" t="s">
        <v>34</v>
      </c>
      <c r="F119" s="221" t="s">
        <v>170</v>
      </c>
      <c r="G119" s="219"/>
      <c r="H119" s="222">
        <v>1348.71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145</v>
      </c>
      <c r="AU119" s="228" t="s">
        <v>87</v>
      </c>
      <c r="AV119" s="12" t="s">
        <v>87</v>
      </c>
      <c r="AW119" s="12" t="s">
        <v>41</v>
      </c>
      <c r="AX119" s="12" t="s">
        <v>77</v>
      </c>
      <c r="AY119" s="228" t="s">
        <v>136</v>
      </c>
    </row>
    <row r="120" spans="2:65" s="13" customFormat="1" ht="13.5">
      <c r="B120" s="229"/>
      <c r="C120" s="230"/>
      <c r="D120" s="231" t="s">
        <v>145</v>
      </c>
      <c r="E120" s="232" t="s">
        <v>34</v>
      </c>
      <c r="F120" s="233" t="s">
        <v>149</v>
      </c>
      <c r="G120" s="230"/>
      <c r="H120" s="234">
        <v>1348.71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145</v>
      </c>
      <c r="AU120" s="240" t="s">
        <v>87</v>
      </c>
      <c r="AV120" s="13" t="s">
        <v>143</v>
      </c>
      <c r="AW120" s="13" t="s">
        <v>41</v>
      </c>
      <c r="AX120" s="13" t="s">
        <v>82</v>
      </c>
      <c r="AY120" s="240" t="s">
        <v>136</v>
      </c>
    </row>
    <row r="121" spans="2:65" s="1" customFormat="1" ht="22.5" customHeight="1">
      <c r="B121" s="42"/>
      <c r="C121" s="194" t="s">
        <v>171</v>
      </c>
      <c r="D121" s="194" t="s">
        <v>138</v>
      </c>
      <c r="E121" s="195" t="s">
        <v>172</v>
      </c>
      <c r="F121" s="196" t="s">
        <v>173</v>
      </c>
      <c r="G121" s="197" t="s">
        <v>158</v>
      </c>
      <c r="H121" s="198">
        <v>134.87100000000001</v>
      </c>
      <c r="I121" s="199"/>
      <c r="J121" s="200">
        <f>ROUND(I121*H121,2)</f>
        <v>0</v>
      </c>
      <c r="K121" s="196" t="s">
        <v>142</v>
      </c>
      <c r="L121" s="62"/>
      <c r="M121" s="201" t="s">
        <v>34</v>
      </c>
      <c r="N121" s="202" t="s">
        <v>48</v>
      </c>
      <c r="O121" s="43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24" t="s">
        <v>143</v>
      </c>
      <c r="AT121" s="24" t="s">
        <v>138</v>
      </c>
      <c r="AU121" s="24" t="s">
        <v>87</v>
      </c>
      <c r="AY121" s="24" t="s">
        <v>136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24" t="s">
        <v>82</v>
      </c>
      <c r="BK121" s="205">
        <f>ROUND(I121*H121,2)</f>
        <v>0</v>
      </c>
      <c r="BL121" s="24" t="s">
        <v>143</v>
      </c>
      <c r="BM121" s="24" t="s">
        <v>174</v>
      </c>
    </row>
    <row r="122" spans="2:65" s="11" customFormat="1" ht="13.5">
      <c r="B122" s="206"/>
      <c r="C122" s="207"/>
      <c r="D122" s="208" t="s">
        <v>145</v>
      </c>
      <c r="E122" s="209" t="s">
        <v>34</v>
      </c>
      <c r="F122" s="210" t="s">
        <v>165</v>
      </c>
      <c r="G122" s="207"/>
      <c r="H122" s="211" t="s">
        <v>34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145</v>
      </c>
      <c r="AU122" s="217" t="s">
        <v>87</v>
      </c>
      <c r="AV122" s="11" t="s">
        <v>82</v>
      </c>
      <c r="AW122" s="11" t="s">
        <v>41</v>
      </c>
      <c r="AX122" s="11" t="s">
        <v>77</v>
      </c>
      <c r="AY122" s="217" t="s">
        <v>136</v>
      </c>
    </row>
    <row r="123" spans="2:65" s="11" customFormat="1" ht="13.5">
      <c r="B123" s="206"/>
      <c r="C123" s="207"/>
      <c r="D123" s="208" t="s">
        <v>145</v>
      </c>
      <c r="E123" s="209" t="s">
        <v>34</v>
      </c>
      <c r="F123" s="210" t="s">
        <v>147</v>
      </c>
      <c r="G123" s="207"/>
      <c r="H123" s="211" t="s">
        <v>34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145</v>
      </c>
      <c r="AU123" s="217" t="s">
        <v>87</v>
      </c>
      <c r="AV123" s="11" t="s">
        <v>82</v>
      </c>
      <c r="AW123" s="11" t="s">
        <v>41</v>
      </c>
      <c r="AX123" s="11" t="s">
        <v>77</v>
      </c>
      <c r="AY123" s="217" t="s">
        <v>136</v>
      </c>
    </row>
    <row r="124" spans="2:65" s="12" customFormat="1" ht="13.5">
      <c r="B124" s="218"/>
      <c r="C124" s="219"/>
      <c r="D124" s="208" t="s">
        <v>145</v>
      </c>
      <c r="E124" s="220" t="s">
        <v>34</v>
      </c>
      <c r="F124" s="221" t="s">
        <v>161</v>
      </c>
      <c r="G124" s="219"/>
      <c r="H124" s="222">
        <v>134.87100000000001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145</v>
      </c>
      <c r="AU124" s="228" t="s">
        <v>87</v>
      </c>
      <c r="AV124" s="12" t="s">
        <v>87</v>
      </c>
      <c r="AW124" s="12" t="s">
        <v>41</v>
      </c>
      <c r="AX124" s="12" t="s">
        <v>77</v>
      </c>
      <c r="AY124" s="228" t="s">
        <v>136</v>
      </c>
    </row>
    <row r="125" spans="2:65" s="13" customFormat="1" ht="13.5">
      <c r="B125" s="229"/>
      <c r="C125" s="230"/>
      <c r="D125" s="231" t="s">
        <v>145</v>
      </c>
      <c r="E125" s="232" t="s">
        <v>34</v>
      </c>
      <c r="F125" s="233" t="s">
        <v>149</v>
      </c>
      <c r="G125" s="230"/>
      <c r="H125" s="234">
        <v>134.87100000000001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145</v>
      </c>
      <c r="AU125" s="240" t="s">
        <v>87</v>
      </c>
      <c r="AV125" s="13" t="s">
        <v>143</v>
      </c>
      <c r="AW125" s="13" t="s">
        <v>41</v>
      </c>
      <c r="AX125" s="13" t="s">
        <v>82</v>
      </c>
      <c r="AY125" s="240" t="s">
        <v>136</v>
      </c>
    </row>
    <row r="126" spans="2:65" s="1" customFormat="1" ht="22.5" customHeight="1">
      <c r="B126" s="42"/>
      <c r="C126" s="194" t="s">
        <v>175</v>
      </c>
      <c r="D126" s="194" t="s">
        <v>138</v>
      </c>
      <c r="E126" s="195" t="s">
        <v>176</v>
      </c>
      <c r="F126" s="196" t="s">
        <v>177</v>
      </c>
      <c r="G126" s="197" t="s">
        <v>178</v>
      </c>
      <c r="H126" s="198">
        <v>269.74200000000002</v>
      </c>
      <c r="I126" s="199"/>
      <c r="J126" s="200">
        <f>ROUND(I126*H126,2)</f>
        <v>0</v>
      </c>
      <c r="K126" s="196" t="s">
        <v>142</v>
      </c>
      <c r="L126" s="62"/>
      <c r="M126" s="201" t="s">
        <v>34</v>
      </c>
      <c r="N126" s="202" t="s">
        <v>48</v>
      </c>
      <c r="O126" s="43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24" t="s">
        <v>143</v>
      </c>
      <c r="AT126" s="24" t="s">
        <v>138</v>
      </c>
      <c r="AU126" s="24" t="s">
        <v>87</v>
      </c>
      <c r="AY126" s="24" t="s">
        <v>136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24" t="s">
        <v>82</v>
      </c>
      <c r="BK126" s="205">
        <f>ROUND(I126*H126,2)</f>
        <v>0</v>
      </c>
      <c r="BL126" s="24" t="s">
        <v>143</v>
      </c>
      <c r="BM126" s="24" t="s">
        <v>179</v>
      </c>
    </row>
    <row r="127" spans="2:65" s="11" customFormat="1" ht="13.5">
      <c r="B127" s="206"/>
      <c r="C127" s="207"/>
      <c r="D127" s="208" t="s">
        <v>145</v>
      </c>
      <c r="E127" s="209" t="s">
        <v>34</v>
      </c>
      <c r="F127" s="210" t="s">
        <v>165</v>
      </c>
      <c r="G127" s="207"/>
      <c r="H127" s="211" t="s">
        <v>34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145</v>
      </c>
      <c r="AU127" s="217" t="s">
        <v>87</v>
      </c>
      <c r="AV127" s="11" t="s">
        <v>82</v>
      </c>
      <c r="AW127" s="11" t="s">
        <v>41</v>
      </c>
      <c r="AX127" s="11" t="s">
        <v>77</v>
      </c>
      <c r="AY127" s="217" t="s">
        <v>136</v>
      </c>
    </row>
    <row r="128" spans="2:65" s="11" customFormat="1" ht="13.5">
      <c r="B128" s="206"/>
      <c r="C128" s="207"/>
      <c r="D128" s="208" t="s">
        <v>145</v>
      </c>
      <c r="E128" s="209" t="s">
        <v>34</v>
      </c>
      <c r="F128" s="210" t="s">
        <v>147</v>
      </c>
      <c r="G128" s="207"/>
      <c r="H128" s="211" t="s">
        <v>34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145</v>
      </c>
      <c r="AU128" s="217" t="s">
        <v>87</v>
      </c>
      <c r="AV128" s="11" t="s">
        <v>82</v>
      </c>
      <c r="AW128" s="11" t="s">
        <v>41</v>
      </c>
      <c r="AX128" s="11" t="s">
        <v>77</v>
      </c>
      <c r="AY128" s="217" t="s">
        <v>136</v>
      </c>
    </row>
    <row r="129" spans="2:65" s="12" customFormat="1" ht="13.5">
      <c r="B129" s="218"/>
      <c r="C129" s="219"/>
      <c r="D129" s="208" t="s">
        <v>145</v>
      </c>
      <c r="E129" s="220" t="s">
        <v>34</v>
      </c>
      <c r="F129" s="221" t="s">
        <v>161</v>
      </c>
      <c r="G129" s="219"/>
      <c r="H129" s="222">
        <v>134.87100000000001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145</v>
      </c>
      <c r="AU129" s="228" t="s">
        <v>87</v>
      </c>
      <c r="AV129" s="12" t="s">
        <v>87</v>
      </c>
      <c r="AW129" s="12" t="s">
        <v>41</v>
      </c>
      <c r="AX129" s="12" t="s">
        <v>77</v>
      </c>
      <c r="AY129" s="228" t="s">
        <v>136</v>
      </c>
    </row>
    <row r="130" spans="2:65" s="13" customFormat="1" ht="13.5">
      <c r="B130" s="229"/>
      <c r="C130" s="230"/>
      <c r="D130" s="208" t="s">
        <v>145</v>
      </c>
      <c r="E130" s="241" t="s">
        <v>34</v>
      </c>
      <c r="F130" s="242" t="s">
        <v>149</v>
      </c>
      <c r="G130" s="230"/>
      <c r="H130" s="243">
        <v>134.87100000000001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145</v>
      </c>
      <c r="AU130" s="240" t="s">
        <v>87</v>
      </c>
      <c r="AV130" s="13" t="s">
        <v>143</v>
      </c>
      <c r="AW130" s="13" t="s">
        <v>41</v>
      </c>
      <c r="AX130" s="13" t="s">
        <v>77</v>
      </c>
      <c r="AY130" s="240" t="s">
        <v>136</v>
      </c>
    </row>
    <row r="131" spans="2:65" s="12" customFormat="1" ht="13.5">
      <c r="B131" s="218"/>
      <c r="C131" s="219"/>
      <c r="D131" s="208" t="s">
        <v>145</v>
      </c>
      <c r="E131" s="220" t="s">
        <v>34</v>
      </c>
      <c r="F131" s="221" t="s">
        <v>180</v>
      </c>
      <c r="G131" s="219"/>
      <c r="H131" s="222">
        <v>269.74200000000002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145</v>
      </c>
      <c r="AU131" s="228" t="s">
        <v>87</v>
      </c>
      <c r="AV131" s="12" t="s">
        <v>87</v>
      </c>
      <c r="AW131" s="12" t="s">
        <v>41</v>
      </c>
      <c r="AX131" s="12" t="s">
        <v>77</v>
      </c>
      <c r="AY131" s="228" t="s">
        <v>136</v>
      </c>
    </row>
    <row r="132" spans="2:65" s="13" customFormat="1" ht="13.5">
      <c r="B132" s="229"/>
      <c r="C132" s="230"/>
      <c r="D132" s="208" t="s">
        <v>145</v>
      </c>
      <c r="E132" s="241" t="s">
        <v>34</v>
      </c>
      <c r="F132" s="242" t="s">
        <v>149</v>
      </c>
      <c r="G132" s="230"/>
      <c r="H132" s="243">
        <v>269.74200000000002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145</v>
      </c>
      <c r="AU132" s="240" t="s">
        <v>87</v>
      </c>
      <c r="AV132" s="13" t="s">
        <v>143</v>
      </c>
      <c r="AW132" s="13" t="s">
        <v>41</v>
      </c>
      <c r="AX132" s="13" t="s">
        <v>82</v>
      </c>
      <c r="AY132" s="240" t="s">
        <v>136</v>
      </c>
    </row>
    <row r="133" spans="2:65" s="10" customFormat="1" ht="29.85" customHeight="1">
      <c r="B133" s="177"/>
      <c r="C133" s="178"/>
      <c r="D133" s="191" t="s">
        <v>76</v>
      </c>
      <c r="E133" s="192" t="s">
        <v>87</v>
      </c>
      <c r="F133" s="192" t="s">
        <v>181</v>
      </c>
      <c r="G133" s="178"/>
      <c r="H133" s="178"/>
      <c r="I133" s="181"/>
      <c r="J133" s="193">
        <f>BK133</f>
        <v>0</v>
      </c>
      <c r="K133" s="178"/>
      <c r="L133" s="183"/>
      <c r="M133" s="184"/>
      <c r="N133" s="185"/>
      <c r="O133" s="185"/>
      <c r="P133" s="186">
        <f>SUM(P134:P166)</f>
        <v>0</v>
      </c>
      <c r="Q133" s="185"/>
      <c r="R133" s="186">
        <f>SUM(R134:R166)</f>
        <v>395.69522439999997</v>
      </c>
      <c r="S133" s="185"/>
      <c r="T133" s="187">
        <f>SUM(T134:T166)</f>
        <v>0</v>
      </c>
      <c r="AR133" s="188" t="s">
        <v>82</v>
      </c>
      <c r="AT133" s="189" t="s">
        <v>76</v>
      </c>
      <c r="AU133" s="189" t="s">
        <v>82</v>
      </c>
      <c r="AY133" s="188" t="s">
        <v>136</v>
      </c>
      <c r="BK133" s="190">
        <f>SUM(BK134:BK166)</f>
        <v>0</v>
      </c>
    </row>
    <row r="134" spans="2:65" s="1" customFormat="1" ht="22.5" customHeight="1">
      <c r="B134" s="42"/>
      <c r="C134" s="194" t="s">
        <v>182</v>
      </c>
      <c r="D134" s="194" t="s">
        <v>138</v>
      </c>
      <c r="E134" s="195" t="s">
        <v>183</v>
      </c>
      <c r="F134" s="196" t="s">
        <v>184</v>
      </c>
      <c r="G134" s="197" t="s">
        <v>158</v>
      </c>
      <c r="H134" s="198">
        <v>84.295000000000002</v>
      </c>
      <c r="I134" s="199"/>
      <c r="J134" s="200">
        <f>ROUND(I134*H134,2)</f>
        <v>0</v>
      </c>
      <c r="K134" s="196" t="s">
        <v>142</v>
      </c>
      <c r="L134" s="62"/>
      <c r="M134" s="201" t="s">
        <v>34</v>
      </c>
      <c r="N134" s="202" t="s">
        <v>48</v>
      </c>
      <c r="O134" s="43"/>
      <c r="P134" s="203">
        <f>O134*H134</f>
        <v>0</v>
      </c>
      <c r="Q134" s="203">
        <v>2.16</v>
      </c>
      <c r="R134" s="203">
        <f>Q134*H134</f>
        <v>182.0772</v>
      </c>
      <c r="S134" s="203">
        <v>0</v>
      </c>
      <c r="T134" s="204">
        <f>S134*H134</f>
        <v>0</v>
      </c>
      <c r="AR134" s="24" t="s">
        <v>143</v>
      </c>
      <c r="AT134" s="24" t="s">
        <v>138</v>
      </c>
      <c r="AU134" s="24" t="s">
        <v>87</v>
      </c>
      <c r="AY134" s="24" t="s">
        <v>136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24" t="s">
        <v>82</v>
      </c>
      <c r="BK134" s="205">
        <f>ROUND(I134*H134,2)</f>
        <v>0</v>
      </c>
      <c r="BL134" s="24" t="s">
        <v>143</v>
      </c>
      <c r="BM134" s="24" t="s">
        <v>185</v>
      </c>
    </row>
    <row r="135" spans="2:65" s="11" customFormat="1" ht="13.5">
      <c r="B135" s="206"/>
      <c r="C135" s="207"/>
      <c r="D135" s="208" t="s">
        <v>145</v>
      </c>
      <c r="E135" s="209" t="s">
        <v>34</v>
      </c>
      <c r="F135" s="210" t="s">
        <v>186</v>
      </c>
      <c r="G135" s="207"/>
      <c r="H135" s="211" t="s">
        <v>34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145</v>
      </c>
      <c r="AU135" s="217" t="s">
        <v>87</v>
      </c>
      <c r="AV135" s="11" t="s">
        <v>82</v>
      </c>
      <c r="AW135" s="11" t="s">
        <v>41</v>
      </c>
      <c r="AX135" s="11" t="s">
        <v>77</v>
      </c>
      <c r="AY135" s="217" t="s">
        <v>136</v>
      </c>
    </row>
    <row r="136" spans="2:65" s="11" customFormat="1" ht="13.5">
      <c r="B136" s="206"/>
      <c r="C136" s="207"/>
      <c r="D136" s="208" t="s">
        <v>145</v>
      </c>
      <c r="E136" s="209" t="s">
        <v>34</v>
      </c>
      <c r="F136" s="210" t="s">
        <v>187</v>
      </c>
      <c r="G136" s="207"/>
      <c r="H136" s="211" t="s">
        <v>34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145</v>
      </c>
      <c r="AU136" s="217" t="s">
        <v>87</v>
      </c>
      <c r="AV136" s="11" t="s">
        <v>82</v>
      </c>
      <c r="AW136" s="11" t="s">
        <v>41</v>
      </c>
      <c r="AX136" s="11" t="s">
        <v>77</v>
      </c>
      <c r="AY136" s="217" t="s">
        <v>136</v>
      </c>
    </row>
    <row r="137" spans="2:65" s="12" customFormat="1" ht="13.5">
      <c r="B137" s="218"/>
      <c r="C137" s="219"/>
      <c r="D137" s="208" t="s">
        <v>145</v>
      </c>
      <c r="E137" s="220" t="s">
        <v>34</v>
      </c>
      <c r="F137" s="221" t="s">
        <v>188</v>
      </c>
      <c r="G137" s="219"/>
      <c r="H137" s="222">
        <v>561.96400000000006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145</v>
      </c>
      <c r="AU137" s="228" t="s">
        <v>87</v>
      </c>
      <c r="AV137" s="12" t="s">
        <v>87</v>
      </c>
      <c r="AW137" s="12" t="s">
        <v>41</v>
      </c>
      <c r="AX137" s="12" t="s">
        <v>77</v>
      </c>
      <c r="AY137" s="228" t="s">
        <v>136</v>
      </c>
    </row>
    <row r="138" spans="2:65" s="13" customFormat="1" ht="13.5">
      <c r="B138" s="229"/>
      <c r="C138" s="230"/>
      <c r="D138" s="208" t="s">
        <v>145</v>
      </c>
      <c r="E138" s="241" t="s">
        <v>34</v>
      </c>
      <c r="F138" s="242" t="s">
        <v>149</v>
      </c>
      <c r="G138" s="230"/>
      <c r="H138" s="243">
        <v>561.96400000000006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145</v>
      </c>
      <c r="AU138" s="240" t="s">
        <v>87</v>
      </c>
      <c r="AV138" s="13" t="s">
        <v>143</v>
      </c>
      <c r="AW138" s="13" t="s">
        <v>41</v>
      </c>
      <c r="AX138" s="13" t="s">
        <v>77</v>
      </c>
      <c r="AY138" s="240" t="s">
        <v>136</v>
      </c>
    </row>
    <row r="139" spans="2:65" s="12" customFormat="1" ht="13.5">
      <c r="B139" s="218"/>
      <c r="C139" s="219"/>
      <c r="D139" s="208" t="s">
        <v>145</v>
      </c>
      <c r="E139" s="220" t="s">
        <v>34</v>
      </c>
      <c r="F139" s="221" t="s">
        <v>189</v>
      </c>
      <c r="G139" s="219"/>
      <c r="H139" s="222">
        <v>84.295000000000002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145</v>
      </c>
      <c r="AU139" s="228" t="s">
        <v>87</v>
      </c>
      <c r="AV139" s="12" t="s">
        <v>87</v>
      </c>
      <c r="AW139" s="12" t="s">
        <v>41</v>
      </c>
      <c r="AX139" s="12" t="s">
        <v>77</v>
      </c>
      <c r="AY139" s="228" t="s">
        <v>136</v>
      </c>
    </row>
    <row r="140" spans="2:65" s="13" customFormat="1" ht="13.5">
      <c r="B140" s="229"/>
      <c r="C140" s="230"/>
      <c r="D140" s="231" t="s">
        <v>145</v>
      </c>
      <c r="E140" s="232" t="s">
        <v>34</v>
      </c>
      <c r="F140" s="233" t="s">
        <v>149</v>
      </c>
      <c r="G140" s="230"/>
      <c r="H140" s="234">
        <v>84.295000000000002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145</v>
      </c>
      <c r="AU140" s="240" t="s">
        <v>87</v>
      </c>
      <c r="AV140" s="13" t="s">
        <v>143</v>
      </c>
      <c r="AW140" s="13" t="s">
        <v>41</v>
      </c>
      <c r="AX140" s="13" t="s">
        <v>82</v>
      </c>
      <c r="AY140" s="240" t="s">
        <v>136</v>
      </c>
    </row>
    <row r="141" spans="2:65" s="1" customFormat="1" ht="31.5" customHeight="1">
      <c r="B141" s="42"/>
      <c r="C141" s="194" t="s">
        <v>190</v>
      </c>
      <c r="D141" s="194" t="s">
        <v>138</v>
      </c>
      <c r="E141" s="195" t="s">
        <v>191</v>
      </c>
      <c r="F141" s="196" t="s">
        <v>192</v>
      </c>
      <c r="G141" s="197" t="s">
        <v>158</v>
      </c>
      <c r="H141" s="198">
        <v>84.295000000000002</v>
      </c>
      <c r="I141" s="199"/>
      <c r="J141" s="200">
        <f>ROUND(I141*H141,2)</f>
        <v>0</v>
      </c>
      <c r="K141" s="196" t="s">
        <v>142</v>
      </c>
      <c r="L141" s="62"/>
      <c r="M141" s="201" t="s">
        <v>34</v>
      </c>
      <c r="N141" s="202" t="s">
        <v>48</v>
      </c>
      <c r="O141" s="43"/>
      <c r="P141" s="203">
        <f>O141*H141</f>
        <v>0</v>
      </c>
      <c r="Q141" s="203">
        <v>2.45329</v>
      </c>
      <c r="R141" s="203">
        <f>Q141*H141</f>
        <v>206.80008054999999</v>
      </c>
      <c r="S141" s="203">
        <v>0</v>
      </c>
      <c r="T141" s="204">
        <f>S141*H141</f>
        <v>0</v>
      </c>
      <c r="AR141" s="24" t="s">
        <v>143</v>
      </c>
      <c r="AT141" s="24" t="s">
        <v>138</v>
      </c>
      <c r="AU141" s="24" t="s">
        <v>87</v>
      </c>
      <c r="AY141" s="24" t="s">
        <v>136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24" t="s">
        <v>82</v>
      </c>
      <c r="BK141" s="205">
        <f>ROUND(I141*H141,2)</f>
        <v>0</v>
      </c>
      <c r="BL141" s="24" t="s">
        <v>143</v>
      </c>
      <c r="BM141" s="24" t="s">
        <v>193</v>
      </c>
    </row>
    <row r="142" spans="2:65" s="11" customFormat="1" ht="13.5">
      <c r="B142" s="206"/>
      <c r="C142" s="207"/>
      <c r="D142" s="208" t="s">
        <v>145</v>
      </c>
      <c r="E142" s="209" t="s">
        <v>34</v>
      </c>
      <c r="F142" s="210" t="s">
        <v>186</v>
      </c>
      <c r="G142" s="207"/>
      <c r="H142" s="211" t="s">
        <v>34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145</v>
      </c>
      <c r="AU142" s="217" t="s">
        <v>87</v>
      </c>
      <c r="AV142" s="11" t="s">
        <v>82</v>
      </c>
      <c r="AW142" s="11" t="s">
        <v>41</v>
      </c>
      <c r="AX142" s="11" t="s">
        <v>77</v>
      </c>
      <c r="AY142" s="217" t="s">
        <v>136</v>
      </c>
    </row>
    <row r="143" spans="2:65" s="11" customFormat="1" ht="13.5">
      <c r="B143" s="206"/>
      <c r="C143" s="207"/>
      <c r="D143" s="208" t="s">
        <v>145</v>
      </c>
      <c r="E143" s="209" t="s">
        <v>34</v>
      </c>
      <c r="F143" s="210" t="s">
        <v>187</v>
      </c>
      <c r="G143" s="207"/>
      <c r="H143" s="211" t="s">
        <v>34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145</v>
      </c>
      <c r="AU143" s="217" t="s">
        <v>87</v>
      </c>
      <c r="AV143" s="11" t="s">
        <v>82</v>
      </c>
      <c r="AW143" s="11" t="s">
        <v>41</v>
      </c>
      <c r="AX143" s="11" t="s">
        <v>77</v>
      </c>
      <c r="AY143" s="217" t="s">
        <v>136</v>
      </c>
    </row>
    <row r="144" spans="2:65" s="12" customFormat="1" ht="13.5">
      <c r="B144" s="218"/>
      <c r="C144" s="219"/>
      <c r="D144" s="208" t="s">
        <v>145</v>
      </c>
      <c r="E144" s="220" t="s">
        <v>34</v>
      </c>
      <c r="F144" s="221" t="s">
        <v>188</v>
      </c>
      <c r="G144" s="219"/>
      <c r="H144" s="222">
        <v>561.96400000000006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145</v>
      </c>
      <c r="AU144" s="228" t="s">
        <v>87</v>
      </c>
      <c r="AV144" s="12" t="s">
        <v>87</v>
      </c>
      <c r="AW144" s="12" t="s">
        <v>41</v>
      </c>
      <c r="AX144" s="12" t="s">
        <v>77</v>
      </c>
      <c r="AY144" s="228" t="s">
        <v>136</v>
      </c>
    </row>
    <row r="145" spans="2:65" s="13" customFormat="1" ht="13.5">
      <c r="B145" s="229"/>
      <c r="C145" s="230"/>
      <c r="D145" s="208" t="s">
        <v>145</v>
      </c>
      <c r="E145" s="241" t="s">
        <v>34</v>
      </c>
      <c r="F145" s="242" t="s">
        <v>149</v>
      </c>
      <c r="G145" s="230"/>
      <c r="H145" s="243">
        <v>561.96400000000006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145</v>
      </c>
      <c r="AU145" s="240" t="s">
        <v>87</v>
      </c>
      <c r="AV145" s="13" t="s">
        <v>143</v>
      </c>
      <c r="AW145" s="13" t="s">
        <v>41</v>
      </c>
      <c r="AX145" s="13" t="s">
        <v>77</v>
      </c>
      <c r="AY145" s="240" t="s">
        <v>136</v>
      </c>
    </row>
    <row r="146" spans="2:65" s="12" customFormat="1" ht="13.5">
      <c r="B146" s="218"/>
      <c r="C146" s="219"/>
      <c r="D146" s="208" t="s">
        <v>145</v>
      </c>
      <c r="E146" s="220" t="s">
        <v>34</v>
      </c>
      <c r="F146" s="221" t="s">
        <v>189</v>
      </c>
      <c r="G146" s="219"/>
      <c r="H146" s="222">
        <v>84.295000000000002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145</v>
      </c>
      <c r="AU146" s="228" t="s">
        <v>87</v>
      </c>
      <c r="AV146" s="12" t="s">
        <v>87</v>
      </c>
      <c r="AW146" s="12" t="s">
        <v>41</v>
      </c>
      <c r="AX146" s="12" t="s">
        <v>77</v>
      </c>
      <c r="AY146" s="228" t="s">
        <v>136</v>
      </c>
    </row>
    <row r="147" spans="2:65" s="13" customFormat="1" ht="13.5">
      <c r="B147" s="229"/>
      <c r="C147" s="230"/>
      <c r="D147" s="231" t="s">
        <v>145</v>
      </c>
      <c r="E147" s="232" t="s">
        <v>34</v>
      </c>
      <c r="F147" s="233" t="s">
        <v>149</v>
      </c>
      <c r="G147" s="230"/>
      <c r="H147" s="234">
        <v>84.295000000000002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145</v>
      </c>
      <c r="AU147" s="240" t="s">
        <v>87</v>
      </c>
      <c r="AV147" s="13" t="s">
        <v>143</v>
      </c>
      <c r="AW147" s="13" t="s">
        <v>41</v>
      </c>
      <c r="AX147" s="13" t="s">
        <v>82</v>
      </c>
      <c r="AY147" s="240" t="s">
        <v>136</v>
      </c>
    </row>
    <row r="148" spans="2:65" s="1" customFormat="1" ht="44.25" customHeight="1">
      <c r="B148" s="42"/>
      <c r="C148" s="194" t="s">
        <v>194</v>
      </c>
      <c r="D148" s="194" t="s">
        <v>138</v>
      </c>
      <c r="E148" s="195" t="s">
        <v>195</v>
      </c>
      <c r="F148" s="196" t="s">
        <v>196</v>
      </c>
      <c r="G148" s="197" t="s">
        <v>141</v>
      </c>
      <c r="H148" s="198">
        <v>16.779</v>
      </c>
      <c r="I148" s="199"/>
      <c r="J148" s="200">
        <f>ROUND(I148*H148,2)</f>
        <v>0</v>
      </c>
      <c r="K148" s="196" t="s">
        <v>142</v>
      </c>
      <c r="L148" s="62"/>
      <c r="M148" s="201" t="s">
        <v>34</v>
      </c>
      <c r="N148" s="202" t="s">
        <v>48</v>
      </c>
      <c r="O148" s="43"/>
      <c r="P148" s="203">
        <f>O148*H148</f>
        <v>0</v>
      </c>
      <c r="Q148" s="203">
        <v>1.0300000000000001E-3</v>
      </c>
      <c r="R148" s="203">
        <f>Q148*H148</f>
        <v>1.7282370000000002E-2</v>
      </c>
      <c r="S148" s="203">
        <v>0</v>
      </c>
      <c r="T148" s="204">
        <f>S148*H148</f>
        <v>0</v>
      </c>
      <c r="AR148" s="24" t="s">
        <v>143</v>
      </c>
      <c r="AT148" s="24" t="s">
        <v>138</v>
      </c>
      <c r="AU148" s="24" t="s">
        <v>87</v>
      </c>
      <c r="AY148" s="24" t="s">
        <v>136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24" t="s">
        <v>82</v>
      </c>
      <c r="BK148" s="205">
        <f>ROUND(I148*H148,2)</f>
        <v>0</v>
      </c>
      <c r="BL148" s="24" t="s">
        <v>143</v>
      </c>
      <c r="BM148" s="24" t="s">
        <v>197</v>
      </c>
    </row>
    <row r="149" spans="2:65" s="11" customFormat="1" ht="13.5">
      <c r="B149" s="206"/>
      <c r="C149" s="207"/>
      <c r="D149" s="208" t="s">
        <v>145</v>
      </c>
      <c r="E149" s="209" t="s">
        <v>34</v>
      </c>
      <c r="F149" s="210" t="s">
        <v>186</v>
      </c>
      <c r="G149" s="207"/>
      <c r="H149" s="211" t="s">
        <v>34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145</v>
      </c>
      <c r="AU149" s="217" t="s">
        <v>87</v>
      </c>
      <c r="AV149" s="11" t="s">
        <v>82</v>
      </c>
      <c r="AW149" s="11" t="s">
        <v>41</v>
      </c>
      <c r="AX149" s="11" t="s">
        <v>77</v>
      </c>
      <c r="AY149" s="217" t="s">
        <v>136</v>
      </c>
    </row>
    <row r="150" spans="2:65" s="11" customFormat="1" ht="13.5">
      <c r="B150" s="206"/>
      <c r="C150" s="207"/>
      <c r="D150" s="208" t="s">
        <v>145</v>
      </c>
      <c r="E150" s="209" t="s">
        <v>34</v>
      </c>
      <c r="F150" s="210" t="s">
        <v>187</v>
      </c>
      <c r="G150" s="207"/>
      <c r="H150" s="211" t="s">
        <v>34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145</v>
      </c>
      <c r="AU150" s="217" t="s">
        <v>87</v>
      </c>
      <c r="AV150" s="11" t="s">
        <v>82</v>
      </c>
      <c r="AW150" s="11" t="s">
        <v>41</v>
      </c>
      <c r="AX150" s="11" t="s">
        <v>77</v>
      </c>
      <c r="AY150" s="217" t="s">
        <v>136</v>
      </c>
    </row>
    <row r="151" spans="2:65" s="12" customFormat="1" ht="13.5">
      <c r="B151" s="218"/>
      <c r="C151" s="219"/>
      <c r="D151" s="208" t="s">
        <v>145</v>
      </c>
      <c r="E151" s="220" t="s">
        <v>34</v>
      </c>
      <c r="F151" s="221" t="s">
        <v>198</v>
      </c>
      <c r="G151" s="219"/>
      <c r="H151" s="222">
        <v>3.9390000000000001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145</v>
      </c>
      <c r="AU151" s="228" t="s">
        <v>87</v>
      </c>
      <c r="AV151" s="12" t="s">
        <v>87</v>
      </c>
      <c r="AW151" s="12" t="s">
        <v>41</v>
      </c>
      <c r="AX151" s="12" t="s">
        <v>77</v>
      </c>
      <c r="AY151" s="228" t="s">
        <v>136</v>
      </c>
    </row>
    <row r="152" spans="2:65" s="12" customFormat="1" ht="13.5">
      <c r="B152" s="218"/>
      <c r="C152" s="219"/>
      <c r="D152" s="208" t="s">
        <v>145</v>
      </c>
      <c r="E152" s="220" t="s">
        <v>34</v>
      </c>
      <c r="F152" s="221" t="s">
        <v>199</v>
      </c>
      <c r="G152" s="219"/>
      <c r="H152" s="222">
        <v>12.84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145</v>
      </c>
      <c r="AU152" s="228" t="s">
        <v>87</v>
      </c>
      <c r="AV152" s="12" t="s">
        <v>87</v>
      </c>
      <c r="AW152" s="12" t="s">
        <v>41</v>
      </c>
      <c r="AX152" s="12" t="s">
        <v>77</v>
      </c>
      <c r="AY152" s="228" t="s">
        <v>136</v>
      </c>
    </row>
    <row r="153" spans="2:65" s="13" customFormat="1" ht="13.5">
      <c r="B153" s="229"/>
      <c r="C153" s="230"/>
      <c r="D153" s="231" t="s">
        <v>145</v>
      </c>
      <c r="E153" s="232" t="s">
        <v>34</v>
      </c>
      <c r="F153" s="233" t="s">
        <v>149</v>
      </c>
      <c r="G153" s="230"/>
      <c r="H153" s="234">
        <v>16.779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145</v>
      </c>
      <c r="AU153" s="240" t="s">
        <v>87</v>
      </c>
      <c r="AV153" s="13" t="s">
        <v>143</v>
      </c>
      <c r="AW153" s="13" t="s">
        <v>41</v>
      </c>
      <c r="AX153" s="13" t="s">
        <v>82</v>
      </c>
      <c r="AY153" s="240" t="s">
        <v>136</v>
      </c>
    </row>
    <row r="154" spans="2:65" s="1" customFormat="1" ht="44.25" customHeight="1">
      <c r="B154" s="42"/>
      <c r="C154" s="194" t="s">
        <v>200</v>
      </c>
      <c r="D154" s="194" t="s">
        <v>138</v>
      </c>
      <c r="E154" s="195" t="s">
        <v>201</v>
      </c>
      <c r="F154" s="196" t="s">
        <v>202</v>
      </c>
      <c r="G154" s="197" t="s">
        <v>141</v>
      </c>
      <c r="H154" s="198">
        <v>16.779</v>
      </c>
      <c r="I154" s="199"/>
      <c r="J154" s="200">
        <f>ROUND(I154*H154,2)</f>
        <v>0</v>
      </c>
      <c r="K154" s="196" t="s">
        <v>142</v>
      </c>
      <c r="L154" s="62"/>
      <c r="M154" s="201" t="s">
        <v>34</v>
      </c>
      <c r="N154" s="202" t="s">
        <v>48</v>
      </c>
      <c r="O154" s="43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24" t="s">
        <v>143</v>
      </c>
      <c r="AT154" s="24" t="s">
        <v>138</v>
      </c>
      <c r="AU154" s="24" t="s">
        <v>87</v>
      </c>
      <c r="AY154" s="24" t="s">
        <v>136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24" t="s">
        <v>82</v>
      </c>
      <c r="BK154" s="205">
        <f>ROUND(I154*H154,2)</f>
        <v>0</v>
      </c>
      <c r="BL154" s="24" t="s">
        <v>143</v>
      </c>
      <c r="BM154" s="24" t="s">
        <v>203</v>
      </c>
    </row>
    <row r="155" spans="2:65" s="11" customFormat="1" ht="13.5">
      <c r="B155" s="206"/>
      <c r="C155" s="207"/>
      <c r="D155" s="208" t="s">
        <v>145</v>
      </c>
      <c r="E155" s="209" t="s">
        <v>34</v>
      </c>
      <c r="F155" s="210" t="s">
        <v>186</v>
      </c>
      <c r="G155" s="207"/>
      <c r="H155" s="211" t="s">
        <v>34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145</v>
      </c>
      <c r="AU155" s="217" t="s">
        <v>87</v>
      </c>
      <c r="AV155" s="11" t="s">
        <v>82</v>
      </c>
      <c r="AW155" s="11" t="s">
        <v>41</v>
      </c>
      <c r="AX155" s="11" t="s">
        <v>77</v>
      </c>
      <c r="AY155" s="217" t="s">
        <v>136</v>
      </c>
    </row>
    <row r="156" spans="2:65" s="11" customFormat="1" ht="13.5">
      <c r="B156" s="206"/>
      <c r="C156" s="207"/>
      <c r="D156" s="208" t="s">
        <v>145</v>
      </c>
      <c r="E156" s="209" t="s">
        <v>34</v>
      </c>
      <c r="F156" s="210" t="s">
        <v>187</v>
      </c>
      <c r="G156" s="207"/>
      <c r="H156" s="211" t="s">
        <v>34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145</v>
      </c>
      <c r="AU156" s="217" t="s">
        <v>87</v>
      </c>
      <c r="AV156" s="11" t="s">
        <v>82</v>
      </c>
      <c r="AW156" s="11" t="s">
        <v>41</v>
      </c>
      <c r="AX156" s="11" t="s">
        <v>77</v>
      </c>
      <c r="AY156" s="217" t="s">
        <v>136</v>
      </c>
    </row>
    <row r="157" spans="2:65" s="12" customFormat="1" ht="13.5">
      <c r="B157" s="218"/>
      <c r="C157" s="219"/>
      <c r="D157" s="208" t="s">
        <v>145</v>
      </c>
      <c r="E157" s="220" t="s">
        <v>34</v>
      </c>
      <c r="F157" s="221" t="s">
        <v>198</v>
      </c>
      <c r="G157" s="219"/>
      <c r="H157" s="222">
        <v>3.9390000000000001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145</v>
      </c>
      <c r="AU157" s="228" t="s">
        <v>87</v>
      </c>
      <c r="AV157" s="12" t="s">
        <v>87</v>
      </c>
      <c r="AW157" s="12" t="s">
        <v>41</v>
      </c>
      <c r="AX157" s="12" t="s">
        <v>77</v>
      </c>
      <c r="AY157" s="228" t="s">
        <v>136</v>
      </c>
    </row>
    <row r="158" spans="2:65" s="12" customFormat="1" ht="13.5">
      <c r="B158" s="218"/>
      <c r="C158" s="219"/>
      <c r="D158" s="208" t="s">
        <v>145</v>
      </c>
      <c r="E158" s="220" t="s">
        <v>34</v>
      </c>
      <c r="F158" s="221" t="s">
        <v>199</v>
      </c>
      <c r="G158" s="219"/>
      <c r="H158" s="222">
        <v>12.84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145</v>
      </c>
      <c r="AU158" s="228" t="s">
        <v>87</v>
      </c>
      <c r="AV158" s="12" t="s">
        <v>87</v>
      </c>
      <c r="AW158" s="12" t="s">
        <v>41</v>
      </c>
      <c r="AX158" s="12" t="s">
        <v>77</v>
      </c>
      <c r="AY158" s="228" t="s">
        <v>136</v>
      </c>
    </row>
    <row r="159" spans="2:65" s="13" customFormat="1" ht="13.5">
      <c r="B159" s="229"/>
      <c r="C159" s="230"/>
      <c r="D159" s="231" t="s">
        <v>145</v>
      </c>
      <c r="E159" s="232" t="s">
        <v>34</v>
      </c>
      <c r="F159" s="233" t="s">
        <v>149</v>
      </c>
      <c r="G159" s="230"/>
      <c r="H159" s="234">
        <v>16.779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145</v>
      </c>
      <c r="AU159" s="240" t="s">
        <v>87</v>
      </c>
      <c r="AV159" s="13" t="s">
        <v>143</v>
      </c>
      <c r="AW159" s="13" t="s">
        <v>41</v>
      </c>
      <c r="AX159" s="13" t="s">
        <v>82</v>
      </c>
      <c r="AY159" s="240" t="s">
        <v>136</v>
      </c>
    </row>
    <row r="160" spans="2:65" s="1" customFormat="1" ht="22.5" customHeight="1">
      <c r="B160" s="42"/>
      <c r="C160" s="194" t="s">
        <v>204</v>
      </c>
      <c r="D160" s="194" t="s">
        <v>138</v>
      </c>
      <c r="E160" s="195" t="s">
        <v>205</v>
      </c>
      <c r="F160" s="196" t="s">
        <v>206</v>
      </c>
      <c r="G160" s="197" t="s">
        <v>178</v>
      </c>
      <c r="H160" s="198">
        <v>6.4580000000000002</v>
      </c>
      <c r="I160" s="199"/>
      <c r="J160" s="200">
        <f>ROUND(I160*H160,2)</f>
        <v>0</v>
      </c>
      <c r="K160" s="196" t="s">
        <v>142</v>
      </c>
      <c r="L160" s="62"/>
      <c r="M160" s="201" t="s">
        <v>34</v>
      </c>
      <c r="N160" s="202" t="s">
        <v>48</v>
      </c>
      <c r="O160" s="43"/>
      <c r="P160" s="203">
        <f>O160*H160</f>
        <v>0</v>
      </c>
      <c r="Q160" s="203">
        <v>1.0530600000000001</v>
      </c>
      <c r="R160" s="203">
        <f>Q160*H160</f>
        <v>6.8006614800000005</v>
      </c>
      <c r="S160" s="203">
        <v>0</v>
      </c>
      <c r="T160" s="204">
        <f>S160*H160</f>
        <v>0</v>
      </c>
      <c r="AR160" s="24" t="s">
        <v>143</v>
      </c>
      <c r="AT160" s="24" t="s">
        <v>138</v>
      </c>
      <c r="AU160" s="24" t="s">
        <v>87</v>
      </c>
      <c r="AY160" s="24" t="s">
        <v>136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24" t="s">
        <v>82</v>
      </c>
      <c r="BK160" s="205">
        <f>ROUND(I160*H160,2)</f>
        <v>0</v>
      </c>
      <c r="BL160" s="24" t="s">
        <v>143</v>
      </c>
      <c r="BM160" s="24" t="s">
        <v>207</v>
      </c>
    </row>
    <row r="161" spans="2:65" s="11" customFormat="1" ht="13.5">
      <c r="B161" s="206"/>
      <c r="C161" s="207"/>
      <c r="D161" s="208" t="s">
        <v>145</v>
      </c>
      <c r="E161" s="209" t="s">
        <v>34</v>
      </c>
      <c r="F161" s="210" t="s">
        <v>186</v>
      </c>
      <c r="G161" s="207"/>
      <c r="H161" s="211" t="s">
        <v>34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145</v>
      </c>
      <c r="AU161" s="217" t="s">
        <v>87</v>
      </c>
      <c r="AV161" s="11" t="s">
        <v>82</v>
      </c>
      <c r="AW161" s="11" t="s">
        <v>41</v>
      </c>
      <c r="AX161" s="11" t="s">
        <v>77</v>
      </c>
      <c r="AY161" s="217" t="s">
        <v>136</v>
      </c>
    </row>
    <row r="162" spans="2:65" s="11" customFormat="1" ht="13.5">
      <c r="B162" s="206"/>
      <c r="C162" s="207"/>
      <c r="D162" s="208" t="s">
        <v>145</v>
      </c>
      <c r="E162" s="209" t="s">
        <v>34</v>
      </c>
      <c r="F162" s="210" t="s">
        <v>187</v>
      </c>
      <c r="G162" s="207"/>
      <c r="H162" s="211" t="s">
        <v>34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145</v>
      </c>
      <c r="AU162" s="217" t="s">
        <v>87</v>
      </c>
      <c r="AV162" s="11" t="s">
        <v>82</v>
      </c>
      <c r="AW162" s="11" t="s">
        <v>41</v>
      </c>
      <c r="AX162" s="11" t="s">
        <v>77</v>
      </c>
      <c r="AY162" s="217" t="s">
        <v>136</v>
      </c>
    </row>
    <row r="163" spans="2:65" s="12" customFormat="1" ht="13.5">
      <c r="B163" s="218"/>
      <c r="C163" s="219"/>
      <c r="D163" s="208" t="s">
        <v>145</v>
      </c>
      <c r="E163" s="220" t="s">
        <v>34</v>
      </c>
      <c r="F163" s="221" t="s">
        <v>188</v>
      </c>
      <c r="G163" s="219"/>
      <c r="H163" s="222">
        <v>561.96400000000006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145</v>
      </c>
      <c r="AU163" s="228" t="s">
        <v>87</v>
      </c>
      <c r="AV163" s="12" t="s">
        <v>87</v>
      </c>
      <c r="AW163" s="12" t="s">
        <v>41</v>
      </c>
      <c r="AX163" s="12" t="s">
        <v>77</v>
      </c>
      <c r="AY163" s="228" t="s">
        <v>136</v>
      </c>
    </row>
    <row r="164" spans="2:65" s="13" customFormat="1" ht="13.5">
      <c r="B164" s="229"/>
      <c r="C164" s="230"/>
      <c r="D164" s="208" t="s">
        <v>145</v>
      </c>
      <c r="E164" s="241" t="s">
        <v>34</v>
      </c>
      <c r="F164" s="242" t="s">
        <v>149</v>
      </c>
      <c r="G164" s="230"/>
      <c r="H164" s="243">
        <v>561.96400000000006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145</v>
      </c>
      <c r="AU164" s="240" t="s">
        <v>87</v>
      </c>
      <c r="AV164" s="13" t="s">
        <v>143</v>
      </c>
      <c r="AW164" s="13" t="s">
        <v>41</v>
      </c>
      <c r="AX164" s="13" t="s">
        <v>77</v>
      </c>
      <c r="AY164" s="240" t="s">
        <v>136</v>
      </c>
    </row>
    <row r="165" spans="2:65" s="12" customFormat="1" ht="13.5">
      <c r="B165" s="218"/>
      <c r="C165" s="219"/>
      <c r="D165" s="208" t="s">
        <v>145</v>
      </c>
      <c r="E165" s="220" t="s">
        <v>34</v>
      </c>
      <c r="F165" s="221" t="s">
        <v>208</v>
      </c>
      <c r="G165" s="219"/>
      <c r="H165" s="222">
        <v>6.4580000000000002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145</v>
      </c>
      <c r="AU165" s="228" t="s">
        <v>87</v>
      </c>
      <c r="AV165" s="12" t="s">
        <v>87</v>
      </c>
      <c r="AW165" s="12" t="s">
        <v>41</v>
      </c>
      <c r="AX165" s="12" t="s">
        <v>77</v>
      </c>
      <c r="AY165" s="228" t="s">
        <v>136</v>
      </c>
    </row>
    <row r="166" spans="2:65" s="13" customFormat="1" ht="13.5">
      <c r="B166" s="229"/>
      <c r="C166" s="230"/>
      <c r="D166" s="208" t="s">
        <v>145</v>
      </c>
      <c r="E166" s="241" t="s">
        <v>34</v>
      </c>
      <c r="F166" s="242" t="s">
        <v>149</v>
      </c>
      <c r="G166" s="230"/>
      <c r="H166" s="243">
        <v>6.4580000000000002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145</v>
      </c>
      <c r="AU166" s="240" t="s">
        <v>87</v>
      </c>
      <c r="AV166" s="13" t="s">
        <v>143</v>
      </c>
      <c r="AW166" s="13" t="s">
        <v>41</v>
      </c>
      <c r="AX166" s="13" t="s">
        <v>82</v>
      </c>
      <c r="AY166" s="240" t="s">
        <v>136</v>
      </c>
    </row>
    <row r="167" spans="2:65" s="10" customFormat="1" ht="29.85" customHeight="1">
      <c r="B167" s="177"/>
      <c r="C167" s="178"/>
      <c r="D167" s="191" t="s">
        <v>76</v>
      </c>
      <c r="E167" s="192" t="s">
        <v>166</v>
      </c>
      <c r="F167" s="192" t="s">
        <v>209</v>
      </c>
      <c r="G167" s="178"/>
      <c r="H167" s="178"/>
      <c r="I167" s="181"/>
      <c r="J167" s="193">
        <f>BK167</f>
        <v>0</v>
      </c>
      <c r="K167" s="178"/>
      <c r="L167" s="183"/>
      <c r="M167" s="184"/>
      <c r="N167" s="185"/>
      <c r="O167" s="185"/>
      <c r="P167" s="186">
        <f>SUM(P168:P186)</f>
        <v>0</v>
      </c>
      <c r="Q167" s="185"/>
      <c r="R167" s="186">
        <f>SUM(R168:R186)</f>
        <v>0</v>
      </c>
      <c r="S167" s="185"/>
      <c r="T167" s="187">
        <f>SUM(T168:T186)</f>
        <v>0</v>
      </c>
      <c r="AR167" s="188" t="s">
        <v>82</v>
      </c>
      <c r="AT167" s="189" t="s">
        <v>76</v>
      </c>
      <c r="AU167" s="189" t="s">
        <v>82</v>
      </c>
      <c r="AY167" s="188" t="s">
        <v>136</v>
      </c>
      <c r="BK167" s="190">
        <f>SUM(BK168:BK186)</f>
        <v>0</v>
      </c>
    </row>
    <row r="168" spans="2:65" s="1" customFormat="1" ht="22.5" customHeight="1">
      <c r="B168" s="42"/>
      <c r="C168" s="194" t="s">
        <v>210</v>
      </c>
      <c r="D168" s="194" t="s">
        <v>138</v>
      </c>
      <c r="E168" s="195" t="s">
        <v>211</v>
      </c>
      <c r="F168" s="196" t="s">
        <v>212</v>
      </c>
      <c r="G168" s="197" t="s">
        <v>141</v>
      </c>
      <c r="H168" s="198">
        <v>106.608</v>
      </c>
      <c r="I168" s="199"/>
      <c r="J168" s="200">
        <f>ROUND(I168*H168,2)</f>
        <v>0</v>
      </c>
      <c r="K168" s="196" t="s">
        <v>142</v>
      </c>
      <c r="L168" s="62"/>
      <c r="M168" s="201" t="s">
        <v>34</v>
      </c>
      <c r="N168" s="202" t="s">
        <v>48</v>
      </c>
      <c r="O168" s="43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24" t="s">
        <v>143</v>
      </c>
      <c r="AT168" s="24" t="s">
        <v>138</v>
      </c>
      <c r="AU168" s="24" t="s">
        <v>87</v>
      </c>
      <c r="AY168" s="24" t="s">
        <v>136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24" t="s">
        <v>82</v>
      </c>
      <c r="BK168" s="205">
        <f>ROUND(I168*H168,2)</f>
        <v>0</v>
      </c>
      <c r="BL168" s="24" t="s">
        <v>143</v>
      </c>
      <c r="BM168" s="24" t="s">
        <v>213</v>
      </c>
    </row>
    <row r="169" spans="2:65" s="11" customFormat="1" ht="13.5">
      <c r="B169" s="206"/>
      <c r="C169" s="207"/>
      <c r="D169" s="208" t="s">
        <v>145</v>
      </c>
      <c r="E169" s="209" t="s">
        <v>34</v>
      </c>
      <c r="F169" s="210" t="s">
        <v>147</v>
      </c>
      <c r="G169" s="207"/>
      <c r="H169" s="211" t="s">
        <v>34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145</v>
      </c>
      <c r="AU169" s="217" t="s">
        <v>87</v>
      </c>
      <c r="AV169" s="11" t="s">
        <v>82</v>
      </c>
      <c r="AW169" s="11" t="s">
        <v>41</v>
      </c>
      <c r="AX169" s="11" t="s">
        <v>77</v>
      </c>
      <c r="AY169" s="217" t="s">
        <v>136</v>
      </c>
    </row>
    <row r="170" spans="2:65" s="11" customFormat="1" ht="13.5">
      <c r="B170" s="206"/>
      <c r="C170" s="207"/>
      <c r="D170" s="208" t="s">
        <v>145</v>
      </c>
      <c r="E170" s="209" t="s">
        <v>34</v>
      </c>
      <c r="F170" s="210" t="s">
        <v>153</v>
      </c>
      <c r="G170" s="207"/>
      <c r="H170" s="211" t="s">
        <v>34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145</v>
      </c>
      <c r="AU170" s="217" t="s">
        <v>87</v>
      </c>
      <c r="AV170" s="11" t="s">
        <v>82</v>
      </c>
      <c r="AW170" s="11" t="s">
        <v>41</v>
      </c>
      <c r="AX170" s="11" t="s">
        <v>77</v>
      </c>
      <c r="AY170" s="217" t="s">
        <v>136</v>
      </c>
    </row>
    <row r="171" spans="2:65" s="12" customFormat="1" ht="13.5">
      <c r="B171" s="218"/>
      <c r="C171" s="219"/>
      <c r="D171" s="208" t="s">
        <v>145</v>
      </c>
      <c r="E171" s="220" t="s">
        <v>34</v>
      </c>
      <c r="F171" s="221" t="s">
        <v>154</v>
      </c>
      <c r="G171" s="219"/>
      <c r="H171" s="222">
        <v>26.373000000000001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145</v>
      </c>
      <c r="AU171" s="228" t="s">
        <v>87</v>
      </c>
      <c r="AV171" s="12" t="s">
        <v>87</v>
      </c>
      <c r="AW171" s="12" t="s">
        <v>41</v>
      </c>
      <c r="AX171" s="12" t="s">
        <v>77</v>
      </c>
      <c r="AY171" s="228" t="s">
        <v>136</v>
      </c>
    </row>
    <row r="172" spans="2:65" s="11" customFormat="1" ht="13.5">
      <c r="B172" s="206"/>
      <c r="C172" s="207"/>
      <c r="D172" s="208" t="s">
        <v>145</v>
      </c>
      <c r="E172" s="209" t="s">
        <v>34</v>
      </c>
      <c r="F172" s="210" t="s">
        <v>146</v>
      </c>
      <c r="G172" s="207"/>
      <c r="H172" s="211" t="s">
        <v>34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145</v>
      </c>
      <c r="AU172" s="217" t="s">
        <v>87</v>
      </c>
      <c r="AV172" s="11" t="s">
        <v>82</v>
      </c>
      <c r="AW172" s="11" t="s">
        <v>41</v>
      </c>
      <c r="AX172" s="11" t="s">
        <v>77</v>
      </c>
      <c r="AY172" s="217" t="s">
        <v>136</v>
      </c>
    </row>
    <row r="173" spans="2:65" s="12" customFormat="1" ht="13.5">
      <c r="B173" s="218"/>
      <c r="C173" s="219"/>
      <c r="D173" s="208" t="s">
        <v>145</v>
      </c>
      <c r="E173" s="220" t="s">
        <v>34</v>
      </c>
      <c r="F173" s="221" t="s">
        <v>148</v>
      </c>
      <c r="G173" s="219"/>
      <c r="H173" s="222">
        <v>80.234999999999999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145</v>
      </c>
      <c r="AU173" s="228" t="s">
        <v>87</v>
      </c>
      <c r="AV173" s="12" t="s">
        <v>87</v>
      </c>
      <c r="AW173" s="12" t="s">
        <v>41</v>
      </c>
      <c r="AX173" s="12" t="s">
        <v>77</v>
      </c>
      <c r="AY173" s="228" t="s">
        <v>136</v>
      </c>
    </row>
    <row r="174" spans="2:65" s="13" customFormat="1" ht="13.5">
      <c r="B174" s="229"/>
      <c r="C174" s="230"/>
      <c r="D174" s="231" t="s">
        <v>145</v>
      </c>
      <c r="E174" s="232" t="s">
        <v>34</v>
      </c>
      <c r="F174" s="233" t="s">
        <v>149</v>
      </c>
      <c r="G174" s="230"/>
      <c r="H174" s="234">
        <v>106.608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145</v>
      </c>
      <c r="AU174" s="240" t="s">
        <v>87</v>
      </c>
      <c r="AV174" s="13" t="s">
        <v>143</v>
      </c>
      <c r="AW174" s="13" t="s">
        <v>41</v>
      </c>
      <c r="AX174" s="13" t="s">
        <v>82</v>
      </c>
      <c r="AY174" s="240" t="s">
        <v>136</v>
      </c>
    </row>
    <row r="175" spans="2:65" s="1" customFormat="1" ht="31.5" customHeight="1">
      <c r="B175" s="42"/>
      <c r="C175" s="194" t="s">
        <v>214</v>
      </c>
      <c r="D175" s="194" t="s">
        <v>138</v>
      </c>
      <c r="E175" s="195" t="s">
        <v>215</v>
      </c>
      <c r="F175" s="196" t="s">
        <v>216</v>
      </c>
      <c r="G175" s="197" t="s">
        <v>141</v>
      </c>
      <c r="H175" s="198">
        <v>26.373000000000001</v>
      </c>
      <c r="I175" s="199"/>
      <c r="J175" s="200">
        <f>ROUND(I175*H175,2)</f>
        <v>0</v>
      </c>
      <c r="K175" s="196" t="s">
        <v>142</v>
      </c>
      <c r="L175" s="62"/>
      <c r="M175" s="201" t="s">
        <v>34</v>
      </c>
      <c r="N175" s="202" t="s">
        <v>48</v>
      </c>
      <c r="O175" s="43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24" t="s">
        <v>143</v>
      </c>
      <c r="AT175" s="24" t="s">
        <v>138</v>
      </c>
      <c r="AU175" s="24" t="s">
        <v>87</v>
      </c>
      <c r="AY175" s="24" t="s">
        <v>136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24" t="s">
        <v>82</v>
      </c>
      <c r="BK175" s="205">
        <f>ROUND(I175*H175,2)</f>
        <v>0</v>
      </c>
      <c r="BL175" s="24" t="s">
        <v>143</v>
      </c>
      <c r="BM175" s="24" t="s">
        <v>217</v>
      </c>
    </row>
    <row r="176" spans="2:65" s="11" customFormat="1" ht="13.5">
      <c r="B176" s="206"/>
      <c r="C176" s="207"/>
      <c r="D176" s="208" t="s">
        <v>145</v>
      </c>
      <c r="E176" s="209" t="s">
        <v>34</v>
      </c>
      <c r="F176" s="210" t="s">
        <v>153</v>
      </c>
      <c r="G176" s="207"/>
      <c r="H176" s="211" t="s">
        <v>34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145</v>
      </c>
      <c r="AU176" s="217" t="s">
        <v>87</v>
      </c>
      <c r="AV176" s="11" t="s">
        <v>82</v>
      </c>
      <c r="AW176" s="11" t="s">
        <v>41</v>
      </c>
      <c r="AX176" s="11" t="s">
        <v>77</v>
      </c>
      <c r="AY176" s="217" t="s">
        <v>136</v>
      </c>
    </row>
    <row r="177" spans="2:65" s="11" customFormat="1" ht="13.5">
      <c r="B177" s="206"/>
      <c r="C177" s="207"/>
      <c r="D177" s="208" t="s">
        <v>145</v>
      </c>
      <c r="E177" s="209" t="s">
        <v>34</v>
      </c>
      <c r="F177" s="210" t="s">
        <v>147</v>
      </c>
      <c r="G177" s="207"/>
      <c r="H177" s="211" t="s">
        <v>34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145</v>
      </c>
      <c r="AU177" s="217" t="s">
        <v>87</v>
      </c>
      <c r="AV177" s="11" t="s">
        <v>82</v>
      </c>
      <c r="AW177" s="11" t="s">
        <v>41</v>
      </c>
      <c r="AX177" s="11" t="s">
        <v>77</v>
      </c>
      <c r="AY177" s="217" t="s">
        <v>136</v>
      </c>
    </row>
    <row r="178" spans="2:65" s="12" customFormat="1" ht="13.5">
      <c r="B178" s="218"/>
      <c r="C178" s="219"/>
      <c r="D178" s="208" t="s">
        <v>145</v>
      </c>
      <c r="E178" s="220" t="s">
        <v>34</v>
      </c>
      <c r="F178" s="221" t="s">
        <v>154</v>
      </c>
      <c r="G178" s="219"/>
      <c r="H178" s="222">
        <v>26.373000000000001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145</v>
      </c>
      <c r="AU178" s="228" t="s">
        <v>87</v>
      </c>
      <c r="AV178" s="12" t="s">
        <v>87</v>
      </c>
      <c r="AW178" s="12" t="s">
        <v>41</v>
      </c>
      <c r="AX178" s="12" t="s">
        <v>77</v>
      </c>
      <c r="AY178" s="228" t="s">
        <v>136</v>
      </c>
    </row>
    <row r="179" spans="2:65" s="13" customFormat="1" ht="13.5">
      <c r="B179" s="229"/>
      <c r="C179" s="230"/>
      <c r="D179" s="231" t="s">
        <v>145</v>
      </c>
      <c r="E179" s="232" t="s">
        <v>34</v>
      </c>
      <c r="F179" s="233" t="s">
        <v>149</v>
      </c>
      <c r="G179" s="230"/>
      <c r="H179" s="234">
        <v>26.373000000000001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145</v>
      </c>
      <c r="AU179" s="240" t="s">
        <v>87</v>
      </c>
      <c r="AV179" s="13" t="s">
        <v>143</v>
      </c>
      <c r="AW179" s="13" t="s">
        <v>41</v>
      </c>
      <c r="AX179" s="13" t="s">
        <v>82</v>
      </c>
      <c r="AY179" s="240" t="s">
        <v>136</v>
      </c>
    </row>
    <row r="180" spans="2:65" s="1" customFormat="1" ht="31.5" customHeight="1">
      <c r="B180" s="42"/>
      <c r="C180" s="194" t="s">
        <v>10</v>
      </c>
      <c r="D180" s="194" t="s">
        <v>138</v>
      </c>
      <c r="E180" s="195" t="s">
        <v>218</v>
      </c>
      <c r="F180" s="196" t="s">
        <v>219</v>
      </c>
      <c r="G180" s="197" t="s">
        <v>141</v>
      </c>
      <c r="H180" s="198">
        <v>106.608</v>
      </c>
      <c r="I180" s="199"/>
      <c r="J180" s="200">
        <f>ROUND(I180*H180,2)</f>
        <v>0</v>
      </c>
      <c r="K180" s="196" t="s">
        <v>142</v>
      </c>
      <c r="L180" s="62"/>
      <c r="M180" s="201" t="s">
        <v>34</v>
      </c>
      <c r="N180" s="202" t="s">
        <v>48</v>
      </c>
      <c r="O180" s="43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24" t="s">
        <v>143</v>
      </c>
      <c r="AT180" s="24" t="s">
        <v>138</v>
      </c>
      <c r="AU180" s="24" t="s">
        <v>87</v>
      </c>
      <c r="AY180" s="24" t="s">
        <v>136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24" t="s">
        <v>82</v>
      </c>
      <c r="BK180" s="205">
        <f>ROUND(I180*H180,2)</f>
        <v>0</v>
      </c>
      <c r="BL180" s="24" t="s">
        <v>143</v>
      </c>
      <c r="BM180" s="24" t="s">
        <v>220</v>
      </c>
    </row>
    <row r="181" spans="2:65" s="11" customFormat="1" ht="13.5">
      <c r="B181" s="206"/>
      <c r="C181" s="207"/>
      <c r="D181" s="208" t="s">
        <v>145</v>
      </c>
      <c r="E181" s="209" t="s">
        <v>34</v>
      </c>
      <c r="F181" s="210" t="s">
        <v>147</v>
      </c>
      <c r="G181" s="207"/>
      <c r="H181" s="211" t="s">
        <v>34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145</v>
      </c>
      <c r="AU181" s="217" t="s">
        <v>87</v>
      </c>
      <c r="AV181" s="11" t="s">
        <v>82</v>
      </c>
      <c r="AW181" s="11" t="s">
        <v>41</v>
      </c>
      <c r="AX181" s="11" t="s">
        <v>77</v>
      </c>
      <c r="AY181" s="217" t="s">
        <v>136</v>
      </c>
    </row>
    <row r="182" spans="2:65" s="11" customFormat="1" ht="13.5">
      <c r="B182" s="206"/>
      <c r="C182" s="207"/>
      <c r="D182" s="208" t="s">
        <v>145</v>
      </c>
      <c r="E182" s="209" t="s">
        <v>34</v>
      </c>
      <c r="F182" s="210" t="s">
        <v>153</v>
      </c>
      <c r="G182" s="207"/>
      <c r="H182" s="211" t="s">
        <v>34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145</v>
      </c>
      <c r="AU182" s="217" t="s">
        <v>87</v>
      </c>
      <c r="AV182" s="11" t="s">
        <v>82</v>
      </c>
      <c r="AW182" s="11" t="s">
        <v>41</v>
      </c>
      <c r="AX182" s="11" t="s">
        <v>77</v>
      </c>
      <c r="AY182" s="217" t="s">
        <v>136</v>
      </c>
    </row>
    <row r="183" spans="2:65" s="12" customFormat="1" ht="13.5">
      <c r="B183" s="218"/>
      <c r="C183" s="219"/>
      <c r="D183" s="208" t="s">
        <v>145</v>
      </c>
      <c r="E183" s="220" t="s">
        <v>34</v>
      </c>
      <c r="F183" s="221" t="s">
        <v>154</v>
      </c>
      <c r="G183" s="219"/>
      <c r="H183" s="222">
        <v>26.373000000000001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145</v>
      </c>
      <c r="AU183" s="228" t="s">
        <v>87</v>
      </c>
      <c r="AV183" s="12" t="s">
        <v>87</v>
      </c>
      <c r="AW183" s="12" t="s">
        <v>41</v>
      </c>
      <c r="AX183" s="12" t="s">
        <v>77</v>
      </c>
      <c r="AY183" s="228" t="s">
        <v>136</v>
      </c>
    </row>
    <row r="184" spans="2:65" s="11" customFormat="1" ht="13.5">
      <c r="B184" s="206"/>
      <c r="C184" s="207"/>
      <c r="D184" s="208" t="s">
        <v>145</v>
      </c>
      <c r="E184" s="209" t="s">
        <v>34</v>
      </c>
      <c r="F184" s="210" t="s">
        <v>146</v>
      </c>
      <c r="G184" s="207"/>
      <c r="H184" s="211" t="s">
        <v>34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145</v>
      </c>
      <c r="AU184" s="217" t="s">
        <v>87</v>
      </c>
      <c r="AV184" s="11" t="s">
        <v>82</v>
      </c>
      <c r="AW184" s="11" t="s">
        <v>41</v>
      </c>
      <c r="AX184" s="11" t="s">
        <v>77</v>
      </c>
      <c r="AY184" s="217" t="s">
        <v>136</v>
      </c>
    </row>
    <row r="185" spans="2:65" s="12" customFormat="1" ht="13.5">
      <c r="B185" s="218"/>
      <c r="C185" s="219"/>
      <c r="D185" s="208" t="s">
        <v>145</v>
      </c>
      <c r="E185" s="220" t="s">
        <v>34</v>
      </c>
      <c r="F185" s="221" t="s">
        <v>148</v>
      </c>
      <c r="G185" s="219"/>
      <c r="H185" s="222">
        <v>80.234999999999999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145</v>
      </c>
      <c r="AU185" s="228" t="s">
        <v>87</v>
      </c>
      <c r="AV185" s="12" t="s">
        <v>87</v>
      </c>
      <c r="AW185" s="12" t="s">
        <v>41</v>
      </c>
      <c r="AX185" s="12" t="s">
        <v>77</v>
      </c>
      <c r="AY185" s="228" t="s">
        <v>136</v>
      </c>
    </row>
    <row r="186" spans="2:65" s="13" customFormat="1" ht="13.5">
      <c r="B186" s="229"/>
      <c r="C186" s="230"/>
      <c r="D186" s="208" t="s">
        <v>145</v>
      </c>
      <c r="E186" s="241" t="s">
        <v>34</v>
      </c>
      <c r="F186" s="242" t="s">
        <v>149</v>
      </c>
      <c r="G186" s="230"/>
      <c r="H186" s="243">
        <v>106.608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145</v>
      </c>
      <c r="AU186" s="240" t="s">
        <v>87</v>
      </c>
      <c r="AV186" s="13" t="s">
        <v>143</v>
      </c>
      <c r="AW186" s="13" t="s">
        <v>41</v>
      </c>
      <c r="AX186" s="13" t="s">
        <v>82</v>
      </c>
      <c r="AY186" s="240" t="s">
        <v>136</v>
      </c>
    </row>
    <row r="187" spans="2:65" s="10" customFormat="1" ht="29.85" customHeight="1">
      <c r="B187" s="177"/>
      <c r="C187" s="178"/>
      <c r="D187" s="191" t="s">
        <v>76</v>
      </c>
      <c r="E187" s="192" t="s">
        <v>171</v>
      </c>
      <c r="F187" s="192" t="s">
        <v>221</v>
      </c>
      <c r="G187" s="178"/>
      <c r="H187" s="178"/>
      <c r="I187" s="181"/>
      <c r="J187" s="193">
        <f>BK187</f>
        <v>0</v>
      </c>
      <c r="K187" s="178"/>
      <c r="L187" s="183"/>
      <c r="M187" s="184"/>
      <c r="N187" s="185"/>
      <c r="O187" s="185"/>
      <c r="P187" s="186">
        <f>SUM(P188:P246)</f>
        <v>0</v>
      </c>
      <c r="Q187" s="185"/>
      <c r="R187" s="186">
        <f>SUM(R188:R246)</f>
        <v>271.48184124999995</v>
      </c>
      <c r="S187" s="185"/>
      <c r="T187" s="187">
        <f>SUM(T188:T246)</f>
        <v>0</v>
      </c>
      <c r="AR187" s="188" t="s">
        <v>82</v>
      </c>
      <c r="AT187" s="189" t="s">
        <v>76</v>
      </c>
      <c r="AU187" s="189" t="s">
        <v>82</v>
      </c>
      <c r="AY187" s="188" t="s">
        <v>136</v>
      </c>
      <c r="BK187" s="190">
        <f>SUM(BK188:BK246)</f>
        <v>0</v>
      </c>
    </row>
    <row r="188" spans="2:65" s="1" customFormat="1" ht="31.5" customHeight="1">
      <c r="B188" s="42"/>
      <c r="C188" s="194" t="s">
        <v>222</v>
      </c>
      <c r="D188" s="194" t="s">
        <v>138</v>
      </c>
      <c r="E188" s="195" t="s">
        <v>223</v>
      </c>
      <c r="F188" s="196" t="s">
        <v>224</v>
      </c>
      <c r="G188" s="197" t="s">
        <v>158</v>
      </c>
      <c r="H188" s="198">
        <v>105.181</v>
      </c>
      <c r="I188" s="199"/>
      <c r="J188" s="200">
        <f>ROUND(I188*H188,2)</f>
        <v>0</v>
      </c>
      <c r="K188" s="196" t="s">
        <v>142</v>
      </c>
      <c r="L188" s="62"/>
      <c r="M188" s="201" t="s">
        <v>34</v>
      </c>
      <c r="N188" s="202" t="s">
        <v>48</v>
      </c>
      <c r="O188" s="43"/>
      <c r="P188" s="203">
        <f>O188*H188</f>
        <v>0</v>
      </c>
      <c r="Q188" s="203">
        <v>2.45329</v>
      </c>
      <c r="R188" s="203">
        <f>Q188*H188</f>
        <v>258.03949548999998</v>
      </c>
      <c r="S188" s="203">
        <v>0</v>
      </c>
      <c r="T188" s="204">
        <f>S188*H188</f>
        <v>0</v>
      </c>
      <c r="AR188" s="24" t="s">
        <v>143</v>
      </c>
      <c r="AT188" s="24" t="s">
        <v>138</v>
      </c>
      <c r="AU188" s="24" t="s">
        <v>87</v>
      </c>
      <c r="AY188" s="24" t="s">
        <v>136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24" t="s">
        <v>82</v>
      </c>
      <c r="BK188" s="205">
        <f>ROUND(I188*H188,2)</f>
        <v>0</v>
      </c>
      <c r="BL188" s="24" t="s">
        <v>143</v>
      </c>
      <c r="BM188" s="24" t="s">
        <v>225</v>
      </c>
    </row>
    <row r="189" spans="2:65" s="11" customFormat="1" ht="13.5">
      <c r="B189" s="206"/>
      <c r="C189" s="207"/>
      <c r="D189" s="208" t="s">
        <v>145</v>
      </c>
      <c r="E189" s="209" t="s">
        <v>34</v>
      </c>
      <c r="F189" s="210" t="s">
        <v>186</v>
      </c>
      <c r="G189" s="207"/>
      <c r="H189" s="211" t="s">
        <v>34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145</v>
      </c>
      <c r="AU189" s="217" t="s">
        <v>87</v>
      </c>
      <c r="AV189" s="11" t="s">
        <v>82</v>
      </c>
      <c r="AW189" s="11" t="s">
        <v>41</v>
      </c>
      <c r="AX189" s="11" t="s">
        <v>77</v>
      </c>
      <c r="AY189" s="217" t="s">
        <v>136</v>
      </c>
    </row>
    <row r="190" spans="2:65" s="11" customFormat="1" ht="13.5">
      <c r="B190" s="206"/>
      <c r="C190" s="207"/>
      <c r="D190" s="208" t="s">
        <v>145</v>
      </c>
      <c r="E190" s="209" t="s">
        <v>34</v>
      </c>
      <c r="F190" s="210" t="s">
        <v>187</v>
      </c>
      <c r="G190" s="207"/>
      <c r="H190" s="211" t="s">
        <v>34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145</v>
      </c>
      <c r="AU190" s="217" t="s">
        <v>87</v>
      </c>
      <c r="AV190" s="11" t="s">
        <v>82</v>
      </c>
      <c r="AW190" s="11" t="s">
        <v>41</v>
      </c>
      <c r="AX190" s="11" t="s">
        <v>77</v>
      </c>
      <c r="AY190" s="217" t="s">
        <v>136</v>
      </c>
    </row>
    <row r="191" spans="2:65" s="12" customFormat="1" ht="13.5">
      <c r="B191" s="218"/>
      <c r="C191" s="219"/>
      <c r="D191" s="208" t="s">
        <v>145</v>
      </c>
      <c r="E191" s="220" t="s">
        <v>34</v>
      </c>
      <c r="F191" s="221" t="s">
        <v>188</v>
      </c>
      <c r="G191" s="219"/>
      <c r="H191" s="222">
        <v>561.96400000000006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145</v>
      </c>
      <c r="AU191" s="228" t="s">
        <v>87</v>
      </c>
      <c r="AV191" s="12" t="s">
        <v>87</v>
      </c>
      <c r="AW191" s="12" t="s">
        <v>41</v>
      </c>
      <c r="AX191" s="12" t="s">
        <v>77</v>
      </c>
      <c r="AY191" s="228" t="s">
        <v>136</v>
      </c>
    </row>
    <row r="192" spans="2:65" s="13" customFormat="1" ht="13.5">
      <c r="B192" s="229"/>
      <c r="C192" s="230"/>
      <c r="D192" s="208" t="s">
        <v>145</v>
      </c>
      <c r="E192" s="241" t="s">
        <v>34</v>
      </c>
      <c r="F192" s="242" t="s">
        <v>149</v>
      </c>
      <c r="G192" s="230"/>
      <c r="H192" s="243">
        <v>561.96400000000006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145</v>
      </c>
      <c r="AU192" s="240" t="s">
        <v>87</v>
      </c>
      <c r="AV192" s="13" t="s">
        <v>143</v>
      </c>
      <c r="AW192" s="13" t="s">
        <v>41</v>
      </c>
      <c r="AX192" s="13" t="s">
        <v>77</v>
      </c>
      <c r="AY192" s="240" t="s">
        <v>136</v>
      </c>
    </row>
    <row r="193" spans="2:65" s="12" customFormat="1" ht="13.5">
      <c r="B193" s="218"/>
      <c r="C193" s="219"/>
      <c r="D193" s="208" t="s">
        <v>145</v>
      </c>
      <c r="E193" s="220" t="s">
        <v>34</v>
      </c>
      <c r="F193" s="221" t="s">
        <v>226</v>
      </c>
      <c r="G193" s="219"/>
      <c r="H193" s="222">
        <v>101.154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145</v>
      </c>
      <c r="AU193" s="228" t="s">
        <v>87</v>
      </c>
      <c r="AV193" s="12" t="s">
        <v>87</v>
      </c>
      <c r="AW193" s="12" t="s">
        <v>41</v>
      </c>
      <c r="AX193" s="12" t="s">
        <v>77</v>
      </c>
      <c r="AY193" s="228" t="s">
        <v>136</v>
      </c>
    </row>
    <row r="194" spans="2:65" s="11" customFormat="1" ht="13.5">
      <c r="B194" s="206"/>
      <c r="C194" s="207"/>
      <c r="D194" s="208" t="s">
        <v>145</v>
      </c>
      <c r="E194" s="209" t="s">
        <v>34</v>
      </c>
      <c r="F194" s="210" t="s">
        <v>227</v>
      </c>
      <c r="G194" s="207"/>
      <c r="H194" s="211" t="s">
        <v>34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145</v>
      </c>
      <c r="AU194" s="217" t="s">
        <v>87</v>
      </c>
      <c r="AV194" s="11" t="s">
        <v>82</v>
      </c>
      <c r="AW194" s="11" t="s">
        <v>41</v>
      </c>
      <c r="AX194" s="11" t="s">
        <v>77</v>
      </c>
      <c r="AY194" s="217" t="s">
        <v>136</v>
      </c>
    </row>
    <row r="195" spans="2:65" s="12" customFormat="1" ht="13.5">
      <c r="B195" s="218"/>
      <c r="C195" s="219"/>
      <c r="D195" s="208" t="s">
        <v>145</v>
      </c>
      <c r="E195" s="220" t="s">
        <v>34</v>
      </c>
      <c r="F195" s="221" t="s">
        <v>228</v>
      </c>
      <c r="G195" s="219"/>
      <c r="H195" s="222">
        <v>0.94499999999999995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145</v>
      </c>
      <c r="AU195" s="228" t="s">
        <v>87</v>
      </c>
      <c r="AV195" s="12" t="s">
        <v>87</v>
      </c>
      <c r="AW195" s="12" t="s">
        <v>41</v>
      </c>
      <c r="AX195" s="12" t="s">
        <v>77</v>
      </c>
      <c r="AY195" s="228" t="s">
        <v>136</v>
      </c>
    </row>
    <row r="196" spans="2:65" s="12" customFormat="1" ht="13.5">
      <c r="B196" s="218"/>
      <c r="C196" s="219"/>
      <c r="D196" s="208" t="s">
        <v>145</v>
      </c>
      <c r="E196" s="220" t="s">
        <v>34</v>
      </c>
      <c r="F196" s="221" t="s">
        <v>229</v>
      </c>
      <c r="G196" s="219"/>
      <c r="H196" s="222">
        <v>3.0819999999999999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145</v>
      </c>
      <c r="AU196" s="228" t="s">
        <v>87</v>
      </c>
      <c r="AV196" s="12" t="s">
        <v>87</v>
      </c>
      <c r="AW196" s="12" t="s">
        <v>41</v>
      </c>
      <c r="AX196" s="12" t="s">
        <v>77</v>
      </c>
      <c r="AY196" s="228" t="s">
        <v>136</v>
      </c>
    </row>
    <row r="197" spans="2:65" s="13" customFormat="1" ht="13.5">
      <c r="B197" s="229"/>
      <c r="C197" s="230"/>
      <c r="D197" s="231" t="s">
        <v>145</v>
      </c>
      <c r="E197" s="232" t="s">
        <v>34</v>
      </c>
      <c r="F197" s="233" t="s">
        <v>149</v>
      </c>
      <c r="G197" s="230"/>
      <c r="H197" s="234">
        <v>105.181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145</v>
      </c>
      <c r="AU197" s="240" t="s">
        <v>87</v>
      </c>
      <c r="AV197" s="13" t="s">
        <v>143</v>
      </c>
      <c r="AW197" s="13" t="s">
        <v>41</v>
      </c>
      <c r="AX197" s="13" t="s">
        <v>82</v>
      </c>
      <c r="AY197" s="240" t="s">
        <v>136</v>
      </c>
    </row>
    <row r="198" spans="2:65" s="1" customFormat="1" ht="31.5" customHeight="1">
      <c r="B198" s="42"/>
      <c r="C198" s="194" t="s">
        <v>230</v>
      </c>
      <c r="D198" s="194" t="s">
        <v>138</v>
      </c>
      <c r="E198" s="195" t="s">
        <v>231</v>
      </c>
      <c r="F198" s="196" t="s">
        <v>232</v>
      </c>
      <c r="G198" s="197" t="s">
        <v>158</v>
      </c>
      <c r="H198" s="198">
        <v>105.181</v>
      </c>
      <c r="I198" s="199"/>
      <c r="J198" s="200">
        <f>ROUND(I198*H198,2)</f>
        <v>0</v>
      </c>
      <c r="K198" s="196" t="s">
        <v>142</v>
      </c>
      <c r="L198" s="62"/>
      <c r="M198" s="201" t="s">
        <v>34</v>
      </c>
      <c r="N198" s="202" t="s">
        <v>48</v>
      </c>
      <c r="O198" s="43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AR198" s="24" t="s">
        <v>143</v>
      </c>
      <c r="AT198" s="24" t="s">
        <v>138</v>
      </c>
      <c r="AU198" s="24" t="s">
        <v>87</v>
      </c>
      <c r="AY198" s="24" t="s">
        <v>136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24" t="s">
        <v>82</v>
      </c>
      <c r="BK198" s="205">
        <f>ROUND(I198*H198,2)</f>
        <v>0</v>
      </c>
      <c r="BL198" s="24" t="s">
        <v>143</v>
      </c>
      <c r="BM198" s="24" t="s">
        <v>233</v>
      </c>
    </row>
    <row r="199" spans="2:65" s="11" customFormat="1" ht="13.5">
      <c r="B199" s="206"/>
      <c r="C199" s="207"/>
      <c r="D199" s="208" t="s">
        <v>145</v>
      </c>
      <c r="E199" s="209" t="s">
        <v>34</v>
      </c>
      <c r="F199" s="210" t="s">
        <v>186</v>
      </c>
      <c r="G199" s="207"/>
      <c r="H199" s="211" t="s">
        <v>34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145</v>
      </c>
      <c r="AU199" s="217" t="s">
        <v>87</v>
      </c>
      <c r="AV199" s="11" t="s">
        <v>82</v>
      </c>
      <c r="AW199" s="11" t="s">
        <v>41</v>
      </c>
      <c r="AX199" s="11" t="s">
        <v>77</v>
      </c>
      <c r="AY199" s="217" t="s">
        <v>136</v>
      </c>
    </row>
    <row r="200" spans="2:65" s="11" customFormat="1" ht="13.5">
      <c r="B200" s="206"/>
      <c r="C200" s="207"/>
      <c r="D200" s="208" t="s">
        <v>145</v>
      </c>
      <c r="E200" s="209" t="s">
        <v>34</v>
      </c>
      <c r="F200" s="210" t="s">
        <v>187</v>
      </c>
      <c r="G200" s="207"/>
      <c r="H200" s="211" t="s">
        <v>34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145</v>
      </c>
      <c r="AU200" s="217" t="s">
        <v>87</v>
      </c>
      <c r="AV200" s="11" t="s">
        <v>82</v>
      </c>
      <c r="AW200" s="11" t="s">
        <v>41</v>
      </c>
      <c r="AX200" s="11" t="s">
        <v>77</v>
      </c>
      <c r="AY200" s="217" t="s">
        <v>136</v>
      </c>
    </row>
    <row r="201" spans="2:65" s="12" customFormat="1" ht="13.5">
      <c r="B201" s="218"/>
      <c r="C201" s="219"/>
      <c r="D201" s="208" t="s">
        <v>145</v>
      </c>
      <c r="E201" s="220" t="s">
        <v>34</v>
      </c>
      <c r="F201" s="221" t="s">
        <v>188</v>
      </c>
      <c r="G201" s="219"/>
      <c r="H201" s="222">
        <v>561.96400000000006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145</v>
      </c>
      <c r="AU201" s="228" t="s">
        <v>87</v>
      </c>
      <c r="AV201" s="12" t="s">
        <v>87</v>
      </c>
      <c r="AW201" s="12" t="s">
        <v>41</v>
      </c>
      <c r="AX201" s="12" t="s">
        <v>77</v>
      </c>
      <c r="AY201" s="228" t="s">
        <v>136</v>
      </c>
    </row>
    <row r="202" spans="2:65" s="13" customFormat="1" ht="13.5">
      <c r="B202" s="229"/>
      <c r="C202" s="230"/>
      <c r="D202" s="208" t="s">
        <v>145</v>
      </c>
      <c r="E202" s="241" t="s">
        <v>34</v>
      </c>
      <c r="F202" s="242" t="s">
        <v>149</v>
      </c>
      <c r="G202" s="230"/>
      <c r="H202" s="243">
        <v>561.96400000000006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145</v>
      </c>
      <c r="AU202" s="240" t="s">
        <v>87</v>
      </c>
      <c r="AV202" s="13" t="s">
        <v>143</v>
      </c>
      <c r="AW202" s="13" t="s">
        <v>41</v>
      </c>
      <c r="AX202" s="13" t="s">
        <v>77</v>
      </c>
      <c r="AY202" s="240" t="s">
        <v>136</v>
      </c>
    </row>
    <row r="203" spans="2:65" s="12" customFormat="1" ht="13.5">
      <c r="B203" s="218"/>
      <c r="C203" s="219"/>
      <c r="D203" s="208" t="s">
        <v>145</v>
      </c>
      <c r="E203" s="220" t="s">
        <v>34</v>
      </c>
      <c r="F203" s="221" t="s">
        <v>226</v>
      </c>
      <c r="G203" s="219"/>
      <c r="H203" s="222">
        <v>101.154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145</v>
      </c>
      <c r="AU203" s="228" t="s">
        <v>87</v>
      </c>
      <c r="AV203" s="12" t="s">
        <v>87</v>
      </c>
      <c r="AW203" s="12" t="s">
        <v>41</v>
      </c>
      <c r="AX203" s="12" t="s">
        <v>77</v>
      </c>
      <c r="AY203" s="228" t="s">
        <v>136</v>
      </c>
    </row>
    <row r="204" spans="2:65" s="11" customFormat="1" ht="13.5">
      <c r="B204" s="206"/>
      <c r="C204" s="207"/>
      <c r="D204" s="208" t="s">
        <v>145</v>
      </c>
      <c r="E204" s="209" t="s">
        <v>34</v>
      </c>
      <c r="F204" s="210" t="s">
        <v>227</v>
      </c>
      <c r="G204" s="207"/>
      <c r="H204" s="211" t="s">
        <v>34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145</v>
      </c>
      <c r="AU204" s="217" t="s">
        <v>87</v>
      </c>
      <c r="AV204" s="11" t="s">
        <v>82</v>
      </c>
      <c r="AW204" s="11" t="s">
        <v>41</v>
      </c>
      <c r="AX204" s="11" t="s">
        <v>77</v>
      </c>
      <c r="AY204" s="217" t="s">
        <v>136</v>
      </c>
    </row>
    <row r="205" spans="2:65" s="12" customFormat="1" ht="13.5">
      <c r="B205" s="218"/>
      <c r="C205" s="219"/>
      <c r="D205" s="208" t="s">
        <v>145</v>
      </c>
      <c r="E205" s="220" t="s">
        <v>34</v>
      </c>
      <c r="F205" s="221" t="s">
        <v>228</v>
      </c>
      <c r="G205" s="219"/>
      <c r="H205" s="222">
        <v>0.94499999999999995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145</v>
      </c>
      <c r="AU205" s="228" t="s">
        <v>87</v>
      </c>
      <c r="AV205" s="12" t="s">
        <v>87</v>
      </c>
      <c r="AW205" s="12" t="s">
        <v>41</v>
      </c>
      <c r="AX205" s="12" t="s">
        <v>77</v>
      </c>
      <c r="AY205" s="228" t="s">
        <v>136</v>
      </c>
    </row>
    <row r="206" spans="2:65" s="12" customFormat="1" ht="13.5">
      <c r="B206" s="218"/>
      <c r="C206" s="219"/>
      <c r="D206" s="208" t="s">
        <v>145</v>
      </c>
      <c r="E206" s="220" t="s">
        <v>34</v>
      </c>
      <c r="F206" s="221" t="s">
        <v>229</v>
      </c>
      <c r="G206" s="219"/>
      <c r="H206" s="222">
        <v>3.0819999999999999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145</v>
      </c>
      <c r="AU206" s="228" t="s">
        <v>87</v>
      </c>
      <c r="AV206" s="12" t="s">
        <v>87</v>
      </c>
      <c r="AW206" s="12" t="s">
        <v>41</v>
      </c>
      <c r="AX206" s="12" t="s">
        <v>77</v>
      </c>
      <c r="AY206" s="228" t="s">
        <v>136</v>
      </c>
    </row>
    <row r="207" spans="2:65" s="13" customFormat="1" ht="13.5">
      <c r="B207" s="229"/>
      <c r="C207" s="230"/>
      <c r="D207" s="231" t="s">
        <v>145</v>
      </c>
      <c r="E207" s="232" t="s">
        <v>34</v>
      </c>
      <c r="F207" s="233" t="s">
        <v>149</v>
      </c>
      <c r="G207" s="230"/>
      <c r="H207" s="234">
        <v>105.181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145</v>
      </c>
      <c r="AU207" s="240" t="s">
        <v>87</v>
      </c>
      <c r="AV207" s="13" t="s">
        <v>143</v>
      </c>
      <c r="AW207" s="13" t="s">
        <v>41</v>
      </c>
      <c r="AX207" s="13" t="s">
        <v>82</v>
      </c>
      <c r="AY207" s="240" t="s">
        <v>136</v>
      </c>
    </row>
    <row r="208" spans="2:65" s="1" customFormat="1" ht="31.5" customHeight="1">
      <c r="B208" s="42"/>
      <c r="C208" s="194" t="s">
        <v>234</v>
      </c>
      <c r="D208" s="194" t="s">
        <v>138</v>
      </c>
      <c r="E208" s="195" t="s">
        <v>235</v>
      </c>
      <c r="F208" s="196" t="s">
        <v>236</v>
      </c>
      <c r="G208" s="197" t="s">
        <v>158</v>
      </c>
      <c r="H208" s="198">
        <v>105.181</v>
      </c>
      <c r="I208" s="199"/>
      <c r="J208" s="200">
        <f>ROUND(I208*H208,2)</f>
        <v>0</v>
      </c>
      <c r="K208" s="196" t="s">
        <v>142</v>
      </c>
      <c r="L208" s="62"/>
      <c r="M208" s="201" t="s">
        <v>34</v>
      </c>
      <c r="N208" s="202" t="s">
        <v>48</v>
      </c>
      <c r="O208" s="43"/>
      <c r="P208" s="203">
        <f>O208*H208</f>
        <v>0</v>
      </c>
      <c r="Q208" s="203">
        <v>4.0399999999999998E-2</v>
      </c>
      <c r="R208" s="203">
        <f>Q208*H208</f>
        <v>4.2493124</v>
      </c>
      <c r="S208" s="203">
        <v>0</v>
      </c>
      <c r="T208" s="204">
        <f>S208*H208</f>
        <v>0</v>
      </c>
      <c r="AR208" s="24" t="s">
        <v>143</v>
      </c>
      <c r="AT208" s="24" t="s">
        <v>138</v>
      </c>
      <c r="AU208" s="24" t="s">
        <v>87</v>
      </c>
      <c r="AY208" s="24" t="s">
        <v>136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24" t="s">
        <v>82</v>
      </c>
      <c r="BK208" s="205">
        <f>ROUND(I208*H208,2)</f>
        <v>0</v>
      </c>
      <c r="BL208" s="24" t="s">
        <v>143</v>
      </c>
      <c r="BM208" s="24" t="s">
        <v>237</v>
      </c>
    </row>
    <row r="209" spans="2:65" s="11" customFormat="1" ht="13.5">
      <c r="B209" s="206"/>
      <c r="C209" s="207"/>
      <c r="D209" s="208" t="s">
        <v>145</v>
      </c>
      <c r="E209" s="209" t="s">
        <v>34</v>
      </c>
      <c r="F209" s="210" t="s">
        <v>186</v>
      </c>
      <c r="G209" s="207"/>
      <c r="H209" s="211" t="s">
        <v>34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145</v>
      </c>
      <c r="AU209" s="217" t="s">
        <v>87</v>
      </c>
      <c r="AV209" s="11" t="s">
        <v>82</v>
      </c>
      <c r="AW209" s="11" t="s">
        <v>41</v>
      </c>
      <c r="AX209" s="11" t="s">
        <v>77</v>
      </c>
      <c r="AY209" s="217" t="s">
        <v>136</v>
      </c>
    </row>
    <row r="210" spans="2:65" s="11" customFormat="1" ht="13.5">
      <c r="B210" s="206"/>
      <c r="C210" s="207"/>
      <c r="D210" s="208" t="s">
        <v>145</v>
      </c>
      <c r="E210" s="209" t="s">
        <v>34</v>
      </c>
      <c r="F210" s="210" t="s">
        <v>187</v>
      </c>
      <c r="G210" s="207"/>
      <c r="H210" s="211" t="s">
        <v>34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145</v>
      </c>
      <c r="AU210" s="217" t="s">
        <v>87</v>
      </c>
      <c r="AV210" s="11" t="s">
        <v>82</v>
      </c>
      <c r="AW210" s="11" t="s">
        <v>41</v>
      </c>
      <c r="AX210" s="11" t="s">
        <v>77</v>
      </c>
      <c r="AY210" s="217" t="s">
        <v>136</v>
      </c>
    </row>
    <row r="211" spans="2:65" s="12" customFormat="1" ht="13.5">
      <c r="B211" s="218"/>
      <c r="C211" s="219"/>
      <c r="D211" s="208" t="s">
        <v>145</v>
      </c>
      <c r="E211" s="220" t="s">
        <v>34</v>
      </c>
      <c r="F211" s="221" t="s">
        <v>188</v>
      </c>
      <c r="G211" s="219"/>
      <c r="H211" s="222">
        <v>561.96400000000006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145</v>
      </c>
      <c r="AU211" s="228" t="s">
        <v>87</v>
      </c>
      <c r="AV211" s="12" t="s">
        <v>87</v>
      </c>
      <c r="AW211" s="12" t="s">
        <v>41</v>
      </c>
      <c r="AX211" s="12" t="s">
        <v>77</v>
      </c>
      <c r="AY211" s="228" t="s">
        <v>136</v>
      </c>
    </row>
    <row r="212" spans="2:65" s="13" customFormat="1" ht="13.5">
      <c r="B212" s="229"/>
      <c r="C212" s="230"/>
      <c r="D212" s="208" t="s">
        <v>145</v>
      </c>
      <c r="E212" s="241" t="s">
        <v>34</v>
      </c>
      <c r="F212" s="242" t="s">
        <v>149</v>
      </c>
      <c r="G212" s="230"/>
      <c r="H212" s="243">
        <v>561.96400000000006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145</v>
      </c>
      <c r="AU212" s="240" t="s">
        <v>87</v>
      </c>
      <c r="AV212" s="13" t="s">
        <v>143</v>
      </c>
      <c r="AW212" s="13" t="s">
        <v>41</v>
      </c>
      <c r="AX212" s="13" t="s">
        <v>77</v>
      </c>
      <c r="AY212" s="240" t="s">
        <v>136</v>
      </c>
    </row>
    <row r="213" spans="2:65" s="12" customFormat="1" ht="13.5">
      <c r="B213" s="218"/>
      <c r="C213" s="219"/>
      <c r="D213" s="208" t="s">
        <v>145</v>
      </c>
      <c r="E213" s="220" t="s">
        <v>34</v>
      </c>
      <c r="F213" s="221" t="s">
        <v>226</v>
      </c>
      <c r="G213" s="219"/>
      <c r="H213" s="222">
        <v>101.154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145</v>
      </c>
      <c r="AU213" s="228" t="s">
        <v>87</v>
      </c>
      <c r="AV213" s="12" t="s">
        <v>87</v>
      </c>
      <c r="AW213" s="12" t="s">
        <v>41</v>
      </c>
      <c r="AX213" s="12" t="s">
        <v>77</v>
      </c>
      <c r="AY213" s="228" t="s">
        <v>136</v>
      </c>
    </row>
    <row r="214" spans="2:65" s="11" customFormat="1" ht="13.5">
      <c r="B214" s="206"/>
      <c r="C214" s="207"/>
      <c r="D214" s="208" t="s">
        <v>145</v>
      </c>
      <c r="E214" s="209" t="s">
        <v>34</v>
      </c>
      <c r="F214" s="210" t="s">
        <v>227</v>
      </c>
      <c r="G214" s="207"/>
      <c r="H214" s="211" t="s">
        <v>34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145</v>
      </c>
      <c r="AU214" s="217" t="s">
        <v>87</v>
      </c>
      <c r="AV214" s="11" t="s">
        <v>82</v>
      </c>
      <c r="AW214" s="11" t="s">
        <v>41</v>
      </c>
      <c r="AX214" s="11" t="s">
        <v>77</v>
      </c>
      <c r="AY214" s="217" t="s">
        <v>136</v>
      </c>
    </row>
    <row r="215" spans="2:65" s="12" customFormat="1" ht="13.5">
      <c r="B215" s="218"/>
      <c r="C215" s="219"/>
      <c r="D215" s="208" t="s">
        <v>145</v>
      </c>
      <c r="E215" s="220" t="s">
        <v>34</v>
      </c>
      <c r="F215" s="221" t="s">
        <v>228</v>
      </c>
      <c r="G215" s="219"/>
      <c r="H215" s="222">
        <v>0.94499999999999995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145</v>
      </c>
      <c r="AU215" s="228" t="s">
        <v>87</v>
      </c>
      <c r="AV215" s="12" t="s">
        <v>87</v>
      </c>
      <c r="AW215" s="12" t="s">
        <v>41</v>
      </c>
      <c r="AX215" s="12" t="s">
        <v>77</v>
      </c>
      <c r="AY215" s="228" t="s">
        <v>136</v>
      </c>
    </row>
    <row r="216" spans="2:65" s="12" customFormat="1" ht="13.5">
      <c r="B216" s="218"/>
      <c r="C216" s="219"/>
      <c r="D216" s="208" t="s">
        <v>145</v>
      </c>
      <c r="E216" s="220" t="s">
        <v>34</v>
      </c>
      <c r="F216" s="221" t="s">
        <v>229</v>
      </c>
      <c r="G216" s="219"/>
      <c r="H216" s="222">
        <v>3.0819999999999999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145</v>
      </c>
      <c r="AU216" s="228" t="s">
        <v>87</v>
      </c>
      <c r="AV216" s="12" t="s">
        <v>87</v>
      </c>
      <c r="AW216" s="12" t="s">
        <v>41</v>
      </c>
      <c r="AX216" s="12" t="s">
        <v>77</v>
      </c>
      <c r="AY216" s="228" t="s">
        <v>136</v>
      </c>
    </row>
    <row r="217" spans="2:65" s="13" customFormat="1" ht="13.5">
      <c r="B217" s="229"/>
      <c r="C217" s="230"/>
      <c r="D217" s="231" t="s">
        <v>145</v>
      </c>
      <c r="E217" s="232" t="s">
        <v>34</v>
      </c>
      <c r="F217" s="233" t="s">
        <v>149</v>
      </c>
      <c r="G217" s="230"/>
      <c r="H217" s="234">
        <v>105.181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145</v>
      </c>
      <c r="AU217" s="240" t="s">
        <v>87</v>
      </c>
      <c r="AV217" s="13" t="s">
        <v>143</v>
      </c>
      <c r="AW217" s="13" t="s">
        <v>41</v>
      </c>
      <c r="AX217" s="13" t="s">
        <v>82</v>
      </c>
      <c r="AY217" s="240" t="s">
        <v>136</v>
      </c>
    </row>
    <row r="218" spans="2:65" s="1" customFormat="1" ht="22.5" customHeight="1">
      <c r="B218" s="42"/>
      <c r="C218" s="194" t="s">
        <v>238</v>
      </c>
      <c r="D218" s="194" t="s">
        <v>138</v>
      </c>
      <c r="E218" s="195" t="s">
        <v>239</v>
      </c>
      <c r="F218" s="196" t="s">
        <v>240</v>
      </c>
      <c r="G218" s="197" t="s">
        <v>141</v>
      </c>
      <c r="H218" s="198">
        <v>64.879000000000005</v>
      </c>
      <c r="I218" s="199"/>
      <c r="J218" s="200">
        <f>ROUND(I218*H218,2)</f>
        <v>0</v>
      </c>
      <c r="K218" s="196" t="s">
        <v>142</v>
      </c>
      <c r="L218" s="62"/>
      <c r="M218" s="201" t="s">
        <v>34</v>
      </c>
      <c r="N218" s="202" t="s">
        <v>48</v>
      </c>
      <c r="O218" s="43"/>
      <c r="P218" s="203">
        <f>O218*H218</f>
        <v>0</v>
      </c>
      <c r="Q218" s="203">
        <v>1.3520000000000001E-2</v>
      </c>
      <c r="R218" s="203">
        <f>Q218*H218</f>
        <v>0.87716408000000012</v>
      </c>
      <c r="S218" s="203">
        <v>0</v>
      </c>
      <c r="T218" s="204">
        <f>S218*H218</f>
        <v>0</v>
      </c>
      <c r="AR218" s="24" t="s">
        <v>143</v>
      </c>
      <c r="AT218" s="24" t="s">
        <v>138</v>
      </c>
      <c r="AU218" s="24" t="s">
        <v>87</v>
      </c>
      <c r="AY218" s="24" t="s">
        <v>136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24" t="s">
        <v>82</v>
      </c>
      <c r="BK218" s="205">
        <f>ROUND(I218*H218,2)</f>
        <v>0</v>
      </c>
      <c r="BL218" s="24" t="s">
        <v>143</v>
      </c>
      <c r="BM218" s="24" t="s">
        <v>241</v>
      </c>
    </row>
    <row r="219" spans="2:65" s="11" customFormat="1" ht="13.5">
      <c r="B219" s="206"/>
      <c r="C219" s="207"/>
      <c r="D219" s="208" t="s">
        <v>145</v>
      </c>
      <c r="E219" s="209" t="s">
        <v>34</v>
      </c>
      <c r="F219" s="210" t="s">
        <v>186</v>
      </c>
      <c r="G219" s="207"/>
      <c r="H219" s="211" t="s">
        <v>34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145</v>
      </c>
      <c r="AU219" s="217" t="s">
        <v>87</v>
      </c>
      <c r="AV219" s="11" t="s">
        <v>82</v>
      </c>
      <c r="AW219" s="11" t="s">
        <v>41</v>
      </c>
      <c r="AX219" s="11" t="s">
        <v>77</v>
      </c>
      <c r="AY219" s="217" t="s">
        <v>136</v>
      </c>
    </row>
    <row r="220" spans="2:65" s="11" customFormat="1" ht="13.5">
      <c r="B220" s="206"/>
      <c r="C220" s="207"/>
      <c r="D220" s="208" t="s">
        <v>145</v>
      </c>
      <c r="E220" s="209" t="s">
        <v>34</v>
      </c>
      <c r="F220" s="210" t="s">
        <v>187</v>
      </c>
      <c r="G220" s="207"/>
      <c r="H220" s="211" t="s">
        <v>34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145</v>
      </c>
      <c r="AU220" s="217" t="s">
        <v>87</v>
      </c>
      <c r="AV220" s="11" t="s">
        <v>82</v>
      </c>
      <c r="AW220" s="11" t="s">
        <v>41</v>
      </c>
      <c r="AX220" s="11" t="s">
        <v>77</v>
      </c>
      <c r="AY220" s="217" t="s">
        <v>136</v>
      </c>
    </row>
    <row r="221" spans="2:65" s="12" customFormat="1" ht="13.5">
      <c r="B221" s="218"/>
      <c r="C221" s="219"/>
      <c r="D221" s="208" t="s">
        <v>145</v>
      </c>
      <c r="E221" s="220" t="s">
        <v>34</v>
      </c>
      <c r="F221" s="221" t="s">
        <v>242</v>
      </c>
      <c r="G221" s="219"/>
      <c r="H221" s="222">
        <v>15.231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145</v>
      </c>
      <c r="AU221" s="228" t="s">
        <v>87</v>
      </c>
      <c r="AV221" s="12" t="s">
        <v>87</v>
      </c>
      <c r="AW221" s="12" t="s">
        <v>41</v>
      </c>
      <c r="AX221" s="12" t="s">
        <v>77</v>
      </c>
      <c r="AY221" s="228" t="s">
        <v>136</v>
      </c>
    </row>
    <row r="222" spans="2:65" s="12" customFormat="1" ht="13.5">
      <c r="B222" s="218"/>
      <c r="C222" s="219"/>
      <c r="D222" s="208" t="s">
        <v>145</v>
      </c>
      <c r="E222" s="220" t="s">
        <v>34</v>
      </c>
      <c r="F222" s="221" t="s">
        <v>243</v>
      </c>
      <c r="G222" s="219"/>
      <c r="H222" s="222">
        <v>49.648000000000003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145</v>
      </c>
      <c r="AU222" s="228" t="s">
        <v>87</v>
      </c>
      <c r="AV222" s="12" t="s">
        <v>87</v>
      </c>
      <c r="AW222" s="12" t="s">
        <v>41</v>
      </c>
      <c r="AX222" s="12" t="s">
        <v>77</v>
      </c>
      <c r="AY222" s="228" t="s">
        <v>136</v>
      </c>
    </row>
    <row r="223" spans="2:65" s="13" customFormat="1" ht="13.5">
      <c r="B223" s="229"/>
      <c r="C223" s="230"/>
      <c r="D223" s="231" t="s">
        <v>145</v>
      </c>
      <c r="E223" s="232" t="s">
        <v>34</v>
      </c>
      <c r="F223" s="233" t="s">
        <v>149</v>
      </c>
      <c r="G223" s="230"/>
      <c r="H223" s="234">
        <v>64.879000000000005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145</v>
      </c>
      <c r="AU223" s="240" t="s">
        <v>87</v>
      </c>
      <c r="AV223" s="13" t="s">
        <v>143</v>
      </c>
      <c r="AW223" s="13" t="s">
        <v>41</v>
      </c>
      <c r="AX223" s="13" t="s">
        <v>82</v>
      </c>
      <c r="AY223" s="240" t="s">
        <v>136</v>
      </c>
    </row>
    <row r="224" spans="2:65" s="1" customFormat="1" ht="22.5" customHeight="1">
      <c r="B224" s="42"/>
      <c r="C224" s="194" t="s">
        <v>244</v>
      </c>
      <c r="D224" s="194" t="s">
        <v>138</v>
      </c>
      <c r="E224" s="195" t="s">
        <v>245</v>
      </c>
      <c r="F224" s="196" t="s">
        <v>246</v>
      </c>
      <c r="G224" s="197" t="s">
        <v>141</v>
      </c>
      <c r="H224" s="198">
        <v>64.879000000000005</v>
      </c>
      <c r="I224" s="199"/>
      <c r="J224" s="200">
        <f>ROUND(I224*H224,2)</f>
        <v>0</v>
      </c>
      <c r="K224" s="196" t="s">
        <v>142</v>
      </c>
      <c r="L224" s="62"/>
      <c r="M224" s="201" t="s">
        <v>34</v>
      </c>
      <c r="N224" s="202" t="s">
        <v>48</v>
      </c>
      <c r="O224" s="43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24" t="s">
        <v>143</v>
      </c>
      <c r="AT224" s="24" t="s">
        <v>138</v>
      </c>
      <c r="AU224" s="24" t="s">
        <v>87</v>
      </c>
      <c r="AY224" s="24" t="s">
        <v>136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24" t="s">
        <v>82</v>
      </c>
      <c r="BK224" s="205">
        <f>ROUND(I224*H224,2)</f>
        <v>0</v>
      </c>
      <c r="BL224" s="24" t="s">
        <v>143</v>
      </c>
      <c r="BM224" s="24" t="s">
        <v>247</v>
      </c>
    </row>
    <row r="225" spans="2:65" s="11" customFormat="1" ht="13.5">
      <c r="B225" s="206"/>
      <c r="C225" s="207"/>
      <c r="D225" s="208" t="s">
        <v>145</v>
      </c>
      <c r="E225" s="209" t="s">
        <v>34</v>
      </c>
      <c r="F225" s="210" t="s">
        <v>186</v>
      </c>
      <c r="G225" s="207"/>
      <c r="H225" s="211" t="s">
        <v>34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145</v>
      </c>
      <c r="AU225" s="217" t="s">
        <v>87</v>
      </c>
      <c r="AV225" s="11" t="s">
        <v>82</v>
      </c>
      <c r="AW225" s="11" t="s">
        <v>41</v>
      </c>
      <c r="AX225" s="11" t="s">
        <v>77</v>
      </c>
      <c r="AY225" s="217" t="s">
        <v>136</v>
      </c>
    </row>
    <row r="226" spans="2:65" s="11" customFormat="1" ht="13.5">
      <c r="B226" s="206"/>
      <c r="C226" s="207"/>
      <c r="D226" s="208" t="s">
        <v>145</v>
      </c>
      <c r="E226" s="209" t="s">
        <v>34</v>
      </c>
      <c r="F226" s="210" t="s">
        <v>187</v>
      </c>
      <c r="G226" s="207"/>
      <c r="H226" s="211" t="s">
        <v>34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145</v>
      </c>
      <c r="AU226" s="217" t="s">
        <v>87</v>
      </c>
      <c r="AV226" s="11" t="s">
        <v>82</v>
      </c>
      <c r="AW226" s="11" t="s">
        <v>41</v>
      </c>
      <c r="AX226" s="11" t="s">
        <v>77</v>
      </c>
      <c r="AY226" s="217" t="s">
        <v>136</v>
      </c>
    </row>
    <row r="227" spans="2:65" s="12" customFormat="1" ht="13.5">
      <c r="B227" s="218"/>
      <c r="C227" s="219"/>
      <c r="D227" s="208" t="s">
        <v>145</v>
      </c>
      <c r="E227" s="220" t="s">
        <v>34</v>
      </c>
      <c r="F227" s="221" t="s">
        <v>242</v>
      </c>
      <c r="G227" s="219"/>
      <c r="H227" s="222">
        <v>15.231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145</v>
      </c>
      <c r="AU227" s="228" t="s">
        <v>87</v>
      </c>
      <c r="AV227" s="12" t="s">
        <v>87</v>
      </c>
      <c r="AW227" s="12" t="s">
        <v>41</v>
      </c>
      <c r="AX227" s="12" t="s">
        <v>77</v>
      </c>
      <c r="AY227" s="228" t="s">
        <v>136</v>
      </c>
    </row>
    <row r="228" spans="2:65" s="12" customFormat="1" ht="13.5">
      <c r="B228" s="218"/>
      <c r="C228" s="219"/>
      <c r="D228" s="208" t="s">
        <v>145</v>
      </c>
      <c r="E228" s="220" t="s">
        <v>34</v>
      </c>
      <c r="F228" s="221" t="s">
        <v>243</v>
      </c>
      <c r="G228" s="219"/>
      <c r="H228" s="222">
        <v>49.648000000000003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145</v>
      </c>
      <c r="AU228" s="228" t="s">
        <v>87</v>
      </c>
      <c r="AV228" s="12" t="s">
        <v>87</v>
      </c>
      <c r="AW228" s="12" t="s">
        <v>41</v>
      </c>
      <c r="AX228" s="12" t="s">
        <v>77</v>
      </c>
      <c r="AY228" s="228" t="s">
        <v>136</v>
      </c>
    </row>
    <row r="229" spans="2:65" s="13" customFormat="1" ht="13.5">
      <c r="B229" s="229"/>
      <c r="C229" s="230"/>
      <c r="D229" s="231" t="s">
        <v>145</v>
      </c>
      <c r="E229" s="232" t="s">
        <v>34</v>
      </c>
      <c r="F229" s="233" t="s">
        <v>149</v>
      </c>
      <c r="G229" s="230"/>
      <c r="H229" s="234">
        <v>64.879000000000005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145</v>
      </c>
      <c r="AU229" s="240" t="s">
        <v>87</v>
      </c>
      <c r="AV229" s="13" t="s">
        <v>143</v>
      </c>
      <c r="AW229" s="13" t="s">
        <v>41</v>
      </c>
      <c r="AX229" s="13" t="s">
        <v>82</v>
      </c>
      <c r="AY229" s="240" t="s">
        <v>136</v>
      </c>
    </row>
    <row r="230" spans="2:65" s="1" customFormat="1" ht="22.5" customHeight="1">
      <c r="B230" s="42"/>
      <c r="C230" s="194" t="s">
        <v>9</v>
      </c>
      <c r="D230" s="194" t="s">
        <v>138</v>
      </c>
      <c r="E230" s="195" t="s">
        <v>248</v>
      </c>
      <c r="F230" s="196" t="s">
        <v>249</v>
      </c>
      <c r="G230" s="197" t="s">
        <v>250</v>
      </c>
      <c r="H230" s="198">
        <v>1</v>
      </c>
      <c r="I230" s="199"/>
      <c r="J230" s="200">
        <f>ROUND(I230*H230,2)</f>
        <v>0</v>
      </c>
      <c r="K230" s="196" t="s">
        <v>34</v>
      </c>
      <c r="L230" s="62"/>
      <c r="M230" s="201" t="s">
        <v>34</v>
      </c>
      <c r="N230" s="202" t="s">
        <v>48</v>
      </c>
      <c r="O230" s="43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24" t="s">
        <v>143</v>
      </c>
      <c r="AT230" s="24" t="s">
        <v>138</v>
      </c>
      <c r="AU230" s="24" t="s">
        <v>87</v>
      </c>
      <c r="AY230" s="24" t="s">
        <v>136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24" t="s">
        <v>82</v>
      </c>
      <c r="BK230" s="205">
        <f>ROUND(I230*H230,2)</f>
        <v>0</v>
      </c>
      <c r="BL230" s="24" t="s">
        <v>143</v>
      </c>
      <c r="BM230" s="24" t="s">
        <v>251</v>
      </c>
    </row>
    <row r="231" spans="2:65" s="12" customFormat="1" ht="13.5">
      <c r="B231" s="218"/>
      <c r="C231" s="219"/>
      <c r="D231" s="208" t="s">
        <v>145</v>
      </c>
      <c r="E231" s="220" t="s">
        <v>34</v>
      </c>
      <c r="F231" s="221" t="s">
        <v>82</v>
      </c>
      <c r="G231" s="219"/>
      <c r="H231" s="222">
        <v>1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145</v>
      </c>
      <c r="AU231" s="228" t="s">
        <v>87</v>
      </c>
      <c r="AV231" s="12" t="s">
        <v>87</v>
      </c>
      <c r="AW231" s="12" t="s">
        <v>41</v>
      </c>
      <c r="AX231" s="12" t="s">
        <v>77</v>
      </c>
      <c r="AY231" s="228" t="s">
        <v>136</v>
      </c>
    </row>
    <row r="232" spans="2:65" s="13" customFormat="1" ht="13.5">
      <c r="B232" s="229"/>
      <c r="C232" s="230"/>
      <c r="D232" s="231" t="s">
        <v>145</v>
      </c>
      <c r="E232" s="232" t="s">
        <v>34</v>
      </c>
      <c r="F232" s="233" t="s">
        <v>149</v>
      </c>
      <c r="G232" s="230"/>
      <c r="H232" s="234">
        <v>1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145</v>
      </c>
      <c r="AU232" s="240" t="s">
        <v>87</v>
      </c>
      <c r="AV232" s="13" t="s">
        <v>143</v>
      </c>
      <c r="AW232" s="13" t="s">
        <v>41</v>
      </c>
      <c r="AX232" s="13" t="s">
        <v>82</v>
      </c>
      <c r="AY232" s="240" t="s">
        <v>136</v>
      </c>
    </row>
    <row r="233" spans="2:65" s="1" customFormat="1" ht="22.5" customHeight="1">
      <c r="B233" s="42"/>
      <c r="C233" s="194" t="s">
        <v>252</v>
      </c>
      <c r="D233" s="194" t="s">
        <v>138</v>
      </c>
      <c r="E233" s="195" t="s">
        <v>253</v>
      </c>
      <c r="F233" s="196" t="s">
        <v>254</v>
      </c>
      <c r="G233" s="197" t="s">
        <v>250</v>
      </c>
      <c r="H233" s="198">
        <v>1</v>
      </c>
      <c r="I233" s="199"/>
      <c r="J233" s="200">
        <f>ROUND(I233*H233,2)</f>
        <v>0</v>
      </c>
      <c r="K233" s="196" t="s">
        <v>34</v>
      </c>
      <c r="L233" s="62"/>
      <c r="M233" s="201" t="s">
        <v>34</v>
      </c>
      <c r="N233" s="202" t="s">
        <v>48</v>
      </c>
      <c r="O233" s="43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24" t="s">
        <v>143</v>
      </c>
      <c r="AT233" s="24" t="s">
        <v>138</v>
      </c>
      <c r="AU233" s="24" t="s">
        <v>87</v>
      </c>
      <c r="AY233" s="24" t="s">
        <v>136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24" t="s">
        <v>82</v>
      </c>
      <c r="BK233" s="205">
        <f>ROUND(I233*H233,2)</f>
        <v>0</v>
      </c>
      <c r="BL233" s="24" t="s">
        <v>143</v>
      </c>
      <c r="BM233" s="24" t="s">
        <v>255</v>
      </c>
    </row>
    <row r="234" spans="2:65" s="12" customFormat="1" ht="13.5">
      <c r="B234" s="218"/>
      <c r="C234" s="219"/>
      <c r="D234" s="208" t="s">
        <v>145</v>
      </c>
      <c r="E234" s="220" t="s">
        <v>34</v>
      </c>
      <c r="F234" s="221" t="s">
        <v>82</v>
      </c>
      <c r="G234" s="219"/>
      <c r="H234" s="222">
        <v>1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145</v>
      </c>
      <c r="AU234" s="228" t="s">
        <v>87</v>
      </c>
      <c r="AV234" s="12" t="s">
        <v>87</v>
      </c>
      <c r="AW234" s="12" t="s">
        <v>41</v>
      </c>
      <c r="AX234" s="12" t="s">
        <v>77</v>
      </c>
      <c r="AY234" s="228" t="s">
        <v>136</v>
      </c>
    </row>
    <row r="235" spans="2:65" s="13" customFormat="1" ht="13.5">
      <c r="B235" s="229"/>
      <c r="C235" s="230"/>
      <c r="D235" s="231" t="s">
        <v>145</v>
      </c>
      <c r="E235" s="232" t="s">
        <v>34</v>
      </c>
      <c r="F235" s="233" t="s">
        <v>149</v>
      </c>
      <c r="G235" s="230"/>
      <c r="H235" s="234">
        <v>1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145</v>
      </c>
      <c r="AU235" s="240" t="s">
        <v>87</v>
      </c>
      <c r="AV235" s="13" t="s">
        <v>143</v>
      </c>
      <c r="AW235" s="13" t="s">
        <v>41</v>
      </c>
      <c r="AX235" s="13" t="s">
        <v>82</v>
      </c>
      <c r="AY235" s="240" t="s">
        <v>136</v>
      </c>
    </row>
    <row r="236" spans="2:65" s="1" customFormat="1" ht="22.5" customHeight="1">
      <c r="B236" s="42"/>
      <c r="C236" s="194" t="s">
        <v>256</v>
      </c>
      <c r="D236" s="194" t="s">
        <v>138</v>
      </c>
      <c r="E236" s="195" t="s">
        <v>257</v>
      </c>
      <c r="F236" s="196" t="s">
        <v>258</v>
      </c>
      <c r="G236" s="197" t="s">
        <v>141</v>
      </c>
      <c r="H236" s="198">
        <v>23.524000000000001</v>
      </c>
      <c r="I236" s="199"/>
      <c r="J236" s="200">
        <f>ROUND(I236*H236,2)</f>
        <v>0</v>
      </c>
      <c r="K236" s="196" t="s">
        <v>34</v>
      </c>
      <c r="L236" s="62"/>
      <c r="M236" s="201" t="s">
        <v>34</v>
      </c>
      <c r="N236" s="202" t="s">
        <v>48</v>
      </c>
      <c r="O236" s="43"/>
      <c r="P236" s="203">
        <f>O236*H236</f>
        <v>0</v>
      </c>
      <c r="Q236" s="203">
        <v>0.27272000000000002</v>
      </c>
      <c r="R236" s="203">
        <f>Q236*H236</f>
        <v>6.4154652800000003</v>
      </c>
      <c r="S236" s="203">
        <v>0</v>
      </c>
      <c r="T236" s="204">
        <f>S236*H236</f>
        <v>0</v>
      </c>
      <c r="AR236" s="24" t="s">
        <v>143</v>
      </c>
      <c r="AT236" s="24" t="s">
        <v>138</v>
      </c>
      <c r="AU236" s="24" t="s">
        <v>87</v>
      </c>
      <c r="AY236" s="24" t="s">
        <v>136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24" t="s">
        <v>82</v>
      </c>
      <c r="BK236" s="205">
        <f>ROUND(I236*H236,2)</f>
        <v>0</v>
      </c>
      <c r="BL236" s="24" t="s">
        <v>143</v>
      </c>
      <c r="BM236" s="24" t="s">
        <v>259</v>
      </c>
    </row>
    <row r="237" spans="2:65" s="12" customFormat="1" ht="13.5">
      <c r="B237" s="218"/>
      <c r="C237" s="219"/>
      <c r="D237" s="208" t="s">
        <v>145</v>
      </c>
      <c r="E237" s="220" t="s">
        <v>34</v>
      </c>
      <c r="F237" s="221" t="s">
        <v>260</v>
      </c>
      <c r="G237" s="219"/>
      <c r="H237" s="222">
        <v>47.048000000000002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145</v>
      </c>
      <c r="AU237" s="228" t="s">
        <v>87</v>
      </c>
      <c r="AV237" s="12" t="s">
        <v>87</v>
      </c>
      <c r="AW237" s="12" t="s">
        <v>41</v>
      </c>
      <c r="AX237" s="12" t="s">
        <v>77</v>
      </c>
      <c r="AY237" s="228" t="s">
        <v>136</v>
      </c>
    </row>
    <row r="238" spans="2:65" s="13" customFormat="1" ht="13.5">
      <c r="B238" s="229"/>
      <c r="C238" s="230"/>
      <c r="D238" s="208" t="s">
        <v>145</v>
      </c>
      <c r="E238" s="241" t="s">
        <v>34</v>
      </c>
      <c r="F238" s="242" t="s">
        <v>149</v>
      </c>
      <c r="G238" s="230"/>
      <c r="H238" s="243">
        <v>47.048000000000002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145</v>
      </c>
      <c r="AU238" s="240" t="s">
        <v>87</v>
      </c>
      <c r="AV238" s="13" t="s">
        <v>143</v>
      </c>
      <c r="AW238" s="13" t="s">
        <v>41</v>
      </c>
      <c r="AX238" s="13" t="s">
        <v>77</v>
      </c>
      <c r="AY238" s="240" t="s">
        <v>136</v>
      </c>
    </row>
    <row r="239" spans="2:65" s="12" customFormat="1" ht="13.5">
      <c r="B239" s="218"/>
      <c r="C239" s="219"/>
      <c r="D239" s="208" t="s">
        <v>145</v>
      </c>
      <c r="E239" s="220" t="s">
        <v>34</v>
      </c>
      <c r="F239" s="221" t="s">
        <v>261</v>
      </c>
      <c r="G239" s="219"/>
      <c r="H239" s="222">
        <v>23.524000000000001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145</v>
      </c>
      <c r="AU239" s="228" t="s">
        <v>87</v>
      </c>
      <c r="AV239" s="12" t="s">
        <v>87</v>
      </c>
      <c r="AW239" s="12" t="s">
        <v>41</v>
      </c>
      <c r="AX239" s="12" t="s">
        <v>77</v>
      </c>
      <c r="AY239" s="228" t="s">
        <v>136</v>
      </c>
    </row>
    <row r="240" spans="2:65" s="13" customFormat="1" ht="13.5">
      <c r="B240" s="229"/>
      <c r="C240" s="230"/>
      <c r="D240" s="231" t="s">
        <v>145</v>
      </c>
      <c r="E240" s="232" t="s">
        <v>34</v>
      </c>
      <c r="F240" s="233" t="s">
        <v>149</v>
      </c>
      <c r="G240" s="230"/>
      <c r="H240" s="234">
        <v>23.524000000000001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145</v>
      </c>
      <c r="AU240" s="240" t="s">
        <v>87</v>
      </c>
      <c r="AV240" s="13" t="s">
        <v>143</v>
      </c>
      <c r="AW240" s="13" t="s">
        <v>41</v>
      </c>
      <c r="AX240" s="13" t="s">
        <v>82</v>
      </c>
      <c r="AY240" s="240" t="s">
        <v>136</v>
      </c>
    </row>
    <row r="241" spans="2:65" s="1" customFormat="1" ht="22.5" customHeight="1">
      <c r="B241" s="42"/>
      <c r="C241" s="244" t="s">
        <v>262</v>
      </c>
      <c r="D241" s="244" t="s">
        <v>263</v>
      </c>
      <c r="E241" s="245" t="s">
        <v>264</v>
      </c>
      <c r="F241" s="246" t="s">
        <v>265</v>
      </c>
      <c r="G241" s="247" t="s">
        <v>141</v>
      </c>
      <c r="H241" s="248">
        <v>14.397</v>
      </c>
      <c r="I241" s="249"/>
      <c r="J241" s="250">
        <f>ROUND(I241*H241,2)</f>
        <v>0</v>
      </c>
      <c r="K241" s="246" t="s">
        <v>142</v>
      </c>
      <c r="L241" s="251"/>
      <c r="M241" s="252" t="s">
        <v>34</v>
      </c>
      <c r="N241" s="253" t="s">
        <v>48</v>
      </c>
      <c r="O241" s="43"/>
      <c r="P241" s="203">
        <f>O241*H241</f>
        <v>0</v>
      </c>
      <c r="Q241" s="203">
        <v>0.13200000000000001</v>
      </c>
      <c r="R241" s="203">
        <f>Q241*H241</f>
        <v>1.9004040000000002</v>
      </c>
      <c r="S241" s="203">
        <v>0</v>
      </c>
      <c r="T241" s="204">
        <f>S241*H241</f>
        <v>0</v>
      </c>
      <c r="AR241" s="24" t="s">
        <v>182</v>
      </c>
      <c r="AT241" s="24" t="s">
        <v>263</v>
      </c>
      <c r="AU241" s="24" t="s">
        <v>87</v>
      </c>
      <c r="AY241" s="24" t="s">
        <v>136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24" t="s">
        <v>82</v>
      </c>
      <c r="BK241" s="205">
        <f>ROUND(I241*H241,2)</f>
        <v>0</v>
      </c>
      <c r="BL241" s="24" t="s">
        <v>143</v>
      </c>
      <c r="BM241" s="24" t="s">
        <v>266</v>
      </c>
    </row>
    <row r="242" spans="2:65" s="11" customFormat="1" ht="13.5">
      <c r="B242" s="206"/>
      <c r="C242" s="207"/>
      <c r="D242" s="208" t="s">
        <v>145</v>
      </c>
      <c r="E242" s="209" t="s">
        <v>34</v>
      </c>
      <c r="F242" s="210" t="s">
        <v>267</v>
      </c>
      <c r="G242" s="207"/>
      <c r="H242" s="211" t="s">
        <v>34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145</v>
      </c>
      <c r="AU242" s="217" t="s">
        <v>87</v>
      </c>
      <c r="AV242" s="11" t="s">
        <v>82</v>
      </c>
      <c r="AW242" s="11" t="s">
        <v>41</v>
      </c>
      <c r="AX242" s="11" t="s">
        <v>77</v>
      </c>
      <c r="AY242" s="217" t="s">
        <v>136</v>
      </c>
    </row>
    <row r="243" spans="2:65" s="12" customFormat="1" ht="13.5">
      <c r="B243" s="218"/>
      <c r="C243" s="219"/>
      <c r="D243" s="208" t="s">
        <v>145</v>
      </c>
      <c r="E243" s="220" t="s">
        <v>34</v>
      </c>
      <c r="F243" s="221" t="s">
        <v>260</v>
      </c>
      <c r="G243" s="219"/>
      <c r="H243" s="222">
        <v>47.048000000000002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145</v>
      </c>
      <c r="AU243" s="228" t="s">
        <v>87</v>
      </c>
      <c r="AV243" s="12" t="s">
        <v>87</v>
      </c>
      <c r="AW243" s="12" t="s">
        <v>41</v>
      </c>
      <c r="AX243" s="12" t="s">
        <v>77</v>
      </c>
      <c r="AY243" s="228" t="s">
        <v>136</v>
      </c>
    </row>
    <row r="244" spans="2:65" s="13" customFormat="1" ht="13.5">
      <c r="B244" s="229"/>
      <c r="C244" s="230"/>
      <c r="D244" s="208" t="s">
        <v>145</v>
      </c>
      <c r="E244" s="241" t="s">
        <v>34</v>
      </c>
      <c r="F244" s="242" t="s">
        <v>149</v>
      </c>
      <c r="G244" s="230"/>
      <c r="H244" s="243">
        <v>47.048000000000002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145</v>
      </c>
      <c r="AU244" s="240" t="s">
        <v>87</v>
      </c>
      <c r="AV244" s="13" t="s">
        <v>143</v>
      </c>
      <c r="AW244" s="13" t="s">
        <v>41</v>
      </c>
      <c r="AX244" s="13" t="s">
        <v>77</v>
      </c>
      <c r="AY244" s="240" t="s">
        <v>136</v>
      </c>
    </row>
    <row r="245" spans="2:65" s="12" customFormat="1" ht="13.5">
      <c r="B245" s="218"/>
      <c r="C245" s="219"/>
      <c r="D245" s="208" t="s">
        <v>145</v>
      </c>
      <c r="E245" s="220" t="s">
        <v>34</v>
      </c>
      <c r="F245" s="221" t="s">
        <v>268</v>
      </c>
      <c r="G245" s="219"/>
      <c r="H245" s="222">
        <v>14.397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145</v>
      </c>
      <c r="AU245" s="228" t="s">
        <v>87</v>
      </c>
      <c r="AV245" s="12" t="s">
        <v>87</v>
      </c>
      <c r="AW245" s="12" t="s">
        <v>41</v>
      </c>
      <c r="AX245" s="12" t="s">
        <v>77</v>
      </c>
      <c r="AY245" s="228" t="s">
        <v>136</v>
      </c>
    </row>
    <row r="246" spans="2:65" s="13" customFormat="1" ht="13.5">
      <c r="B246" s="229"/>
      <c r="C246" s="230"/>
      <c r="D246" s="208" t="s">
        <v>145</v>
      </c>
      <c r="E246" s="241" t="s">
        <v>34</v>
      </c>
      <c r="F246" s="242" t="s">
        <v>149</v>
      </c>
      <c r="G246" s="230"/>
      <c r="H246" s="243">
        <v>14.397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145</v>
      </c>
      <c r="AU246" s="240" t="s">
        <v>87</v>
      </c>
      <c r="AV246" s="13" t="s">
        <v>143</v>
      </c>
      <c r="AW246" s="13" t="s">
        <v>41</v>
      </c>
      <c r="AX246" s="13" t="s">
        <v>82</v>
      </c>
      <c r="AY246" s="240" t="s">
        <v>136</v>
      </c>
    </row>
    <row r="247" spans="2:65" s="10" customFormat="1" ht="29.85" customHeight="1">
      <c r="B247" s="177"/>
      <c r="C247" s="178"/>
      <c r="D247" s="191" t="s">
        <v>76</v>
      </c>
      <c r="E247" s="192" t="s">
        <v>182</v>
      </c>
      <c r="F247" s="192" t="s">
        <v>269</v>
      </c>
      <c r="G247" s="178"/>
      <c r="H247" s="178"/>
      <c r="I247" s="181"/>
      <c r="J247" s="193">
        <f>BK247</f>
        <v>0</v>
      </c>
      <c r="K247" s="178"/>
      <c r="L247" s="183"/>
      <c r="M247" s="184"/>
      <c r="N247" s="185"/>
      <c r="O247" s="185"/>
      <c r="P247" s="186">
        <f>SUM(P248:P259)</f>
        <v>0</v>
      </c>
      <c r="Q247" s="185"/>
      <c r="R247" s="186">
        <f>SUM(R248:R259)</f>
        <v>1.3304E-2</v>
      </c>
      <c r="S247" s="185"/>
      <c r="T247" s="187">
        <f>SUM(T248:T259)</f>
        <v>0.1</v>
      </c>
      <c r="AR247" s="188" t="s">
        <v>82</v>
      </c>
      <c r="AT247" s="189" t="s">
        <v>76</v>
      </c>
      <c r="AU247" s="189" t="s">
        <v>82</v>
      </c>
      <c r="AY247" s="188" t="s">
        <v>136</v>
      </c>
      <c r="BK247" s="190">
        <f>SUM(BK248:BK259)</f>
        <v>0</v>
      </c>
    </row>
    <row r="248" spans="2:65" s="1" customFormat="1" ht="31.5" customHeight="1">
      <c r="B248" s="42"/>
      <c r="C248" s="194" t="s">
        <v>270</v>
      </c>
      <c r="D248" s="194" t="s">
        <v>138</v>
      </c>
      <c r="E248" s="195" t="s">
        <v>271</v>
      </c>
      <c r="F248" s="196" t="s">
        <v>272</v>
      </c>
      <c r="G248" s="197" t="s">
        <v>273</v>
      </c>
      <c r="H248" s="198">
        <v>1</v>
      </c>
      <c r="I248" s="199"/>
      <c r="J248" s="200">
        <f>ROUND(I248*H248,2)</f>
        <v>0</v>
      </c>
      <c r="K248" s="196" t="s">
        <v>142</v>
      </c>
      <c r="L248" s="62"/>
      <c r="M248" s="201" t="s">
        <v>34</v>
      </c>
      <c r="N248" s="202" t="s">
        <v>48</v>
      </c>
      <c r="O248" s="43"/>
      <c r="P248" s="203">
        <f>O248*H248</f>
        <v>0</v>
      </c>
      <c r="Q248" s="203">
        <v>0</v>
      </c>
      <c r="R248" s="203">
        <f>Q248*H248</f>
        <v>0</v>
      </c>
      <c r="S248" s="203">
        <v>0.1</v>
      </c>
      <c r="T248" s="204">
        <f>S248*H248</f>
        <v>0.1</v>
      </c>
      <c r="AR248" s="24" t="s">
        <v>143</v>
      </c>
      <c r="AT248" s="24" t="s">
        <v>138</v>
      </c>
      <c r="AU248" s="24" t="s">
        <v>87</v>
      </c>
      <c r="AY248" s="24" t="s">
        <v>136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24" t="s">
        <v>82</v>
      </c>
      <c r="BK248" s="205">
        <f>ROUND(I248*H248,2)</f>
        <v>0</v>
      </c>
      <c r="BL248" s="24" t="s">
        <v>143</v>
      </c>
      <c r="BM248" s="24" t="s">
        <v>274</v>
      </c>
    </row>
    <row r="249" spans="2:65" s="11" customFormat="1" ht="13.5">
      <c r="B249" s="206"/>
      <c r="C249" s="207"/>
      <c r="D249" s="208" t="s">
        <v>145</v>
      </c>
      <c r="E249" s="209" t="s">
        <v>34</v>
      </c>
      <c r="F249" s="210" t="s">
        <v>275</v>
      </c>
      <c r="G249" s="207"/>
      <c r="H249" s="211" t="s">
        <v>34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145</v>
      </c>
      <c r="AU249" s="217" t="s">
        <v>87</v>
      </c>
      <c r="AV249" s="11" t="s">
        <v>82</v>
      </c>
      <c r="AW249" s="11" t="s">
        <v>41</v>
      </c>
      <c r="AX249" s="11" t="s">
        <v>77</v>
      </c>
      <c r="AY249" s="217" t="s">
        <v>136</v>
      </c>
    </row>
    <row r="250" spans="2:65" s="12" customFormat="1" ht="13.5">
      <c r="B250" s="218"/>
      <c r="C250" s="219"/>
      <c r="D250" s="208" t="s">
        <v>145</v>
      </c>
      <c r="E250" s="220" t="s">
        <v>34</v>
      </c>
      <c r="F250" s="221" t="s">
        <v>82</v>
      </c>
      <c r="G250" s="219"/>
      <c r="H250" s="222">
        <v>1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145</v>
      </c>
      <c r="AU250" s="228" t="s">
        <v>87</v>
      </c>
      <c r="AV250" s="12" t="s">
        <v>87</v>
      </c>
      <c r="AW250" s="12" t="s">
        <v>41</v>
      </c>
      <c r="AX250" s="12" t="s">
        <v>77</v>
      </c>
      <c r="AY250" s="228" t="s">
        <v>136</v>
      </c>
    </row>
    <row r="251" spans="2:65" s="13" customFormat="1" ht="13.5">
      <c r="B251" s="229"/>
      <c r="C251" s="230"/>
      <c r="D251" s="231" t="s">
        <v>145</v>
      </c>
      <c r="E251" s="232" t="s">
        <v>34</v>
      </c>
      <c r="F251" s="233" t="s">
        <v>149</v>
      </c>
      <c r="G251" s="230"/>
      <c r="H251" s="234">
        <v>1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145</v>
      </c>
      <c r="AU251" s="240" t="s">
        <v>87</v>
      </c>
      <c r="AV251" s="13" t="s">
        <v>143</v>
      </c>
      <c r="AW251" s="13" t="s">
        <v>41</v>
      </c>
      <c r="AX251" s="13" t="s">
        <v>82</v>
      </c>
      <c r="AY251" s="240" t="s">
        <v>136</v>
      </c>
    </row>
    <row r="252" spans="2:65" s="1" customFormat="1" ht="22.5" customHeight="1">
      <c r="B252" s="42"/>
      <c r="C252" s="194" t="s">
        <v>276</v>
      </c>
      <c r="D252" s="194" t="s">
        <v>138</v>
      </c>
      <c r="E252" s="195" t="s">
        <v>277</v>
      </c>
      <c r="F252" s="196" t="s">
        <v>278</v>
      </c>
      <c r="G252" s="197" t="s">
        <v>279</v>
      </c>
      <c r="H252" s="198">
        <v>46.08</v>
      </c>
      <c r="I252" s="199"/>
      <c r="J252" s="200">
        <f>ROUND(I252*H252,2)</f>
        <v>0</v>
      </c>
      <c r="K252" s="196" t="s">
        <v>34</v>
      </c>
      <c r="L252" s="62"/>
      <c r="M252" s="201" t="s">
        <v>34</v>
      </c>
      <c r="N252" s="202" t="s">
        <v>48</v>
      </c>
      <c r="O252" s="43"/>
      <c r="P252" s="203">
        <f>O252*H252</f>
        <v>0</v>
      </c>
      <c r="Q252" s="203">
        <v>5.0000000000000002E-5</v>
      </c>
      <c r="R252" s="203">
        <f>Q252*H252</f>
        <v>2.3040000000000001E-3</v>
      </c>
      <c r="S252" s="203">
        <v>0</v>
      </c>
      <c r="T252" s="204">
        <f>S252*H252</f>
        <v>0</v>
      </c>
      <c r="AR252" s="24" t="s">
        <v>222</v>
      </c>
      <c r="AT252" s="24" t="s">
        <v>138</v>
      </c>
      <c r="AU252" s="24" t="s">
        <v>87</v>
      </c>
      <c r="AY252" s="24" t="s">
        <v>136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24" t="s">
        <v>82</v>
      </c>
      <c r="BK252" s="205">
        <f>ROUND(I252*H252,2)</f>
        <v>0</v>
      </c>
      <c r="BL252" s="24" t="s">
        <v>222</v>
      </c>
      <c r="BM252" s="24" t="s">
        <v>280</v>
      </c>
    </row>
    <row r="253" spans="2:65" s="11" customFormat="1" ht="13.5">
      <c r="B253" s="206"/>
      <c r="C253" s="207"/>
      <c r="D253" s="208" t="s">
        <v>145</v>
      </c>
      <c r="E253" s="209" t="s">
        <v>34</v>
      </c>
      <c r="F253" s="210" t="s">
        <v>281</v>
      </c>
      <c r="G253" s="207"/>
      <c r="H253" s="211" t="s">
        <v>34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145</v>
      </c>
      <c r="AU253" s="217" t="s">
        <v>87</v>
      </c>
      <c r="AV253" s="11" t="s">
        <v>82</v>
      </c>
      <c r="AW253" s="11" t="s">
        <v>41</v>
      </c>
      <c r="AX253" s="11" t="s">
        <v>77</v>
      </c>
      <c r="AY253" s="217" t="s">
        <v>136</v>
      </c>
    </row>
    <row r="254" spans="2:65" s="12" customFormat="1" ht="13.5">
      <c r="B254" s="218"/>
      <c r="C254" s="219"/>
      <c r="D254" s="208" t="s">
        <v>145</v>
      </c>
      <c r="E254" s="220" t="s">
        <v>34</v>
      </c>
      <c r="F254" s="221" t="s">
        <v>282</v>
      </c>
      <c r="G254" s="219"/>
      <c r="H254" s="222">
        <v>46.08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145</v>
      </c>
      <c r="AU254" s="228" t="s">
        <v>87</v>
      </c>
      <c r="AV254" s="12" t="s">
        <v>87</v>
      </c>
      <c r="AW254" s="12" t="s">
        <v>41</v>
      </c>
      <c r="AX254" s="12" t="s">
        <v>77</v>
      </c>
      <c r="AY254" s="228" t="s">
        <v>136</v>
      </c>
    </row>
    <row r="255" spans="2:65" s="13" customFormat="1" ht="13.5">
      <c r="B255" s="229"/>
      <c r="C255" s="230"/>
      <c r="D255" s="231" t="s">
        <v>145</v>
      </c>
      <c r="E255" s="232" t="s">
        <v>34</v>
      </c>
      <c r="F255" s="233" t="s">
        <v>149</v>
      </c>
      <c r="G255" s="230"/>
      <c r="H255" s="234">
        <v>46.08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145</v>
      </c>
      <c r="AU255" s="240" t="s">
        <v>87</v>
      </c>
      <c r="AV255" s="13" t="s">
        <v>143</v>
      </c>
      <c r="AW255" s="13" t="s">
        <v>41</v>
      </c>
      <c r="AX255" s="13" t="s">
        <v>82</v>
      </c>
      <c r="AY255" s="240" t="s">
        <v>136</v>
      </c>
    </row>
    <row r="256" spans="2:65" s="1" customFormat="1" ht="22.5" customHeight="1">
      <c r="B256" s="42"/>
      <c r="C256" s="244" t="s">
        <v>283</v>
      </c>
      <c r="D256" s="244" t="s">
        <v>263</v>
      </c>
      <c r="E256" s="245" t="s">
        <v>284</v>
      </c>
      <c r="F256" s="246" t="s">
        <v>285</v>
      </c>
      <c r="G256" s="247" t="s">
        <v>273</v>
      </c>
      <c r="H256" s="248">
        <v>1</v>
      </c>
      <c r="I256" s="249"/>
      <c r="J256" s="250">
        <f>ROUND(I256*H256,2)</f>
        <v>0</v>
      </c>
      <c r="K256" s="246" t="s">
        <v>34</v>
      </c>
      <c r="L256" s="251"/>
      <c r="M256" s="252" t="s">
        <v>34</v>
      </c>
      <c r="N256" s="253" t="s">
        <v>48</v>
      </c>
      <c r="O256" s="43"/>
      <c r="P256" s="203">
        <f>O256*H256</f>
        <v>0</v>
      </c>
      <c r="Q256" s="203">
        <v>1.0999999999999999E-2</v>
      </c>
      <c r="R256" s="203">
        <f>Q256*H256</f>
        <v>1.0999999999999999E-2</v>
      </c>
      <c r="S256" s="203">
        <v>0</v>
      </c>
      <c r="T256" s="204">
        <f>S256*H256</f>
        <v>0</v>
      </c>
      <c r="AR256" s="24" t="s">
        <v>286</v>
      </c>
      <c r="AT256" s="24" t="s">
        <v>263</v>
      </c>
      <c r="AU256" s="24" t="s">
        <v>87</v>
      </c>
      <c r="AY256" s="24" t="s">
        <v>136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24" t="s">
        <v>82</v>
      </c>
      <c r="BK256" s="205">
        <f>ROUND(I256*H256,2)</f>
        <v>0</v>
      </c>
      <c r="BL256" s="24" t="s">
        <v>222</v>
      </c>
      <c r="BM256" s="24" t="s">
        <v>287</v>
      </c>
    </row>
    <row r="257" spans="2:65" s="11" customFormat="1" ht="13.5">
      <c r="B257" s="206"/>
      <c r="C257" s="207"/>
      <c r="D257" s="208" t="s">
        <v>145</v>
      </c>
      <c r="E257" s="209" t="s">
        <v>34</v>
      </c>
      <c r="F257" s="210" t="s">
        <v>281</v>
      </c>
      <c r="G257" s="207"/>
      <c r="H257" s="211" t="s">
        <v>34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145</v>
      </c>
      <c r="AU257" s="217" t="s">
        <v>87</v>
      </c>
      <c r="AV257" s="11" t="s">
        <v>82</v>
      </c>
      <c r="AW257" s="11" t="s">
        <v>41</v>
      </c>
      <c r="AX257" s="11" t="s">
        <v>77</v>
      </c>
      <c r="AY257" s="217" t="s">
        <v>136</v>
      </c>
    </row>
    <row r="258" spans="2:65" s="12" customFormat="1" ht="13.5">
      <c r="B258" s="218"/>
      <c r="C258" s="219"/>
      <c r="D258" s="208" t="s">
        <v>145</v>
      </c>
      <c r="E258" s="220" t="s">
        <v>34</v>
      </c>
      <c r="F258" s="221" t="s">
        <v>82</v>
      </c>
      <c r="G258" s="219"/>
      <c r="H258" s="222">
        <v>1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145</v>
      </c>
      <c r="AU258" s="228" t="s">
        <v>87</v>
      </c>
      <c r="AV258" s="12" t="s">
        <v>87</v>
      </c>
      <c r="AW258" s="12" t="s">
        <v>41</v>
      </c>
      <c r="AX258" s="12" t="s">
        <v>77</v>
      </c>
      <c r="AY258" s="228" t="s">
        <v>136</v>
      </c>
    </row>
    <row r="259" spans="2:65" s="13" customFormat="1" ht="13.5">
      <c r="B259" s="229"/>
      <c r="C259" s="230"/>
      <c r="D259" s="208" t="s">
        <v>145</v>
      </c>
      <c r="E259" s="241" t="s">
        <v>34</v>
      </c>
      <c r="F259" s="242" t="s">
        <v>149</v>
      </c>
      <c r="G259" s="230"/>
      <c r="H259" s="243">
        <v>1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145</v>
      </c>
      <c r="AU259" s="240" t="s">
        <v>87</v>
      </c>
      <c r="AV259" s="13" t="s">
        <v>143</v>
      </c>
      <c r="AW259" s="13" t="s">
        <v>41</v>
      </c>
      <c r="AX259" s="13" t="s">
        <v>82</v>
      </c>
      <c r="AY259" s="240" t="s">
        <v>136</v>
      </c>
    </row>
    <row r="260" spans="2:65" s="10" customFormat="1" ht="29.85" customHeight="1">
      <c r="B260" s="177"/>
      <c r="C260" s="178"/>
      <c r="D260" s="191" t="s">
        <v>76</v>
      </c>
      <c r="E260" s="192" t="s">
        <v>190</v>
      </c>
      <c r="F260" s="192" t="s">
        <v>288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SUM(P261:P319)</f>
        <v>0</v>
      </c>
      <c r="Q260" s="185"/>
      <c r="R260" s="186">
        <f>SUM(R261:R319)</f>
        <v>14.638478879999999</v>
      </c>
      <c r="S260" s="185"/>
      <c r="T260" s="187">
        <f>SUM(T261:T319)</f>
        <v>334.14262200000002</v>
      </c>
      <c r="AR260" s="188" t="s">
        <v>82</v>
      </c>
      <c r="AT260" s="189" t="s">
        <v>76</v>
      </c>
      <c r="AU260" s="189" t="s">
        <v>82</v>
      </c>
      <c r="AY260" s="188" t="s">
        <v>136</v>
      </c>
      <c r="BK260" s="190">
        <f>SUM(BK261:BK319)</f>
        <v>0</v>
      </c>
    </row>
    <row r="261" spans="2:65" s="1" customFormat="1" ht="22.5" customHeight="1">
      <c r="B261" s="42"/>
      <c r="C261" s="194" t="s">
        <v>289</v>
      </c>
      <c r="D261" s="194" t="s">
        <v>138</v>
      </c>
      <c r="E261" s="195" t="s">
        <v>290</v>
      </c>
      <c r="F261" s="196" t="s">
        <v>291</v>
      </c>
      <c r="G261" s="197" t="s">
        <v>141</v>
      </c>
      <c r="H261" s="198">
        <v>561.96400000000006</v>
      </c>
      <c r="I261" s="199"/>
      <c r="J261" s="200">
        <f>ROUND(I261*H261,2)</f>
        <v>0</v>
      </c>
      <c r="K261" s="196" t="s">
        <v>142</v>
      </c>
      <c r="L261" s="62"/>
      <c r="M261" s="201" t="s">
        <v>34</v>
      </c>
      <c r="N261" s="202" t="s">
        <v>48</v>
      </c>
      <c r="O261" s="43"/>
      <c r="P261" s="203">
        <f>O261*H261</f>
        <v>0</v>
      </c>
      <c r="Q261" s="203">
        <v>3.6000000000000002E-4</v>
      </c>
      <c r="R261" s="203">
        <f>Q261*H261</f>
        <v>0.20230704000000002</v>
      </c>
      <c r="S261" s="203">
        <v>0</v>
      </c>
      <c r="T261" s="204">
        <f>S261*H261</f>
        <v>0</v>
      </c>
      <c r="AR261" s="24" t="s">
        <v>143</v>
      </c>
      <c r="AT261" s="24" t="s">
        <v>138</v>
      </c>
      <c r="AU261" s="24" t="s">
        <v>87</v>
      </c>
      <c r="AY261" s="24" t="s">
        <v>136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24" t="s">
        <v>82</v>
      </c>
      <c r="BK261" s="205">
        <f>ROUND(I261*H261,2)</f>
        <v>0</v>
      </c>
      <c r="BL261" s="24" t="s">
        <v>143</v>
      </c>
      <c r="BM261" s="24" t="s">
        <v>292</v>
      </c>
    </row>
    <row r="262" spans="2:65" s="11" customFormat="1" ht="13.5">
      <c r="B262" s="206"/>
      <c r="C262" s="207"/>
      <c r="D262" s="208" t="s">
        <v>145</v>
      </c>
      <c r="E262" s="209" t="s">
        <v>34</v>
      </c>
      <c r="F262" s="210" t="s">
        <v>186</v>
      </c>
      <c r="G262" s="207"/>
      <c r="H262" s="211" t="s">
        <v>34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145</v>
      </c>
      <c r="AU262" s="217" t="s">
        <v>87</v>
      </c>
      <c r="AV262" s="11" t="s">
        <v>82</v>
      </c>
      <c r="AW262" s="11" t="s">
        <v>41</v>
      </c>
      <c r="AX262" s="11" t="s">
        <v>77</v>
      </c>
      <c r="AY262" s="217" t="s">
        <v>136</v>
      </c>
    </row>
    <row r="263" spans="2:65" s="11" customFormat="1" ht="13.5">
      <c r="B263" s="206"/>
      <c r="C263" s="207"/>
      <c r="D263" s="208" t="s">
        <v>145</v>
      </c>
      <c r="E263" s="209" t="s">
        <v>34</v>
      </c>
      <c r="F263" s="210" t="s">
        <v>187</v>
      </c>
      <c r="G263" s="207"/>
      <c r="H263" s="211" t="s">
        <v>34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145</v>
      </c>
      <c r="AU263" s="217" t="s">
        <v>87</v>
      </c>
      <c r="AV263" s="11" t="s">
        <v>82</v>
      </c>
      <c r="AW263" s="11" t="s">
        <v>41</v>
      </c>
      <c r="AX263" s="11" t="s">
        <v>77</v>
      </c>
      <c r="AY263" s="217" t="s">
        <v>136</v>
      </c>
    </row>
    <row r="264" spans="2:65" s="12" customFormat="1" ht="13.5">
      <c r="B264" s="218"/>
      <c r="C264" s="219"/>
      <c r="D264" s="208" t="s">
        <v>145</v>
      </c>
      <c r="E264" s="220" t="s">
        <v>34</v>
      </c>
      <c r="F264" s="221" t="s">
        <v>188</v>
      </c>
      <c r="G264" s="219"/>
      <c r="H264" s="222">
        <v>561.96400000000006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145</v>
      </c>
      <c r="AU264" s="228" t="s">
        <v>87</v>
      </c>
      <c r="AV264" s="12" t="s">
        <v>87</v>
      </c>
      <c r="AW264" s="12" t="s">
        <v>41</v>
      </c>
      <c r="AX264" s="12" t="s">
        <v>77</v>
      </c>
      <c r="AY264" s="228" t="s">
        <v>136</v>
      </c>
    </row>
    <row r="265" spans="2:65" s="13" customFormat="1" ht="13.5">
      <c r="B265" s="229"/>
      <c r="C265" s="230"/>
      <c r="D265" s="231" t="s">
        <v>145</v>
      </c>
      <c r="E265" s="232" t="s">
        <v>34</v>
      </c>
      <c r="F265" s="233" t="s">
        <v>149</v>
      </c>
      <c r="G265" s="230"/>
      <c r="H265" s="234">
        <v>561.96400000000006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145</v>
      </c>
      <c r="AU265" s="240" t="s">
        <v>87</v>
      </c>
      <c r="AV265" s="13" t="s">
        <v>143</v>
      </c>
      <c r="AW265" s="13" t="s">
        <v>41</v>
      </c>
      <c r="AX265" s="13" t="s">
        <v>82</v>
      </c>
      <c r="AY265" s="240" t="s">
        <v>136</v>
      </c>
    </row>
    <row r="266" spans="2:65" s="1" customFormat="1" ht="44.25" customHeight="1">
      <c r="B266" s="42"/>
      <c r="C266" s="194" t="s">
        <v>293</v>
      </c>
      <c r="D266" s="194" t="s">
        <v>138</v>
      </c>
      <c r="E266" s="195" t="s">
        <v>294</v>
      </c>
      <c r="F266" s="196" t="s">
        <v>295</v>
      </c>
      <c r="G266" s="197" t="s">
        <v>296</v>
      </c>
      <c r="H266" s="198">
        <v>47.048000000000002</v>
      </c>
      <c r="I266" s="199"/>
      <c r="J266" s="200">
        <f>ROUND(I266*H266,2)</f>
        <v>0</v>
      </c>
      <c r="K266" s="196" t="s">
        <v>142</v>
      </c>
      <c r="L266" s="62"/>
      <c r="M266" s="201" t="s">
        <v>34</v>
      </c>
      <c r="N266" s="202" t="s">
        <v>48</v>
      </c>
      <c r="O266" s="43"/>
      <c r="P266" s="203">
        <f>O266*H266</f>
        <v>0</v>
      </c>
      <c r="Q266" s="203">
        <v>0.11808</v>
      </c>
      <c r="R266" s="203">
        <f>Q266*H266</f>
        <v>5.5554278400000001</v>
      </c>
      <c r="S266" s="203">
        <v>0</v>
      </c>
      <c r="T266" s="204">
        <f>S266*H266</f>
        <v>0</v>
      </c>
      <c r="AR266" s="24" t="s">
        <v>143</v>
      </c>
      <c r="AT266" s="24" t="s">
        <v>138</v>
      </c>
      <c r="AU266" s="24" t="s">
        <v>87</v>
      </c>
      <c r="AY266" s="24" t="s">
        <v>136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24" t="s">
        <v>82</v>
      </c>
      <c r="BK266" s="205">
        <f>ROUND(I266*H266,2)</f>
        <v>0</v>
      </c>
      <c r="BL266" s="24" t="s">
        <v>143</v>
      </c>
      <c r="BM266" s="24" t="s">
        <v>297</v>
      </c>
    </row>
    <row r="267" spans="2:65" s="12" customFormat="1" ht="13.5">
      <c r="B267" s="218"/>
      <c r="C267" s="219"/>
      <c r="D267" s="208" t="s">
        <v>145</v>
      </c>
      <c r="E267" s="220" t="s">
        <v>34</v>
      </c>
      <c r="F267" s="221" t="s">
        <v>260</v>
      </c>
      <c r="G267" s="219"/>
      <c r="H267" s="222">
        <v>47.048000000000002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145</v>
      </c>
      <c r="AU267" s="228" t="s">
        <v>87</v>
      </c>
      <c r="AV267" s="12" t="s">
        <v>87</v>
      </c>
      <c r="AW267" s="12" t="s">
        <v>41</v>
      </c>
      <c r="AX267" s="12" t="s">
        <v>77</v>
      </c>
      <c r="AY267" s="228" t="s">
        <v>136</v>
      </c>
    </row>
    <row r="268" spans="2:65" s="13" customFormat="1" ht="13.5">
      <c r="B268" s="229"/>
      <c r="C268" s="230"/>
      <c r="D268" s="231" t="s">
        <v>145</v>
      </c>
      <c r="E268" s="232" t="s">
        <v>34</v>
      </c>
      <c r="F268" s="233" t="s">
        <v>149</v>
      </c>
      <c r="G268" s="230"/>
      <c r="H268" s="234">
        <v>47.048000000000002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145</v>
      </c>
      <c r="AU268" s="240" t="s">
        <v>87</v>
      </c>
      <c r="AV268" s="13" t="s">
        <v>143</v>
      </c>
      <c r="AW268" s="13" t="s">
        <v>41</v>
      </c>
      <c r="AX268" s="13" t="s">
        <v>82</v>
      </c>
      <c r="AY268" s="240" t="s">
        <v>136</v>
      </c>
    </row>
    <row r="269" spans="2:65" s="1" customFormat="1" ht="22.5" customHeight="1">
      <c r="B269" s="42"/>
      <c r="C269" s="244" t="s">
        <v>298</v>
      </c>
      <c r="D269" s="244" t="s">
        <v>263</v>
      </c>
      <c r="E269" s="245" t="s">
        <v>299</v>
      </c>
      <c r="F269" s="246" t="s">
        <v>300</v>
      </c>
      <c r="G269" s="247" t="s">
        <v>273</v>
      </c>
      <c r="H269" s="248">
        <v>37.637999999999998</v>
      </c>
      <c r="I269" s="249"/>
      <c r="J269" s="250">
        <f>ROUND(I269*H269,2)</f>
        <v>0</v>
      </c>
      <c r="K269" s="246" t="s">
        <v>142</v>
      </c>
      <c r="L269" s="251"/>
      <c r="M269" s="252" t="s">
        <v>34</v>
      </c>
      <c r="N269" s="253" t="s">
        <v>48</v>
      </c>
      <c r="O269" s="43"/>
      <c r="P269" s="203">
        <f>O269*H269</f>
        <v>0</v>
      </c>
      <c r="Q269" s="203">
        <v>5.8000000000000003E-2</v>
      </c>
      <c r="R269" s="203">
        <f>Q269*H269</f>
        <v>2.1830039999999999</v>
      </c>
      <c r="S269" s="203">
        <v>0</v>
      </c>
      <c r="T269" s="204">
        <f>S269*H269</f>
        <v>0</v>
      </c>
      <c r="AR269" s="24" t="s">
        <v>182</v>
      </c>
      <c r="AT269" s="24" t="s">
        <v>263</v>
      </c>
      <c r="AU269" s="24" t="s">
        <v>87</v>
      </c>
      <c r="AY269" s="24" t="s">
        <v>136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24" t="s">
        <v>82</v>
      </c>
      <c r="BK269" s="205">
        <f>ROUND(I269*H269,2)</f>
        <v>0</v>
      </c>
      <c r="BL269" s="24" t="s">
        <v>143</v>
      </c>
      <c r="BM269" s="24" t="s">
        <v>301</v>
      </c>
    </row>
    <row r="270" spans="2:65" s="11" customFormat="1" ht="13.5">
      <c r="B270" s="206"/>
      <c r="C270" s="207"/>
      <c r="D270" s="208" t="s">
        <v>145</v>
      </c>
      <c r="E270" s="209" t="s">
        <v>34</v>
      </c>
      <c r="F270" s="210" t="s">
        <v>302</v>
      </c>
      <c r="G270" s="207"/>
      <c r="H270" s="211" t="s">
        <v>34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145</v>
      </c>
      <c r="AU270" s="217" t="s">
        <v>87</v>
      </c>
      <c r="AV270" s="11" t="s">
        <v>82</v>
      </c>
      <c r="AW270" s="11" t="s">
        <v>41</v>
      </c>
      <c r="AX270" s="11" t="s">
        <v>77</v>
      </c>
      <c r="AY270" s="217" t="s">
        <v>136</v>
      </c>
    </row>
    <row r="271" spans="2:65" s="12" customFormat="1" ht="13.5">
      <c r="B271" s="218"/>
      <c r="C271" s="219"/>
      <c r="D271" s="208" t="s">
        <v>145</v>
      </c>
      <c r="E271" s="220" t="s">
        <v>34</v>
      </c>
      <c r="F271" s="221" t="s">
        <v>260</v>
      </c>
      <c r="G271" s="219"/>
      <c r="H271" s="222">
        <v>47.048000000000002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145</v>
      </c>
      <c r="AU271" s="228" t="s">
        <v>87</v>
      </c>
      <c r="AV271" s="12" t="s">
        <v>87</v>
      </c>
      <c r="AW271" s="12" t="s">
        <v>41</v>
      </c>
      <c r="AX271" s="12" t="s">
        <v>77</v>
      </c>
      <c r="AY271" s="228" t="s">
        <v>136</v>
      </c>
    </row>
    <row r="272" spans="2:65" s="13" customFormat="1" ht="13.5">
      <c r="B272" s="229"/>
      <c r="C272" s="230"/>
      <c r="D272" s="208" t="s">
        <v>145</v>
      </c>
      <c r="E272" s="241" t="s">
        <v>34</v>
      </c>
      <c r="F272" s="242" t="s">
        <v>149</v>
      </c>
      <c r="G272" s="230"/>
      <c r="H272" s="243">
        <v>47.048000000000002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145</v>
      </c>
      <c r="AU272" s="240" t="s">
        <v>87</v>
      </c>
      <c r="AV272" s="13" t="s">
        <v>143</v>
      </c>
      <c r="AW272" s="13" t="s">
        <v>41</v>
      </c>
      <c r="AX272" s="13" t="s">
        <v>77</v>
      </c>
      <c r="AY272" s="240" t="s">
        <v>136</v>
      </c>
    </row>
    <row r="273" spans="2:65" s="12" customFormat="1" ht="13.5">
      <c r="B273" s="218"/>
      <c r="C273" s="219"/>
      <c r="D273" s="208" t="s">
        <v>145</v>
      </c>
      <c r="E273" s="220" t="s">
        <v>34</v>
      </c>
      <c r="F273" s="221" t="s">
        <v>303</v>
      </c>
      <c r="G273" s="219"/>
      <c r="H273" s="222">
        <v>37.637999999999998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145</v>
      </c>
      <c r="AU273" s="228" t="s">
        <v>87</v>
      </c>
      <c r="AV273" s="12" t="s">
        <v>87</v>
      </c>
      <c r="AW273" s="12" t="s">
        <v>41</v>
      </c>
      <c r="AX273" s="12" t="s">
        <v>77</v>
      </c>
      <c r="AY273" s="228" t="s">
        <v>136</v>
      </c>
    </row>
    <row r="274" spans="2:65" s="13" customFormat="1" ht="13.5">
      <c r="B274" s="229"/>
      <c r="C274" s="230"/>
      <c r="D274" s="231" t="s">
        <v>145</v>
      </c>
      <c r="E274" s="232" t="s">
        <v>34</v>
      </c>
      <c r="F274" s="233" t="s">
        <v>149</v>
      </c>
      <c r="G274" s="230"/>
      <c r="H274" s="234">
        <v>37.637999999999998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145</v>
      </c>
      <c r="AU274" s="240" t="s">
        <v>87</v>
      </c>
      <c r="AV274" s="13" t="s">
        <v>143</v>
      </c>
      <c r="AW274" s="13" t="s">
        <v>41</v>
      </c>
      <c r="AX274" s="13" t="s">
        <v>82</v>
      </c>
      <c r="AY274" s="240" t="s">
        <v>136</v>
      </c>
    </row>
    <row r="275" spans="2:65" s="1" customFormat="1" ht="31.5" customHeight="1">
      <c r="B275" s="42"/>
      <c r="C275" s="194" t="s">
        <v>304</v>
      </c>
      <c r="D275" s="194" t="s">
        <v>138</v>
      </c>
      <c r="E275" s="195" t="s">
        <v>305</v>
      </c>
      <c r="F275" s="196" t="s">
        <v>306</v>
      </c>
      <c r="G275" s="197" t="s">
        <v>296</v>
      </c>
      <c r="H275" s="198">
        <v>10.5</v>
      </c>
      <c r="I275" s="199"/>
      <c r="J275" s="200">
        <f>ROUND(I275*H275,2)</f>
        <v>0</v>
      </c>
      <c r="K275" s="196" t="s">
        <v>142</v>
      </c>
      <c r="L275" s="62"/>
      <c r="M275" s="201" t="s">
        <v>34</v>
      </c>
      <c r="N275" s="202" t="s">
        <v>48</v>
      </c>
      <c r="O275" s="43"/>
      <c r="P275" s="203">
        <f>O275*H275</f>
        <v>0</v>
      </c>
      <c r="Q275" s="203">
        <v>0.63788</v>
      </c>
      <c r="R275" s="203">
        <f>Q275*H275</f>
        <v>6.6977399999999996</v>
      </c>
      <c r="S275" s="203">
        <v>0</v>
      </c>
      <c r="T275" s="204">
        <f>S275*H275</f>
        <v>0</v>
      </c>
      <c r="AR275" s="24" t="s">
        <v>143</v>
      </c>
      <c r="AT275" s="24" t="s">
        <v>138</v>
      </c>
      <c r="AU275" s="24" t="s">
        <v>87</v>
      </c>
      <c r="AY275" s="24" t="s">
        <v>136</v>
      </c>
      <c r="BE275" s="205">
        <f>IF(N275="základní",J275,0)</f>
        <v>0</v>
      </c>
      <c r="BF275" s="205">
        <f>IF(N275="snížená",J275,0)</f>
        <v>0</v>
      </c>
      <c r="BG275" s="205">
        <f>IF(N275="zákl. přenesená",J275,0)</f>
        <v>0</v>
      </c>
      <c r="BH275" s="205">
        <f>IF(N275="sníž. přenesená",J275,0)</f>
        <v>0</v>
      </c>
      <c r="BI275" s="205">
        <f>IF(N275="nulová",J275,0)</f>
        <v>0</v>
      </c>
      <c r="BJ275" s="24" t="s">
        <v>82</v>
      </c>
      <c r="BK275" s="205">
        <f>ROUND(I275*H275,2)</f>
        <v>0</v>
      </c>
      <c r="BL275" s="24" t="s">
        <v>143</v>
      </c>
      <c r="BM275" s="24" t="s">
        <v>307</v>
      </c>
    </row>
    <row r="276" spans="2:65" s="11" customFormat="1" ht="13.5">
      <c r="B276" s="206"/>
      <c r="C276" s="207"/>
      <c r="D276" s="208" t="s">
        <v>145</v>
      </c>
      <c r="E276" s="209" t="s">
        <v>34</v>
      </c>
      <c r="F276" s="210" t="s">
        <v>147</v>
      </c>
      <c r="G276" s="207"/>
      <c r="H276" s="211" t="s">
        <v>34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145</v>
      </c>
      <c r="AU276" s="217" t="s">
        <v>87</v>
      </c>
      <c r="AV276" s="11" t="s">
        <v>82</v>
      </c>
      <c r="AW276" s="11" t="s">
        <v>41</v>
      </c>
      <c r="AX276" s="11" t="s">
        <v>77</v>
      </c>
      <c r="AY276" s="217" t="s">
        <v>136</v>
      </c>
    </row>
    <row r="277" spans="2:65" s="12" customFormat="1" ht="13.5">
      <c r="B277" s="218"/>
      <c r="C277" s="219"/>
      <c r="D277" s="208" t="s">
        <v>145</v>
      </c>
      <c r="E277" s="220" t="s">
        <v>34</v>
      </c>
      <c r="F277" s="221" t="s">
        <v>308</v>
      </c>
      <c r="G277" s="219"/>
      <c r="H277" s="222">
        <v>10.5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145</v>
      </c>
      <c r="AU277" s="228" t="s">
        <v>87</v>
      </c>
      <c r="AV277" s="12" t="s">
        <v>87</v>
      </c>
      <c r="AW277" s="12" t="s">
        <v>41</v>
      </c>
      <c r="AX277" s="12" t="s">
        <v>77</v>
      </c>
      <c r="AY277" s="228" t="s">
        <v>136</v>
      </c>
    </row>
    <row r="278" spans="2:65" s="13" customFormat="1" ht="13.5">
      <c r="B278" s="229"/>
      <c r="C278" s="230"/>
      <c r="D278" s="231" t="s">
        <v>145</v>
      </c>
      <c r="E278" s="232" t="s">
        <v>34</v>
      </c>
      <c r="F278" s="233" t="s">
        <v>149</v>
      </c>
      <c r="G278" s="230"/>
      <c r="H278" s="234">
        <v>10.5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145</v>
      </c>
      <c r="AU278" s="240" t="s">
        <v>87</v>
      </c>
      <c r="AV278" s="13" t="s">
        <v>143</v>
      </c>
      <c r="AW278" s="13" t="s">
        <v>41</v>
      </c>
      <c r="AX278" s="13" t="s">
        <v>82</v>
      </c>
      <c r="AY278" s="240" t="s">
        <v>136</v>
      </c>
    </row>
    <row r="279" spans="2:65" s="1" customFormat="1" ht="31.5" customHeight="1">
      <c r="B279" s="42"/>
      <c r="C279" s="194" t="s">
        <v>286</v>
      </c>
      <c r="D279" s="194" t="s">
        <v>138</v>
      </c>
      <c r="E279" s="195" t="s">
        <v>309</v>
      </c>
      <c r="F279" s="196" t="s">
        <v>310</v>
      </c>
      <c r="G279" s="197" t="s">
        <v>273</v>
      </c>
      <c r="H279" s="198">
        <v>6</v>
      </c>
      <c r="I279" s="199"/>
      <c r="J279" s="200">
        <f>ROUND(I279*H279,2)</f>
        <v>0</v>
      </c>
      <c r="K279" s="196" t="s">
        <v>142</v>
      </c>
      <c r="L279" s="62"/>
      <c r="M279" s="201" t="s">
        <v>34</v>
      </c>
      <c r="N279" s="202" t="s">
        <v>48</v>
      </c>
      <c r="O279" s="43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AR279" s="24" t="s">
        <v>143</v>
      </c>
      <c r="AT279" s="24" t="s">
        <v>138</v>
      </c>
      <c r="AU279" s="24" t="s">
        <v>87</v>
      </c>
      <c r="AY279" s="24" t="s">
        <v>136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24" t="s">
        <v>82</v>
      </c>
      <c r="BK279" s="205">
        <f>ROUND(I279*H279,2)</f>
        <v>0</v>
      </c>
      <c r="BL279" s="24" t="s">
        <v>143</v>
      </c>
      <c r="BM279" s="24" t="s">
        <v>311</v>
      </c>
    </row>
    <row r="280" spans="2:65" s="12" customFormat="1" ht="13.5">
      <c r="B280" s="218"/>
      <c r="C280" s="219"/>
      <c r="D280" s="208" t="s">
        <v>145</v>
      </c>
      <c r="E280" s="220" t="s">
        <v>34</v>
      </c>
      <c r="F280" s="221" t="s">
        <v>171</v>
      </c>
      <c r="G280" s="219"/>
      <c r="H280" s="222">
        <v>6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145</v>
      </c>
      <c r="AU280" s="228" t="s">
        <v>87</v>
      </c>
      <c r="AV280" s="12" t="s">
        <v>87</v>
      </c>
      <c r="AW280" s="12" t="s">
        <v>41</v>
      </c>
      <c r="AX280" s="12" t="s">
        <v>77</v>
      </c>
      <c r="AY280" s="228" t="s">
        <v>136</v>
      </c>
    </row>
    <row r="281" spans="2:65" s="13" customFormat="1" ht="13.5">
      <c r="B281" s="229"/>
      <c r="C281" s="230"/>
      <c r="D281" s="231" t="s">
        <v>145</v>
      </c>
      <c r="E281" s="232" t="s">
        <v>34</v>
      </c>
      <c r="F281" s="233" t="s">
        <v>149</v>
      </c>
      <c r="G281" s="230"/>
      <c r="H281" s="234">
        <v>6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AT281" s="240" t="s">
        <v>145</v>
      </c>
      <c r="AU281" s="240" t="s">
        <v>87</v>
      </c>
      <c r="AV281" s="13" t="s">
        <v>143</v>
      </c>
      <c r="AW281" s="13" t="s">
        <v>41</v>
      </c>
      <c r="AX281" s="13" t="s">
        <v>82</v>
      </c>
      <c r="AY281" s="240" t="s">
        <v>136</v>
      </c>
    </row>
    <row r="282" spans="2:65" s="1" customFormat="1" ht="31.5" customHeight="1">
      <c r="B282" s="42"/>
      <c r="C282" s="194" t="s">
        <v>312</v>
      </c>
      <c r="D282" s="194" t="s">
        <v>138</v>
      </c>
      <c r="E282" s="195" t="s">
        <v>313</v>
      </c>
      <c r="F282" s="196" t="s">
        <v>314</v>
      </c>
      <c r="G282" s="197" t="s">
        <v>273</v>
      </c>
      <c r="H282" s="198">
        <v>180</v>
      </c>
      <c r="I282" s="199"/>
      <c r="J282" s="200">
        <f>ROUND(I282*H282,2)</f>
        <v>0</v>
      </c>
      <c r="K282" s="196" t="s">
        <v>142</v>
      </c>
      <c r="L282" s="62"/>
      <c r="M282" s="201" t="s">
        <v>34</v>
      </c>
      <c r="N282" s="202" t="s">
        <v>48</v>
      </c>
      <c r="O282" s="43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24" t="s">
        <v>143</v>
      </c>
      <c r="AT282" s="24" t="s">
        <v>138</v>
      </c>
      <c r="AU282" s="24" t="s">
        <v>87</v>
      </c>
      <c r="AY282" s="24" t="s">
        <v>136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24" t="s">
        <v>82</v>
      </c>
      <c r="BK282" s="205">
        <f>ROUND(I282*H282,2)</f>
        <v>0</v>
      </c>
      <c r="BL282" s="24" t="s">
        <v>143</v>
      </c>
      <c r="BM282" s="24" t="s">
        <v>315</v>
      </c>
    </row>
    <row r="283" spans="2:65" s="12" customFormat="1" ht="13.5">
      <c r="B283" s="218"/>
      <c r="C283" s="219"/>
      <c r="D283" s="208" t="s">
        <v>145</v>
      </c>
      <c r="E283" s="220" t="s">
        <v>34</v>
      </c>
      <c r="F283" s="221" t="s">
        <v>316</v>
      </c>
      <c r="G283" s="219"/>
      <c r="H283" s="222">
        <v>180</v>
      </c>
      <c r="I283" s="223"/>
      <c r="J283" s="219"/>
      <c r="K283" s="219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145</v>
      </c>
      <c r="AU283" s="228" t="s">
        <v>87</v>
      </c>
      <c r="AV283" s="12" t="s">
        <v>87</v>
      </c>
      <c r="AW283" s="12" t="s">
        <v>41</v>
      </c>
      <c r="AX283" s="12" t="s">
        <v>77</v>
      </c>
      <c r="AY283" s="228" t="s">
        <v>136</v>
      </c>
    </row>
    <row r="284" spans="2:65" s="13" customFormat="1" ht="13.5">
      <c r="B284" s="229"/>
      <c r="C284" s="230"/>
      <c r="D284" s="231" t="s">
        <v>145</v>
      </c>
      <c r="E284" s="232" t="s">
        <v>34</v>
      </c>
      <c r="F284" s="233" t="s">
        <v>149</v>
      </c>
      <c r="G284" s="230"/>
      <c r="H284" s="234">
        <v>180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145</v>
      </c>
      <c r="AU284" s="240" t="s">
        <v>87</v>
      </c>
      <c r="AV284" s="13" t="s">
        <v>143</v>
      </c>
      <c r="AW284" s="13" t="s">
        <v>41</v>
      </c>
      <c r="AX284" s="13" t="s">
        <v>82</v>
      </c>
      <c r="AY284" s="240" t="s">
        <v>136</v>
      </c>
    </row>
    <row r="285" spans="2:65" s="1" customFormat="1" ht="31.5" customHeight="1">
      <c r="B285" s="42"/>
      <c r="C285" s="194" t="s">
        <v>317</v>
      </c>
      <c r="D285" s="194" t="s">
        <v>138</v>
      </c>
      <c r="E285" s="195" t="s">
        <v>318</v>
      </c>
      <c r="F285" s="196" t="s">
        <v>319</v>
      </c>
      <c r="G285" s="197" t="s">
        <v>273</v>
      </c>
      <c r="H285" s="198">
        <v>6</v>
      </c>
      <c r="I285" s="199"/>
      <c r="J285" s="200">
        <f>ROUND(I285*H285,2)</f>
        <v>0</v>
      </c>
      <c r="K285" s="196" t="s">
        <v>142</v>
      </c>
      <c r="L285" s="62"/>
      <c r="M285" s="201" t="s">
        <v>34</v>
      </c>
      <c r="N285" s="202" t="s">
        <v>48</v>
      </c>
      <c r="O285" s="43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AR285" s="24" t="s">
        <v>143</v>
      </c>
      <c r="AT285" s="24" t="s">
        <v>138</v>
      </c>
      <c r="AU285" s="24" t="s">
        <v>87</v>
      </c>
      <c r="AY285" s="24" t="s">
        <v>136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24" t="s">
        <v>82</v>
      </c>
      <c r="BK285" s="205">
        <f>ROUND(I285*H285,2)</f>
        <v>0</v>
      </c>
      <c r="BL285" s="24" t="s">
        <v>143</v>
      </c>
      <c r="BM285" s="24" t="s">
        <v>320</v>
      </c>
    </row>
    <row r="286" spans="2:65" s="12" customFormat="1" ht="13.5">
      <c r="B286" s="218"/>
      <c r="C286" s="219"/>
      <c r="D286" s="208" t="s">
        <v>145</v>
      </c>
      <c r="E286" s="220" t="s">
        <v>34</v>
      </c>
      <c r="F286" s="221" t="s">
        <v>171</v>
      </c>
      <c r="G286" s="219"/>
      <c r="H286" s="222">
        <v>6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145</v>
      </c>
      <c r="AU286" s="228" t="s">
        <v>87</v>
      </c>
      <c r="AV286" s="12" t="s">
        <v>87</v>
      </c>
      <c r="AW286" s="12" t="s">
        <v>41</v>
      </c>
      <c r="AX286" s="12" t="s">
        <v>77</v>
      </c>
      <c r="AY286" s="228" t="s">
        <v>136</v>
      </c>
    </row>
    <row r="287" spans="2:65" s="13" customFormat="1" ht="13.5">
      <c r="B287" s="229"/>
      <c r="C287" s="230"/>
      <c r="D287" s="231" t="s">
        <v>145</v>
      </c>
      <c r="E287" s="232" t="s">
        <v>34</v>
      </c>
      <c r="F287" s="233" t="s">
        <v>149</v>
      </c>
      <c r="G287" s="230"/>
      <c r="H287" s="234">
        <v>6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145</v>
      </c>
      <c r="AU287" s="240" t="s">
        <v>87</v>
      </c>
      <c r="AV287" s="13" t="s">
        <v>143</v>
      </c>
      <c r="AW287" s="13" t="s">
        <v>41</v>
      </c>
      <c r="AX287" s="13" t="s">
        <v>82</v>
      </c>
      <c r="AY287" s="240" t="s">
        <v>136</v>
      </c>
    </row>
    <row r="288" spans="2:65" s="1" customFormat="1" ht="22.5" customHeight="1">
      <c r="B288" s="42"/>
      <c r="C288" s="194" t="s">
        <v>321</v>
      </c>
      <c r="D288" s="194" t="s">
        <v>138</v>
      </c>
      <c r="E288" s="195" t="s">
        <v>322</v>
      </c>
      <c r="F288" s="196" t="s">
        <v>323</v>
      </c>
      <c r="G288" s="197" t="s">
        <v>158</v>
      </c>
      <c r="H288" s="198">
        <v>144.518</v>
      </c>
      <c r="I288" s="199"/>
      <c r="J288" s="200">
        <f>ROUND(I288*H288,2)</f>
        <v>0</v>
      </c>
      <c r="K288" s="196" t="s">
        <v>34</v>
      </c>
      <c r="L288" s="62"/>
      <c r="M288" s="201" t="s">
        <v>34</v>
      </c>
      <c r="N288" s="202" t="s">
        <v>48</v>
      </c>
      <c r="O288" s="43"/>
      <c r="P288" s="203">
        <f>O288*H288</f>
        <v>0</v>
      </c>
      <c r="Q288" s="203">
        <v>0</v>
      </c>
      <c r="R288" s="203">
        <f>Q288*H288</f>
        <v>0</v>
      </c>
      <c r="S288" s="203">
        <v>2.2000000000000002</v>
      </c>
      <c r="T288" s="204">
        <f>S288*H288</f>
        <v>317.93960000000004</v>
      </c>
      <c r="AR288" s="24" t="s">
        <v>143</v>
      </c>
      <c r="AT288" s="24" t="s">
        <v>138</v>
      </c>
      <c r="AU288" s="24" t="s">
        <v>87</v>
      </c>
      <c r="AY288" s="24" t="s">
        <v>136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24" t="s">
        <v>82</v>
      </c>
      <c r="BK288" s="205">
        <f>ROUND(I288*H288,2)</f>
        <v>0</v>
      </c>
      <c r="BL288" s="24" t="s">
        <v>143</v>
      </c>
      <c r="BM288" s="24" t="s">
        <v>324</v>
      </c>
    </row>
    <row r="289" spans="2:65" s="11" customFormat="1" ht="13.5">
      <c r="B289" s="206"/>
      <c r="C289" s="207"/>
      <c r="D289" s="208" t="s">
        <v>145</v>
      </c>
      <c r="E289" s="209" t="s">
        <v>34</v>
      </c>
      <c r="F289" s="210" t="s">
        <v>186</v>
      </c>
      <c r="G289" s="207"/>
      <c r="H289" s="211" t="s">
        <v>34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145</v>
      </c>
      <c r="AU289" s="217" t="s">
        <v>87</v>
      </c>
      <c r="AV289" s="11" t="s">
        <v>82</v>
      </c>
      <c r="AW289" s="11" t="s">
        <v>41</v>
      </c>
      <c r="AX289" s="11" t="s">
        <v>77</v>
      </c>
      <c r="AY289" s="217" t="s">
        <v>136</v>
      </c>
    </row>
    <row r="290" spans="2:65" s="11" customFormat="1" ht="13.5">
      <c r="B290" s="206"/>
      <c r="C290" s="207"/>
      <c r="D290" s="208" t="s">
        <v>145</v>
      </c>
      <c r="E290" s="209" t="s">
        <v>34</v>
      </c>
      <c r="F290" s="210" t="s">
        <v>187</v>
      </c>
      <c r="G290" s="207"/>
      <c r="H290" s="211" t="s">
        <v>34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145</v>
      </c>
      <c r="AU290" s="217" t="s">
        <v>87</v>
      </c>
      <c r="AV290" s="11" t="s">
        <v>82</v>
      </c>
      <c r="AW290" s="11" t="s">
        <v>41</v>
      </c>
      <c r="AX290" s="11" t="s">
        <v>77</v>
      </c>
      <c r="AY290" s="217" t="s">
        <v>136</v>
      </c>
    </row>
    <row r="291" spans="2:65" s="12" customFormat="1" ht="13.5">
      <c r="B291" s="218"/>
      <c r="C291" s="219"/>
      <c r="D291" s="208" t="s">
        <v>145</v>
      </c>
      <c r="E291" s="220" t="s">
        <v>34</v>
      </c>
      <c r="F291" s="221" t="s">
        <v>188</v>
      </c>
      <c r="G291" s="219"/>
      <c r="H291" s="222">
        <v>561.96400000000006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145</v>
      </c>
      <c r="AU291" s="228" t="s">
        <v>87</v>
      </c>
      <c r="AV291" s="12" t="s">
        <v>87</v>
      </c>
      <c r="AW291" s="12" t="s">
        <v>41</v>
      </c>
      <c r="AX291" s="12" t="s">
        <v>77</v>
      </c>
      <c r="AY291" s="228" t="s">
        <v>136</v>
      </c>
    </row>
    <row r="292" spans="2:65" s="13" customFormat="1" ht="13.5">
      <c r="B292" s="229"/>
      <c r="C292" s="230"/>
      <c r="D292" s="208" t="s">
        <v>145</v>
      </c>
      <c r="E292" s="241" t="s">
        <v>34</v>
      </c>
      <c r="F292" s="242" t="s">
        <v>149</v>
      </c>
      <c r="G292" s="230"/>
      <c r="H292" s="243">
        <v>561.96400000000006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AT292" s="240" t="s">
        <v>145</v>
      </c>
      <c r="AU292" s="240" t="s">
        <v>87</v>
      </c>
      <c r="AV292" s="13" t="s">
        <v>143</v>
      </c>
      <c r="AW292" s="13" t="s">
        <v>41</v>
      </c>
      <c r="AX292" s="13" t="s">
        <v>77</v>
      </c>
      <c r="AY292" s="240" t="s">
        <v>136</v>
      </c>
    </row>
    <row r="293" spans="2:65" s="12" customFormat="1" ht="13.5">
      <c r="B293" s="218"/>
      <c r="C293" s="219"/>
      <c r="D293" s="208" t="s">
        <v>145</v>
      </c>
      <c r="E293" s="220" t="s">
        <v>34</v>
      </c>
      <c r="F293" s="221" t="s">
        <v>325</v>
      </c>
      <c r="G293" s="219"/>
      <c r="H293" s="222">
        <v>140.49100000000001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145</v>
      </c>
      <c r="AU293" s="228" t="s">
        <v>87</v>
      </c>
      <c r="AV293" s="12" t="s">
        <v>87</v>
      </c>
      <c r="AW293" s="12" t="s">
        <v>41</v>
      </c>
      <c r="AX293" s="12" t="s">
        <v>77</v>
      </c>
      <c r="AY293" s="228" t="s">
        <v>136</v>
      </c>
    </row>
    <row r="294" spans="2:65" s="11" customFormat="1" ht="13.5">
      <c r="B294" s="206"/>
      <c r="C294" s="207"/>
      <c r="D294" s="208" t="s">
        <v>145</v>
      </c>
      <c r="E294" s="209" t="s">
        <v>34</v>
      </c>
      <c r="F294" s="210" t="s">
        <v>227</v>
      </c>
      <c r="G294" s="207"/>
      <c r="H294" s="211" t="s">
        <v>34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145</v>
      </c>
      <c r="AU294" s="217" t="s">
        <v>87</v>
      </c>
      <c r="AV294" s="11" t="s">
        <v>82</v>
      </c>
      <c r="AW294" s="11" t="s">
        <v>41</v>
      </c>
      <c r="AX294" s="11" t="s">
        <v>77</v>
      </c>
      <c r="AY294" s="217" t="s">
        <v>136</v>
      </c>
    </row>
    <row r="295" spans="2:65" s="12" customFormat="1" ht="13.5">
      <c r="B295" s="218"/>
      <c r="C295" s="219"/>
      <c r="D295" s="208" t="s">
        <v>145</v>
      </c>
      <c r="E295" s="220" t="s">
        <v>34</v>
      </c>
      <c r="F295" s="221" t="s">
        <v>228</v>
      </c>
      <c r="G295" s="219"/>
      <c r="H295" s="222">
        <v>0.94499999999999995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145</v>
      </c>
      <c r="AU295" s="228" t="s">
        <v>87</v>
      </c>
      <c r="AV295" s="12" t="s">
        <v>87</v>
      </c>
      <c r="AW295" s="12" t="s">
        <v>41</v>
      </c>
      <c r="AX295" s="12" t="s">
        <v>77</v>
      </c>
      <c r="AY295" s="228" t="s">
        <v>136</v>
      </c>
    </row>
    <row r="296" spans="2:65" s="12" customFormat="1" ht="13.5">
      <c r="B296" s="218"/>
      <c r="C296" s="219"/>
      <c r="D296" s="208" t="s">
        <v>145</v>
      </c>
      <c r="E296" s="220" t="s">
        <v>34</v>
      </c>
      <c r="F296" s="221" t="s">
        <v>229</v>
      </c>
      <c r="G296" s="219"/>
      <c r="H296" s="222">
        <v>3.0819999999999999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145</v>
      </c>
      <c r="AU296" s="228" t="s">
        <v>87</v>
      </c>
      <c r="AV296" s="12" t="s">
        <v>87</v>
      </c>
      <c r="AW296" s="12" t="s">
        <v>41</v>
      </c>
      <c r="AX296" s="12" t="s">
        <v>77</v>
      </c>
      <c r="AY296" s="228" t="s">
        <v>136</v>
      </c>
    </row>
    <row r="297" spans="2:65" s="13" customFormat="1" ht="13.5">
      <c r="B297" s="229"/>
      <c r="C297" s="230"/>
      <c r="D297" s="231" t="s">
        <v>145</v>
      </c>
      <c r="E297" s="232" t="s">
        <v>34</v>
      </c>
      <c r="F297" s="233" t="s">
        <v>149</v>
      </c>
      <c r="G297" s="230"/>
      <c r="H297" s="234">
        <v>144.518</v>
      </c>
      <c r="I297" s="235"/>
      <c r="J297" s="230"/>
      <c r="K297" s="230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145</v>
      </c>
      <c r="AU297" s="240" t="s">
        <v>87</v>
      </c>
      <c r="AV297" s="13" t="s">
        <v>143</v>
      </c>
      <c r="AW297" s="13" t="s">
        <v>41</v>
      </c>
      <c r="AX297" s="13" t="s">
        <v>82</v>
      </c>
      <c r="AY297" s="240" t="s">
        <v>136</v>
      </c>
    </row>
    <row r="298" spans="2:65" s="1" customFormat="1" ht="31.5" customHeight="1">
      <c r="B298" s="42"/>
      <c r="C298" s="194" t="s">
        <v>326</v>
      </c>
      <c r="D298" s="194" t="s">
        <v>138</v>
      </c>
      <c r="E298" s="195" t="s">
        <v>327</v>
      </c>
      <c r="F298" s="196" t="s">
        <v>328</v>
      </c>
      <c r="G298" s="197" t="s">
        <v>158</v>
      </c>
      <c r="H298" s="198">
        <v>144.518</v>
      </c>
      <c r="I298" s="199"/>
      <c r="J298" s="200">
        <f>ROUND(I298*H298,2)</f>
        <v>0</v>
      </c>
      <c r="K298" s="196" t="s">
        <v>142</v>
      </c>
      <c r="L298" s="62"/>
      <c r="M298" s="201" t="s">
        <v>34</v>
      </c>
      <c r="N298" s="202" t="s">
        <v>48</v>
      </c>
      <c r="O298" s="43"/>
      <c r="P298" s="203">
        <f>O298*H298</f>
        <v>0</v>
      </c>
      <c r="Q298" s="203">
        <v>0</v>
      </c>
      <c r="R298" s="203">
        <f>Q298*H298</f>
        <v>0</v>
      </c>
      <c r="S298" s="203">
        <v>2.9000000000000001E-2</v>
      </c>
      <c r="T298" s="204">
        <f>S298*H298</f>
        <v>4.1910220000000002</v>
      </c>
      <c r="AR298" s="24" t="s">
        <v>143</v>
      </c>
      <c r="AT298" s="24" t="s">
        <v>138</v>
      </c>
      <c r="AU298" s="24" t="s">
        <v>87</v>
      </c>
      <c r="AY298" s="24" t="s">
        <v>136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24" t="s">
        <v>82</v>
      </c>
      <c r="BK298" s="205">
        <f>ROUND(I298*H298,2)</f>
        <v>0</v>
      </c>
      <c r="BL298" s="24" t="s">
        <v>143</v>
      </c>
      <c r="BM298" s="24" t="s">
        <v>329</v>
      </c>
    </row>
    <row r="299" spans="2:65" s="11" customFormat="1" ht="13.5">
      <c r="B299" s="206"/>
      <c r="C299" s="207"/>
      <c r="D299" s="208" t="s">
        <v>145</v>
      </c>
      <c r="E299" s="209" t="s">
        <v>34</v>
      </c>
      <c r="F299" s="210" t="s">
        <v>186</v>
      </c>
      <c r="G299" s="207"/>
      <c r="H299" s="211" t="s">
        <v>34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145</v>
      </c>
      <c r="AU299" s="217" t="s">
        <v>87</v>
      </c>
      <c r="AV299" s="11" t="s">
        <v>82</v>
      </c>
      <c r="AW299" s="11" t="s">
        <v>41</v>
      </c>
      <c r="AX299" s="11" t="s">
        <v>77</v>
      </c>
      <c r="AY299" s="217" t="s">
        <v>136</v>
      </c>
    </row>
    <row r="300" spans="2:65" s="11" customFormat="1" ht="13.5">
      <c r="B300" s="206"/>
      <c r="C300" s="207"/>
      <c r="D300" s="208" t="s">
        <v>145</v>
      </c>
      <c r="E300" s="209" t="s">
        <v>34</v>
      </c>
      <c r="F300" s="210" t="s">
        <v>187</v>
      </c>
      <c r="G300" s="207"/>
      <c r="H300" s="211" t="s">
        <v>34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145</v>
      </c>
      <c r="AU300" s="217" t="s">
        <v>87</v>
      </c>
      <c r="AV300" s="11" t="s">
        <v>82</v>
      </c>
      <c r="AW300" s="11" t="s">
        <v>41</v>
      </c>
      <c r="AX300" s="11" t="s">
        <v>77</v>
      </c>
      <c r="AY300" s="217" t="s">
        <v>136</v>
      </c>
    </row>
    <row r="301" spans="2:65" s="12" customFormat="1" ht="13.5">
      <c r="B301" s="218"/>
      <c r="C301" s="219"/>
      <c r="D301" s="208" t="s">
        <v>145</v>
      </c>
      <c r="E301" s="220" t="s">
        <v>34</v>
      </c>
      <c r="F301" s="221" t="s">
        <v>188</v>
      </c>
      <c r="G301" s="219"/>
      <c r="H301" s="222">
        <v>561.96400000000006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145</v>
      </c>
      <c r="AU301" s="228" t="s">
        <v>87</v>
      </c>
      <c r="AV301" s="12" t="s">
        <v>87</v>
      </c>
      <c r="AW301" s="12" t="s">
        <v>41</v>
      </c>
      <c r="AX301" s="12" t="s">
        <v>77</v>
      </c>
      <c r="AY301" s="228" t="s">
        <v>136</v>
      </c>
    </row>
    <row r="302" spans="2:65" s="13" customFormat="1" ht="13.5">
      <c r="B302" s="229"/>
      <c r="C302" s="230"/>
      <c r="D302" s="208" t="s">
        <v>145</v>
      </c>
      <c r="E302" s="241" t="s">
        <v>34</v>
      </c>
      <c r="F302" s="242" t="s">
        <v>149</v>
      </c>
      <c r="G302" s="230"/>
      <c r="H302" s="243">
        <v>561.96400000000006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145</v>
      </c>
      <c r="AU302" s="240" t="s">
        <v>87</v>
      </c>
      <c r="AV302" s="13" t="s">
        <v>143</v>
      </c>
      <c r="AW302" s="13" t="s">
        <v>41</v>
      </c>
      <c r="AX302" s="13" t="s">
        <v>77</v>
      </c>
      <c r="AY302" s="240" t="s">
        <v>136</v>
      </c>
    </row>
    <row r="303" spans="2:65" s="12" customFormat="1" ht="13.5">
      <c r="B303" s="218"/>
      <c r="C303" s="219"/>
      <c r="D303" s="208" t="s">
        <v>145</v>
      </c>
      <c r="E303" s="220" t="s">
        <v>34</v>
      </c>
      <c r="F303" s="221" t="s">
        <v>325</v>
      </c>
      <c r="G303" s="219"/>
      <c r="H303" s="222">
        <v>140.49100000000001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145</v>
      </c>
      <c r="AU303" s="228" t="s">
        <v>87</v>
      </c>
      <c r="AV303" s="12" t="s">
        <v>87</v>
      </c>
      <c r="AW303" s="12" t="s">
        <v>41</v>
      </c>
      <c r="AX303" s="12" t="s">
        <v>77</v>
      </c>
      <c r="AY303" s="228" t="s">
        <v>136</v>
      </c>
    </row>
    <row r="304" spans="2:65" s="11" customFormat="1" ht="13.5">
      <c r="B304" s="206"/>
      <c r="C304" s="207"/>
      <c r="D304" s="208" t="s">
        <v>145</v>
      </c>
      <c r="E304" s="209" t="s">
        <v>34</v>
      </c>
      <c r="F304" s="210" t="s">
        <v>227</v>
      </c>
      <c r="G304" s="207"/>
      <c r="H304" s="211" t="s">
        <v>34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145</v>
      </c>
      <c r="AU304" s="217" t="s">
        <v>87</v>
      </c>
      <c r="AV304" s="11" t="s">
        <v>82</v>
      </c>
      <c r="AW304" s="11" t="s">
        <v>41</v>
      </c>
      <c r="AX304" s="11" t="s">
        <v>77</v>
      </c>
      <c r="AY304" s="217" t="s">
        <v>136</v>
      </c>
    </row>
    <row r="305" spans="2:65" s="12" customFormat="1" ht="13.5">
      <c r="B305" s="218"/>
      <c r="C305" s="219"/>
      <c r="D305" s="208" t="s">
        <v>145</v>
      </c>
      <c r="E305" s="220" t="s">
        <v>34</v>
      </c>
      <c r="F305" s="221" t="s">
        <v>228</v>
      </c>
      <c r="G305" s="219"/>
      <c r="H305" s="222">
        <v>0.94499999999999995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145</v>
      </c>
      <c r="AU305" s="228" t="s">
        <v>87</v>
      </c>
      <c r="AV305" s="12" t="s">
        <v>87</v>
      </c>
      <c r="AW305" s="12" t="s">
        <v>41</v>
      </c>
      <c r="AX305" s="12" t="s">
        <v>77</v>
      </c>
      <c r="AY305" s="228" t="s">
        <v>136</v>
      </c>
    </row>
    <row r="306" spans="2:65" s="12" customFormat="1" ht="13.5">
      <c r="B306" s="218"/>
      <c r="C306" s="219"/>
      <c r="D306" s="208" t="s">
        <v>145</v>
      </c>
      <c r="E306" s="220" t="s">
        <v>34</v>
      </c>
      <c r="F306" s="221" t="s">
        <v>229</v>
      </c>
      <c r="G306" s="219"/>
      <c r="H306" s="222">
        <v>3.0819999999999999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145</v>
      </c>
      <c r="AU306" s="228" t="s">
        <v>87</v>
      </c>
      <c r="AV306" s="12" t="s">
        <v>87</v>
      </c>
      <c r="AW306" s="12" t="s">
        <v>41</v>
      </c>
      <c r="AX306" s="12" t="s">
        <v>77</v>
      </c>
      <c r="AY306" s="228" t="s">
        <v>136</v>
      </c>
    </row>
    <row r="307" spans="2:65" s="13" customFormat="1" ht="13.5">
      <c r="B307" s="229"/>
      <c r="C307" s="230"/>
      <c r="D307" s="231" t="s">
        <v>145</v>
      </c>
      <c r="E307" s="232" t="s">
        <v>34</v>
      </c>
      <c r="F307" s="233" t="s">
        <v>149</v>
      </c>
      <c r="G307" s="230"/>
      <c r="H307" s="234">
        <v>144.518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AT307" s="240" t="s">
        <v>145</v>
      </c>
      <c r="AU307" s="240" t="s">
        <v>87</v>
      </c>
      <c r="AV307" s="13" t="s">
        <v>143</v>
      </c>
      <c r="AW307" s="13" t="s">
        <v>41</v>
      </c>
      <c r="AX307" s="13" t="s">
        <v>82</v>
      </c>
      <c r="AY307" s="240" t="s">
        <v>136</v>
      </c>
    </row>
    <row r="308" spans="2:65" s="1" customFormat="1" ht="44.25" customHeight="1">
      <c r="B308" s="42"/>
      <c r="C308" s="194" t="s">
        <v>330</v>
      </c>
      <c r="D308" s="194" t="s">
        <v>138</v>
      </c>
      <c r="E308" s="195" t="s">
        <v>331</v>
      </c>
      <c r="F308" s="196" t="s">
        <v>332</v>
      </c>
      <c r="G308" s="197" t="s">
        <v>296</v>
      </c>
      <c r="H308" s="198">
        <v>47.048000000000002</v>
      </c>
      <c r="I308" s="199"/>
      <c r="J308" s="200">
        <f>ROUND(I308*H308,2)</f>
        <v>0</v>
      </c>
      <c r="K308" s="196" t="s">
        <v>142</v>
      </c>
      <c r="L308" s="62"/>
      <c r="M308" s="201" t="s">
        <v>34</v>
      </c>
      <c r="N308" s="202" t="s">
        <v>48</v>
      </c>
      <c r="O308" s="43"/>
      <c r="P308" s="203">
        <f>O308*H308</f>
        <v>0</v>
      </c>
      <c r="Q308" s="203">
        <v>0</v>
      </c>
      <c r="R308" s="203">
        <f>Q308*H308</f>
        <v>0</v>
      </c>
      <c r="S308" s="203">
        <v>0.25</v>
      </c>
      <c r="T308" s="204">
        <f>S308*H308</f>
        <v>11.762</v>
      </c>
      <c r="AR308" s="24" t="s">
        <v>143</v>
      </c>
      <c r="AT308" s="24" t="s">
        <v>138</v>
      </c>
      <c r="AU308" s="24" t="s">
        <v>87</v>
      </c>
      <c r="AY308" s="24" t="s">
        <v>136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24" t="s">
        <v>82</v>
      </c>
      <c r="BK308" s="205">
        <f>ROUND(I308*H308,2)</f>
        <v>0</v>
      </c>
      <c r="BL308" s="24" t="s">
        <v>143</v>
      </c>
      <c r="BM308" s="24" t="s">
        <v>333</v>
      </c>
    </row>
    <row r="309" spans="2:65" s="12" customFormat="1" ht="13.5">
      <c r="B309" s="218"/>
      <c r="C309" s="219"/>
      <c r="D309" s="208" t="s">
        <v>145</v>
      </c>
      <c r="E309" s="220" t="s">
        <v>34</v>
      </c>
      <c r="F309" s="221" t="s">
        <v>260</v>
      </c>
      <c r="G309" s="219"/>
      <c r="H309" s="222">
        <v>47.048000000000002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145</v>
      </c>
      <c r="AU309" s="228" t="s">
        <v>87</v>
      </c>
      <c r="AV309" s="12" t="s">
        <v>87</v>
      </c>
      <c r="AW309" s="12" t="s">
        <v>41</v>
      </c>
      <c r="AX309" s="12" t="s">
        <v>77</v>
      </c>
      <c r="AY309" s="228" t="s">
        <v>136</v>
      </c>
    </row>
    <row r="310" spans="2:65" s="13" customFormat="1" ht="13.5">
      <c r="B310" s="229"/>
      <c r="C310" s="230"/>
      <c r="D310" s="231" t="s">
        <v>145</v>
      </c>
      <c r="E310" s="232" t="s">
        <v>34</v>
      </c>
      <c r="F310" s="233" t="s">
        <v>149</v>
      </c>
      <c r="G310" s="230"/>
      <c r="H310" s="234">
        <v>47.048000000000002</v>
      </c>
      <c r="I310" s="235"/>
      <c r="J310" s="230"/>
      <c r="K310" s="230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145</v>
      </c>
      <c r="AU310" s="240" t="s">
        <v>87</v>
      </c>
      <c r="AV310" s="13" t="s">
        <v>143</v>
      </c>
      <c r="AW310" s="13" t="s">
        <v>41</v>
      </c>
      <c r="AX310" s="13" t="s">
        <v>82</v>
      </c>
      <c r="AY310" s="240" t="s">
        <v>136</v>
      </c>
    </row>
    <row r="311" spans="2:65" s="1" customFormat="1" ht="22.5" customHeight="1">
      <c r="B311" s="42"/>
      <c r="C311" s="194" t="s">
        <v>334</v>
      </c>
      <c r="D311" s="194" t="s">
        <v>138</v>
      </c>
      <c r="E311" s="195" t="s">
        <v>335</v>
      </c>
      <c r="F311" s="196" t="s">
        <v>336</v>
      </c>
      <c r="G311" s="197" t="s">
        <v>273</v>
      </c>
      <c r="H311" s="198">
        <v>1</v>
      </c>
      <c r="I311" s="199"/>
      <c r="J311" s="200">
        <f>ROUND(I311*H311,2)</f>
        <v>0</v>
      </c>
      <c r="K311" s="196" t="s">
        <v>34</v>
      </c>
      <c r="L311" s="62"/>
      <c r="M311" s="201" t="s">
        <v>34</v>
      </c>
      <c r="N311" s="202" t="s">
        <v>48</v>
      </c>
      <c r="O311" s="43"/>
      <c r="P311" s="203">
        <f>O311*H311</f>
        <v>0</v>
      </c>
      <c r="Q311" s="203">
        <v>0</v>
      </c>
      <c r="R311" s="203">
        <f>Q311*H311</f>
        <v>0</v>
      </c>
      <c r="S311" s="203">
        <v>0.25</v>
      </c>
      <c r="T311" s="204">
        <f>S311*H311</f>
        <v>0.25</v>
      </c>
      <c r="AR311" s="24" t="s">
        <v>143</v>
      </c>
      <c r="AT311" s="24" t="s">
        <v>138</v>
      </c>
      <c r="AU311" s="24" t="s">
        <v>87</v>
      </c>
      <c r="AY311" s="24" t="s">
        <v>136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24" t="s">
        <v>82</v>
      </c>
      <c r="BK311" s="205">
        <f>ROUND(I311*H311,2)</f>
        <v>0</v>
      </c>
      <c r="BL311" s="24" t="s">
        <v>143</v>
      </c>
      <c r="BM311" s="24" t="s">
        <v>337</v>
      </c>
    </row>
    <row r="312" spans="2:65" s="12" customFormat="1" ht="13.5">
      <c r="B312" s="218"/>
      <c r="C312" s="219"/>
      <c r="D312" s="208" t="s">
        <v>145</v>
      </c>
      <c r="E312" s="220" t="s">
        <v>34</v>
      </c>
      <c r="F312" s="221" t="s">
        <v>82</v>
      </c>
      <c r="G312" s="219"/>
      <c r="H312" s="222">
        <v>1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145</v>
      </c>
      <c r="AU312" s="228" t="s">
        <v>87</v>
      </c>
      <c r="AV312" s="12" t="s">
        <v>87</v>
      </c>
      <c r="AW312" s="12" t="s">
        <v>41</v>
      </c>
      <c r="AX312" s="12" t="s">
        <v>77</v>
      </c>
      <c r="AY312" s="228" t="s">
        <v>136</v>
      </c>
    </row>
    <row r="313" spans="2:65" s="13" customFormat="1" ht="13.5">
      <c r="B313" s="229"/>
      <c r="C313" s="230"/>
      <c r="D313" s="231" t="s">
        <v>145</v>
      </c>
      <c r="E313" s="232" t="s">
        <v>34</v>
      </c>
      <c r="F313" s="233" t="s">
        <v>149</v>
      </c>
      <c r="G313" s="230"/>
      <c r="H313" s="234">
        <v>1</v>
      </c>
      <c r="I313" s="235"/>
      <c r="J313" s="230"/>
      <c r="K313" s="230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145</v>
      </c>
      <c r="AU313" s="240" t="s">
        <v>87</v>
      </c>
      <c r="AV313" s="13" t="s">
        <v>143</v>
      </c>
      <c r="AW313" s="13" t="s">
        <v>41</v>
      </c>
      <c r="AX313" s="13" t="s">
        <v>82</v>
      </c>
      <c r="AY313" s="240" t="s">
        <v>136</v>
      </c>
    </row>
    <row r="314" spans="2:65" s="1" customFormat="1" ht="22.5" customHeight="1">
      <c r="B314" s="42"/>
      <c r="C314" s="194" t="s">
        <v>338</v>
      </c>
      <c r="D314" s="194" t="s">
        <v>138</v>
      </c>
      <c r="E314" s="195" t="s">
        <v>339</v>
      </c>
      <c r="F314" s="196" t="s">
        <v>340</v>
      </c>
      <c r="G314" s="197" t="s">
        <v>273</v>
      </c>
      <c r="H314" s="198">
        <v>1</v>
      </c>
      <c r="I314" s="199"/>
      <c r="J314" s="200">
        <f>ROUND(I314*H314,2)</f>
        <v>0</v>
      </c>
      <c r="K314" s="196" t="s">
        <v>34</v>
      </c>
      <c r="L314" s="62"/>
      <c r="M314" s="201" t="s">
        <v>34</v>
      </c>
      <c r="N314" s="202" t="s">
        <v>48</v>
      </c>
      <c r="O314" s="43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24" t="s">
        <v>143</v>
      </c>
      <c r="AT314" s="24" t="s">
        <v>138</v>
      </c>
      <c r="AU314" s="24" t="s">
        <v>87</v>
      </c>
      <c r="AY314" s="24" t="s">
        <v>136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24" t="s">
        <v>82</v>
      </c>
      <c r="BK314" s="205">
        <f>ROUND(I314*H314,2)</f>
        <v>0</v>
      </c>
      <c r="BL314" s="24" t="s">
        <v>143</v>
      </c>
      <c r="BM314" s="24" t="s">
        <v>341</v>
      </c>
    </row>
    <row r="315" spans="2:65" s="12" customFormat="1" ht="13.5">
      <c r="B315" s="218"/>
      <c r="C315" s="219"/>
      <c r="D315" s="208" t="s">
        <v>145</v>
      </c>
      <c r="E315" s="220" t="s">
        <v>34</v>
      </c>
      <c r="F315" s="221" t="s">
        <v>82</v>
      </c>
      <c r="G315" s="219"/>
      <c r="H315" s="222">
        <v>1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145</v>
      </c>
      <c r="AU315" s="228" t="s">
        <v>87</v>
      </c>
      <c r="AV315" s="12" t="s">
        <v>87</v>
      </c>
      <c r="AW315" s="12" t="s">
        <v>41</v>
      </c>
      <c r="AX315" s="12" t="s">
        <v>77</v>
      </c>
      <c r="AY315" s="228" t="s">
        <v>136</v>
      </c>
    </row>
    <row r="316" spans="2:65" s="13" customFormat="1" ht="13.5">
      <c r="B316" s="229"/>
      <c r="C316" s="230"/>
      <c r="D316" s="231" t="s">
        <v>145</v>
      </c>
      <c r="E316" s="232" t="s">
        <v>34</v>
      </c>
      <c r="F316" s="233" t="s">
        <v>149</v>
      </c>
      <c r="G316" s="230"/>
      <c r="H316" s="234">
        <v>1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145</v>
      </c>
      <c r="AU316" s="240" t="s">
        <v>87</v>
      </c>
      <c r="AV316" s="13" t="s">
        <v>143</v>
      </c>
      <c r="AW316" s="13" t="s">
        <v>41</v>
      </c>
      <c r="AX316" s="13" t="s">
        <v>82</v>
      </c>
      <c r="AY316" s="240" t="s">
        <v>136</v>
      </c>
    </row>
    <row r="317" spans="2:65" s="1" customFormat="1" ht="22.5" customHeight="1">
      <c r="B317" s="42"/>
      <c r="C317" s="194" t="s">
        <v>342</v>
      </c>
      <c r="D317" s="194" t="s">
        <v>138</v>
      </c>
      <c r="E317" s="195" t="s">
        <v>343</v>
      </c>
      <c r="F317" s="196" t="s">
        <v>344</v>
      </c>
      <c r="G317" s="197" t="s">
        <v>273</v>
      </c>
      <c r="H317" s="198">
        <v>1</v>
      </c>
      <c r="I317" s="199"/>
      <c r="J317" s="200">
        <f>ROUND(I317*H317,2)</f>
        <v>0</v>
      </c>
      <c r="K317" s="196" t="s">
        <v>34</v>
      </c>
      <c r="L317" s="62"/>
      <c r="M317" s="201" t="s">
        <v>34</v>
      </c>
      <c r="N317" s="202" t="s">
        <v>48</v>
      </c>
      <c r="O317" s="43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24" t="s">
        <v>143</v>
      </c>
      <c r="AT317" s="24" t="s">
        <v>138</v>
      </c>
      <c r="AU317" s="24" t="s">
        <v>87</v>
      </c>
      <c r="AY317" s="24" t="s">
        <v>136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24" t="s">
        <v>82</v>
      </c>
      <c r="BK317" s="205">
        <f>ROUND(I317*H317,2)</f>
        <v>0</v>
      </c>
      <c r="BL317" s="24" t="s">
        <v>143</v>
      </c>
      <c r="BM317" s="24" t="s">
        <v>345</v>
      </c>
    </row>
    <row r="318" spans="2:65" s="12" customFormat="1" ht="13.5">
      <c r="B318" s="218"/>
      <c r="C318" s="219"/>
      <c r="D318" s="208" t="s">
        <v>145</v>
      </c>
      <c r="E318" s="220" t="s">
        <v>34</v>
      </c>
      <c r="F318" s="221" t="s">
        <v>82</v>
      </c>
      <c r="G318" s="219"/>
      <c r="H318" s="222">
        <v>1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145</v>
      </c>
      <c r="AU318" s="228" t="s">
        <v>87</v>
      </c>
      <c r="AV318" s="12" t="s">
        <v>87</v>
      </c>
      <c r="AW318" s="12" t="s">
        <v>41</v>
      </c>
      <c r="AX318" s="12" t="s">
        <v>77</v>
      </c>
      <c r="AY318" s="228" t="s">
        <v>136</v>
      </c>
    </row>
    <row r="319" spans="2:65" s="13" customFormat="1" ht="13.5">
      <c r="B319" s="229"/>
      <c r="C319" s="230"/>
      <c r="D319" s="208" t="s">
        <v>145</v>
      </c>
      <c r="E319" s="241" t="s">
        <v>34</v>
      </c>
      <c r="F319" s="242" t="s">
        <v>149</v>
      </c>
      <c r="G319" s="230"/>
      <c r="H319" s="243">
        <v>1</v>
      </c>
      <c r="I319" s="235"/>
      <c r="J319" s="230"/>
      <c r="K319" s="230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145</v>
      </c>
      <c r="AU319" s="240" t="s">
        <v>87</v>
      </c>
      <c r="AV319" s="13" t="s">
        <v>143</v>
      </c>
      <c r="AW319" s="13" t="s">
        <v>41</v>
      </c>
      <c r="AX319" s="13" t="s">
        <v>82</v>
      </c>
      <c r="AY319" s="240" t="s">
        <v>136</v>
      </c>
    </row>
    <row r="320" spans="2:65" s="10" customFormat="1" ht="29.85" customHeight="1">
      <c r="B320" s="177"/>
      <c r="C320" s="178"/>
      <c r="D320" s="191" t="s">
        <v>76</v>
      </c>
      <c r="E320" s="192" t="s">
        <v>346</v>
      </c>
      <c r="F320" s="192" t="s">
        <v>347</v>
      </c>
      <c r="G320" s="178"/>
      <c r="H320" s="178"/>
      <c r="I320" s="181"/>
      <c r="J320" s="193">
        <f>BK320</f>
        <v>0</v>
      </c>
      <c r="K320" s="178"/>
      <c r="L320" s="183"/>
      <c r="M320" s="184"/>
      <c r="N320" s="185"/>
      <c r="O320" s="185"/>
      <c r="P320" s="186">
        <f>SUM(P321:P325)</f>
        <v>0</v>
      </c>
      <c r="Q320" s="185"/>
      <c r="R320" s="186">
        <f>SUM(R321:R325)</f>
        <v>0</v>
      </c>
      <c r="S320" s="185"/>
      <c r="T320" s="187">
        <f>SUM(T321:T325)</f>
        <v>0</v>
      </c>
      <c r="AR320" s="188" t="s">
        <v>82</v>
      </c>
      <c r="AT320" s="189" t="s">
        <v>76</v>
      </c>
      <c r="AU320" s="189" t="s">
        <v>82</v>
      </c>
      <c r="AY320" s="188" t="s">
        <v>136</v>
      </c>
      <c r="BK320" s="190">
        <f>SUM(BK321:BK325)</f>
        <v>0</v>
      </c>
    </row>
    <row r="321" spans="2:65" s="1" customFormat="1" ht="31.5" customHeight="1">
      <c r="B321" s="42"/>
      <c r="C321" s="194" t="s">
        <v>348</v>
      </c>
      <c r="D321" s="194" t="s">
        <v>138</v>
      </c>
      <c r="E321" s="195" t="s">
        <v>349</v>
      </c>
      <c r="F321" s="196" t="s">
        <v>350</v>
      </c>
      <c r="G321" s="197" t="s">
        <v>178</v>
      </c>
      <c r="H321" s="198">
        <v>395.66899999999998</v>
      </c>
      <c r="I321" s="199"/>
      <c r="J321" s="200">
        <f>ROUND(I321*H321,2)</f>
        <v>0</v>
      </c>
      <c r="K321" s="196" t="s">
        <v>142</v>
      </c>
      <c r="L321" s="62"/>
      <c r="M321" s="201" t="s">
        <v>34</v>
      </c>
      <c r="N321" s="202" t="s">
        <v>48</v>
      </c>
      <c r="O321" s="43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AR321" s="24" t="s">
        <v>143</v>
      </c>
      <c r="AT321" s="24" t="s">
        <v>138</v>
      </c>
      <c r="AU321" s="24" t="s">
        <v>87</v>
      </c>
      <c r="AY321" s="24" t="s">
        <v>136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24" t="s">
        <v>82</v>
      </c>
      <c r="BK321" s="205">
        <f>ROUND(I321*H321,2)</f>
        <v>0</v>
      </c>
      <c r="BL321" s="24" t="s">
        <v>143</v>
      </c>
      <c r="BM321" s="24" t="s">
        <v>351</v>
      </c>
    </row>
    <row r="322" spans="2:65" s="1" customFormat="1" ht="31.5" customHeight="1">
      <c r="B322" s="42"/>
      <c r="C322" s="194" t="s">
        <v>352</v>
      </c>
      <c r="D322" s="194" t="s">
        <v>138</v>
      </c>
      <c r="E322" s="195" t="s">
        <v>353</v>
      </c>
      <c r="F322" s="196" t="s">
        <v>354</v>
      </c>
      <c r="G322" s="197" t="s">
        <v>178</v>
      </c>
      <c r="H322" s="198">
        <v>395.66899999999998</v>
      </c>
      <c r="I322" s="199"/>
      <c r="J322" s="200">
        <f>ROUND(I322*H322,2)</f>
        <v>0</v>
      </c>
      <c r="K322" s="196" t="s">
        <v>142</v>
      </c>
      <c r="L322" s="62"/>
      <c r="M322" s="201" t="s">
        <v>34</v>
      </c>
      <c r="N322" s="202" t="s">
        <v>48</v>
      </c>
      <c r="O322" s="43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24" t="s">
        <v>143</v>
      </c>
      <c r="AT322" s="24" t="s">
        <v>138</v>
      </c>
      <c r="AU322" s="24" t="s">
        <v>87</v>
      </c>
      <c r="AY322" s="24" t="s">
        <v>136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24" t="s">
        <v>82</v>
      </c>
      <c r="BK322" s="205">
        <f>ROUND(I322*H322,2)</f>
        <v>0</v>
      </c>
      <c r="BL322" s="24" t="s">
        <v>143</v>
      </c>
      <c r="BM322" s="24" t="s">
        <v>355</v>
      </c>
    </row>
    <row r="323" spans="2:65" s="1" customFormat="1" ht="31.5" customHeight="1">
      <c r="B323" s="42"/>
      <c r="C323" s="194" t="s">
        <v>356</v>
      </c>
      <c r="D323" s="194" t="s">
        <v>138</v>
      </c>
      <c r="E323" s="195" t="s">
        <v>357</v>
      </c>
      <c r="F323" s="196" t="s">
        <v>358</v>
      </c>
      <c r="G323" s="197" t="s">
        <v>178</v>
      </c>
      <c r="H323" s="198">
        <v>7517.7110000000002</v>
      </c>
      <c r="I323" s="199"/>
      <c r="J323" s="200">
        <f>ROUND(I323*H323,2)</f>
        <v>0</v>
      </c>
      <c r="K323" s="196" t="s">
        <v>142</v>
      </c>
      <c r="L323" s="62"/>
      <c r="M323" s="201" t="s">
        <v>34</v>
      </c>
      <c r="N323" s="202" t="s">
        <v>48</v>
      </c>
      <c r="O323" s="43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24" t="s">
        <v>143</v>
      </c>
      <c r="AT323" s="24" t="s">
        <v>138</v>
      </c>
      <c r="AU323" s="24" t="s">
        <v>87</v>
      </c>
      <c r="AY323" s="24" t="s">
        <v>136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24" t="s">
        <v>82</v>
      </c>
      <c r="BK323" s="205">
        <f>ROUND(I323*H323,2)</f>
        <v>0</v>
      </c>
      <c r="BL323" s="24" t="s">
        <v>143</v>
      </c>
      <c r="BM323" s="24" t="s">
        <v>359</v>
      </c>
    </row>
    <row r="324" spans="2:65" s="12" customFormat="1" ht="13.5">
      <c r="B324" s="218"/>
      <c r="C324" s="219"/>
      <c r="D324" s="231" t="s">
        <v>145</v>
      </c>
      <c r="E324" s="219"/>
      <c r="F324" s="254" t="s">
        <v>360</v>
      </c>
      <c r="G324" s="219"/>
      <c r="H324" s="255">
        <v>7517.7110000000002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145</v>
      </c>
      <c r="AU324" s="228" t="s">
        <v>87</v>
      </c>
      <c r="AV324" s="12" t="s">
        <v>87</v>
      </c>
      <c r="AW324" s="12" t="s">
        <v>6</v>
      </c>
      <c r="AX324" s="12" t="s">
        <v>82</v>
      </c>
      <c r="AY324" s="228" t="s">
        <v>136</v>
      </c>
    </row>
    <row r="325" spans="2:65" s="1" customFormat="1" ht="22.5" customHeight="1">
      <c r="B325" s="42"/>
      <c r="C325" s="194" t="s">
        <v>361</v>
      </c>
      <c r="D325" s="194" t="s">
        <v>138</v>
      </c>
      <c r="E325" s="195" t="s">
        <v>362</v>
      </c>
      <c r="F325" s="196" t="s">
        <v>363</v>
      </c>
      <c r="G325" s="197" t="s">
        <v>178</v>
      </c>
      <c r="H325" s="198">
        <v>395.66899999999998</v>
      </c>
      <c r="I325" s="199"/>
      <c r="J325" s="200">
        <f>ROUND(I325*H325,2)</f>
        <v>0</v>
      </c>
      <c r="K325" s="196" t="s">
        <v>142</v>
      </c>
      <c r="L325" s="62"/>
      <c r="M325" s="201" t="s">
        <v>34</v>
      </c>
      <c r="N325" s="202" t="s">
        <v>48</v>
      </c>
      <c r="O325" s="43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AR325" s="24" t="s">
        <v>143</v>
      </c>
      <c r="AT325" s="24" t="s">
        <v>138</v>
      </c>
      <c r="AU325" s="24" t="s">
        <v>87</v>
      </c>
      <c r="AY325" s="24" t="s">
        <v>136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24" t="s">
        <v>82</v>
      </c>
      <c r="BK325" s="205">
        <f>ROUND(I325*H325,2)</f>
        <v>0</v>
      </c>
      <c r="BL325" s="24" t="s">
        <v>143</v>
      </c>
      <c r="BM325" s="24" t="s">
        <v>364</v>
      </c>
    </row>
    <row r="326" spans="2:65" s="10" customFormat="1" ht="29.85" customHeight="1">
      <c r="B326" s="177"/>
      <c r="C326" s="178"/>
      <c r="D326" s="191" t="s">
        <v>76</v>
      </c>
      <c r="E326" s="192" t="s">
        <v>365</v>
      </c>
      <c r="F326" s="192" t="s">
        <v>366</v>
      </c>
      <c r="G326" s="178"/>
      <c r="H326" s="178"/>
      <c r="I326" s="181"/>
      <c r="J326" s="193">
        <f>BK326</f>
        <v>0</v>
      </c>
      <c r="K326" s="178"/>
      <c r="L326" s="183"/>
      <c r="M326" s="184"/>
      <c r="N326" s="185"/>
      <c r="O326" s="185"/>
      <c r="P326" s="186">
        <f>P327</f>
        <v>0</v>
      </c>
      <c r="Q326" s="185"/>
      <c r="R326" s="186">
        <f>R327</f>
        <v>0</v>
      </c>
      <c r="S326" s="185"/>
      <c r="T326" s="187">
        <f>T327</f>
        <v>0</v>
      </c>
      <c r="AR326" s="188" t="s">
        <v>82</v>
      </c>
      <c r="AT326" s="189" t="s">
        <v>76</v>
      </c>
      <c r="AU326" s="189" t="s">
        <v>82</v>
      </c>
      <c r="AY326" s="188" t="s">
        <v>136</v>
      </c>
      <c r="BK326" s="190">
        <f>BK327</f>
        <v>0</v>
      </c>
    </row>
    <row r="327" spans="2:65" s="1" customFormat="1" ht="57" customHeight="1">
      <c r="B327" s="42"/>
      <c r="C327" s="194" t="s">
        <v>367</v>
      </c>
      <c r="D327" s="194" t="s">
        <v>138</v>
      </c>
      <c r="E327" s="195" t="s">
        <v>368</v>
      </c>
      <c r="F327" s="196" t="s">
        <v>369</v>
      </c>
      <c r="G327" s="197" t="s">
        <v>178</v>
      </c>
      <c r="H327" s="198">
        <v>681.81600000000003</v>
      </c>
      <c r="I327" s="199"/>
      <c r="J327" s="200">
        <f>ROUND(I327*H327,2)</f>
        <v>0</v>
      </c>
      <c r="K327" s="196" t="s">
        <v>142</v>
      </c>
      <c r="L327" s="62"/>
      <c r="M327" s="201" t="s">
        <v>34</v>
      </c>
      <c r="N327" s="202" t="s">
        <v>48</v>
      </c>
      <c r="O327" s="43"/>
      <c r="P327" s="203">
        <f>O327*H327</f>
        <v>0</v>
      </c>
      <c r="Q327" s="203">
        <v>0</v>
      </c>
      <c r="R327" s="203">
        <f>Q327*H327</f>
        <v>0</v>
      </c>
      <c r="S327" s="203">
        <v>0</v>
      </c>
      <c r="T327" s="204">
        <f>S327*H327</f>
        <v>0</v>
      </c>
      <c r="AR327" s="24" t="s">
        <v>143</v>
      </c>
      <c r="AT327" s="24" t="s">
        <v>138</v>
      </c>
      <c r="AU327" s="24" t="s">
        <v>87</v>
      </c>
      <c r="AY327" s="24" t="s">
        <v>136</v>
      </c>
      <c r="BE327" s="205">
        <f>IF(N327="základní",J327,0)</f>
        <v>0</v>
      </c>
      <c r="BF327" s="205">
        <f>IF(N327="snížená",J327,0)</f>
        <v>0</v>
      </c>
      <c r="BG327" s="205">
        <f>IF(N327="zákl. přenesená",J327,0)</f>
        <v>0</v>
      </c>
      <c r="BH327" s="205">
        <f>IF(N327="sníž. přenesená",J327,0)</f>
        <v>0</v>
      </c>
      <c r="BI327" s="205">
        <f>IF(N327="nulová",J327,0)</f>
        <v>0</v>
      </c>
      <c r="BJ327" s="24" t="s">
        <v>82</v>
      </c>
      <c r="BK327" s="205">
        <f>ROUND(I327*H327,2)</f>
        <v>0</v>
      </c>
      <c r="BL327" s="24" t="s">
        <v>143</v>
      </c>
      <c r="BM327" s="24" t="s">
        <v>370</v>
      </c>
    </row>
    <row r="328" spans="2:65" s="10" customFormat="1" ht="37.35" customHeight="1">
      <c r="B328" s="177"/>
      <c r="C328" s="178"/>
      <c r="D328" s="179" t="s">
        <v>76</v>
      </c>
      <c r="E328" s="180" t="s">
        <v>371</v>
      </c>
      <c r="F328" s="180" t="s">
        <v>372</v>
      </c>
      <c r="G328" s="178"/>
      <c r="H328" s="178"/>
      <c r="I328" s="181"/>
      <c r="J328" s="182">
        <f>BK328</f>
        <v>0</v>
      </c>
      <c r="K328" s="178"/>
      <c r="L328" s="183"/>
      <c r="M328" s="184"/>
      <c r="N328" s="185"/>
      <c r="O328" s="185"/>
      <c r="P328" s="186">
        <f>P329+P412+P429+P433+P440+P467+P552</f>
        <v>0</v>
      </c>
      <c r="Q328" s="185"/>
      <c r="R328" s="186">
        <f>R329+R412+R429+R433+R440+R467+R552</f>
        <v>22.032293859999999</v>
      </c>
      <c r="S328" s="185"/>
      <c r="T328" s="187">
        <f>T329+T412+T429+T433+T440+T467+T552</f>
        <v>8.7059599999999993</v>
      </c>
      <c r="AR328" s="188" t="s">
        <v>87</v>
      </c>
      <c r="AT328" s="189" t="s">
        <v>76</v>
      </c>
      <c r="AU328" s="189" t="s">
        <v>77</v>
      </c>
      <c r="AY328" s="188" t="s">
        <v>136</v>
      </c>
      <c r="BK328" s="190">
        <f>BK329+BK412+BK429+BK433+BK440+BK467+BK552</f>
        <v>0</v>
      </c>
    </row>
    <row r="329" spans="2:65" s="10" customFormat="1" ht="19.899999999999999" customHeight="1">
      <c r="B329" s="177"/>
      <c r="C329" s="178"/>
      <c r="D329" s="191" t="s">
        <v>76</v>
      </c>
      <c r="E329" s="192" t="s">
        <v>373</v>
      </c>
      <c r="F329" s="192" t="s">
        <v>374</v>
      </c>
      <c r="G329" s="178"/>
      <c r="H329" s="178"/>
      <c r="I329" s="181"/>
      <c r="J329" s="193">
        <f>BK329</f>
        <v>0</v>
      </c>
      <c r="K329" s="178"/>
      <c r="L329" s="183"/>
      <c r="M329" s="184"/>
      <c r="N329" s="185"/>
      <c r="O329" s="185"/>
      <c r="P329" s="186">
        <f>SUM(P330:P411)</f>
        <v>0</v>
      </c>
      <c r="Q329" s="185"/>
      <c r="R329" s="186">
        <f>SUM(R330:R411)</f>
        <v>7.2750750000000011</v>
      </c>
      <c r="S329" s="185"/>
      <c r="T329" s="187">
        <f>SUM(T330:T411)</f>
        <v>0</v>
      </c>
      <c r="AR329" s="188" t="s">
        <v>87</v>
      </c>
      <c r="AT329" s="189" t="s">
        <v>76</v>
      </c>
      <c r="AU329" s="189" t="s">
        <v>82</v>
      </c>
      <c r="AY329" s="188" t="s">
        <v>136</v>
      </c>
      <c r="BK329" s="190">
        <f>SUM(BK330:BK411)</f>
        <v>0</v>
      </c>
    </row>
    <row r="330" spans="2:65" s="1" customFormat="1" ht="31.5" customHeight="1">
      <c r="B330" s="42"/>
      <c r="C330" s="194" t="s">
        <v>375</v>
      </c>
      <c r="D330" s="194" t="s">
        <v>138</v>
      </c>
      <c r="E330" s="195" t="s">
        <v>376</v>
      </c>
      <c r="F330" s="196" t="s">
        <v>377</v>
      </c>
      <c r="G330" s="197" t="s">
        <v>141</v>
      </c>
      <c r="H330" s="198">
        <v>561.96400000000006</v>
      </c>
      <c r="I330" s="199"/>
      <c r="J330" s="200">
        <f>ROUND(I330*H330,2)</f>
        <v>0</v>
      </c>
      <c r="K330" s="196" t="s">
        <v>142</v>
      </c>
      <c r="L330" s="62"/>
      <c r="M330" s="201" t="s">
        <v>34</v>
      </c>
      <c r="N330" s="202" t="s">
        <v>48</v>
      </c>
      <c r="O330" s="43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AR330" s="24" t="s">
        <v>222</v>
      </c>
      <c r="AT330" s="24" t="s">
        <v>138</v>
      </c>
      <c r="AU330" s="24" t="s">
        <v>87</v>
      </c>
      <c r="AY330" s="24" t="s">
        <v>136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24" t="s">
        <v>82</v>
      </c>
      <c r="BK330" s="205">
        <f>ROUND(I330*H330,2)</f>
        <v>0</v>
      </c>
      <c r="BL330" s="24" t="s">
        <v>222</v>
      </c>
      <c r="BM330" s="24" t="s">
        <v>378</v>
      </c>
    </row>
    <row r="331" spans="2:65" s="11" customFormat="1" ht="13.5">
      <c r="B331" s="206"/>
      <c r="C331" s="207"/>
      <c r="D331" s="208" t="s">
        <v>145</v>
      </c>
      <c r="E331" s="209" t="s">
        <v>34</v>
      </c>
      <c r="F331" s="210" t="s">
        <v>186</v>
      </c>
      <c r="G331" s="207"/>
      <c r="H331" s="211" t="s">
        <v>34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145</v>
      </c>
      <c r="AU331" s="217" t="s">
        <v>87</v>
      </c>
      <c r="AV331" s="11" t="s">
        <v>82</v>
      </c>
      <c r="AW331" s="11" t="s">
        <v>41</v>
      </c>
      <c r="AX331" s="11" t="s">
        <v>77</v>
      </c>
      <c r="AY331" s="217" t="s">
        <v>136</v>
      </c>
    </row>
    <row r="332" spans="2:65" s="11" customFormat="1" ht="13.5">
      <c r="B332" s="206"/>
      <c r="C332" s="207"/>
      <c r="D332" s="208" t="s">
        <v>145</v>
      </c>
      <c r="E332" s="209" t="s">
        <v>34</v>
      </c>
      <c r="F332" s="210" t="s">
        <v>187</v>
      </c>
      <c r="G332" s="207"/>
      <c r="H332" s="211" t="s">
        <v>34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145</v>
      </c>
      <c r="AU332" s="217" t="s">
        <v>87</v>
      </c>
      <c r="AV332" s="11" t="s">
        <v>82</v>
      </c>
      <c r="AW332" s="11" t="s">
        <v>41</v>
      </c>
      <c r="AX332" s="11" t="s">
        <v>77</v>
      </c>
      <c r="AY332" s="217" t="s">
        <v>136</v>
      </c>
    </row>
    <row r="333" spans="2:65" s="12" customFormat="1" ht="13.5">
      <c r="B333" s="218"/>
      <c r="C333" s="219"/>
      <c r="D333" s="208" t="s">
        <v>145</v>
      </c>
      <c r="E333" s="220" t="s">
        <v>34</v>
      </c>
      <c r="F333" s="221" t="s">
        <v>188</v>
      </c>
      <c r="G333" s="219"/>
      <c r="H333" s="222">
        <v>561.96400000000006</v>
      </c>
      <c r="I333" s="223"/>
      <c r="J333" s="219"/>
      <c r="K333" s="219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145</v>
      </c>
      <c r="AU333" s="228" t="s">
        <v>87</v>
      </c>
      <c r="AV333" s="12" t="s">
        <v>87</v>
      </c>
      <c r="AW333" s="12" t="s">
        <v>41</v>
      </c>
      <c r="AX333" s="12" t="s">
        <v>77</v>
      </c>
      <c r="AY333" s="228" t="s">
        <v>136</v>
      </c>
    </row>
    <row r="334" spans="2:65" s="13" customFormat="1" ht="13.5">
      <c r="B334" s="229"/>
      <c r="C334" s="230"/>
      <c r="D334" s="231" t="s">
        <v>145</v>
      </c>
      <c r="E334" s="232" t="s">
        <v>34</v>
      </c>
      <c r="F334" s="233" t="s">
        <v>149</v>
      </c>
      <c r="G334" s="230"/>
      <c r="H334" s="234">
        <v>561.96400000000006</v>
      </c>
      <c r="I334" s="235"/>
      <c r="J334" s="230"/>
      <c r="K334" s="230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145</v>
      </c>
      <c r="AU334" s="240" t="s">
        <v>87</v>
      </c>
      <c r="AV334" s="13" t="s">
        <v>143</v>
      </c>
      <c r="AW334" s="13" t="s">
        <v>41</v>
      </c>
      <c r="AX334" s="13" t="s">
        <v>82</v>
      </c>
      <c r="AY334" s="240" t="s">
        <v>136</v>
      </c>
    </row>
    <row r="335" spans="2:65" s="1" customFormat="1" ht="31.5" customHeight="1">
      <c r="B335" s="42"/>
      <c r="C335" s="194" t="s">
        <v>379</v>
      </c>
      <c r="D335" s="194" t="s">
        <v>138</v>
      </c>
      <c r="E335" s="195" t="s">
        <v>380</v>
      </c>
      <c r="F335" s="196" t="s">
        <v>381</v>
      </c>
      <c r="G335" s="197" t="s">
        <v>141</v>
      </c>
      <c r="H335" s="198">
        <v>42.506999999999998</v>
      </c>
      <c r="I335" s="199"/>
      <c r="J335" s="200">
        <f>ROUND(I335*H335,2)</f>
        <v>0</v>
      </c>
      <c r="K335" s="196" t="s">
        <v>142</v>
      </c>
      <c r="L335" s="62"/>
      <c r="M335" s="201" t="s">
        <v>34</v>
      </c>
      <c r="N335" s="202" t="s">
        <v>48</v>
      </c>
      <c r="O335" s="43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24" t="s">
        <v>222</v>
      </c>
      <c r="AT335" s="24" t="s">
        <v>138</v>
      </c>
      <c r="AU335" s="24" t="s">
        <v>87</v>
      </c>
      <c r="AY335" s="24" t="s">
        <v>136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24" t="s">
        <v>82</v>
      </c>
      <c r="BK335" s="205">
        <f>ROUND(I335*H335,2)</f>
        <v>0</v>
      </c>
      <c r="BL335" s="24" t="s">
        <v>222</v>
      </c>
      <c r="BM335" s="24" t="s">
        <v>382</v>
      </c>
    </row>
    <row r="336" spans="2:65" s="11" customFormat="1" ht="13.5">
      <c r="B336" s="206"/>
      <c r="C336" s="207"/>
      <c r="D336" s="208" t="s">
        <v>145</v>
      </c>
      <c r="E336" s="209" t="s">
        <v>34</v>
      </c>
      <c r="F336" s="210" t="s">
        <v>186</v>
      </c>
      <c r="G336" s="207"/>
      <c r="H336" s="211" t="s">
        <v>34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145</v>
      </c>
      <c r="AU336" s="217" t="s">
        <v>87</v>
      </c>
      <c r="AV336" s="11" t="s">
        <v>82</v>
      </c>
      <c r="AW336" s="11" t="s">
        <v>41</v>
      </c>
      <c r="AX336" s="11" t="s">
        <v>77</v>
      </c>
      <c r="AY336" s="217" t="s">
        <v>136</v>
      </c>
    </row>
    <row r="337" spans="2:65" s="11" customFormat="1" ht="13.5">
      <c r="B337" s="206"/>
      <c r="C337" s="207"/>
      <c r="D337" s="208" t="s">
        <v>145</v>
      </c>
      <c r="E337" s="209" t="s">
        <v>34</v>
      </c>
      <c r="F337" s="210" t="s">
        <v>383</v>
      </c>
      <c r="G337" s="207"/>
      <c r="H337" s="211" t="s">
        <v>34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145</v>
      </c>
      <c r="AU337" s="217" t="s">
        <v>87</v>
      </c>
      <c r="AV337" s="11" t="s">
        <v>82</v>
      </c>
      <c r="AW337" s="11" t="s">
        <v>41</v>
      </c>
      <c r="AX337" s="11" t="s">
        <v>77</v>
      </c>
      <c r="AY337" s="217" t="s">
        <v>136</v>
      </c>
    </row>
    <row r="338" spans="2:65" s="12" customFormat="1" ht="13.5">
      <c r="B338" s="218"/>
      <c r="C338" s="219"/>
      <c r="D338" s="208" t="s">
        <v>145</v>
      </c>
      <c r="E338" s="220" t="s">
        <v>34</v>
      </c>
      <c r="F338" s="221" t="s">
        <v>384</v>
      </c>
      <c r="G338" s="219"/>
      <c r="H338" s="222">
        <v>9.9789999999999992</v>
      </c>
      <c r="I338" s="223"/>
      <c r="J338" s="219"/>
      <c r="K338" s="219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145</v>
      </c>
      <c r="AU338" s="228" t="s">
        <v>87</v>
      </c>
      <c r="AV338" s="12" t="s">
        <v>87</v>
      </c>
      <c r="AW338" s="12" t="s">
        <v>41</v>
      </c>
      <c r="AX338" s="12" t="s">
        <v>77</v>
      </c>
      <c r="AY338" s="228" t="s">
        <v>136</v>
      </c>
    </row>
    <row r="339" spans="2:65" s="12" customFormat="1" ht="13.5">
      <c r="B339" s="218"/>
      <c r="C339" s="219"/>
      <c r="D339" s="208" t="s">
        <v>145</v>
      </c>
      <c r="E339" s="220" t="s">
        <v>34</v>
      </c>
      <c r="F339" s="221" t="s">
        <v>385</v>
      </c>
      <c r="G339" s="219"/>
      <c r="H339" s="222">
        <v>32.527999999999999</v>
      </c>
      <c r="I339" s="223"/>
      <c r="J339" s="219"/>
      <c r="K339" s="219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145</v>
      </c>
      <c r="AU339" s="228" t="s">
        <v>87</v>
      </c>
      <c r="AV339" s="12" t="s">
        <v>87</v>
      </c>
      <c r="AW339" s="12" t="s">
        <v>41</v>
      </c>
      <c r="AX339" s="12" t="s">
        <v>77</v>
      </c>
      <c r="AY339" s="228" t="s">
        <v>136</v>
      </c>
    </row>
    <row r="340" spans="2:65" s="13" customFormat="1" ht="13.5">
      <c r="B340" s="229"/>
      <c r="C340" s="230"/>
      <c r="D340" s="231" t="s">
        <v>145</v>
      </c>
      <c r="E340" s="232" t="s">
        <v>34</v>
      </c>
      <c r="F340" s="233" t="s">
        <v>149</v>
      </c>
      <c r="G340" s="230"/>
      <c r="H340" s="234">
        <v>42.506999999999998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145</v>
      </c>
      <c r="AU340" s="240" t="s">
        <v>87</v>
      </c>
      <c r="AV340" s="13" t="s">
        <v>143</v>
      </c>
      <c r="AW340" s="13" t="s">
        <v>41</v>
      </c>
      <c r="AX340" s="13" t="s">
        <v>82</v>
      </c>
      <c r="AY340" s="240" t="s">
        <v>136</v>
      </c>
    </row>
    <row r="341" spans="2:65" s="1" customFormat="1" ht="22.5" customHeight="1">
      <c r="B341" s="42"/>
      <c r="C341" s="244" t="s">
        <v>386</v>
      </c>
      <c r="D341" s="244" t="s">
        <v>263</v>
      </c>
      <c r="E341" s="245" t="s">
        <v>387</v>
      </c>
      <c r="F341" s="246" t="s">
        <v>388</v>
      </c>
      <c r="G341" s="247" t="s">
        <v>178</v>
      </c>
      <c r="H341" s="248">
        <v>0.18099999999999999</v>
      </c>
      <c r="I341" s="249"/>
      <c r="J341" s="250">
        <f>ROUND(I341*H341,2)</f>
        <v>0</v>
      </c>
      <c r="K341" s="246" t="s">
        <v>142</v>
      </c>
      <c r="L341" s="251"/>
      <c r="M341" s="252" t="s">
        <v>34</v>
      </c>
      <c r="N341" s="253" t="s">
        <v>48</v>
      </c>
      <c r="O341" s="43"/>
      <c r="P341" s="203">
        <f>O341*H341</f>
        <v>0</v>
      </c>
      <c r="Q341" s="203">
        <v>1</v>
      </c>
      <c r="R341" s="203">
        <f>Q341*H341</f>
        <v>0.18099999999999999</v>
      </c>
      <c r="S341" s="203">
        <v>0</v>
      </c>
      <c r="T341" s="204">
        <f>S341*H341</f>
        <v>0</v>
      </c>
      <c r="AR341" s="24" t="s">
        <v>286</v>
      </c>
      <c r="AT341" s="24" t="s">
        <v>263</v>
      </c>
      <c r="AU341" s="24" t="s">
        <v>87</v>
      </c>
      <c r="AY341" s="24" t="s">
        <v>136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24" t="s">
        <v>82</v>
      </c>
      <c r="BK341" s="205">
        <f>ROUND(I341*H341,2)</f>
        <v>0</v>
      </c>
      <c r="BL341" s="24" t="s">
        <v>222</v>
      </c>
      <c r="BM341" s="24" t="s">
        <v>389</v>
      </c>
    </row>
    <row r="342" spans="2:65" s="1" customFormat="1" ht="27">
      <c r="B342" s="42"/>
      <c r="C342" s="64"/>
      <c r="D342" s="208" t="s">
        <v>390</v>
      </c>
      <c r="E342" s="64"/>
      <c r="F342" s="256" t="s">
        <v>391</v>
      </c>
      <c r="G342" s="64"/>
      <c r="H342" s="64"/>
      <c r="I342" s="164"/>
      <c r="J342" s="64"/>
      <c r="K342" s="64"/>
      <c r="L342" s="62"/>
      <c r="M342" s="257"/>
      <c r="N342" s="43"/>
      <c r="O342" s="43"/>
      <c r="P342" s="43"/>
      <c r="Q342" s="43"/>
      <c r="R342" s="43"/>
      <c r="S342" s="43"/>
      <c r="T342" s="79"/>
      <c r="AT342" s="24" t="s">
        <v>390</v>
      </c>
      <c r="AU342" s="24" t="s">
        <v>87</v>
      </c>
    </row>
    <row r="343" spans="2:65" s="11" customFormat="1" ht="13.5">
      <c r="B343" s="206"/>
      <c r="C343" s="207"/>
      <c r="D343" s="208" t="s">
        <v>145</v>
      </c>
      <c r="E343" s="209" t="s">
        <v>34</v>
      </c>
      <c r="F343" s="210" t="s">
        <v>186</v>
      </c>
      <c r="G343" s="207"/>
      <c r="H343" s="211" t="s">
        <v>34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145</v>
      </c>
      <c r="AU343" s="217" t="s">
        <v>87</v>
      </c>
      <c r="AV343" s="11" t="s">
        <v>82</v>
      </c>
      <c r="AW343" s="11" t="s">
        <v>41</v>
      </c>
      <c r="AX343" s="11" t="s">
        <v>77</v>
      </c>
      <c r="AY343" s="217" t="s">
        <v>136</v>
      </c>
    </row>
    <row r="344" spans="2:65" s="11" customFormat="1" ht="13.5">
      <c r="B344" s="206"/>
      <c r="C344" s="207"/>
      <c r="D344" s="208" t="s">
        <v>145</v>
      </c>
      <c r="E344" s="209" t="s">
        <v>34</v>
      </c>
      <c r="F344" s="210" t="s">
        <v>187</v>
      </c>
      <c r="G344" s="207"/>
      <c r="H344" s="211" t="s">
        <v>34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145</v>
      </c>
      <c r="AU344" s="217" t="s">
        <v>87</v>
      </c>
      <c r="AV344" s="11" t="s">
        <v>82</v>
      </c>
      <c r="AW344" s="11" t="s">
        <v>41</v>
      </c>
      <c r="AX344" s="11" t="s">
        <v>77</v>
      </c>
      <c r="AY344" s="217" t="s">
        <v>136</v>
      </c>
    </row>
    <row r="345" spans="2:65" s="12" customFormat="1" ht="13.5">
      <c r="B345" s="218"/>
      <c r="C345" s="219"/>
      <c r="D345" s="208" t="s">
        <v>145</v>
      </c>
      <c r="E345" s="220" t="s">
        <v>34</v>
      </c>
      <c r="F345" s="221" t="s">
        <v>188</v>
      </c>
      <c r="G345" s="219"/>
      <c r="H345" s="222">
        <v>561.96400000000006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145</v>
      </c>
      <c r="AU345" s="228" t="s">
        <v>87</v>
      </c>
      <c r="AV345" s="12" t="s">
        <v>87</v>
      </c>
      <c r="AW345" s="12" t="s">
        <v>41</v>
      </c>
      <c r="AX345" s="12" t="s">
        <v>77</v>
      </c>
      <c r="AY345" s="228" t="s">
        <v>136</v>
      </c>
    </row>
    <row r="346" spans="2:65" s="11" customFormat="1" ht="13.5">
      <c r="B346" s="206"/>
      <c r="C346" s="207"/>
      <c r="D346" s="208" t="s">
        <v>145</v>
      </c>
      <c r="E346" s="209" t="s">
        <v>34</v>
      </c>
      <c r="F346" s="210" t="s">
        <v>383</v>
      </c>
      <c r="G346" s="207"/>
      <c r="H346" s="211" t="s">
        <v>34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145</v>
      </c>
      <c r="AU346" s="217" t="s">
        <v>87</v>
      </c>
      <c r="AV346" s="11" t="s">
        <v>82</v>
      </c>
      <c r="AW346" s="11" t="s">
        <v>41</v>
      </c>
      <c r="AX346" s="11" t="s">
        <v>77</v>
      </c>
      <c r="AY346" s="217" t="s">
        <v>136</v>
      </c>
    </row>
    <row r="347" spans="2:65" s="12" customFormat="1" ht="13.5">
      <c r="B347" s="218"/>
      <c r="C347" s="219"/>
      <c r="D347" s="208" t="s">
        <v>145</v>
      </c>
      <c r="E347" s="220" t="s">
        <v>34</v>
      </c>
      <c r="F347" s="221" t="s">
        <v>384</v>
      </c>
      <c r="G347" s="219"/>
      <c r="H347" s="222">
        <v>9.9789999999999992</v>
      </c>
      <c r="I347" s="223"/>
      <c r="J347" s="219"/>
      <c r="K347" s="219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145</v>
      </c>
      <c r="AU347" s="228" t="s">
        <v>87</v>
      </c>
      <c r="AV347" s="12" t="s">
        <v>87</v>
      </c>
      <c r="AW347" s="12" t="s">
        <v>41</v>
      </c>
      <c r="AX347" s="12" t="s">
        <v>77</v>
      </c>
      <c r="AY347" s="228" t="s">
        <v>136</v>
      </c>
    </row>
    <row r="348" spans="2:65" s="12" customFormat="1" ht="13.5">
      <c r="B348" s="218"/>
      <c r="C348" s="219"/>
      <c r="D348" s="208" t="s">
        <v>145</v>
      </c>
      <c r="E348" s="220" t="s">
        <v>34</v>
      </c>
      <c r="F348" s="221" t="s">
        <v>385</v>
      </c>
      <c r="G348" s="219"/>
      <c r="H348" s="222">
        <v>32.527999999999999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145</v>
      </c>
      <c r="AU348" s="228" t="s">
        <v>87</v>
      </c>
      <c r="AV348" s="12" t="s">
        <v>87</v>
      </c>
      <c r="AW348" s="12" t="s">
        <v>41</v>
      </c>
      <c r="AX348" s="12" t="s">
        <v>77</v>
      </c>
      <c r="AY348" s="228" t="s">
        <v>136</v>
      </c>
    </row>
    <row r="349" spans="2:65" s="13" customFormat="1" ht="13.5">
      <c r="B349" s="229"/>
      <c r="C349" s="230"/>
      <c r="D349" s="208" t="s">
        <v>145</v>
      </c>
      <c r="E349" s="241" t="s">
        <v>34</v>
      </c>
      <c r="F349" s="242" t="s">
        <v>149</v>
      </c>
      <c r="G349" s="230"/>
      <c r="H349" s="243">
        <v>604.471</v>
      </c>
      <c r="I349" s="235"/>
      <c r="J349" s="230"/>
      <c r="K349" s="230"/>
      <c r="L349" s="236"/>
      <c r="M349" s="237"/>
      <c r="N349" s="238"/>
      <c r="O349" s="238"/>
      <c r="P349" s="238"/>
      <c r="Q349" s="238"/>
      <c r="R349" s="238"/>
      <c r="S349" s="238"/>
      <c r="T349" s="239"/>
      <c r="AT349" s="240" t="s">
        <v>145</v>
      </c>
      <c r="AU349" s="240" t="s">
        <v>87</v>
      </c>
      <c r="AV349" s="13" t="s">
        <v>143</v>
      </c>
      <c r="AW349" s="13" t="s">
        <v>41</v>
      </c>
      <c r="AX349" s="13" t="s">
        <v>77</v>
      </c>
      <c r="AY349" s="240" t="s">
        <v>136</v>
      </c>
    </row>
    <row r="350" spans="2:65" s="12" customFormat="1" ht="13.5">
      <c r="B350" s="218"/>
      <c r="C350" s="219"/>
      <c r="D350" s="208" t="s">
        <v>145</v>
      </c>
      <c r="E350" s="220" t="s">
        <v>34</v>
      </c>
      <c r="F350" s="221" t="s">
        <v>392</v>
      </c>
      <c r="G350" s="219"/>
      <c r="H350" s="222">
        <v>0.18099999999999999</v>
      </c>
      <c r="I350" s="223"/>
      <c r="J350" s="219"/>
      <c r="K350" s="219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145</v>
      </c>
      <c r="AU350" s="228" t="s">
        <v>87</v>
      </c>
      <c r="AV350" s="12" t="s">
        <v>87</v>
      </c>
      <c r="AW350" s="12" t="s">
        <v>41</v>
      </c>
      <c r="AX350" s="12" t="s">
        <v>77</v>
      </c>
      <c r="AY350" s="228" t="s">
        <v>136</v>
      </c>
    </row>
    <row r="351" spans="2:65" s="13" customFormat="1" ht="13.5">
      <c r="B351" s="229"/>
      <c r="C351" s="230"/>
      <c r="D351" s="231" t="s">
        <v>145</v>
      </c>
      <c r="E351" s="232" t="s">
        <v>34</v>
      </c>
      <c r="F351" s="233" t="s">
        <v>149</v>
      </c>
      <c r="G351" s="230"/>
      <c r="H351" s="234">
        <v>0.18099999999999999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145</v>
      </c>
      <c r="AU351" s="240" t="s">
        <v>87</v>
      </c>
      <c r="AV351" s="13" t="s">
        <v>143</v>
      </c>
      <c r="AW351" s="13" t="s">
        <v>41</v>
      </c>
      <c r="AX351" s="13" t="s">
        <v>82</v>
      </c>
      <c r="AY351" s="240" t="s">
        <v>136</v>
      </c>
    </row>
    <row r="352" spans="2:65" s="1" customFormat="1" ht="22.5" customHeight="1">
      <c r="B352" s="42"/>
      <c r="C352" s="194" t="s">
        <v>393</v>
      </c>
      <c r="D352" s="194" t="s">
        <v>138</v>
      </c>
      <c r="E352" s="195" t="s">
        <v>394</v>
      </c>
      <c r="F352" s="196" t="s">
        <v>395</v>
      </c>
      <c r="G352" s="197" t="s">
        <v>141</v>
      </c>
      <c r="H352" s="198">
        <v>1123.9280000000001</v>
      </c>
      <c r="I352" s="199"/>
      <c r="J352" s="200">
        <f>ROUND(I352*H352,2)</f>
        <v>0</v>
      </c>
      <c r="K352" s="196" t="s">
        <v>142</v>
      </c>
      <c r="L352" s="62"/>
      <c r="M352" s="201" t="s">
        <v>34</v>
      </c>
      <c r="N352" s="202" t="s">
        <v>48</v>
      </c>
      <c r="O352" s="43"/>
      <c r="P352" s="203">
        <f>O352*H352</f>
        <v>0</v>
      </c>
      <c r="Q352" s="203">
        <v>4.0000000000000002E-4</v>
      </c>
      <c r="R352" s="203">
        <f>Q352*H352</f>
        <v>0.44957120000000006</v>
      </c>
      <c r="S352" s="203">
        <v>0</v>
      </c>
      <c r="T352" s="204">
        <f>S352*H352</f>
        <v>0</v>
      </c>
      <c r="AR352" s="24" t="s">
        <v>222</v>
      </c>
      <c r="AT352" s="24" t="s">
        <v>138</v>
      </c>
      <c r="AU352" s="24" t="s">
        <v>87</v>
      </c>
      <c r="AY352" s="24" t="s">
        <v>136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24" t="s">
        <v>82</v>
      </c>
      <c r="BK352" s="205">
        <f>ROUND(I352*H352,2)</f>
        <v>0</v>
      </c>
      <c r="BL352" s="24" t="s">
        <v>222</v>
      </c>
      <c r="BM352" s="24" t="s">
        <v>396</v>
      </c>
    </row>
    <row r="353" spans="2:65" s="11" customFormat="1" ht="13.5">
      <c r="B353" s="206"/>
      <c r="C353" s="207"/>
      <c r="D353" s="208" t="s">
        <v>145</v>
      </c>
      <c r="E353" s="209" t="s">
        <v>34</v>
      </c>
      <c r="F353" s="210" t="s">
        <v>186</v>
      </c>
      <c r="G353" s="207"/>
      <c r="H353" s="211" t="s">
        <v>34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145</v>
      </c>
      <c r="AU353" s="217" t="s">
        <v>87</v>
      </c>
      <c r="AV353" s="11" t="s">
        <v>82</v>
      </c>
      <c r="AW353" s="11" t="s">
        <v>41</v>
      </c>
      <c r="AX353" s="11" t="s">
        <v>77</v>
      </c>
      <c r="AY353" s="217" t="s">
        <v>136</v>
      </c>
    </row>
    <row r="354" spans="2:65" s="11" customFormat="1" ht="13.5">
      <c r="B354" s="206"/>
      <c r="C354" s="207"/>
      <c r="D354" s="208" t="s">
        <v>145</v>
      </c>
      <c r="E354" s="209" t="s">
        <v>34</v>
      </c>
      <c r="F354" s="210" t="s">
        <v>187</v>
      </c>
      <c r="G354" s="207"/>
      <c r="H354" s="211" t="s">
        <v>34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145</v>
      </c>
      <c r="AU354" s="217" t="s">
        <v>87</v>
      </c>
      <c r="AV354" s="11" t="s">
        <v>82</v>
      </c>
      <c r="AW354" s="11" t="s">
        <v>41</v>
      </c>
      <c r="AX354" s="11" t="s">
        <v>77</v>
      </c>
      <c r="AY354" s="217" t="s">
        <v>136</v>
      </c>
    </row>
    <row r="355" spans="2:65" s="11" customFormat="1" ht="13.5">
      <c r="B355" s="206"/>
      <c r="C355" s="207"/>
      <c r="D355" s="208" t="s">
        <v>145</v>
      </c>
      <c r="E355" s="209" t="s">
        <v>34</v>
      </c>
      <c r="F355" s="210" t="s">
        <v>397</v>
      </c>
      <c r="G355" s="207"/>
      <c r="H355" s="211" t="s">
        <v>34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145</v>
      </c>
      <c r="AU355" s="217" t="s">
        <v>87</v>
      </c>
      <c r="AV355" s="11" t="s">
        <v>82</v>
      </c>
      <c r="AW355" s="11" t="s">
        <v>41</v>
      </c>
      <c r="AX355" s="11" t="s">
        <v>77</v>
      </c>
      <c r="AY355" s="217" t="s">
        <v>136</v>
      </c>
    </row>
    <row r="356" spans="2:65" s="12" customFormat="1" ht="13.5">
      <c r="B356" s="218"/>
      <c r="C356" s="219"/>
      <c r="D356" s="208" t="s">
        <v>145</v>
      </c>
      <c r="E356" s="220" t="s">
        <v>34</v>
      </c>
      <c r="F356" s="221" t="s">
        <v>188</v>
      </c>
      <c r="G356" s="219"/>
      <c r="H356" s="222">
        <v>561.96400000000006</v>
      </c>
      <c r="I356" s="223"/>
      <c r="J356" s="219"/>
      <c r="K356" s="219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145</v>
      </c>
      <c r="AU356" s="228" t="s">
        <v>87</v>
      </c>
      <c r="AV356" s="12" t="s">
        <v>87</v>
      </c>
      <c r="AW356" s="12" t="s">
        <v>41</v>
      </c>
      <c r="AX356" s="12" t="s">
        <v>77</v>
      </c>
      <c r="AY356" s="228" t="s">
        <v>136</v>
      </c>
    </row>
    <row r="357" spans="2:65" s="11" customFormat="1" ht="13.5">
      <c r="B357" s="206"/>
      <c r="C357" s="207"/>
      <c r="D357" s="208" t="s">
        <v>145</v>
      </c>
      <c r="E357" s="209" t="s">
        <v>34</v>
      </c>
      <c r="F357" s="210" t="s">
        <v>398</v>
      </c>
      <c r="G357" s="207"/>
      <c r="H357" s="211" t="s">
        <v>34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145</v>
      </c>
      <c r="AU357" s="217" t="s">
        <v>87</v>
      </c>
      <c r="AV357" s="11" t="s">
        <v>82</v>
      </c>
      <c r="AW357" s="11" t="s">
        <v>41</v>
      </c>
      <c r="AX357" s="11" t="s">
        <v>77</v>
      </c>
      <c r="AY357" s="217" t="s">
        <v>136</v>
      </c>
    </row>
    <row r="358" spans="2:65" s="12" customFormat="1" ht="13.5">
      <c r="B358" s="218"/>
      <c r="C358" s="219"/>
      <c r="D358" s="208" t="s">
        <v>145</v>
      </c>
      <c r="E358" s="220" t="s">
        <v>34</v>
      </c>
      <c r="F358" s="221" t="s">
        <v>188</v>
      </c>
      <c r="G358" s="219"/>
      <c r="H358" s="222">
        <v>561.96400000000006</v>
      </c>
      <c r="I358" s="223"/>
      <c r="J358" s="219"/>
      <c r="K358" s="219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145</v>
      </c>
      <c r="AU358" s="228" t="s">
        <v>87</v>
      </c>
      <c r="AV358" s="12" t="s">
        <v>87</v>
      </c>
      <c r="AW358" s="12" t="s">
        <v>41</v>
      </c>
      <c r="AX358" s="12" t="s">
        <v>77</v>
      </c>
      <c r="AY358" s="228" t="s">
        <v>136</v>
      </c>
    </row>
    <row r="359" spans="2:65" s="13" customFormat="1" ht="13.5">
      <c r="B359" s="229"/>
      <c r="C359" s="230"/>
      <c r="D359" s="231" t="s">
        <v>145</v>
      </c>
      <c r="E359" s="232" t="s">
        <v>34</v>
      </c>
      <c r="F359" s="233" t="s">
        <v>149</v>
      </c>
      <c r="G359" s="230"/>
      <c r="H359" s="234">
        <v>1123.9280000000001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AT359" s="240" t="s">
        <v>145</v>
      </c>
      <c r="AU359" s="240" t="s">
        <v>87</v>
      </c>
      <c r="AV359" s="13" t="s">
        <v>143</v>
      </c>
      <c r="AW359" s="13" t="s">
        <v>41</v>
      </c>
      <c r="AX359" s="13" t="s">
        <v>82</v>
      </c>
      <c r="AY359" s="240" t="s">
        <v>136</v>
      </c>
    </row>
    <row r="360" spans="2:65" s="1" customFormat="1" ht="22.5" customHeight="1">
      <c r="B360" s="42"/>
      <c r="C360" s="194" t="s">
        <v>399</v>
      </c>
      <c r="D360" s="194" t="s">
        <v>138</v>
      </c>
      <c r="E360" s="195" t="s">
        <v>400</v>
      </c>
      <c r="F360" s="196" t="s">
        <v>401</v>
      </c>
      <c r="G360" s="197" t="s">
        <v>141</v>
      </c>
      <c r="H360" s="198">
        <v>85.013999999999996</v>
      </c>
      <c r="I360" s="199"/>
      <c r="J360" s="200">
        <f>ROUND(I360*H360,2)</f>
        <v>0</v>
      </c>
      <c r="K360" s="196" t="s">
        <v>142</v>
      </c>
      <c r="L360" s="62"/>
      <c r="M360" s="201" t="s">
        <v>34</v>
      </c>
      <c r="N360" s="202" t="s">
        <v>48</v>
      </c>
      <c r="O360" s="43"/>
      <c r="P360" s="203">
        <f>O360*H360</f>
        <v>0</v>
      </c>
      <c r="Q360" s="203">
        <v>4.0000000000000002E-4</v>
      </c>
      <c r="R360" s="203">
        <f>Q360*H360</f>
        <v>3.4005599999999997E-2</v>
      </c>
      <c r="S360" s="203">
        <v>0</v>
      </c>
      <c r="T360" s="204">
        <f>S360*H360</f>
        <v>0</v>
      </c>
      <c r="AR360" s="24" t="s">
        <v>222</v>
      </c>
      <c r="AT360" s="24" t="s">
        <v>138</v>
      </c>
      <c r="AU360" s="24" t="s">
        <v>87</v>
      </c>
      <c r="AY360" s="24" t="s">
        <v>136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24" t="s">
        <v>82</v>
      </c>
      <c r="BK360" s="205">
        <f>ROUND(I360*H360,2)</f>
        <v>0</v>
      </c>
      <c r="BL360" s="24" t="s">
        <v>222</v>
      </c>
      <c r="BM360" s="24" t="s">
        <v>402</v>
      </c>
    </row>
    <row r="361" spans="2:65" s="11" customFormat="1" ht="13.5">
      <c r="B361" s="206"/>
      <c r="C361" s="207"/>
      <c r="D361" s="208" t="s">
        <v>145</v>
      </c>
      <c r="E361" s="209" t="s">
        <v>34</v>
      </c>
      <c r="F361" s="210" t="s">
        <v>186</v>
      </c>
      <c r="G361" s="207"/>
      <c r="H361" s="211" t="s">
        <v>34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145</v>
      </c>
      <c r="AU361" s="217" t="s">
        <v>87</v>
      </c>
      <c r="AV361" s="11" t="s">
        <v>82</v>
      </c>
      <c r="AW361" s="11" t="s">
        <v>41</v>
      </c>
      <c r="AX361" s="11" t="s">
        <v>77</v>
      </c>
      <c r="AY361" s="217" t="s">
        <v>136</v>
      </c>
    </row>
    <row r="362" spans="2:65" s="11" customFormat="1" ht="13.5">
      <c r="B362" s="206"/>
      <c r="C362" s="207"/>
      <c r="D362" s="208" t="s">
        <v>145</v>
      </c>
      <c r="E362" s="209" t="s">
        <v>34</v>
      </c>
      <c r="F362" s="210" t="s">
        <v>383</v>
      </c>
      <c r="G362" s="207"/>
      <c r="H362" s="211" t="s">
        <v>34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145</v>
      </c>
      <c r="AU362" s="217" t="s">
        <v>87</v>
      </c>
      <c r="AV362" s="11" t="s">
        <v>82</v>
      </c>
      <c r="AW362" s="11" t="s">
        <v>41</v>
      </c>
      <c r="AX362" s="11" t="s">
        <v>77</v>
      </c>
      <c r="AY362" s="217" t="s">
        <v>136</v>
      </c>
    </row>
    <row r="363" spans="2:65" s="11" customFormat="1" ht="13.5">
      <c r="B363" s="206"/>
      <c r="C363" s="207"/>
      <c r="D363" s="208" t="s">
        <v>145</v>
      </c>
      <c r="E363" s="209" t="s">
        <v>34</v>
      </c>
      <c r="F363" s="210" t="s">
        <v>397</v>
      </c>
      <c r="G363" s="207"/>
      <c r="H363" s="211" t="s">
        <v>34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145</v>
      </c>
      <c r="AU363" s="217" t="s">
        <v>87</v>
      </c>
      <c r="AV363" s="11" t="s">
        <v>82</v>
      </c>
      <c r="AW363" s="11" t="s">
        <v>41</v>
      </c>
      <c r="AX363" s="11" t="s">
        <v>77</v>
      </c>
      <c r="AY363" s="217" t="s">
        <v>136</v>
      </c>
    </row>
    <row r="364" spans="2:65" s="12" customFormat="1" ht="13.5">
      <c r="B364" s="218"/>
      <c r="C364" s="219"/>
      <c r="D364" s="208" t="s">
        <v>145</v>
      </c>
      <c r="E364" s="220" t="s">
        <v>34</v>
      </c>
      <c r="F364" s="221" t="s">
        <v>384</v>
      </c>
      <c r="G364" s="219"/>
      <c r="H364" s="222">
        <v>9.9789999999999992</v>
      </c>
      <c r="I364" s="223"/>
      <c r="J364" s="219"/>
      <c r="K364" s="219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145</v>
      </c>
      <c r="AU364" s="228" t="s">
        <v>87</v>
      </c>
      <c r="AV364" s="12" t="s">
        <v>87</v>
      </c>
      <c r="AW364" s="12" t="s">
        <v>41</v>
      </c>
      <c r="AX364" s="12" t="s">
        <v>77</v>
      </c>
      <c r="AY364" s="228" t="s">
        <v>136</v>
      </c>
    </row>
    <row r="365" spans="2:65" s="12" customFormat="1" ht="13.5">
      <c r="B365" s="218"/>
      <c r="C365" s="219"/>
      <c r="D365" s="208" t="s">
        <v>145</v>
      </c>
      <c r="E365" s="220" t="s">
        <v>34</v>
      </c>
      <c r="F365" s="221" t="s">
        <v>385</v>
      </c>
      <c r="G365" s="219"/>
      <c r="H365" s="222">
        <v>32.527999999999999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145</v>
      </c>
      <c r="AU365" s="228" t="s">
        <v>87</v>
      </c>
      <c r="AV365" s="12" t="s">
        <v>87</v>
      </c>
      <c r="AW365" s="12" t="s">
        <v>41</v>
      </c>
      <c r="AX365" s="12" t="s">
        <v>77</v>
      </c>
      <c r="AY365" s="228" t="s">
        <v>136</v>
      </c>
    </row>
    <row r="366" spans="2:65" s="11" customFormat="1" ht="13.5">
      <c r="B366" s="206"/>
      <c r="C366" s="207"/>
      <c r="D366" s="208" t="s">
        <v>145</v>
      </c>
      <c r="E366" s="209" t="s">
        <v>34</v>
      </c>
      <c r="F366" s="210" t="s">
        <v>398</v>
      </c>
      <c r="G366" s="207"/>
      <c r="H366" s="211" t="s">
        <v>34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145</v>
      </c>
      <c r="AU366" s="217" t="s">
        <v>87</v>
      </c>
      <c r="AV366" s="11" t="s">
        <v>82</v>
      </c>
      <c r="AW366" s="11" t="s">
        <v>41</v>
      </c>
      <c r="AX366" s="11" t="s">
        <v>77</v>
      </c>
      <c r="AY366" s="217" t="s">
        <v>136</v>
      </c>
    </row>
    <row r="367" spans="2:65" s="12" customFormat="1" ht="13.5">
      <c r="B367" s="218"/>
      <c r="C367" s="219"/>
      <c r="D367" s="208" t="s">
        <v>145</v>
      </c>
      <c r="E367" s="220" t="s">
        <v>34</v>
      </c>
      <c r="F367" s="221" t="s">
        <v>384</v>
      </c>
      <c r="G367" s="219"/>
      <c r="H367" s="222">
        <v>9.9789999999999992</v>
      </c>
      <c r="I367" s="223"/>
      <c r="J367" s="219"/>
      <c r="K367" s="219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145</v>
      </c>
      <c r="AU367" s="228" t="s">
        <v>87</v>
      </c>
      <c r="AV367" s="12" t="s">
        <v>87</v>
      </c>
      <c r="AW367" s="12" t="s">
        <v>41</v>
      </c>
      <c r="AX367" s="12" t="s">
        <v>77</v>
      </c>
      <c r="AY367" s="228" t="s">
        <v>136</v>
      </c>
    </row>
    <row r="368" spans="2:65" s="12" customFormat="1" ht="13.5">
      <c r="B368" s="218"/>
      <c r="C368" s="219"/>
      <c r="D368" s="208" t="s">
        <v>145</v>
      </c>
      <c r="E368" s="220" t="s">
        <v>34</v>
      </c>
      <c r="F368" s="221" t="s">
        <v>385</v>
      </c>
      <c r="G368" s="219"/>
      <c r="H368" s="222">
        <v>32.527999999999999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145</v>
      </c>
      <c r="AU368" s="228" t="s">
        <v>87</v>
      </c>
      <c r="AV368" s="12" t="s">
        <v>87</v>
      </c>
      <c r="AW368" s="12" t="s">
        <v>41</v>
      </c>
      <c r="AX368" s="12" t="s">
        <v>77</v>
      </c>
      <c r="AY368" s="228" t="s">
        <v>136</v>
      </c>
    </row>
    <row r="369" spans="2:65" s="13" customFormat="1" ht="13.5">
      <c r="B369" s="229"/>
      <c r="C369" s="230"/>
      <c r="D369" s="231" t="s">
        <v>145</v>
      </c>
      <c r="E369" s="232" t="s">
        <v>34</v>
      </c>
      <c r="F369" s="233" t="s">
        <v>149</v>
      </c>
      <c r="G369" s="230"/>
      <c r="H369" s="234">
        <v>85.013999999999996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AT369" s="240" t="s">
        <v>145</v>
      </c>
      <c r="AU369" s="240" t="s">
        <v>87</v>
      </c>
      <c r="AV369" s="13" t="s">
        <v>143</v>
      </c>
      <c r="AW369" s="13" t="s">
        <v>41</v>
      </c>
      <c r="AX369" s="13" t="s">
        <v>82</v>
      </c>
      <c r="AY369" s="240" t="s">
        <v>136</v>
      </c>
    </row>
    <row r="370" spans="2:65" s="1" customFormat="1" ht="22.5" customHeight="1">
      <c r="B370" s="42"/>
      <c r="C370" s="244" t="s">
        <v>403</v>
      </c>
      <c r="D370" s="244" t="s">
        <v>263</v>
      </c>
      <c r="E370" s="245" t="s">
        <v>404</v>
      </c>
      <c r="F370" s="246" t="s">
        <v>405</v>
      </c>
      <c r="G370" s="247" t="s">
        <v>141</v>
      </c>
      <c r="H370" s="248">
        <v>695.14200000000005</v>
      </c>
      <c r="I370" s="249"/>
      <c r="J370" s="250">
        <f>ROUND(I370*H370,2)</f>
        <v>0</v>
      </c>
      <c r="K370" s="246" t="s">
        <v>142</v>
      </c>
      <c r="L370" s="251"/>
      <c r="M370" s="252" t="s">
        <v>34</v>
      </c>
      <c r="N370" s="253" t="s">
        <v>48</v>
      </c>
      <c r="O370" s="43"/>
      <c r="P370" s="203">
        <f>O370*H370</f>
        <v>0</v>
      </c>
      <c r="Q370" s="203">
        <v>4.4999999999999997E-3</v>
      </c>
      <c r="R370" s="203">
        <f>Q370*H370</f>
        <v>3.128139</v>
      </c>
      <c r="S370" s="203">
        <v>0</v>
      </c>
      <c r="T370" s="204">
        <f>S370*H370</f>
        <v>0</v>
      </c>
      <c r="AR370" s="24" t="s">
        <v>286</v>
      </c>
      <c r="AT370" s="24" t="s">
        <v>263</v>
      </c>
      <c r="AU370" s="24" t="s">
        <v>87</v>
      </c>
      <c r="AY370" s="24" t="s">
        <v>136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24" t="s">
        <v>82</v>
      </c>
      <c r="BK370" s="205">
        <f>ROUND(I370*H370,2)</f>
        <v>0</v>
      </c>
      <c r="BL370" s="24" t="s">
        <v>222</v>
      </c>
      <c r="BM370" s="24" t="s">
        <v>406</v>
      </c>
    </row>
    <row r="371" spans="2:65" s="11" customFormat="1" ht="13.5">
      <c r="B371" s="206"/>
      <c r="C371" s="207"/>
      <c r="D371" s="208" t="s">
        <v>145</v>
      </c>
      <c r="E371" s="209" t="s">
        <v>34</v>
      </c>
      <c r="F371" s="210" t="s">
        <v>186</v>
      </c>
      <c r="G371" s="207"/>
      <c r="H371" s="211" t="s">
        <v>34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145</v>
      </c>
      <c r="AU371" s="217" t="s">
        <v>87</v>
      </c>
      <c r="AV371" s="11" t="s">
        <v>82</v>
      </c>
      <c r="AW371" s="11" t="s">
        <v>41</v>
      </c>
      <c r="AX371" s="11" t="s">
        <v>77</v>
      </c>
      <c r="AY371" s="217" t="s">
        <v>136</v>
      </c>
    </row>
    <row r="372" spans="2:65" s="11" customFormat="1" ht="13.5">
      <c r="B372" s="206"/>
      <c r="C372" s="207"/>
      <c r="D372" s="208" t="s">
        <v>145</v>
      </c>
      <c r="E372" s="209" t="s">
        <v>34</v>
      </c>
      <c r="F372" s="210" t="s">
        <v>187</v>
      </c>
      <c r="G372" s="207"/>
      <c r="H372" s="211" t="s">
        <v>34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145</v>
      </c>
      <c r="AU372" s="217" t="s">
        <v>87</v>
      </c>
      <c r="AV372" s="11" t="s">
        <v>82</v>
      </c>
      <c r="AW372" s="11" t="s">
        <v>41</v>
      </c>
      <c r="AX372" s="11" t="s">
        <v>77</v>
      </c>
      <c r="AY372" s="217" t="s">
        <v>136</v>
      </c>
    </row>
    <row r="373" spans="2:65" s="12" customFormat="1" ht="13.5">
      <c r="B373" s="218"/>
      <c r="C373" s="219"/>
      <c r="D373" s="208" t="s">
        <v>145</v>
      </c>
      <c r="E373" s="220" t="s">
        <v>34</v>
      </c>
      <c r="F373" s="221" t="s">
        <v>188</v>
      </c>
      <c r="G373" s="219"/>
      <c r="H373" s="222">
        <v>561.96400000000006</v>
      </c>
      <c r="I373" s="223"/>
      <c r="J373" s="219"/>
      <c r="K373" s="219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145</v>
      </c>
      <c r="AU373" s="228" t="s">
        <v>87</v>
      </c>
      <c r="AV373" s="12" t="s">
        <v>87</v>
      </c>
      <c r="AW373" s="12" t="s">
        <v>41</v>
      </c>
      <c r="AX373" s="12" t="s">
        <v>77</v>
      </c>
      <c r="AY373" s="228" t="s">
        <v>136</v>
      </c>
    </row>
    <row r="374" spans="2:65" s="11" customFormat="1" ht="13.5">
      <c r="B374" s="206"/>
      <c r="C374" s="207"/>
      <c r="D374" s="208" t="s">
        <v>145</v>
      </c>
      <c r="E374" s="209" t="s">
        <v>34</v>
      </c>
      <c r="F374" s="210" t="s">
        <v>407</v>
      </c>
      <c r="G374" s="207"/>
      <c r="H374" s="211" t="s">
        <v>34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145</v>
      </c>
      <c r="AU374" s="217" t="s">
        <v>87</v>
      </c>
      <c r="AV374" s="11" t="s">
        <v>82</v>
      </c>
      <c r="AW374" s="11" t="s">
        <v>41</v>
      </c>
      <c r="AX374" s="11" t="s">
        <v>77</v>
      </c>
      <c r="AY374" s="217" t="s">
        <v>136</v>
      </c>
    </row>
    <row r="375" spans="2:65" s="12" customFormat="1" ht="13.5">
      <c r="B375" s="218"/>
      <c r="C375" s="219"/>
      <c r="D375" s="208" t="s">
        <v>145</v>
      </c>
      <c r="E375" s="220" t="s">
        <v>34</v>
      </c>
      <c r="F375" s="221" t="s">
        <v>384</v>
      </c>
      <c r="G375" s="219"/>
      <c r="H375" s="222">
        <v>9.9789999999999992</v>
      </c>
      <c r="I375" s="223"/>
      <c r="J375" s="219"/>
      <c r="K375" s="219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145</v>
      </c>
      <c r="AU375" s="228" t="s">
        <v>87</v>
      </c>
      <c r="AV375" s="12" t="s">
        <v>87</v>
      </c>
      <c r="AW375" s="12" t="s">
        <v>41</v>
      </c>
      <c r="AX375" s="12" t="s">
        <v>77</v>
      </c>
      <c r="AY375" s="228" t="s">
        <v>136</v>
      </c>
    </row>
    <row r="376" spans="2:65" s="12" customFormat="1" ht="13.5">
      <c r="B376" s="218"/>
      <c r="C376" s="219"/>
      <c r="D376" s="208" t="s">
        <v>145</v>
      </c>
      <c r="E376" s="220" t="s">
        <v>34</v>
      </c>
      <c r="F376" s="221" t="s">
        <v>385</v>
      </c>
      <c r="G376" s="219"/>
      <c r="H376" s="222">
        <v>32.527999999999999</v>
      </c>
      <c r="I376" s="223"/>
      <c r="J376" s="219"/>
      <c r="K376" s="219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145</v>
      </c>
      <c r="AU376" s="228" t="s">
        <v>87</v>
      </c>
      <c r="AV376" s="12" t="s">
        <v>87</v>
      </c>
      <c r="AW376" s="12" t="s">
        <v>41</v>
      </c>
      <c r="AX376" s="12" t="s">
        <v>77</v>
      </c>
      <c r="AY376" s="228" t="s">
        <v>136</v>
      </c>
    </row>
    <row r="377" spans="2:65" s="13" customFormat="1" ht="13.5">
      <c r="B377" s="229"/>
      <c r="C377" s="230"/>
      <c r="D377" s="208" t="s">
        <v>145</v>
      </c>
      <c r="E377" s="241" t="s">
        <v>34</v>
      </c>
      <c r="F377" s="242" t="s">
        <v>149</v>
      </c>
      <c r="G377" s="230"/>
      <c r="H377" s="243">
        <v>604.471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145</v>
      </c>
      <c r="AU377" s="240" t="s">
        <v>87</v>
      </c>
      <c r="AV377" s="13" t="s">
        <v>143</v>
      </c>
      <c r="AW377" s="13" t="s">
        <v>41</v>
      </c>
      <c r="AX377" s="13" t="s">
        <v>77</v>
      </c>
      <c r="AY377" s="240" t="s">
        <v>136</v>
      </c>
    </row>
    <row r="378" spans="2:65" s="12" customFormat="1" ht="13.5">
      <c r="B378" s="218"/>
      <c r="C378" s="219"/>
      <c r="D378" s="208" t="s">
        <v>145</v>
      </c>
      <c r="E378" s="220" t="s">
        <v>34</v>
      </c>
      <c r="F378" s="221" t="s">
        <v>408</v>
      </c>
      <c r="G378" s="219"/>
      <c r="H378" s="222">
        <v>695.14200000000005</v>
      </c>
      <c r="I378" s="223"/>
      <c r="J378" s="219"/>
      <c r="K378" s="219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145</v>
      </c>
      <c r="AU378" s="228" t="s">
        <v>87</v>
      </c>
      <c r="AV378" s="12" t="s">
        <v>87</v>
      </c>
      <c r="AW378" s="12" t="s">
        <v>41</v>
      </c>
      <c r="AX378" s="12" t="s">
        <v>77</v>
      </c>
      <c r="AY378" s="228" t="s">
        <v>136</v>
      </c>
    </row>
    <row r="379" spans="2:65" s="13" customFormat="1" ht="13.5">
      <c r="B379" s="229"/>
      <c r="C379" s="230"/>
      <c r="D379" s="231" t="s">
        <v>145</v>
      </c>
      <c r="E379" s="232" t="s">
        <v>34</v>
      </c>
      <c r="F379" s="233" t="s">
        <v>149</v>
      </c>
      <c r="G379" s="230"/>
      <c r="H379" s="234">
        <v>695.14200000000005</v>
      </c>
      <c r="I379" s="235"/>
      <c r="J379" s="230"/>
      <c r="K379" s="230"/>
      <c r="L379" s="236"/>
      <c r="M379" s="237"/>
      <c r="N379" s="238"/>
      <c r="O379" s="238"/>
      <c r="P379" s="238"/>
      <c r="Q379" s="238"/>
      <c r="R379" s="238"/>
      <c r="S379" s="238"/>
      <c r="T379" s="239"/>
      <c r="AT379" s="240" t="s">
        <v>145</v>
      </c>
      <c r="AU379" s="240" t="s">
        <v>87</v>
      </c>
      <c r="AV379" s="13" t="s">
        <v>143</v>
      </c>
      <c r="AW379" s="13" t="s">
        <v>41</v>
      </c>
      <c r="AX379" s="13" t="s">
        <v>82</v>
      </c>
      <c r="AY379" s="240" t="s">
        <v>136</v>
      </c>
    </row>
    <row r="380" spans="2:65" s="1" customFormat="1" ht="31.5" customHeight="1">
      <c r="B380" s="42"/>
      <c r="C380" s="244" t="s">
        <v>409</v>
      </c>
      <c r="D380" s="244" t="s">
        <v>263</v>
      </c>
      <c r="E380" s="245" t="s">
        <v>410</v>
      </c>
      <c r="F380" s="246" t="s">
        <v>411</v>
      </c>
      <c r="G380" s="247" t="s">
        <v>141</v>
      </c>
      <c r="H380" s="248">
        <v>695.14200000000005</v>
      </c>
      <c r="I380" s="249"/>
      <c r="J380" s="250">
        <f>ROUND(I380*H380,2)</f>
        <v>0</v>
      </c>
      <c r="K380" s="246" t="s">
        <v>142</v>
      </c>
      <c r="L380" s="251"/>
      <c r="M380" s="252" t="s">
        <v>34</v>
      </c>
      <c r="N380" s="253" t="s">
        <v>48</v>
      </c>
      <c r="O380" s="43"/>
      <c r="P380" s="203">
        <f>O380*H380</f>
        <v>0</v>
      </c>
      <c r="Q380" s="203">
        <v>4.8999999999999998E-3</v>
      </c>
      <c r="R380" s="203">
        <f>Q380*H380</f>
        <v>3.4061958000000003</v>
      </c>
      <c r="S380" s="203">
        <v>0</v>
      </c>
      <c r="T380" s="204">
        <f>S380*H380</f>
        <v>0</v>
      </c>
      <c r="AR380" s="24" t="s">
        <v>286</v>
      </c>
      <c r="AT380" s="24" t="s">
        <v>263</v>
      </c>
      <c r="AU380" s="24" t="s">
        <v>87</v>
      </c>
      <c r="AY380" s="24" t="s">
        <v>136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24" t="s">
        <v>82</v>
      </c>
      <c r="BK380" s="205">
        <f>ROUND(I380*H380,2)</f>
        <v>0</v>
      </c>
      <c r="BL380" s="24" t="s">
        <v>222</v>
      </c>
      <c r="BM380" s="24" t="s">
        <v>412</v>
      </c>
    </row>
    <row r="381" spans="2:65" s="11" customFormat="1" ht="13.5">
      <c r="B381" s="206"/>
      <c r="C381" s="207"/>
      <c r="D381" s="208" t="s">
        <v>145</v>
      </c>
      <c r="E381" s="209" t="s">
        <v>34</v>
      </c>
      <c r="F381" s="210" t="s">
        <v>186</v>
      </c>
      <c r="G381" s="207"/>
      <c r="H381" s="211" t="s">
        <v>34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145</v>
      </c>
      <c r="AU381" s="217" t="s">
        <v>87</v>
      </c>
      <c r="AV381" s="11" t="s">
        <v>82</v>
      </c>
      <c r="AW381" s="11" t="s">
        <v>41</v>
      </c>
      <c r="AX381" s="11" t="s">
        <v>77</v>
      </c>
      <c r="AY381" s="217" t="s">
        <v>136</v>
      </c>
    </row>
    <row r="382" spans="2:65" s="11" customFormat="1" ht="13.5">
      <c r="B382" s="206"/>
      <c r="C382" s="207"/>
      <c r="D382" s="208" t="s">
        <v>145</v>
      </c>
      <c r="E382" s="209" t="s">
        <v>34</v>
      </c>
      <c r="F382" s="210" t="s">
        <v>187</v>
      </c>
      <c r="G382" s="207"/>
      <c r="H382" s="211" t="s">
        <v>34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145</v>
      </c>
      <c r="AU382" s="217" t="s">
        <v>87</v>
      </c>
      <c r="AV382" s="11" t="s">
        <v>82</v>
      </c>
      <c r="AW382" s="11" t="s">
        <v>41</v>
      </c>
      <c r="AX382" s="11" t="s">
        <v>77</v>
      </c>
      <c r="AY382" s="217" t="s">
        <v>136</v>
      </c>
    </row>
    <row r="383" spans="2:65" s="12" customFormat="1" ht="13.5">
      <c r="B383" s="218"/>
      <c r="C383" s="219"/>
      <c r="D383" s="208" t="s">
        <v>145</v>
      </c>
      <c r="E383" s="220" t="s">
        <v>34</v>
      </c>
      <c r="F383" s="221" t="s">
        <v>188</v>
      </c>
      <c r="G383" s="219"/>
      <c r="H383" s="222">
        <v>561.96400000000006</v>
      </c>
      <c r="I383" s="223"/>
      <c r="J383" s="219"/>
      <c r="K383" s="219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145</v>
      </c>
      <c r="AU383" s="228" t="s">
        <v>87</v>
      </c>
      <c r="AV383" s="12" t="s">
        <v>87</v>
      </c>
      <c r="AW383" s="12" t="s">
        <v>41</v>
      </c>
      <c r="AX383" s="12" t="s">
        <v>77</v>
      </c>
      <c r="AY383" s="228" t="s">
        <v>136</v>
      </c>
    </row>
    <row r="384" spans="2:65" s="11" customFormat="1" ht="13.5">
      <c r="B384" s="206"/>
      <c r="C384" s="207"/>
      <c r="D384" s="208" t="s">
        <v>145</v>
      </c>
      <c r="E384" s="209" t="s">
        <v>34</v>
      </c>
      <c r="F384" s="210" t="s">
        <v>407</v>
      </c>
      <c r="G384" s="207"/>
      <c r="H384" s="211" t="s">
        <v>34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145</v>
      </c>
      <c r="AU384" s="217" t="s">
        <v>87</v>
      </c>
      <c r="AV384" s="11" t="s">
        <v>82</v>
      </c>
      <c r="AW384" s="11" t="s">
        <v>41</v>
      </c>
      <c r="AX384" s="11" t="s">
        <v>77</v>
      </c>
      <c r="AY384" s="217" t="s">
        <v>136</v>
      </c>
    </row>
    <row r="385" spans="2:65" s="12" customFormat="1" ht="13.5">
      <c r="B385" s="218"/>
      <c r="C385" s="219"/>
      <c r="D385" s="208" t="s">
        <v>145</v>
      </c>
      <c r="E385" s="220" t="s">
        <v>34</v>
      </c>
      <c r="F385" s="221" t="s">
        <v>384</v>
      </c>
      <c r="G385" s="219"/>
      <c r="H385" s="222">
        <v>9.9789999999999992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145</v>
      </c>
      <c r="AU385" s="228" t="s">
        <v>87</v>
      </c>
      <c r="AV385" s="12" t="s">
        <v>87</v>
      </c>
      <c r="AW385" s="12" t="s">
        <v>41</v>
      </c>
      <c r="AX385" s="12" t="s">
        <v>77</v>
      </c>
      <c r="AY385" s="228" t="s">
        <v>136</v>
      </c>
    </row>
    <row r="386" spans="2:65" s="12" customFormat="1" ht="13.5">
      <c r="B386" s="218"/>
      <c r="C386" s="219"/>
      <c r="D386" s="208" t="s">
        <v>145</v>
      </c>
      <c r="E386" s="220" t="s">
        <v>34</v>
      </c>
      <c r="F386" s="221" t="s">
        <v>385</v>
      </c>
      <c r="G386" s="219"/>
      <c r="H386" s="222">
        <v>32.527999999999999</v>
      </c>
      <c r="I386" s="223"/>
      <c r="J386" s="219"/>
      <c r="K386" s="219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145</v>
      </c>
      <c r="AU386" s="228" t="s">
        <v>87</v>
      </c>
      <c r="AV386" s="12" t="s">
        <v>87</v>
      </c>
      <c r="AW386" s="12" t="s">
        <v>41</v>
      </c>
      <c r="AX386" s="12" t="s">
        <v>77</v>
      </c>
      <c r="AY386" s="228" t="s">
        <v>136</v>
      </c>
    </row>
    <row r="387" spans="2:65" s="13" customFormat="1" ht="13.5">
      <c r="B387" s="229"/>
      <c r="C387" s="230"/>
      <c r="D387" s="208" t="s">
        <v>145</v>
      </c>
      <c r="E387" s="241" t="s">
        <v>34</v>
      </c>
      <c r="F387" s="242" t="s">
        <v>149</v>
      </c>
      <c r="G387" s="230"/>
      <c r="H387" s="243">
        <v>604.471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AT387" s="240" t="s">
        <v>145</v>
      </c>
      <c r="AU387" s="240" t="s">
        <v>87</v>
      </c>
      <c r="AV387" s="13" t="s">
        <v>143</v>
      </c>
      <c r="AW387" s="13" t="s">
        <v>41</v>
      </c>
      <c r="AX387" s="13" t="s">
        <v>77</v>
      </c>
      <c r="AY387" s="240" t="s">
        <v>136</v>
      </c>
    </row>
    <row r="388" spans="2:65" s="12" customFormat="1" ht="13.5">
      <c r="B388" s="218"/>
      <c r="C388" s="219"/>
      <c r="D388" s="208" t="s">
        <v>145</v>
      </c>
      <c r="E388" s="220" t="s">
        <v>34</v>
      </c>
      <c r="F388" s="221" t="s">
        <v>408</v>
      </c>
      <c r="G388" s="219"/>
      <c r="H388" s="222">
        <v>695.14200000000005</v>
      </c>
      <c r="I388" s="223"/>
      <c r="J388" s="219"/>
      <c r="K388" s="219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145</v>
      </c>
      <c r="AU388" s="228" t="s">
        <v>87</v>
      </c>
      <c r="AV388" s="12" t="s">
        <v>87</v>
      </c>
      <c r="AW388" s="12" t="s">
        <v>41</v>
      </c>
      <c r="AX388" s="12" t="s">
        <v>77</v>
      </c>
      <c r="AY388" s="228" t="s">
        <v>136</v>
      </c>
    </row>
    <row r="389" spans="2:65" s="13" customFormat="1" ht="13.5">
      <c r="B389" s="229"/>
      <c r="C389" s="230"/>
      <c r="D389" s="231" t="s">
        <v>145</v>
      </c>
      <c r="E389" s="232" t="s">
        <v>34</v>
      </c>
      <c r="F389" s="233" t="s">
        <v>149</v>
      </c>
      <c r="G389" s="230"/>
      <c r="H389" s="234">
        <v>695.14200000000005</v>
      </c>
      <c r="I389" s="235"/>
      <c r="J389" s="230"/>
      <c r="K389" s="230"/>
      <c r="L389" s="236"/>
      <c r="M389" s="237"/>
      <c r="N389" s="238"/>
      <c r="O389" s="238"/>
      <c r="P389" s="238"/>
      <c r="Q389" s="238"/>
      <c r="R389" s="238"/>
      <c r="S389" s="238"/>
      <c r="T389" s="239"/>
      <c r="AT389" s="240" t="s">
        <v>145</v>
      </c>
      <c r="AU389" s="240" t="s">
        <v>87</v>
      </c>
      <c r="AV389" s="13" t="s">
        <v>143</v>
      </c>
      <c r="AW389" s="13" t="s">
        <v>41</v>
      </c>
      <c r="AX389" s="13" t="s">
        <v>82</v>
      </c>
      <c r="AY389" s="240" t="s">
        <v>136</v>
      </c>
    </row>
    <row r="390" spans="2:65" s="1" customFormat="1" ht="31.5" customHeight="1">
      <c r="B390" s="42"/>
      <c r="C390" s="194" t="s">
        <v>413</v>
      </c>
      <c r="D390" s="194" t="s">
        <v>138</v>
      </c>
      <c r="E390" s="195" t="s">
        <v>414</v>
      </c>
      <c r="F390" s="196" t="s">
        <v>415</v>
      </c>
      <c r="G390" s="197" t="s">
        <v>141</v>
      </c>
      <c r="H390" s="198">
        <v>561.96400000000006</v>
      </c>
      <c r="I390" s="199"/>
      <c r="J390" s="200">
        <f>ROUND(I390*H390,2)</f>
        <v>0</v>
      </c>
      <c r="K390" s="196" t="s">
        <v>142</v>
      </c>
      <c r="L390" s="62"/>
      <c r="M390" s="201" t="s">
        <v>34</v>
      </c>
      <c r="N390" s="202" t="s">
        <v>48</v>
      </c>
      <c r="O390" s="43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24" t="s">
        <v>222</v>
      </c>
      <c r="AT390" s="24" t="s">
        <v>138</v>
      </c>
      <c r="AU390" s="24" t="s">
        <v>87</v>
      </c>
      <c r="AY390" s="24" t="s">
        <v>136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24" t="s">
        <v>82</v>
      </c>
      <c r="BK390" s="205">
        <f>ROUND(I390*H390,2)</f>
        <v>0</v>
      </c>
      <c r="BL390" s="24" t="s">
        <v>222</v>
      </c>
      <c r="BM390" s="24" t="s">
        <v>416</v>
      </c>
    </row>
    <row r="391" spans="2:65" s="11" customFormat="1" ht="13.5">
      <c r="B391" s="206"/>
      <c r="C391" s="207"/>
      <c r="D391" s="208" t="s">
        <v>145</v>
      </c>
      <c r="E391" s="209" t="s">
        <v>34</v>
      </c>
      <c r="F391" s="210" t="s">
        <v>186</v>
      </c>
      <c r="G391" s="207"/>
      <c r="H391" s="211" t="s">
        <v>34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145</v>
      </c>
      <c r="AU391" s="217" t="s">
        <v>87</v>
      </c>
      <c r="AV391" s="11" t="s">
        <v>82</v>
      </c>
      <c r="AW391" s="11" t="s">
        <v>41</v>
      </c>
      <c r="AX391" s="11" t="s">
        <v>77</v>
      </c>
      <c r="AY391" s="217" t="s">
        <v>136</v>
      </c>
    </row>
    <row r="392" spans="2:65" s="11" customFormat="1" ht="13.5">
      <c r="B392" s="206"/>
      <c r="C392" s="207"/>
      <c r="D392" s="208" t="s">
        <v>145</v>
      </c>
      <c r="E392" s="209" t="s">
        <v>34</v>
      </c>
      <c r="F392" s="210" t="s">
        <v>187</v>
      </c>
      <c r="G392" s="207"/>
      <c r="H392" s="211" t="s">
        <v>34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145</v>
      </c>
      <c r="AU392" s="217" t="s">
        <v>87</v>
      </c>
      <c r="AV392" s="11" t="s">
        <v>82</v>
      </c>
      <c r="AW392" s="11" t="s">
        <v>41</v>
      </c>
      <c r="AX392" s="11" t="s">
        <v>77</v>
      </c>
      <c r="AY392" s="217" t="s">
        <v>136</v>
      </c>
    </row>
    <row r="393" spans="2:65" s="12" customFormat="1" ht="13.5">
      <c r="B393" s="218"/>
      <c r="C393" s="219"/>
      <c r="D393" s="208" t="s">
        <v>145</v>
      </c>
      <c r="E393" s="220" t="s">
        <v>34</v>
      </c>
      <c r="F393" s="221" t="s">
        <v>188</v>
      </c>
      <c r="G393" s="219"/>
      <c r="H393" s="222">
        <v>561.96400000000006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145</v>
      </c>
      <c r="AU393" s="228" t="s">
        <v>87</v>
      </c>
      <c r="AV393" s="12" t="s">
        <v>87</v>
      </c>
      <c r="AW393" s="12" t="s">
        <v>41</v>
      </c>
      <c r="AX393" s="12" t="s">
        <v>77</v>
      </c>
      <c r="AY393" s="228" t="s">
        <v>136</v>
      </c>
    </row>
    <row r="394" spans="2:65" s="13" customFormat="1" ht="13.5">
      <c r="B394" s="229"/>
      <c r="C394" s="230"/>
      <c r="D394" s="231" t="s">
        <v>145</v>
      </c>
      <c r="E394" s="232" t="s">
        <v>34</v>
      </c>
      <c r="F394" s="233" t="s">
        <v>149</v>
      </c>
      <c r="G394" s="230"/>
      <c r="H394" s="234">
        <v>561.96400000000006</v>
      </c>
      <c r="I394" s="235"/>
      <c r="J394" s="230"/>
      <c r="K394" s="230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145</v>
      </c>
      <c r="AU394" s="240" t="s">
        <v>87</v>
      </c>
      <c r="AV394" s="13" t="s">
        <v>143</v>
      </c>
      <c r="AW394" s="13" t="s">
        <v>41</v>
      </c>
      <c r="AX394" s="13" t="s">
        <v>82</v>
      </c>
      <c r="AY394" s="240" t="s">
        <v>136</v>
      </c>
    </row>
    <row r="395" spans="2:65" s="1" customFormat="1" ht="31.5" customHeight="1">
      <c r="B395" s="42"/>
      <c r="C395" s="194" t="s">
        <v>417</v>
      </c>
      <c r="D395" s="194" t="s">
        <v>138</v>
      </c>
      <c r="E395" s="195" t="s">
        <v>418</v>
      </c>
      <c r="F395" s="196" t="s">
        <v>419</v>
      </c>
      <c r="G395" s="197" t="s">
        <v>141</v>
      </c>
      <c r="H395" s="198">
        <v>42.506999999999998</v>
      </c>
      <c r="I395" s="199"/>
      <c r="J395" s="200">
        <f>ROUND(I395*H395,2)</f>
        <v>0</v>
      </c>
      <c r="K395" s="196" t="s">
        <v>142</v>
      </c>
      <c r="L395" s="62"/>
      <c r="M395" s="201" t="s">
        <v>34</v>
      </c>
      <c r="N395" s="202" t="s">
        <v>48</v>
      </c>
      <c r="O395" s="43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AR395" s="24" t="s">
        <v>222</v>
      </c>
      <c r="AT395" s="24" t="s">
        <v>138</v>
      </c>
      <c r="AU395" s="24" t="s">
        <v>87</v>
      </c>
      <c r="AY395" s="24" t="s">
        <v>136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24" t="s">
        <v>82</v>
      </c>
      <c r="BK395" s="205">
        <f>ROUND(I395*H395,2)</f>
        <v>0</v>
      </c>
      <c r="BL395" s="24" t="s">
        <v>222</v>
      </c>
      <c r="BM395" s="24" t="s">
        <v>420</v>
      </c>
    </row>
    <row r="396" spans="2:65" s="11" customFormat="1" ht="13.5">
      <c r="B396" s="206"/>
      <c r="C396" s="207"/>
      <c r="D396" s="208" t="s">
        <v>145</v>
      </c>
      <c r="E396" s="209" t="s">
        <v>34</v>
      </c>
      <c r="F396" s="210" t="s">
        <v>186</v>
      </c>
      <c r="G396" s="207"/>
      <c r="H396" s="211" t="s">
        <v>34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145</v>
      </c>
      <c r="AU396" s="217" t="s">
        <v>87</v>
      </c>
      <c r="AV396" s="11" t="s">
        <v>82</v>
      </c>
      <c r="AW396" s="11" t="s">
        <v>41</v>
      </c>
      <c r="AX396" s="11" t="s">
        <v>77</v>
      </c>
      <c r="AY396" s="217" t="s">
        <v>136</v>
      </c>
    </row>
    <row r="397" spans="2:65" s="11" customFormat="1" ht="13.5">
      <c r="B397" s="206"/>
      <c r="C397" s="207"/>
      <c r="D397" s="208" t="s">
        <v>145</v>
      </c>
      <c r="E397" s="209" t="s">
        <v>34</v>
      </c>
      <c r="F397" s="210" t="s">
        <v>383</v>
      </c>
      <c r="G397" s="207"/>
      <c r="H397" s="211" t="s">
        <v>34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145</v>
      </c>
      <c r="AU397" s="217" t="s">
        <v>87</v>
      </c>
      <c r="AV397" s="11" t="s">
        <v>82</v>
      </c>
      <c r="AW397" s="11" t="s">
        <v>41</v>
      </c>
      <c r="AX397" s="11" t="s">
        <v>77</v>
      </c>
      <c r="AY397" s="217" t="s">
        <v>136</v>
      </c>
    </row>
    <row r="398" spans="2:65" s="12" customFormat="1" ht="13.5">
      <c r="B398" s="218"/>
      <c r="C398" s="219"/>
      <c r="D398" s="208" t="s">
        <v>145</v>
      </c>
      <c r="E398" s="220" t="s">
        <v>34</v>
      </c>
      <c r="F398" s="221" t="s">
        <v>384</v>
      </c>
      <c r="G398" s="219"/>
      <c r="H398" s="222">
        <v>9.9789999999999992</v>
      </c>
      <c r="I398" s="223"/>
      <c r="J398" s="219"/>
      <c r="K398" s="219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145</v>
      </c>
      <c r="AU398" s="228" t="s">
        <v>87</v>
      </c>
      <c r="AV398" s="12" t="s">
        <v>87</v>
      </c>
      <c r="AW398" s="12" t="s">
        <v>41</v>
      </c>
      <c r="AX398" s="12" t="s">
        <v>77</v>
      </c>
      <c r="AY398" s="228" t="s">
        <v>136</v>
      </c>
    </row>
    <row r="399" spans="2:65" s="12" customFormat="1" ht="13.5">
      <c r="B399" s="218"/>
      <c r="C399" s="219"/>
      <c r="D399" s="208" t="s">
        <v>145</v>
      </c>
      <c r="E399" s="220" t="s">
        <v>34</v>
      </c>
      <c r="F399" s="221" t="s">
        <v>385</v>
      </c>
      <c r="G399" s="219"/>
      <c r="H399" s="222">
        <v>32.527999999999999</v>
      </c>
      <c r="I399" s="223"/>
      <c r="J399" s="219"/>
      <c r="K399" s="219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145</v>
      </c>
      <c r="AU399" s="228" t="s">
        <v>87</v>
      </c>
      <c r="AV399" s="12" t="s">
        <v>87</v>
      </c>
      <c r="AW399" s="12" t="s">
        <v>41</v>
      </c>
      <c r="AX399" s="12" t="s">
        <v>77</v>
      </c>
      <c r="AY399" s="228" t="s">
        <v>136</v>
      </c>
    </row>
    <row r="400" spans="2:65" s="13" customFormat="1" ht="13.5">
      <c r="B400" s="229"/>
      <c r="C400" s="230"/>
      <c r="D400" s="231" t="s">
        <v>145</v>
      </c>
      <c r="E400" s="232" t="s">
        <v>34</v>
      </c>
      <c r="F400" s="233" t="s">
        <v>149</v>
      </c>
      <c r="G400" s="230"/>
      <c r="H400" s="234">
        <v>42.506999999999998</v>
      </c>
      <c r="I400" s="235"/>
      <c r="J400" s="230"/>
      <c r="K400" s="230"/>
      <c r="L400" s="236"/>
      <c r="M400" s="237"/>
      <c r="N400" s="238"/>
      <c r="O400" s="238"/>
      <c r="P400" s="238"/>
      <c r="Q400" s="238"/>
      <c r="R400" s="238"/>
      <c r="S400" s="238"/>
      <c r="T400" s="239"/>
      <c r="AT400" s="240" t="s">
        <v>145</v>
      </c>
      <c r="AU400" s="240" t="s">
        <v>87</v>
      </c>
      <c r="AV400" s="13" t="s">
        <v>143</v>
      </c>
      <c r="AW400" s="13" t="s">
        <v>41</v>
      </c>
      <c r="AX400" s="13" t="s">
        <v>82</v>
      </c>
      <c r="AY400" s="240" t="s">
        <v>136</v>
      </c>
    </row>
    <row r="401" spans="2:65" s="1" customFormat="1" ht="22.5" customHeight="1">
      <c r="B401" s="42"/>
      <c r="C401" s="244" t="s">
        <v>421</v>
      </c>
      <c r="D401" s="244" t="s">
        <v>263</v>
      </c>
      <c r="E401" s="245" t="s">
        <v>422</v>
      </c>
      <c r="F401" s="246" t="s">
        <v>423</v>
      </c>
      <c r="G401" s="247" t="s">
        <v>141</v>
      </c>
      <c r="H401" s="248">
        <v>634.69500000000005</v>
      </c>
      <c r="I401" s="249"/>
      <c r="J401" s="250">
        <f>ROUND(I401*H401,2)</f>
        <v>0</v>
      </c>
      <c r="K401" s="246" t="s">
        <v>142</v>
      </c>
      <c r="L401" s="251"/>
      <c r="M401" s="252" t="s">
        <v>34</v>
      </c>
      <c r="N401" s="253" t="s">
        <v>48</v>
      </c>
      <c r="O401" s="43"/>
      <c r="P401" s="203">
        <f>O401*H401</f>
        <v>0</v>
      </c>
      <c r="Q401" s="203">
        <v>1.2E-4</v>
      </c>
      <c r="R401" s="203">
        <f>Q401*H401</f>
        <v>7.6163400000000006E-2</v>
      </c>
      <c r="S401" s="203">
        <v>0</v>
      </c>
      <c r="T401" s="204">
        <f>S401*H401</f>
        <v>0</v>
      </c>
      <c r="AR401" s="24" t="s">
        <v>286</v>
      </c>
      <c r="AT401" s="24" t="s">
        <v>263</v>
      </c>
      <c r="AU401" s="24" t="s">
        <v>87</v>
      </c>
      <c r="AY401" s="24" t="s">
        <v>136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24" t="s">
        <v>82</v>
      </c>
      <c r="BK401" s="205">
        <f>ROUND(I401*H401,2)</f>
        <v>0</v>
      </c>
      <c r="BL401" s="24" t="s">
        <v>222</v>
      </c>
      <c r="BM401" s="24" t="s">
        <v>424</v>
      </c>
    </row>
    <row r="402" spans="2:65" s="11" customFormat="1" ht="13.5">
      <c r="B402" s="206"/>
      <c r="C402" s="207"/>
      <c r="D402" s="208" t="s">
        <v>145</v>
      </c>
      <c r="E402" s="209" t="s">
        <v>34</v>
      </c>
      <c r="F402" s="210" t="s">
        <v>186</v>
      </c>
      <c r="G402" s="207"/>
      <c r="H402" s="211" t="s">
        <v>34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145</v>
      </c>
      <c r="AU402" s="217" t="s">
        <v>87</v>
      </c>
      <c r="AV402" s="11" t="s">
        <v>82</v>
      </c>
      <c r="AW402" s="11" t="s">
        <v>41</v>
      </c>
      <c r="AX402" s="11" t="s">
        <v>77</v>
      </c>
      <c r="AY402" s="217" t="s">
        <v>136</v>
      </c>
    </row>
    <row r="403" spans="2:65" s="11" customFormat="1" ht="13.5">
      <c r="B403" s="206"/>
      <c r="C403" s="207"/>
      <c r="D403" s="208" t="s">
        <v>145</v>
      </c>
      <c r="E403" s="209" t="s">
        <v>34</v>
      </c>
      <c r="F403" s="210" t="s">
        <v>187</v>
      </c>
      <c r="G403" s="207"/>
      <c r="H403" s="211" t="s">
        <v>34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145</v>
      </c>
      <c r="AU403" s="217" t="s">
        <v>87</v>
      </c>
      <c r="AV403" s="11" t="s">
        <v>82</v>
      </c>
      <c r="AW403" s="11" t="s">
        <v>41</v>
      </c>
      <c r="AX403" s="11" t="s">
        <v>77</v>
      </c>
      <c r="AY403" s="217" t="s">
        <v>136</v>
      </c>
    </row>
    <row r="404" spans="2:65" s="12" customFormat="1" ht="13.5">
      <c r="B404" s="218"/>
      <c r="C404" s="219"/>
      <c r="D404" s="208" t="s">
        <v>145</v>
      </c>
      <c r="E404" s="220" t="s">
        <v>34</v>
      </c>
      <c r="F404" s="221" t="s">
        <v>188</v>
      </c>
      <c r="G404" s="219"/>
      <c r="H404" s="222">
        <v>561.96400000000006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145</v>
      </c>
      <c r="AU404" s="228" t="s">
        <v>87</v>
      </c>
      <c r="AV404" s="12" t="s">
        <v>87</v>
      </c>
      <c r="AW404" s="12" t="s">
        <v>41</v>
      </c>
      <c r="AX404" s="12" t="s">
        <v>77</v>
      </c>
      <c r="AY404" s="228" t="s">
        <v>136</v>
      </c>
    </row>
    <row r="405" spans="2:65" s="11" customFormat="1" ht="13.5">
      <c r="B405" s="206"/>
      <c r="C405" s="207"/>
      <c r="D405" s="208" t="s">
        <v>145</v>
      </c>
      <c r="E405" s="209" t="s">
        <v>34</v>
      </c>
      <c r="F405" s="210" t="s">
        <v>383</v>
      </c>
      <c r="G405" s="207"/>
      <c r="H405" s="211" t="s">
        <v>34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145</v>
      </c>
      <c r="AU405" s="217" t="s">
        <v>87</v>
      </c>
      <c r="AV405" s="11" t="s">
        <v>82</v>
      </c>
      <c r="AW405" s="11" t="s">
        <v>41</v>
      </c>
      <c r="AX405" s="11" t="s">
        <v>77</v>
      </c>
      <c r="AY405" s="217" t="s">
        <v>136</v>
      </c>
    </row>
    <row r="406" spans="2:65" s="12" customFormat="1" ht="13.5">
      <c r="B406" s="218"/>
      <c r="C406" s="219"/>
      <c r="D406" s="208" t="s">
        <v>145</v>
      </c>
      <c r="E406" s="220" t="s">
        <v>34</v>
      </c>
      <c r="F406" s="221" t="s">
        <v>384</v>
      </c>
      <c r="G406" s="219"/>
      <c r="H406" s="222">
        <v>9.9789999999999992</v>
      </c>
      <c r="I406" s="223"/>
      <c r="J406" s="219"/>
      <c r="K406" s="219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145</v>
      </c>
      <c r="AU406" s="228" t="s">
        <v>87</v>
      </c>
      <c r="AV406" s="12" t="s">
        <v>87</v>
      </c>
      <c r="AW406" s="12" t="s">
        <v>41</v>
      </c>
      <c r="AX406" s="12" t="s">
        <v>77</v>
      </c>
      <c r="AY406" s="228" t="s">
        <v>136</v>
      </c>
    </row>
    <row r="407" spans="2:65" s="12" customFormat="1" ht="13.5">
      <c r="B407" s="218"/>
      <c r="C407" s="219"/>
      <c r="D407" s="208" t="s">
        <v>145</v>
      </c>
      <c r="E407" s="220" t="s">
        <v>34</v>
      </c>
      <c r="F407" s="221" t="s">
        <v>385</v>
      </c>
      <c r="G407" s="219"/>
      <c r="H407" s="222">
        <v>32.527999999999999</v>
      </c>
      <c r="I407" s="223"/>
      <c r="J407" s="219"/>
      <c r="K407" s="219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145</v>
      </c>
      <c r="AU407" s="228" t="s">
        <v>87</v>
      </c>
      <c r="AV407" s="12" t="s">
        <v>87</v>
      </c>
      <c r="AW407" s="12" t="s">
        <v>41</v>
      </c>
      <c r="AX407" s="12" t="s">
        <v>77</v>
      </c>
      <c r="AY407" s="228" t="s">
        <v>136</v>
      </c>
    </row>
    <row r="408" spans="2:65" s="13" customFormat="1" ht="13.5">
      <c r="B408" s="229"/>
      <c r="C408" s="230"/>
      <c r="D408" s="208" t="s">
        <v>145</v>
      </c>
      <c r="E408" s="241" t="s">
        <v>34</v>
      </c>
      <c r="F408" s="242" t="s">
        <v>149</v>
      </c>
      <c r="G408" s="230"/>
      <c r="H408" s="243">
        <v>604.471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145</v>
      </c>
      <c r="AU408" s="240" t="s">
        <v>87</v>
      </c>
      <c r="AV408" s="13" t="s">
        <v>143</v>
      </c>
      <c r="AW408" s="13" t="s">
        <v>41</v>
      </c>
      <c r="AX408" s="13" t="s">
        <v>77</v>
      </c>
      <c r="AY408" s="240" t="s">
        <v>136</v>
      </c>
    </row>
    <row r="409" spans="2:65" s="12" customFormat="1" ht="13.5">
      <c r="B409" s="218"/>
      <c r="C409" s="219"/>
      <c r="D409" s="208" t="s">
        <v>145</v>
      </c>
      <c r="E409" s="220" t="s">
        <v>34</v>
      </c>
      <c r="F409" s="221" t="s">
        <v>425</v>
      </c>
      <c r="G409" s="219"/>
      <c r="H409" s="222">
        <v>634.69500000000005</v>
      </c>
      <c r="I409" s="223"/>
      <c r="J409" s="219"/>
      <c r="K409" s="219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145</v>
      </c>
      <c r="AU409" s="228" t="s">
        <v>87</v>
      </c>
      <c r="AV409" s="12" t="s">
        <v>87</v>
      </c>
      <c r="AW409" s="12" t="s">
        <v>41</v>
      </c>
      <c r="AX409" s="12" t="s">
        <v>77</v>
      </c>
      <c r="AY409" s="228" t="s">
        <v>136</v>
      </c>
    </row>
    <row r="410" spans="2:65" s="13" customFormat="1" ht="13.5">
      <c r="B410" s="229"/>
      <c r="C410" s="230"/>
      <c r="D410" s="231" t="s">
        <v>145</v>
      </c>
      <c r="E410" s="232" t="s">
        <v>34</v>
      </c>
      <c r="F410" s="233" t="s">
        <v>149</v>
      </c>
      <c r="G410" s="230"/>
      <c r="H410" s="234">
        <v>634.69500000000005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145</v>
      </c>
      <c r="AU410" s="240" t="s">
        <v>87</v>
      </c>
      <c r="AV410" s="13" t="s">
        <v>143</v>
      </c>
      <c r="AW410" s="13" t="s">
        <v>41</v>
      </c>
      <c r="AX410" s="13" t="s">
        <v>82</v>
      </c>
      <c r="AY410" s="240" t="s">
        <v>136</v>
      </c>
    </row>
    <row r="411" spans="2:65" s="1" customFormat="1" ht="31.5" customHeight="1">
      <c r="B411" s="42"/>
      <c r="C411" s="194" t="s">
        <v>426</v>
      </c>
      <c r="D411" s="194" t="s">
        <v>138</v>
      </c>
      <c r="E411" s="195" t="s">
        <v>427</v>
      </c>
      <c r="F411" s="196" t="s">
        <v>428</v>
      </c>
      <c r="G411" s="197" t="s">
        <v>429</v>
      </c>
      <c r="H411" s="258"/>
      <c r="I411" s="199"/>
      <c r="J411" s="200">
        <f>ROUND(I411*H411,2)</f>
        <v>0</v>
      </c>
      <c r="K411" s="196" t="s">
        <v>142</v>
      </c>
      <c r="L411" s="62"/>
      <c r="M411" s="201" t="s">
        <v>34</v>
      </c>
      <c r="N411" s="202" t="s">
        <v>48</v>
      </c>
      <c r="O411" s="43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24" t="s">
        <v>222</v>
      </c>
      <c r="AT411" s="24" t="s">
        <v>138</v>
      </c>
      <c r="AU411" s="24" t="s">
        <v>87</v>
      </c>
      <c r="AY411" s="24" t="s">
        <v>136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24" t="s">
        <v>82</v>
      </c>
      <c r="BK411" s="205">
        <f>ROUND(I411*H411,2)</f>
        <v>0</v>
      </c>
      <c r="BL411" s="24" t="s">
        <v>222</v>
      </c>
      <c r="BM411" s="24" t="s">
        <v>430</v>
      </c>
    </row>
    <row r="412" spans="2:65" s="10" customFormat="1" ht="29.85" customHeight="1">
      <c r="B412" s="177"/>
      <c r="C412" s="178"/>
      <c r="D412" s="191" t="s">
        <v>76</v>
      </c>
      <c r="E412" s="192" t="s">
        <v>431</v>
      </c>
      <c r="F412" s="192" t="s">
        <v>432</v>
      </c>
      <c r="G412" s="178"/>
      <c r="H412" s="178"/>
      <c r="I412" s="181"/>
      <c r="J412" s="193">
        <f>BK412</f>
        <v>0</v>
      </c>
      <c r="K412" s="178"/>
      <c r="L412" s="183"/>
      <c r="M412" s="184"/>
      <c r="N412" s="185"/>
      <c r="O412" s="185"/>
      <c r="P412" s="186">
        <f>SUM(P413:P428)</f>
        <v>0</v>
      </c>
      <c r="Q412" s="185"/>
      <c r="R412" s="186">
        <f>SUM(R413:R428)</f>
        <v>0.41749599999999998</v>
      </c>
      <c r="S412" s="185"/>
      <c r="T412" s="187">
        <f>SUM(T413:T428)</f>
        <v>0</v>
      </c>
      <c r="AR412" s="188" t="s">
        <v>87</v>
      </c>
      <c r="AT412" s="189" t="s">
        <v>76</v>
      </c>
      <c r="AU412" s="189" t="s">
        <v>82</v>
      </c>
      <c r="AY412" s="188" t="s">
        <v>136</v>
      </c>
      <c r="BK412" s="190">
        <f>SUM(BK413:BK428)</f>
        <v>0</v>
      </c>
    </row>
    <row r="413" spans="2:65" s="1" customFormat="1" ht="31.5" customHeight="1">
      <c r="B413" s="42"/>
      <c r="C413" s="194" t="s">
        <v>433</v>
      </c>
      <c r="D413" s="194" t="s">
        <v>138</v>
      </c>
      <c r="E413" s="195" t="s">
        <v>434</v>
      </c>
      <c r="F413" s="196" t="s">
        <v>435</v>
      </c>
      <c r="G413" s="197" t="s">
        <v>141</v>
      </c>
      <c r="H413" s="198">
        <v>87.251000000000005</v>
      </c>
      <c r="I413" s="199"/>
      <c r="J413" s="200">
        <f>ROUND(I413*H413,2)</f>
        <v>0</v>
      </c>
      <c r="K413" s="196" t="s">
        <v>142</v>
      </c>
      <c r="L413" s="62"/>
      <c r="M413" s="201" t="s">
        <v>34</v>
      </c>
      <c r="N413" s="202" t="s">
        <v>48</v>
      </c>
      <c r="O413" s="43"/>
      <c r="P413" s="203">
        <f>O413*H413</f>
        <v>0</v>
      </c>
      <c r="Q413" s="203">
        <v>3.0000000000000001E-3</v>
      </c>
      <c r="R413" s="203">
        <f>Q413*H413</f>
        <v>0.26175300000000001</v>
      </c>
      <c r="S413" s="203">
        <v>0</v>
      </c>
      <c r="T413" s="204">
        <f>S413*H413</f>
        <v>0</v>
      </c>
      <c r="AR413" s="24" t="s">
        <v>222</v>
      </c>
      <c r="AT413" s="24" t="s">
        <v>138</v>
      </c>
      <c r="AU413" s="24" t="s">
        <v>87</v>
      </c>
      <c r="AY413" s="24" t="s">
        <v>136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24" t="s">
        <v>82</v>
      </c>
      <c r="BK413" s="205">
        <f>ROUND(I413*H413,2)</f>
        <v>0</v>
      </c>
      <c r="BL413" s="24" t="s">
        <v>222</v>
      </c>
      <c r="BM413" s="24" t="s">
        <v>436</v>
      </c>
    </row>
    <row r="414" spans="2:65" s="11" customFormat="1" ht="13.5">
      <c r="B414" s="206"/>
      <c r="C414" s="207"/>
      <c r="D414" s="208" t="s">
        <v>145</v>
      </c>
      <c r="E414" s="209" t="s">
        <v>34</v>
      </c>
      <c r="F414" s="210" t="s">
        <v>186</v>
      </c>
      <c r="G414" s="207"/>
      <c r="H414" s="211" t="s">
        <v>34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145</v>
      </c>
      <c r="AU414" s="217" t="s">
        <v>87</v>
      </c>
      <c r="AV414" s="11" t="s">
        <v>82</v>
      </c>
      <c r="AW414" s="11" t="s">
        <v>41</v>
      </c>
      <c r="AX414" s="11" t="s">
        <v>77</v>
      </c>
      <c r="AY414" s="217" t="s">
        <v>136</v>
      </c>
    </row>
    <row r="415" spans="2:65" s="11" customFormat="1" ht="13.5">
      <c r="B415" s="206"/>
      <c r="C415" s="207"/>
      <c r="D415" s="208" t="s">
        <v>145</v>
      </c>
      <c r="E415" s="209" t="s">
        <v>34</v>
      </c>
      <c r="F415" s="210" t="s">
        <v>437</v>
      </c>
      <c r="G415" s="207"/>
      <c r="H415" s="211" t="s">
        <v>34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145</v>
      </c>
      <c r="AU415" s="217" t="s">
        <v>87</v>
      </c>
      <c r="AV415" s="11" t="s">
        <v>82</v>
      </c>
      <c r="AW415" s="11" t="s">
        <v>41</v>
      </c>
      <c r="AX415" s="11" t="s">
        <v>77</v>
      </c>
      <c r="AY415" s="217" t="s">
        <v>136</v>
      </c>
    </row>
    <row r="416" spans="2:65" s="12" customFormat="1" ht="13.5">
      <c r="B416" s="218"/>
      <c r="C416" s="219"/>
      <c r="D416" s="208" t="s">
        <v>145</v>
      </c>
      <c r="E416" s="220" t="s">
        <v>34</v>
      </c>
      <c r="F416" s="221" t="s">
        <v>438</v>
      </c>
      <c r="G416" s="219"/>
      <c r="H416" s="222">
        <v>20.483000000000001</v>
      </c>
      <c r="I416" s="223"/>
      <c r="J416" s="219"/>
      <c r="K416" s="219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145</v>
      </c>
      <c r="AU416" s="228" t="s">
        <v>87</v>
      </c>
      <c r="AV416" s="12" t="s">
        <v>87</v>
      </c>
      <c r="AW416" s="12" t="s">
        <v>41</v>
      </c>
      <c r="AX416" s="12" t="s">
        <v>77</v>
      </c>
      <c r="AY416" s="228" t="s">
        <v>136</v>
      </c>
    </row>
    <row r="417" spans="2:65" s="12" customFormat="1" ht="13.5">
      <c r="B417" s="218"/>
      <c r="C417" s="219"/>
      <c r="D417" s="208" t="s">
        <v>145</v>
      </c>
      <c r="E417" s="220" t="s">
        <v>34</v>
      </c>
      <c r="F417" s="221" t="s">
        <v>439</v>
      </c>
      <c r="G417" s="219"/>
      <c r="H417" s="222">
        <v>66.768000000000001</v>
      </c>
      <c r="I417" s="223"/>
      <c r="J417" s="219"/>
      <c r="K417" s="219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145</v>
      </c>
      <c r="AU417" s="228" t="s">
        <v>87</v>
      </c>
      <c r="AV417" s="12" t="s">
        <v>87</v>
      </c>
      <c r="AW417" s="12" t="s">
        <v>41</v>
      </c>
      <c r="AX417" s="12" t="s">
        <v>77</v>
      </c>
      <c r="AY417" s="228" t="s">
        <v>136</v>
      </c>
    </row>
    <row r="418" spans="2:65" s="13" customFormat="1" ht="13.5">
      <c r="B418" s="229"/>
      <c r="C418" s="230"/>
      <c r="D418" s="231" t="s">
        <v>145</v>
      </c>
      <c r="E418" s="232" t="s">
        <v>34</v>
      </c>
      <c r="F418" s="233" t="s">
        <v>149</v>
      </c>
      <c r="G418" s="230"/>
      <c r="H418" s="234">
        <v>87.251000000000005</v>
      </c>
      <c r="I418" s="235"/>
      <c r="J418" s="230"/>
      <c r="K418" s="230"/>
      <c r="L418" s="236"/>
      <c r="M418" s="237"/>
      <c r="N418" s="238"/>
      <c r="O418" s="238"/>
      <c r="P418" s="238"/>
      <c r="Q418" s="238"/>
      <c r="R418" s="238"/>
      <c r="S418" s="238"/>
      <c r="T418" s="239"/>
      <c r="AT418" s="240" t="s">
        <v>145</v>
      </c>
      <c r="AU418" s="240" t="s">
        <v>87</v>
      </c>
      <c r="AV418" s="13" t="s">
        <v>143</v>
      </c>
      <c r="AW418" s="13" t="s">
        <v>41</v>
      </c>
      <c r="AX418" s="13" t="s">
        <v>82</v>
      </c>
      <c r="AY418" s="240" t="s">
        <v>136</v>
      </c>
    </row>
    <row r="419" spans="2:65" s="1" customFormat="1" ht="22.5" customHeight="1">
      <c r="B419" s="42"/>
      <c r="C419" s="244" t="s">
        <v>440</v>
      </c>
      <c r="D419" s="244" t="s">
        <v>263</v>
      </c>
      <c r="E419" s="245" t="s">
        <v>441</v>
      </c>
      <c r="F419" s="246" t="s">
        <v>442</v>
      </c>
      <c r="G419" s="247" t="s">
        <v>141</v>
      </c>
      <c r="H419" s="248">
        <v>88.995999999999995</v>
      </c>
      <c r="I419" s="249"/>
      <c r="J419" s="250">
        <f>ROUND(I419*H419,2)</f>
        <v>0</v>
      </c>
      <c r="K419" s="246" t="s">
        <v>142</v>
      </c>
      <c r="L419" s="251"/>
      <c r="M419" s="252" t="s">
        <v>34</v>
      </c>
      <c r="N419" s="253" t="s">
        <v>48</v>
      </c>
      <c r="O419" s="43"/>
      <c r="P419" s="203">
        <f>O419*H419</f>
        <v>0</v>
      </c>
      <c r="Q419" s="203">
        <v>1.75E-3</v>
      </c>
      <c r="R419" s="203">
        <f>Q419*H419</f>
        <v>0.15574299999999999</v>
      </c>
      <c r="S419" s="203">
        <v>0</v>
      </c>
      <c r="T419" s="204">
        <f>S419*H419</f>
        <v>0</v>
      </c>
      <c r="AR419" s="24" t="s">
        <v>286</v>
      </c>
      <c r="AT419" s="24" t="s">
        <v>263</v>
      </c>
      <c r="AU419" s="24" t="s">
        <v>87</v>
      </c>
      <c r="AY419" s="24" t="s">
        <v>136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24" t="s">
        <v>82</v>
      </c>
      <c r="BK419" s="205">
        <f>ROUND(I419*H419,2)</f>
        <v>0</v>
      </c>
      <c r="BL419" s="24" t="s">
        <v>222</v>
      </c>
      <c r="BM419" s="24" t="s">
        <v>443</v>
      </c>
    </row>
    <row r="420" spans="2:65" s="1" customFormat="1" ht="27">
      <c r="B420" s="42"/>
      <c r="C420" s="64"/>
      <c r="D420" s="208" t="s">
        <v>390</v>
      </c>
      <c r="E420" s="64"/>
      <c r="F420" s="256" t="s">
        <v>444</v>
      </c>
      <c r="G420" s="64"/>
      <c r="H420" s="64"/>
      <c r="I420" s="164"/>
      <c r="J420" s="64"/>
      <c r="K420" s="64"/>
      <c r="L420" s="62"/>
      <c r="M420" s="257"/>
      <c r="N420" s="43"/>
      <c r="O420" s="43"/>
      <c r="P420" s="43"/>
      <c r="Q420" s="43"/>
      <c r="R420" s="43"/>
      <c r="S420" s="43"/>
      <c r="T420" s="79"/>
      <c r="AT420" s="24" t="s">
        <v>390</v>
      </c>
      <c r="AU420" s="24" t="s">
        <v>87</v>
      </c>
    </row>
    <row r="421" spans="2:65" s="11" customFormat="1" ht="13.5">
      <c r="B421" s="206"/>
      <c r="C421" s="207"/>
      <c r="D421" s="208" t="s">
        <v>145</v>
      </c>
      <c r="E421" s="209" t="s">
        <v>34</v>
      </c>
      <c r="F421" s="210" t="s">
        <v>186</v>
      </c>
      <c r="G421" s="207"/>
      <c r="H421" s="211" t="s">
        <v>34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145</v>
      </c>
      <c r="AU421" s="217" t="s">
        <v>87</v>
      </c>
      <c r="AV421" s="11" t="s">
        <v>82</v>
      </c>
      <c r="AW421" s="11" t="s">
        <v>41</v>
      </c>
      <c r="AX421" s="11" t="s">
        <v>77</v>
      </c>
      <c r="AY421" s="217" t="s">
        <v>136</v>
      </c>
    </row>
    <row r="422" spans="2:65" s="11" customFormat="1" ht="13.5">
      <c r="B422" s="206"/>
      <c r="C422" s="207"/>
      <c r="D422" s="208" t="s">
        <v>145</v>
      </c>
      <c r="E422" s="209" t="s">
        <v>34</v>
      </c>
      <c r="F422" s="210" t="s">
        <v>437</v>
      </c>
      <c r="G422" s="207"/>
      <c r="H422" s="211" t="s">
        <v>34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145</v>
      </c>
      <c r="AU422" s="217" t="s">
        <v>87</v>
      </c>
      <c r="AV422" s="11" t="s">
        <v>82</v>
      </c>
      <c r="AW422" s="11" t="s">
        <v>41</v>
      </c>
      <c r="AX422" s="11" t="s">
        <v>77</v>
      </c>
      <c r="AY422" s="217" t="s">
        <v>136</v>
      </c>
    </row>
    <row r="423" spans="2:65" s="12" customFormat="1" ht="13.5">
      <c r="B423" s="218"/>
      <c r="C423" s="219"/>
      <c r="D423" s="208" t="s">
        <v>145</v>
      </c>
      <c r="E423" s="220" t="s">
        <v>34</v>
      </c>
      <c r="F423" s="221" t="s">
        <v>438</v>
      </c>
      <c r="G423" s="219"/>
      <c r="H423" s="222">
        <v>20.483000000000001</v>
      </c>
      <c r="I423" s="223"/>
      <c r="J423" s="219"/>
      <c r="K423" s="219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145</v>
      </c>
      <c r="AU423" s="228" t="s">
        <v>87</v>
      </c>
      <c r="AV423" s="12" t="s">
        <v>87</v>
      </c>
      <c r="AW423" s="12" t="s">
        <v>41</v>
      </c>
      <c r="AX423" s="12" t="s">
        <v>77</v>
      </c>
      <c r="AY423" s="228" t="s">
        <v>136</v>
      </c>
    </row>
    <row r="424" spans="2:65" s="12" customFormat="1" ht="13.5">
      <c r="B424" s="218"/>
      <c r="C424" s="219"/>
      <c r="D424" s="208" t="s">
        <v>145</v>
      </c>
      <c r="E424" s="220" t="s">
        <v>34</v>
      </c>
      <c r="F424" s="221" t="s">
        <v>439</v>
      </c>
      <c r="G424" s="219"/>
      <c r="H424" s="222">
        <v>66.768000000000001</v>
      </c>
      <c r="I424" s="223"/>
      <c r="J424" s="219"/>
      <c r="K424" s="219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145</v>
      </c>
      <c r="AU424" s="228" t="s">
        <v>87</v>
      </c>
      <c r="AV424" s="12" t="s">
        <v>87</v>
      </c>
      <c r="AW424" s="12" t="s">
        <v>41</v>
      </c>
      <c r="AX424" s="12" t="s">
        <v>77</v>
      </c>
      <c r="AY424" s="228" t="s">
        <v>136</v>
      </c>
    </row>
    <row r="425" spans="2:65" s="13" customFormat="1" ht="13.5">
      <c r="B425" s="229"/>
      <c r="C425" s="230"/>
      <c r="D425" s="208" t="s">
        <v>145</v>
      </c>
      <c r="E425" s="241" t="s">
        <v>34</v>
      </c>
      <c r="F425" s="242" t="s">
        <v>149</v>
      </c>
      <c r="G425" s="230"/>
      <c r="H425" s="243">
        <v>87.251000000000005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AT425" s="240" t="s">
        <v>145</v>
      </c>
      <c r="AU425" s="240" t="s">
        <v>87</v>
      </c>
      <c r="AV425" s="13" t="s">
        <v>143</v>
      </c>
      <c r="AW425" s="13" t="s">
        <v>41</v>
      </c>
      <c r="AX425" s="13" t="s">
        <v>77</v>
      </c>
      <c r="AY425" s="240" t="s">
        <v>136</v>
      </c>
    </row>
    <row r="426" spans="2:65" s="12" customFormat="1" ht="13.5">
      <c r="B426" s="218"/>
      <c r="C426" s="219"/>
      <c r="D426" s="208" t="s">
        <v>145</v>
      </c>
      <c r="E426" s="220" t="s">
        <v>34</v>
      </c>
      <c r="F426" s="221" t="s">
        <v>445</v>
      </c>
      <c r="G426" s="219"/>
      <c r="H426" s="222">
        <v>88.995999999999995</v>
      </c>
      <c r="I426" s="223"/>
      <c r="J426" s="219"/>
      <c r="K426" s="219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145</v>
      </c>
      <c r="AU426" s="228" t="s">
        <v>87</v>
      </c>
      <c r="AV426" s="12" t="s">
        <v>87</v>
      </c>
      <c r="AW426" s="12" t="s">
        <v>41</v>
      </c>
      <c r="AX426" s="12" t="s">
        <v>77</v>
      </c>
      <c r="AY426" s="228" t="s">
        <v>136</v>
      </c>
    </row>
    <row r="427" spans="2:65" s="13" customFormat="1" ht="13.5">
      <c r="B427" s="229"/>
      <c r="C427" s="230"/>
      <c r="D427" s="231" t="s">
        <v>145</v>
      </c>
      <c r="E427" s="232" t="s">
        <v>34</v>
      </c>
      <c r="F427" s="233" t="s">
        <v>149</v>
      </c>
      <c r="G427" s="230"/>
      <c r="H427" s="234">
        <v>88.995999999999995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145</v>
      </c>
      <c r="AU427" s="240" t="s">
        <v>87</v>
      </c>
      <c r="AV427" s="13" t="s">
        <v>143</v>
      </c>
      <c r="AW427" s="13" t="s">
        <v>41</v>
      </c>
      <c r="AX427" s="13" t="s">
        <v>82</v>
      </c>
      <c r="AY427" s="240" t="s">
        <v>136</v>
      </c>
    </row>
    <row r="428" spans="2:65" s="1" customFormat="1" ht="31.5" customHeight="1">
      <c r="B428" s="42"/>
      <c r="C428" s="194" t="s">
        <v>446</v>
      </c>
      <c r="D428" s="194" t="s">
        <v>138</v>
      </c>
      <c r="E428" s="195" t="s">
        <v>447</v>
      </c>
      <c r="F428" s="196" t="s">
        <v>448</v>
      </c>
      <c r="G428" s="197" t="s">
        <v>178</v>
      </c>
      <c r="H428" s="198">
        <v>0.41699999999999998</v>
      </c>
      <c r="I428" s="199"/>
      <c r="J428" s="200">
        <f>ROUND(I428*H428,2)</f>
        <v>0</v>
      </c>
      <c r="K428" s="196" t="s">
        <v>142</v>
      </c>
      <c r="L428" s="62"/>
      <c r="M428" s="201" t="s">
        <v>34</v>
      </c>
      <c r="N428" s="202" t="s">
        <v>48</v>
      </c>
      <c r="O428" s="43"/>
      <c r="P428" s="203">
        <f>O428*H428</f>
        <v>0</v>
      </c>
      <c r="Q428" s="203">
        <v>0</v>
      </c>
      <c r="R428" s="203">
        <f>Q428*H428</f>
        <v>0</v>
      </c>
      <c r="S428" s="203">
        <v>0</v>
      </c>
      <c r="T428" s="204">
        <f>S428*H428</f>
        <v>0</v>
      </c>
      <c r="AR428" s="24" t="s">
        <v>222</v>
      </c>
      <c r="AT428" s="24" t="s">
        <v>138</v>
      </c>
      <c r="AU428" s="24" t="s">
        <v>87</v>
      </c>
      <c r="AY428" s="24" t="s">
        <v>136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24" t="s">
        <v>82</v>
      </c>
      <c r="BK428" s="205">
        <f>ROUND(I428*H428,2)</f>
        <v>0</v>
      </c>
      <c r="BL428" s="24" t="s">
        <v>222</v>
      </c>
      <c r="BM428" s="24" t="s">
        <v>449</v>
      </c>
    </row>
    <row r="429" spans="2:65" s="10" customFormat="1" ht="29.85" customHeight="1">
      <c r="B429" s="177"/>
      <c r="C429" s="178"/>
      <c r="D429" s="191" t="s">
        <v>76</v>
      </c>
      <c r="E429" s="192" t="s">
        <v>450</v>
      </c>
      <c r="F429" s="192" t="s">
        <v>451</v>
      </c>
      <c r="G429" s="178"/>
      <c r="H429" s="178"/>
      <c r="I429" s="181"/>
      <c r="J429" s="193">
        <f>BK429</f>
        <v>0</v>
      </c>
      <c r="K429" s="178"/>
      <c r="L429" s="183"/>
      <c r="M429" s="184"/>
      <c r="N429" s="185"/>
      <c r="O429" s="185"/>
      <c r="P429" s="186">
        <f>SUM(P430:P432)</f>
        <v>0</v>
      </c>
      <c r="Q429" s="185"/>
      <c r="R429" s="186">
        <f>SUM(R430:R432)</f>
        <v>0</v>
      </c>
      <c r="S429" s="185"/>
      <c r="T429" s="187">
        <f>SUM(T430:T432)</f>
        <v>0</v>
      </c>
      <c r="AR429" s="188" t="s">
        <v>87</v>
      </c>
      <c r="AT429" s="189" t="s">
        <v>76</v>
      </c>
      <c r="AU429" s="189" t="s">
        <v>82</v>
      </c>
      <c r="AY429" s="188" t="s">
        <v>136</v>
      </c>
      <c r="BK429" s="190">
        <f>SUM(BK430:BK432)</f>
        <v>0</v>
      </c>
    </row>
    <row r="430" spans="2:65" s="1" customFormat="1" ht="31.5" customHeight="1">
      <c r="B430" s="42"/>
      <c r="C430" s="194" t="s">
        <v>452</v>
      </c>
      <c r="D430" s="194" t="s">
        <v>138</v>
      </c>
      <c r="E430" s="195" t="s">
        <v>453</v>
      </c>
      <c r="F430" s="196" t="s">
        <v>454</v>
      </c>
      <c r="G430" s="197" t="s">
        <v>250</v>
      </c>
      <c r="H430" s="198">
        <v>1</v>
      </c>
      <c r="I430" s="199"/>
      <c r="J430" s="200">
        <f>ROUND(I430*H430,2)</f>
        <v>0</v>
      </c>
      <c r="K430" s="196" t="s">
        <v>34</v>
      </c>
      <c r="L430" s="62"/>
      <c r="M430" s="201" t="s">
        <v>34</v>
      </c>
      <c r="N430" s="202" t="s">
        <v>48</v>
      </c>
      <c r="O430" s="43"/>
      <c r="P430" s="203">
        <f>O430*H430</f>
        <v>0</v>
      </c>
      <c r="Q430" s="203">
        <v>0</v>
      </c>
      <c r="R430" s="203">
        <f>Q430*H430</f>
        <v>0</v>
      </c>
      <c r="S430" s="203">
        <v>0</v>
      </c>
      <c r="T430" s="204">
        <f>S430*H430</f>
        <v>0</v>
      </c>
      <c r="AR430" s="24" t="s">
        <v>222</v>
      </c>
      <c r="AT430" s="24" t="s">
        <v>138</v>
      </c>
      <c r="AU430" s="24" t="s">
        <v>87</v>
      </c>
      <c r="AY430" s="24" t="s">
        <v>136</v>
      </c>
      <c r="BE430" s="205">
        <f>IF(N430="základní",J430,0)</f>
        <v>0</v>
      </c>
      <c r="BF430" s="205">
        <f>IF(N430="snížená",J430,0)</f>
        <v>0</v>
      </c>
      <c r="BG430" s="205">
        <f>IF(N430="zákl. přenesená",J430,0)</f>
        <v>0</v>
      </c>
      <c r="BH430" s="205">
        <f>IF(N430="sníž. přenesená",J430,0)</f>
        <v>0</v>
      </c>
      <c r="BI430" s="205">
        <f>IF(N430="nulová",J430,0)</f>
        <v>0</v>
      </c>
      <c r="BJ430" s="24" t="s">
        <v>82</v>
      </c>
      <c r="BK430" s="205">
        <f>ROUND(I430*H430,2)</f>
        <v>0</v>
      </c>
      <c r="BL430" s="24" t="s">
        <v>222</v>
      </c>
      <c r="BM430" s="24" t="s">
        <v>455</v>
      </c>
    </row>
    <row r="431" spans="2:65" s="12" customFormat="1" ht="13.5">
      <c r="B431" s="218"/>
      <c r="C431" s="219"/>
      <c r="D431" s="208" t="s">
        <v>145</v>
      </c>
      <c r="E431" s="220" t="s">
        <v>34</v>
      </c>
      <c r="F431" s="221" t="s">
        <v>82</v>
      </c>
      <c r="G431" s="219"/>
      <c r="H431" s="222">
        <v>1</v>
      </c>
      <c r="I431" s="223"/>
      <c r="J431" s="219"/>
      <c r="K431" s="219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145</v>
      </c>
      <c r="AU431" s="228" t="s">
        <v>87</v>
      </c>
      <c r="AV431" s="12" t="s">
        <v>87</v>
      </c>
      <c r="AW431" s="12" t="s">
        <v>41</v>
      </c>
      <c r="AX431" s="12" t="s">
        <v>77</v>
      </c>
      <c r="AY431" s="228" t="s">
        <v>136</v>
      </c>
    </row>
    <row r="432" spans="2:65" s="13" customFormat="1" ht="13.5">
      <c r="B432" s="229"/>
      <c r="C432" s="230"/>
      <c r="D432" s="208" t="s">
        <v>145</v>
      </c>
      <c r="E432" s="241" t="s">
        <v>34</v>
      </c>
      <c r="F432" s="242" t="s">
        <v>149</v>
      </c>
      <c r="G432" s="230"/>
      <c r="H432" s="243">
        <v>1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145</v>
      </c>
      <c r="AU432" s="240" t="s">
        <v>87</v>
      </c>
      <c r="AV432" s="13" t="s">
        <v>143</v>
      </c>
      <c r="AW432" s="13" t="s">
        <v>41</v>
      </c>
      <c r="AX432" s="13" t="s">
        <v>82</v>
      </c>
      <c r="AY432" s="240" t="s">
        <v>136</v>
      </c>
    </row>
    <row r="433" spans="2:65" s="10" customFormat="1" ht="29.85" customHeight="1">
      <c r="B433" s="177"/>
      <c r="C433" s="178"/>
      <c r="D433" s="191" t="s">
        <v>76</v>
      </c>
      <c r="E433" s="192" t="s">
        <v>456</v>
      </c>
      <c r="F433" s="192" t="s">
        <v>457</v>
      </c>
      <c r="G433" s="178"/>
      <c r="H433" s="178"/>
      <c r="I433" s="181"/>
      <c r="J433" s="193">
        <f>BK433</f>
        <v>0</v>
      </c>
      <c r="K433" s="178"/>
      <c r="L433" s="183"/>
      <c r="M433" s="184"/>
      <c r="N433" s="185"/>
      <c r="O433" s="185"/>
      <c r="P433" s="186">
        <f>SUM(P434:P439)</f>
        <v>0</v>
      </c>
      <c r="Q433" s="185"/>
      <c r="R433" s="186">
        <f>SUM(R434:R439)</f>
        <v>0.03</v>
      </c>
      <c r="S433" s="185"/>
      <c r="T433" s="187">
        <f>SUM(T434:T439)</f>
        <v>0</v>
      </c>
      <c r="AR433" s="188" t="s">
        <v>87</v>
      </c>
      <c r="AT433" s="189" t="s">
        <v>76</v>
      </c>
      <c r="AU433" s="189" t="s">
        <v>82</v>
      </c>
      <c r="AY433" s="188" t="s">
        <v>136</v>
      </c>
      <c r="BK433" s="190">
        <f>SUM(BK434:BK439)</f>
        <v>0</v>
      </c>
    </row>
    <row r="434" spans="2:65" s="1" customFormat="1" ht="22.5" customHeight="1">
      <c r="B434" s="42"/>
      <c r="C434" s="194" t="s">
        <v>458</v>
      </c>
      <c r="D434" s="194" t="s">
        <v>138</v>
      </c>
      <c r="E434" s="195" t="s">
        <v>459</v>
      </c>
      <c r="F434" s="196" t="s">
        <v>460</v>
      </c>
      <c r="G434" s="197" t="s">
        <v>273</v>
      </c>
      <c r="H434" s="198">
        <v>3</v>
      </c>
      <c r="I434" s="199"/>
      <c r="J434" s="200">
        <f>ROUND(I434*H434,2)</f>
        <v>0</v>
      </c>
      <c r="K434" s="196" t="s">
        <v>34</v>
      </c>
      <c r="L434" s="62"/>
      <c r="M434" s="201" t="s">
        <v>34</v>
      </c>
      <c r="N434" s="202" t="s">
        <v>48</v>
      </c>
      <c r="O434" s="43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AR434" s="24" t="s">
        <v>222</v>
      </c>
      <c r="AT434" s="24" t="s">
        <v>138</v>
      </c>
      <c r="AU434" s="24" t="s">
        <v>87</v>
      </c>
      <c r="AY434" s="24" t="s">
        <v>136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24" t="s">
        <v>82</v>
      </c>
      <c r="BK434" s="205">
        <f>ROUND(I434*H434,2)</f>
        <v>0</v>
      </c>
      <c r="BL434" s="24" t="s">
        <v>222</v>
      </c>
      <c r="BM434" s="24" t="s">
        <v>461</v>
      </c>
    </row>
    <row r="435" spans="2:65" s="12" customFormat="1" ht="13.5">
      <c r="B435" s="218"/>
      <c r="C435" s="219"/>
      <c r="D435" s="208" t="s">
        <v>145</v>
      </c>
      <c r="E435" s="220" t="s">
        <v>34</v>
      </c>
      <c r="F435" s="221" t="s">
        <v>155</v>
      </c>
      <c r="G435" s="219"/>
      <c r="H435" s="222">
        <v>3</v>
      </c>
      <c r="I435" s="223"/>
      <c r="J435" s="219"/>
      <c r="K435" s="219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145</v>
      </c>
      <c r="AU435" s="228" t="s">
        <v>87</v>
      </c>
      <c r="AV435" s="12" t="s">
        <v>87</v>
      </c>
      <c r="AW435" s="12" t="s">
        <v>41</v>
      </c>
      <c r="AX435" s="12" t="s">
        <v>77</v>
      </c>
      <c r="AY435" s="228" t="s">
        <v>136</v>
      </c>
    </row>
    <row r="436" spans="2:65" s="13" customFormat="1" ht="13.5">
      <c r="B436" s="229"/>
      <c r="C436" s="230"/>
      <c r="D436" s="231" t="s">
        <v>145</v>
      </c>
      <c r="E436" s="232" t="s">
        <v>34</v>
      </c>
      <c r="F436" s="233" t="s">
        <v>149</v>
      </c>
      <c r="G436" s="230"/>
      <c r="H436" s="234">
        <v>3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145</v>
      </c>
      <c r="AU436" s="240" t="s">
        <v>87</v>
      </c>
      <c r="AV436" s="13" t="s">
        <v>143</v>
      </c>
      <c r="AW436" s="13" t="s">
        <v>41</v>
      </c>
      <c r="AX436" s="13" t="s">
        <v>82</v>
      </c>
      <c r="AY436" s="240" t="s">
        <v>136</v>
      </c>
    </row>
    <row r="437" spans="2:65" s="1" customFormat="1" ht="22.5" customHeight="1">
      <c r="B437" s="42"/>
      <c r="C437" s="244" t="s">
        <v>462</v>
      </c>
      <c r="D437" s="244" t="s">
        <v>263</v>
      </c>
      <c r="E437" s="245" t="s">
        <v>463</v>
      </c>
      <c r="F437" s="246" t="s">
        <v>464</v>
      </c>
      <c r="G437" s="247" t="s">
        <v>273</v>
      </c>
      <c r="H437" s="248">
        <v>3</v>
      </c>
      <c r="I437" s="249"/>
      <c r="J437" s="250">
        <f>ROUND(I437*H437,2)</f>
        <v>0</v>
      </c>
      <c r="K437" s="246" t="s">
        <v>142</v>
      </c>
      <c r="L437" s="251"/>
      <c r="M437" s="252" t="s">
        <v>34</v>
      </c>
      <c r="N437" s="253" t="s">
        <v>48</v>
      </c>
      <c r="O437" s="43"/>
      <c r="P437" s="203">
        <f>O437*H437</f>
        <v>0</v>
      </c>
      <c r="Q437" s="203">
        <v>0.01</v>
      </c>
      <c r="R437" s="203">
        <f>Q437*H437</f>
        <v>0.03</v>
      </c>
      <c r="S437" s="203">
        <v>0</v>
      </c>
      <c r="T437" s="204">
        <f>S437*H437</f>
        <v>0</v>
      </c>
      <c r="AR437" s="24" t="s">
        <v>286</v>
      </c>
      <c r="AT437" s="24" t="s">
        <v>263</v>
      </c>
      <c r="AU437" s="24" t="s">
        <v>87</v>
      </c>
      <c r="AY437" s="24" t="s">
        <v>136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24" t="s">
        <v>82</v>
      </c>
      <c r="BK437" s="205">
        <f>ROUND(I437*H437,2)</f>
        <v>0</v>
      </c>
      <c r="BL437" s="24" t="s">
        <v>222</v>
      </c>
      <c r="BM437" s="24" t="s">
        <v>465</v>
      </c>
    </row>
    <row r="438" spans="2:65" s="12" customFormat="1" ht="13.5">
      <c r="B438" s="218"/>
      <c r="C438" s="219"/>
      <c r="D438" s="208" t="s">
        <v>145</v>
      </c>
      <c r="E438" s="220" t="s">
        <v>34</v>
      </c>
      <c r="F438" s="221" t="s">
        <v>155</v>
      </c>
      <c r="G438" s="219"/>
      <c r="H438" s="222">
        <v>3</v>
      </c>
      <c r="I438" s="223"/>
      <c r="J438" s="219"/>
      <c r="K438" s="219"/>
      <c r="L438" s="224"/>
      <c r="M438" s="225"/>
      <c r="N438" s="226"/>
      <c r="O438" s="226"/>
      <c r="P438" s="226"/>
      <c r="Q438" s="226"/>
      <c r="R438" s="226"/>
      <c r="S438" s="226"/>
      <c r="T438" s="227"/>
      <c r="AT438" s="228" t="s">
        <v>145</v>
      </c>
      <c r="AU438" s="228" t="s">
        <v>87</v>
      </c>
      <c r="AV438" s="12" t="s">
        <v>87</v>
      </c>
      <c r="AW438" s="12" t="s">
        <v>41</v>
      </c>
      <c r="AX438" s="12" t="s">
        <v>77</v>
      </c>
      <c r="AY438" s="228" t="s">
        <v>136</v>
      </c>
    </row>
    <row r="439" spans="2:65" s="13" customFormat="1" ht="13.5">
      <c r="B439" s="229"/>
      <c r="C439" s="230"/>
      <c r="D439" s="208" t="s">
        <v>145</v>
      </c>
      <c r="E439" s="241" t="s">
        <v>34</v>
      </c>
      <c r="F439" s="242" t="s">
        <v>149</v>
      </c>
      <c r="G439" s="230"/>
      <c r="H439" s="243">
        <v>3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AT439" s="240" t="s">
        <v>145</v>
      </c>
      <c r="AU439" s="240" t="s">
        <v>87</v>
      </c>
      <c r="AV439" s="13" t="s">
        <v>143</v>
      </c>
      <c r="AW439" s="13" t="s">
        <v>41</v>
      </c>
      <c r="AX439" s="13" t="s">
        <v>82</v>
      </c>
      <c r="AY439" s="240" t="s">
        <v>136</v>
      </c>
    </row>
    <row r="440" spans="2:65" s="10" customFormat="1" ht="29.85" customHeight="1">
      <c r="B440" s="177"/>
      <c r="C440" s="178"/>
      <c r="D440" s="191" t="s">
        <v>76</v>
      </c>
      <c r="E440" s="192" t="s">
        <v>466</v>
      </c>
      <c r="F440" s="192" t="s">
        <v>467</v>
      </c>
      <c r="G440" s="178"/>
      <c r="H440" s="178"/>
      <c r="I440" s="181"/>
      <c r="J440" s="193">
        <f>BK440</f>
        <v>0</v>
      </c>
      <c r="K440" s="178"/>
      <c r="L440" s="183"/>
      <c r="M440" s="184"/>
      <c r="N440" s="185"/>
      <c r="O440" s="185"/>
      <c r="P440" s="186">
        <f>SUM(P441:P466)</f>
        <v>0</v>
      </c>
      <c r="Q440" s="185"/>
      <c r="R440" s="186">
        <f>SUM(R441:R466)</f>
        <v>0.19674150000000001</v>
      </c>
      <c r="S440" s="185"/>
      <c r="T440" s="187">
        <f>SUM(T441:T466)</f>
        <v>0</v>
      </c>
      <c r="AR440" s="188" t="s">
        <v>87</v>
      </c>
      <c r="AT440" s="189" t="s">
        <v>76</v>
      </c>
      <c r="AU440" s="189" t="s">
        <v>82</v>
      </c>
      <c r="AY440" s="188" t="s">
        <v>136</v>
      </c>
      <c r="BK440" s="190">
        <f>SUM(BK441:BK466)</f>
        <v>0</v>
      </c>
    </row>
    <row r="441" spans="2:65" s="1" customFormat="1" ht="31.5" customHeight="1">
      <c r="B441" s="42"/>
      <c r="C441" s="194" t="s">
        <v>468</v>
      </c>
      <c r="D441" s="194" t="s">
        <v>138</v>
      </c>
      <c r="E441" s="195" t="s">
        <v>469</v>
      </c>
      <c r="F441" s="196" t="s">
        <v>470</v>
      </c>
      <c r="G441" s="197" t="s">
        <v>296</v>
      </c>
      <c r="H441" s="198">
        <v>1.25</v>
      </c>
      <c r="I441" s="199"/>
      <c r="J441" s="200">
        <f>ROUND(I441*H441,2)</f>
        <v>0</v>
      </c>
      <c r="K441" s="196" t="s">
        <v>142</v>
      </c>
      <c r="L441" s="62"/>
      <c r="M441" s="201" t="s">
        <v>34</v>
      </c>
      <c r="N441" s="202" t="s">
        <v>48</v>
      </c>
      <c r="O441" s="43"/>
      <c r="P441" s="203">
        <f>O441*H441</f>
        <v>0</v>
      </c>
      <c r="Q441" s="203">
        <v>2.9099999999999998E-3</v>
      </c>
      <c r="R441" s="203">
        <f>Q441*H441</f>
        <v>3.6374999999999997E-3</v>
      </c>
      <c r="S441" s="203">
        <v>0</v>
      </c>
      <c r="T441" s="204">
        <f>S441*H441</f>
        <v>0</v>
      </c>
      <c r="AR441" s="24" t="s">
        <v>222</v>
      </c>
      <c r="AT441" s="24" t="s">
        <v>138</v>
      </c>
      <c r="AU441" s="24" t="s">
        <v>87</v>
      </c>
      <c r="AY441" s="24" t="s">
        <v>136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24" t="s">
        <v>82</v>
      </c>
      <c r="BK441" s="205">
        <f>ROUND(I441*H441,2)</f>
        <v>0</v>
      </c>
      <c r="BL441" s="24" t="s">
        <v>222</v>
      </c>
      <c r="BM441" s="24" t="s">
        <v>471</v>
      </c>
    </row>
    <row r="442" spans="2:65" s="11" customFormat="1" ht="13.5">
      <c r="B442" s="206"/>
      <c r="C442" s="207"/>
      <c r="D442" s="208" t="s">
        <v>145</v>
      </c>
      <c r="E442" s="209" t="s">
        <v>34</v>
      </c>
      <c r="F442" s="210" t="s">
        <v>472</v>
      </c>
      <c r="G442" s="207"/>
      <c r="H442" s="211" t="s">
        <v>34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145</v>
      </c>
      <c r="AU442" s="217" t="s">
        <v>87</v>
      </c>
      <c r="AV442" s="11" t="s">
        <v>82</v>
      </c>
      <c r="AW442" s="11" t="s">
        <v>41</v>
      </c>
      <c r="AX442" s="11" t="s">
        <v>77</v>
      </c>
      <c r="AY442" s="217" t="s">
        <v>136</v>
      </c>
    </row>
    <row r="443" spans="2:65" s="11" customFormat="1" ht="13.5">
      <c r="B443" s="206"/>
      <c r="C443" s="207"/>
      <c r="D443" s="208" t="s">
        <v>145</v>
      </c>
      <c r="E443" s="209" t="s">
        <v>34</v>
      </c>
      <c r="F443" s="210" t="s">
        <v>473</v>
      </c>
      <c r="G443" s="207"/>
      <c r="H443" s="211" t="s">
        <v>34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145</v>
      </c>
      <c r="AU443" s="217" t="s">
        <v>87</v>
      </c>
      <c r="AV443" s="11" t="s">
        <v>82</v>
      </c>
      <c r="AW443" s="11" t="s">
        <v>41</v>
      </c>
      <c r="AX443" s="11" t="s">
        <v>77</v>
      </c>
      <c r="AY443" s="217" t="s">
        <v>136</v>
      </c>
    </row>
    <row r="444" spans="2:65" s="12" customFormat="1" ht="13.5">
      <c r="B444" s="218"/>
      <c r="C444" s="219"/>
      <c r="D444" s="208" t="s">
        <v>145</v>
      </c>
      <c r="E444" s="220" t="s">
        <v>34</v>
      </c>
      <c r="F444" s="221" t="s">
        <v>474</v>
      </c>
      <c r="G444" s="219"/>
      <c r="H444" s="222">
        <v>1.25</v>
      </c>
      <c r="I444" s="223"/>
      <c r="J444" s="219"/>
      <c r="K444" s="219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145</v>
      </c>
      <c r="AU444" s="228" t="s">
        <v>87</v>
      </c>
      <c r="AV444" s="12" t="s">
        <v>87</v>
      </c>
      <c r="AW444" s="12" t="s">
        <v>41</v>
      </c>
      <c r="AX444" s="12" t="s">
        <v>77</v>
      </c>
      <c r="AY444" s="228" t="s">
        <v>136</v>
      </c>
    </row>
    <row r="445" spans="2:65" s="13" customFormat="1" ht="13.5">
      <c r="B445" s="229"/>
      <c r="C445" s="230"/>
      <c r="D445" s="231" t="s">
        <v>145</v>
      </c>
      <c r="E445" s="232" t="s">
        <v>34</v>
      </c>
      <c r="F445" s="233" t="s">
        <v>149</v>
      </c>
      <c r="G445" s="230"/>
      <c r="H445" s="234">
        <v>1.25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145</v>
      </c>
      <c r="AU445" s="240" t="s">
        <v>87</v>
      </c>
      <c r="AV445" s="13" t="s">
        <v>143</v>
      </c>
      <c r="AW445" s="13" t="s">
        <v>41</v>
      </c>
      <c r="AX445" s="13" t="s">
        <v>82</v>
      </c>
      <c r="AY445" s="240" t="s">
        <v>136</v>
      </c>
    </row>
    <row r="446" spans="2:65" s="1" customFormat="1" ht="31.5" customHeight="1">
      <c r="B446" s="42"/>
      <c r="C446" s="194" t="s">
        <v>475</v>
      </c>
      <c r="D446" s="194" t="s">
        <v>138</v>
      </c>
      <c r="E446" s="195" t="s">
        <v>476</v>
      </c>
      <c r="F446" s="196" t="s">
        <v>477</v>
      </c>
      <c r="G446" s="197" t="s">
        <v>296</v>
      </c>
      <c r="H446" s="198">
        <v>1</v>
      </c>
      <c r="I446" s="199"/>
      <c r="J446" s="200">
        <f>ROUND(I446*H446,2)</f>
        <v>0</v>
      </c>
      <c r="K446" s="196" t="s">
        <v>142</v>
      </c>
      <c r="L446" s="62"/>
      <c r="M446" s="201" t="s">
        <v>34</v>
      </c>
      <c r="N446" s="202" t="s">
        <v>48</v>
      </c>
      <c r="O446" s="43"/>
      <c r="P446" s="203">
        <f>O446*H446</f>
        <v>0</v>
      </c>
      <c r="Q446" s="203">
        <v>4.3800000000000002E-3</v>
      </c>
      <c r="R446" s="203">
        <f>Q446*H446</f>
        <v>4.3800000000000002E-3</v>
      </c>
      <c r="S446" s="203">
        <v>0</v>
      </c>
      <c r="T446" s="204">
        <f>S446*H446</f>
        <v>0</v>
      </c>
      <c r="AR446" s="24" t="s">
        <v>222</v>
      </c>
      <c r="AT446" s="24" t="s">
        <v>138</v>
      </c>
      <c r="AU446" s="24" t="s">
        <v>87</v>
      </c>
      <c r="AY446" s="24" t="s">
        <v>136</v>
      </c>
      <c r="BE446" s="205">
        <f>IF(N446="základní",J446,0)</f>
        <v>0</v>
      </c>
      <c r="BF446" s="205">
        <f>IF(N446="snížená",J446,0)</f>
        <v>0</v>
      </c>
      <c r="BG446" s="205">
        <f>IF(N446="zákl. přenesená",J446,0)</f>
        <v>0</v>
      </c>
      <c r="BH446" s="205">
        <f>IF(N446="sníž. přenesená",J446,0)</f>
        <v>0</v>
      </c>
      <c r="BI446" s="205">
        <f>IF(N446="nulová",J446,0)</f>
        <v>0</v>
      </c>
      <c r="BJ446" s="24" t="s">
        <v>82</v>
      </c>
      <c r="BK446" s="205">
        <f>ROUND(I446*H446,2)</f>
        <v>0</v>
      </c>
      <c r="BL446" s="24" t="s">
        <v>222</v>
      </c>
      <c r="BM446" s="24" t="s">
        <v>478</v>
      </c>
    </row>
    <row r="447" spans="2:65" s="11" customFormat="1" ht="13.5">
      <c r="B447" s="206"/>
      <c r="C447" s="207"/>
      <c r="D447" s="208" t="s">
        <v>145</v>
      </c>
      <c r="E447" s="209" t="s">
        <v>34</v>
      </c>
      <c r="F447" s="210" t="s">
        <v>479</v>
      </c>
      <c r="G447" s="207"/>
      <c r="H447" s="211" t="s">
        <v>34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145</v>
      </c>
      <c r="AU447" s="217" t="s">
        <v>87</v>
      </c>
      <c r="AV447" s="11" t="s">
        <v>82</v>
      </c>
      <c r="AW447" s="11" t="s">
        <v>41</v>
      </c>
      <c r="AX447" s="11" t="s">
        <v>77</v>
      </c>
      <c r="AY447" s="217" t="s">
        <v>136</v>
      </c>
    </row>
    <row r="448" spans="2:65" s="11" customFormat="1" ht="13.5">
      <c r="B448" s="206"/>
      <c r="C448" s="207"/>
      <c r="D448" s="208" t="s">
        <v>145</v>
      </c>
      <c r="E448" s="209" t="s">
        <v>34</v>
      </c>
      <c r="F448" s="210" t="s">
        <v>480</v>
      </c>
      <c r="G448" s="207"/>
      <c r="H448" s="211" t="s">
        <v>34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145</v>
      </c>
      <c r="AU448" s="217" t="s">
        <v>87</v>
      </c>
      <c r="AV448" s="11" t="s">
        <v>82</v>
      </c>
      <c r="AW448" s="11" t="s">
        <v>41</v>
      </c>
      <c r="AX448" s="11" t="s">
        <v>77</v>
      </c>
      <c r="AY448" s="217" t="s">
        <v>136</v>
      </c>
    </row>
    <row r="449" spans="2:65" s="12" customFormat="1" ht="13.5">
      <c r="B449" s="218"/>
      <c r="C449" s="219"/>
      <c r="D449" s="208" t="s">
        <v>145</v>
      </c>
      <c r="E449" s="220" t="s">
        <v>34</v>
      </c>
      <c r="F449" s="221" t="s">
        <v>481</v>
      </c>
      <c r="G449" s="219"/>
      <c r="H449" s="222">
        <v>1</v>
      </c>
      <c r="I449" s="223"/>
      <c r="J449" s="219"/>
      <c r="K449" s="219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145</v>
      </c>
      <c r="AU449" s="228" t="s">
        <v>87</v>
      </c>
      <c r="AV449" s="12" t="s">
        <v>87</v>
      </c>
      <c r="AW449" s="12" t="s">
        <v>41</v>
      </c>
      <c r="AX449" s="12" t="s">
        <v>77</v>
      </c>
      <c r="AY449" s="228" t="s">
        <v>136</v>
      </c>
    </row>
    <row r="450" spans="2:65" s="13" customFormat="1" ht="13.5">
      <c r="B450" s="229"/>
      <c r="C450" s="230"/>
      <c r="D450" s="231" t="s">
        <v>145</v>
      </c>
      <c r="E450" s="232" t="s">
        <v>34</v>
      </c>
      <c r="F450" s="233" t="s">
        <v>149</v>
      </c>
      <c r="G450" s="230"/>
      <c r="H450" s="234">
        <v>1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AT450" s="240" t="s">
        <v>145</v>
      </c>
      <c r="AU450" s="240" t="s">
        <v>87</v>
      </c>
      <c r="AV450" s="13" t="s">
        <v>143</v>
      </c>
      <c r="AW450" s="13" t="s">
        <v>41</v>
      </c>
      <c r="AX450" s="13" t="s">
        <v>82</v>
      </c>
      <c r="AY450" s="240" t="s">
        <v>136</v>
      </c>
    </row>
    <row r="451" spans="2:65" s="1" customFormat="1" ht="31.5" customHeight="1">
      <c r="B451" s="42"/>
      <c r="C451" s="194" t="s">
        <v>482</v>
      </c>
      <c r="D451" s="194" t="s">
        <v>138</v>
      </c>
      <c r="E451" s="195" t="s">
        <v>483</v>
      </c>
      <c r="F451" s="196" t="s">
        <v>484</v>
      </c>
      <c r="G451" s="197" t="s">
        <v>296</v>
      </c>
      <c r="H451" s="198">
        <v>86.2</v>
      </c>
      <c r="I451" s="199"/>
      <c r="J451" s="200">
        <f>ROUND(I451*H451,2)</f>
        <v>0</v>
      </c>
      <c r="K451" s="196" t="s">
        <v>142</v>
      </c>
      <c r="L451" s="62"/>
      <c r="M451" s="201" t="s">
        <v>34</v>
      </c>
      <c r="N451" s="202" t="s">
        <v>48</v>
      </c>
      <c r="O451" s="43"/>
      <c r="P451" s="203">
        <f>O451*H451</f>
        <v>0</v>
      </c>
      <c r="Q451" s="203">
        <v>1.74E-3</v>
      </c>
      <c r="R451" s="203">
        <f>Q451*H451</f>
        <v>0.14998800000000001</v>
      </c>
      <c r="S451" s="203">
        <v>0</v>
      </c>
      <c r="T451" s="204">
        <f>S451*H451</f>
        <v>0</v>
      </c>
      <c r="AR451" s="24" t="s">
        <v>222</v>
      </c>
      <c r="AT451" s="24" t="s">
        <v>138</v>
      </c>
      <c r="AU451" s="24" t="s">
        <v>87</v>
      </c>
      <c r="AY451" s="24" t="s">
        <v>136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24" t="s">
        <v>82</v>
      </c>
      <c r="BK451" s="205">
        <f>ROUND(I451*H451,2)</f>
        <v>0</v>
      </c>
      <c r="BL451" s="24" t="s">
        <v>222</v>
      </c>
      <c r="BM451" s="24" t="s">
        <v>485</v>
      </c>
    </row>
    <row r="452" spans="2:65" s="11" customFormat="1" ht="13.5">
      <c r="B452" s="206"/>
      <c r="C452" s="207"/>
      <c r="D452" s="208" t="s">
        <v>145</v>
      </c>
      <c r="E452" s="209" t="s">
        <v>34</v>
      </c>
      <c r="F452" s="210" t="s">
        <v>486</v>
      </c>
      <c r="G452" s="207"/>
      <c r="H452" s="211" t="s">
        <v>34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145</v>
      </c>
      <c r="AU452" s="217" t="s">
        <v>87</v>
      </c>
      <c r="AV452" s="11" t="s">
        <v>82</v>
      </c>
      <c r="AW452" s="11" t="s">
        <v>41</v>
      </c>
      <c r="AX452" s="11" t="s">
        <v>77</v>
      </c>
      <c r="AY452" s="217" t="s">
        <v>136</v>
      </c>
    </row>
    <row r="453" spans="2:65" s="11" customFormat="1" ht="13.5">
      <c r="B453" s="206"/>
      <c r="C453" s="207"/>
      <c r="D453" s="208" t="s">
        <v>145</v>
      </c>
      <c r="E453" s="209" t="s">
        <v>34</v>
      </c>
      <c r="F453" s="210" t="s">
        <v>487</v>
      </c>
      <c r="G453" s="207"/>
      <c r="H453" s="211" t="s">
        <v>34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145</v>
      </c>
      <c r="AU453" s="217" t="s">
        <v>87</v>
      </c>
      <c r="AV453" s="11" t="s">
        <v>82</v>
      </c>
      <c r="AW453" s="11" t="s">
        <v>41</v>
      </c>
      <c r="AX453" s="11" t="s">
        <v>77</v>
      </c>
      <c r="AY453" s="217" t="s">
        <v>136</v>
      </c>
    </row>
    <row r="454" spans="2:65" s="12" customFormat="1" ht="13.5">
      <c r="B454" s="218"/>
      <c r="C454" s="219"/>
      <c r="D454" s="208" t="s">
        <v>145</v>
      </c>
      <c r="E454" s="220" t="s">
        <v>34</v>
      </c>
      <c r="F454" s="221" t="s">
        <v>488</v>
      </c>
      <c r="G454" s="219"/>
      <c r="H454" s="222">
        <v>86.2</v>
      </c>
      <c r="I454" s="223"/>
      <c r="J454" s="219"/>
      <c r="K454" s="219"/>
      <c r="L454" s="224"/>
      <c r="M454" s="225"/>
      <c r="N454" s="226"/>
      <c r="O454" s="226"/>
      <c r="P454" s="226"/>
      <c r="Q454" s="226"/>
      <c r="R454" s="226"/>
      <c r="S454" s="226"/>
      <c r="T454" s="227"/>
      <c r="AT454" s="228" t="s">
        <v>145</v>
      </c>
      <c r="AU454" s="228" t="s">
        <v>87</v>
      </c>
      <c r="AV454" s="12" t="s">
        <v>87</v>
      </c>
      <c r="AW454" s="12" t="s">
        <v>41</v>
      </c>
      <c r="AX454" s="12" t="s">
        <v>77</v>
      </c>
      <c r="AY454" s="228" t="s">
        <v>136</v>
      </c>
    </row>
    <row r="455" spans="2:65" s="13" customFormat="1" ht="13.5">
      <c r="B455" s="229"/>
      <c r="C455" s="230"/>
      <c r="D455" s="231" t="s">
        <v>145</v>
      </c>
      <c r="E455" s="232" t="s">
        <v>34</v>
      </c>
      <c r="F455" s="233" t="s">
        <v>149</v>
      </c>
      <c r="G455" s="230"/>
      <c r="H455" s="234">
        <v>86.2</v>
      </c>
      <c r="I455" s="235"/>
      <c r="J455" s="230"/>
      <c r="K455" s="230"/>
      <c r="L455" s="236"/>
      <c r="M455" s="237"/>
      <c r="N455" s="238"/>
      <c r="O455" s="238"/>
      <c r="P455" s="238"/>
      <c r="Q455" s="238"/>
      <c r="R455" s="238"/>
      <c r="S455" s="238"/>
      <c r="T455" s="239"/>
      <c r="AT455" s="240" t="s">
        <v>145</v>
      </c>
      <c r="AU455" s="240" t="s">
        <v>87</v>
      </c>
      <c r="AV455" s="13" t="s">
        <v>143</v>
      </c>
      <c r="AW455" s="13" t="s">
        <v>41</v>
      </c>
      <c r="AX455" s="13" t="s">
        <v>82</v>
      </c>
      <c r="AY455" s="240" t="s">
        <v>136</v>
      </c>
    </row>
    <row r="456" spans="2:65" s="1" customFormat="1" ht="31.5" customHeight="1">
      <c r="B456" s="42"/>
      <c r="C456" s="194" t="s">
        <v>489</v>
      </c>
      <c r="D456" s="194" t="s">
        <v>138</v>
      </c>
      <c r="E456" s="195" t="s">
        <v>490</v>
      </c>
      <c r="F456" s="196" t="s">
        <v>491</v>
      </c>
      <c r="G456" s="197" t="s">
        <v>273</v>
      </c>
      <c r="H456" s="198">
        <v>4</v>
      </c>
      <c r="I456" s="199"/>
      <c r="J456" s="200">
        <f>ROUND(I456*H456,2)</f>
        <v>0</v>
      </c>
      <c r="K456" s="196" t="s">
        <v>142</v>
      </c>
      <c r="L456" s="62"/>
      <c r="M456" s="201" t="s">
        <v>34</v>
      </c>
      <c r="N456" s="202" t="s">
        <v>48</v>
      </c>
      <c r="O456" s="43"/>
      <c r="P456" s="203">
        <f>O456*H456</f>
        <v>0</v>
      </c>
      <c r="Q456" s="203">
        <v>2.5000000000000001E-4</v>
      </c>
      <c r="R456" s="203">
        <f>Q456*H456</f>
        <v>1E-3</v>
      </c>
      <c r="S456" s="203">
        <v>0</v>
      </c>
      <c r="T456" s="204">
        <f>S456*H456</f>
        <v>0</v>
      </c>
      <c r="AR456" s="24" t="s">
        <v>222</v>
      </c>
      <c r="AT456" s="24" t="s">
        <v>138</v>
      </c>
      <c r="AU456" s="24" t="s">
        <v>87</v>
      </c>
      <c r="AY456" s="24" t="s">
        <v>136</v>
      </c>
      <c r="BE456" s="205">
        <f>IF(N456="základní",J456,0)</f>
        <v>0</v>
      </c>
      <c r="BF456" s="205">
        <f>IF(N456="snížená",J456,0)</f>
        <v>0</v>
      </c>
      <c r="BG456" s="205">
        <f>IF(N456="zákl. přenesená",J456,0)</f>
        <v>0</v>
      </c>
      <c r="BH456" s="205">
        <f>IF(N456="sníž. přenesená",J456,0)</f>
        <v>0</v>
      </c>
      <c r="BI456" s="205">
        <f>IF(N456="nulová",J456,0)</f>
        <v>0</v>
      </c>
      <c r="BJ456" s="24" t="s">
        <v>82</v>
      </c>
      <c r="BK456" s="205">
        <f>ROUND(I456*H456,2)</f>
        <v>0</v>
      </c>
      <c r="BL456" s="24" t="s">
        <v>222</v>
      </c>
      <c r="BM456" s="24" t="s">
        <v>492</v>
      </c>
    </row>
    <row r="457" spans="2:65" s="11" customFormat="1" ht="13.5">
      <c r="B457" s="206"/>
      <c r="C457" s="207"/>
      <c r="D457" s="208" t="s">
        <v>145</v>
      </c>
      <c r="E457" s="209" t="s">
        <v>34</v>
      </c>
      <c r="F457" s="210" t="s">
        <v>493</v>
      </c>
      <c r="G457" s="207"/>
      <c r="H457" s="211" t="s">
        <v>34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145</v>
      </c>
      <c r="AU457" s="217" t="s">
        <v>87</v>
      </c>
      <c r="AV457" s="11" t="s">
        <v>82</v>
      </c>
      <c r="AW457" s="11" t="s">
        <v>41</v>
      </c>
      <c r="AX457" s="11" t="s">
        <v>77</v>
      </c>
      <c r="AY457" s="217" t="s">
        <v>136</v>
      </c>
    </row>
    <row r="458" spans="2:65" s="11" customFormat="1" ht="13.5">
      <c r="B458" s="206"/>
      <c r="C458" s="207"/>
      <c r="D458" s="208" t="s">
        <v>145</v>
      </c>
      <c r="E458" s="209" t="s">
        <v>34</v>
      </c>
      <c r="F458" s="210" t="s">
        <v>487</v>
      </c>
      <c r="G458" s="207"/>
      <c r="H458" s="211" t="s">
        <v>34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145</v>
      </c>
      <c r="AU458" s="217" t="s">
        <v>87</v>
      </c>
      <c r="AV458" s="11" t="s">
        <v>82</v>
      </c>
      <c r="AW458" s="11" t="s">
        <v>41</v>
      </c>
      <c r="AX458" s="11" t="s">
        <v>77</v>
      </c>
      <c r="AY458" s="217" t="s">
        <v>136</v>
      </c>
    </row>
    <row r="459" spans="2:65" s="12" customFormat="1" ht="13.5">
      <c r="B459" s="218"/>
      <c r="C459" s="219"/>
      <c r="D459" s="208" t="s">
        <v>145</v>
      </c>
      <c r="E459" s="220" t="s">
        <v>34</v>
      </c>
      <c r="F459" s="221" t="s">
        <v>143</v>
      </c>
      <c r="G459" s="219"/>
      <c r="H459" s="222">
        <v>4</v>
      </c>
      <c r="I459" s="223"/>
      <c r="J459" s="219"/>
      <c r="K459" s="219"/>
      <c r="L459" s="224"/>
      <c r="M459" s="225"/>
      <c r="N459" s="226"/>
      <c r="O459" s="226"/>
      <c r="P459" s="226"/>
      <c r="Q459" s="226"/>
      <c r="R459" s="226"/>
      <c r="S459" s="226"/>
      <c r="T459" s="227"/>
      <c r="AT459" s="228" t="s">
        <v>145</v>
      </c>
      <c r="AU459" s="228" t="s">
        <v>87</v>
      </c>
      <c r="AV459" s="12" t="s">
        <v>87</v>
      </c>
      <c r="AW459" s="12" t="s">
        <v>41</v>
      </c>
      <c r="AX459" s="12" t="s">
        <v>77</v>
      </c>
      <c r="AY459" s="228" t="s">
        <v>136</v>
      </c>
    </row>
    <row r="460" spans="2:65" s="13" customFormat="1" ht="13.5">
      <c r="B460" s="229"/>
      <c r="C460" s="230"/>
      <c r="D460" s="231" t="s">
        <v>145</v>
      </c>
      <c r="E460" s="232" t="s">
        <v>34</v>
      </c>
      <c r="F460" s="233" t="s">
        <v>149</v>
      </c>
      <c r="G460" s="230"/>
      <c r="H460" s="234">
        <v>4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AT460" s="240" t="s">
        <v>145</v>
      </c>
      <c r="AU460" s="240" t="s">
        <v>87</v>
      </c>
      <c r="AV460" s="13" t="s">
        <v>143</v>
      </c>
      <c r="AW460" s="13" t="s">
        <v>41</v>
      </c>
      <c r="AX460" s="13" t="s">
        <v>82</v>
      </c>
      <c r="AY460" s="240" t="s">
        <v>136</v>
      </c>
    </row>
    <row r="461" spans="2:65" s="1" customFormat="1" ht="31.5" customHeight="1">
      <c r="B461" s="42"/>
      <c r="C461" s="194" t="s">
        <v>494</v>
      </c>
      <c r="D461" s="194" t="s">
        <v>138</v>
      </c>
      <c r="E461" s="195" t="s">
        <v>495</v>
      </c>
      <c r="F461" s="196" t="s">
        <v>496</v>
      </c>
      <c r="G461" s="197" t="s">
        <v>296</v>
      </c>
      <c r="H461" s="198">
        <v>17.8</v>
      </c>
      <c r="I461" s="199"/>
      <c r="J461" s="200">
        <f>ROUND(I461*H461,2)</f>
        <v>0</v>
      </c>
      <c r="K461" s="196" t="s">
        <v>142</v>
      </c>
      <c r="L461" s="62"/>
      <c r="M461" s="201" t="s">
        <v>34</v>
      </c>
      <c r="N461" s="202" t="s">
        <v>48</v>
      </c>
      <c r="O461" s="43"/>
      <c r="P461" s="203">
        <f>O461*H461</f>
        <v>0</v>
      </c>
      <c r="Q461" s="203">
        <v>2.1199999999999999E-3</v>
      </c>
      <c r="R461" s="203">
        <f>Q461*H461</f>
        <v>3.7735999999999999E-2</v>
      </c>
      <c r="S461" s="203">
        <v>0</v>
      </c>
      <c r="T461" s="204">
        <f>S461*H461</f>
        <v>0</v>
      </c>
      <c r="AR461" s="24" t="s">
        <v>222</v>
      </c>
      <c r="AT461" s="24" t="s">
        <v>138</v>
      </c>
      <c r="AU461" s="24" t="s">
        <v>87</v>
      </c>
      <c r="AY461" s="24" t="s">
        <v>136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24" t="s">
        <v>82</v>
      </c>
      <c r="BK461" s="205">
        <f>ROUND(I461*H461,2)</f>
        <v>0</v>
      </c>
      <c r="BL461" s="24" t="s">
        <v>222</v>
      </c>
      <c r="BM461" s="24" t="s">
        <v>497</v>
      </c>
    </row>
    <row r="462" spans="2:65" s="11" customFormat="1" ht="13.5">
      <c r="B462" s="206"/>
      <c r="C462" s="207"/>
      <c r="D462" s="208" t="s">
        <v>145</v>
      </c>
      <c r="E462" s="209" t="s">
        <v>34</v>
      </c>
      <c r="F462" s="210" t="s">
        <v>498</v>
      </c>
      <c r="G462" s="207"/>
      <c r="H462" s="211" t="s">
        <v>34</v>
      </c>
      <c r="I462" s="212"/>
      <c r="J462" s="207"/>
      <c r="K462" s="207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145</v>
      </c>
      <c r="AU462" s="217" t="s">
        <v>87</v>
      </c>
      <c r="AV462" s="11" t="s">
        <v>82</v>
      </c>
      <c r="AW462" s="11" t="s">
        <v>41</v>
      </c>
      <c r="AX462" s="11" t="s">
        <v>77</v>
      </c>
      <c r="AY462" s="217" t="s">
        <v>136</v>
      </c>
    </row>
    <row r="463" spans="2:65" s="11" customFormat="1" ht="13.5">
      <c r="B463" s="206"/>
      <c r="C463" s="207"/>
      <c r="D463" s="208" t="s">
        <v>145</v>
      </c>
      <c r="E463" s="209" t="s">
        <v>34</v>
      </c>
      <c r="F463" s="210" t="s">
        <v>499</v>
      </c>
      <c r="G463" s="207"/>
      <c r="H463" s="211" t="s">
        <v>34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145</v>
      </c>
      <c r="AU463" s="217" t="s">
        <v>87</v>
      </c>
      <c r="AV463" s="11" t="s">
        <v>82</v>
      </c>
      <c r="AW463" s="11" t="s">
        <v>41</v>
      </c>
      <c r="AX463" s="11" t="s">
        <v>77</v>
      </c>
      <c r="AY463" s="217" t="s">
        <v>136</v>
      </c>
    </row>
    <row r="464" spans="2:65" s="12" customFormat="1" ht="13.5">
      <c r="B464" s="218"/>
      <c r="C464" s="219"/>
      <c r="D464" s="208" t="s">
        <v>145</v>
      </c>
      <c r="E464" s="220" t="s">
        <v>34</v>
      </c>
      <c r="F464" s="221" t="s">
        <v>500</v>
      </c>
      <c r="G464" s="219"/>
      <c r="H464" s="222">
        <v>17.8</v>
      </c>
      <c r="I464" s="223"/>
      <c r="J464" s="219"/>
      <c r="K464" s="219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145</v>
      </c>
      <c r="AU464" s="228" t="s">
        <v>87</v>
      </c>
      <c r="AV464" s="12" t="s">
        <v>87</v>
      </c>
      <c r="AW464" s="12" t="s">
        <v>41</v>
      </c>
      <c r="AX464" s="12" t="s">
        <v>77</v>
      </c>
      <c r="AY464" s="228" t="s">
        <v>136</v>
      </c>
    </row>
    <row r="465" spans="2:65" s="13" customFormat="1" ht="13.5">
      <c r="B465" s="229"/>
      <c r="C465" s="230"/>
      <c r="D465" s="231" t="s">
        <v>145</v>
      </c>
      <c r="E465" s="232" t="s">
        <v>34</v>
      </c>
      <c r="F465" s="233" t="s">
        <v>149</v>
      </c>
      <c r="G465" s="230"/>
      <c r="H465" s="234">
        <v>17.8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145</v>
      </c>
      <c r="AU465" s="240" t="s">
        <v>87</v>
      </c>
      <c r="AV465" s="13" t="s">
        <v>143</v>
      </c>
      <c r="AW465" s="13" t="s">
        <v>41</v>
      </c>
      <c r="AX465" s="13" t="s">
        <v>82</v>
      </c>
      <c r="AY465" s="240" t="s">
        <v>136</v>
      </c>
    </row>
    <row r="466" spans="2:65" s="1" customFormat="1" ht="31.5" customHeight="1">
      <c r="B466" s="42"/>
      <c r="C466" s="194" t="s">
        <v>501</v>
      </c>
      <c r="D466" s="194" t="s">
        <v>138</v>
      </c>
      <c r="E466" s="195" t="s">
        <v>502</v>
      </c>
      <c r="F466" s="196" t="s">
        <v>503</v>
      </c>
      <c r="G466" s="197" t="s">
        <v>429</v>
      </c>
      <c r="H466" s="258"/>
      <c r="I466" s="199"/>
      <c r="J466" s="200">
        <f>ROUND(I466*H466,2)</f>
        <v>0</v>
      </c>
      <c r="K466" s="196" t="s">
        <v>142</v>
      </c>
      <c r="L466" s="62"/>
      <c r="M466" s="201" t="s">
        <v>34</v>
      </c>
      <c r="N466" s="202" t="s">
        <v>48</v>
      </c>
      <c r="O466" s="43"/>
      <c r="P466" s="203">
        <f>O466*H466</f>
        <v>0</v>
      </c>
      <c r="Q466" s="203">
        <v>0</v>
      </c>
      <c r="R466" s="203">
        <f>Q466*H466</f>
        <v>0</v>
      </c>
      <c r="S466" s="203">
        <v>0</v>
      </c>
      <c r="T466" s="204">
        <f>S466*H466</f>
        <v>0</v>
      </c>
      <c r="AR466" s="24" t="s">
        <v>222</v>
      </c>
      <c r="AT466" s="24" t="s">
        <v>138</v>
      </c>
      <c r="AU466" s="24" t="s">
        <v>87</v>
      </c>
      <c r="AY466" s="24" t="s">
        <v>136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24" t="s">
        <v>82</v>
      </c>
      <c r="BK466" s="205">
        <f>ROUND(I466*H466,2)</f>
        <v>0</v>
      </c>
      <c r="BL466" s="24" t="s">
        <v>222</v>
      </c>
      <c r="BM466" s="24" t="s">
        <v>504</v>
      </c>
    </row>
    <row r="467" spans="2:65" s="10" customFormat="1" ht="29.85" customHeight="1">
      <c r="B467" s="177"/>
      <c r="C467" s="178"/>
      <c r="D467" s="191" t="s">
        <v>76</v>
      </c>
      <c r="E467" s="192" t="s">
        <v>505</v>
      </c>
      <c r="F467" s="192" t="s">
        <v>506</v>
      </c>
      <c r="G467" s="178"/>
      <c r="H467" s="178"/>
      <c r="I467" s="181"/>
      <c r="J467" s="193">
        <f>BK467</f>
        <v>0</v>
      </c>
      <c r="K467" s="178"/>
      <c r="L467" s="183"/>
      <c r="M467" s="184"/>
      <c r="N467" s="185"/>
      <c r="O467" s="185"/>
      <c r="P467" s="186">
        <f>SUM(P468:P551)</f>
        <v>0</v>
      </c>
      <c r="Q467" s="185"/>
      <c r="R467" s="186">
        <f>SUM(R468:R551)</f>
        <v>13.54362656</v>
      </c>
      <c r="S467" s="185"/>
      <c r="T467" s="187">
        <f>SUM(T468:T551)</f>
        <v>8.7059599999999993</v>
      </c>
      <c r="AR467" s="188" t="s">
        <v>87</v>
      </c>
      <c r="AT467" s="189" t="s">
        <v>76</v>
      </c>
      <c r="AU467" s="189" t="s">
        <v>82</v>
      </c>
      <c r="AY467" s="188" t="s">
        <v>136</v>
      </c>
      <c r="BK467" s="190">
        <f>SUM(BK468:BK551)</f>
        <v>0</v>
      </c>
    </row>
    <row r="468" spans="2:65" s="1" customFormat="1" ht="22.5" customHeight="1">
      <c r="B468" s="42"/>
      <c r="C468" s="194" t="s">
        <v>507</v>
      </c>
      <c r="D468" s="194" t="s">
        <v>138</v>
      </c>
      <c r="E468" s="195" t="s">
        <v>508</v>
      </c>
      <c r="F468" s="196" t="s">
        <v>509</v>
      </c>
      <c r="G468" s="197" t="s">
        <v>141</v>
      </c>
      <c r="H468" s="198">
        <v>494.98599999999999</v>
      </c>
      <c r="I468" s="199"/>
      <c r="J468" s="200">
        <f>ROUND(I468*H468,2)</f>
        <v>0</v>
      </c>
      <c r="K468" s="196" t="s">
        <v>142</v>
      </c>
      <c r="L468" s="62"/>
      <c r="M468" s="201" t="s">
        <v>34</v>
      </c>
      <c r="N468" s="202" t="s">
        <v>48</v>
      </c>
      <c r="O468" s="43"/>
      <c r="P468" s="203">
        <f>O468*H468</f>
        <v>0</v>
      </c>
      <c r="Q468" s="203">
        <v>0</v>
      </c>
      <c r="R468" s="203">
        <f>Q468*H468</f>
        <v>0</v>
      </c>
      <c r="S468" s="203">
        <v>8.9999999999999993E-3</v>
      </c>
      <c r="T468" s="204">
        <f>S468*H468</f>
        <v>4.4548739999999993</v>
      </c>
      <c r="AR468" s="24" t="s">
        <v>222</v>
      </c>
      <c r="AT468" s="24" t="s">
        <v>138</v>
      </c>
      <c r="AU468" s="24" t="s">
        <v>87</v>
      </c>
      <c r="AY468" s="24" t="s">
        <v>136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24" t="s">
        <v>82</v>
      </c>
      <c r="BK468" s="205">
        <f>ROUND(I468*H468,2)</f>
        <v>0</v>
      </c>
      <c r="BL468" s="24" t="s">
        <v>222</v>
      </c>
      <c r="BM468" s="24" t="s">
        <v>510</v>
      </c>
    </row>
    <row r="469" spans="2:65" s="11" customFormat="1" ht="13.5">
      <c r="B469" s="206"/>
      <c r="C469" s="207"/>
      <c r="D469" s="208" t="s">
        <v>145</v>
      </c>
      <c r="E469" s="209" t="s">
        <v>34</v>
      </c>
      <c r="F469" s="210" t="s">
        <v>511</v>
      </c>
      <c r="G469" s="207"/>
      <c r="H469" s="211" t="s">
        <v>34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145</v>
      </c>
      <c r="AU469" s="217" t="s">
        <v>87</v>
      </c>
      <c r="AV469" s="11" t="s">
        <v>82</v>
      </c>
      <c r="AW469" s="11" t="s">
        <v>41</v>
      </c>
      <c r="AX469" s="11" t="s">
        <v>77</v>
      </c>
      <c r="AY469" s="217" t="s">
        <v>136</v>
      </c>
    </row>
    <row r="470" spans="2:65" s="11" customFormat="1" ht="13.5">
      <c r="B470" s="206"/>
      <c r="C470" s="207"/>
      <c r="D470" s="208" t="s">
        <v>145</v>
      </c>
      <c r="E470" s="209" t="s">
        <v>34</v>
      </c>
      <c r="F470" s="210" t="s">
        <v>512</v>
      </c>
      <c r="G470" s="207"/>
      <c r="H470" s="211" t="s">
        <v>34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145</v>
      </c>
      <c r="AU470" s="217" t="s">
        <v>87</v>
      </c>
      <c r="AV470" s="11" t="s">
        <v>82</v>
      </c>
      <c r="AW470" s="11" t="s">
        <v>41</v>
      </c>
      <c r="AX470" s="11" t="s">
        <v>77</v>
      </c>
      <c r="AY470" s="217" t="s">
        <v>136</v>
      </c>
    </row>
    <row r="471" spans="2:65" s="12" customFormat="1" ht="13.5">
      <c r="B471" s="218"/>
      <c r="C471" s="219"/>
      <c r="D471" s="208" t="s">
        <v>145</v>
      </c>
      <c r="E471" s="220" t="s">
        <v>34</v>
      </c>
      <c r="F471" s="221" t="s">
        <v>513</v>
      </c>
      <c r="G471" s="219"/>
      <c r="H471" s="222">
        <v>494.98599999999999</v>
      </c>
      <c r="I471" s="223"/>
      <c r="J471" s="219"/>
      <c r="K471" s="219"/>
      <c r="L471" s="224"/>
      <c r="M471" s="225"/>
      <c r="N471" s="226"/>
      <c r="O471" s="226"/>
      <c r="P471" s="226"/>
      <c r="Q471" s="226"/>
      <c r="R471" s="226"/>
      <c r="S471" s="226"/>
      <c r="T471" s="227"/>
      <c r="AT471" s="228" t="s">
        <v>145</v>
      </c>
      <c r="AU471" s="228" t="s">
        <v>87</v>
      </c>
      <c r="AV471" s="12" t="s">
        <v>87</v>
      </c>
      <c r="AW471" s="12" t="s">
        <v>41</v>
      </c>
      <c r="AX471" s="12" t="s">
        <v>77</v>
      </c>
      <c r="AY471" s="228" t="s">
        <v>136</v>
      </c>
    </row>
    <row r="472" spans="2:65" s="13" customFormat="1" ht="13.5">
      <c r="B472" s="229"/>
      <c r="C472" s="230"/>
      <c r="D472" s="231" t="s">
        <v>145</v>
      </c>
      <c r="E472" s="232" t="s">
        <v>34</v>
      </c>
      <c r="F472" s="233" t="s">
        <v>149</v>
      </c>
      <c r="G472" s="230"/>
      <c r="H472" s="234">
        <v>494.98599999999999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AT472" s="240" t="s">
        <v>145</v>
      </c>
      <c r="AU472" s="240" t="s">
        <v>87</v>
      </c>
      <c r="AV472" s="13" t="s">
        <v>143</v>
      </c>
      <c r="AW472" s="13" t="s">
        <v>41</v>
      </c>
      <c r="AX472" s="13" t="s">
        <v>82</v>
      </c>
      <c r="AY472" s="240" t="s">
        <v>136</v>
      </c>
    </row>
    <row r="473" spans="2:65" s="1" customFormat="1" ht="22.5" customHeight="1">
      <c r="B473" s="42"/>
      <c r="C473" s="194" t="s">
        <v>514</v>
      </c>
      <c r="D473" s="194" t="s">
        <v>138</v>
      </c>
      <c r="E473" s="195" t="s">
        <v>515</v>
      </c>
      <c r="F473" s="196" t="s">
        <v>516</v>
      </c>
      <c r="G473" s="197" t="s">
        <v>141</v>
      </c>
      <c r="H473" s="198">
        <v>607.298</v>
      </c>
      <c r="I473" s="199"/>
      <c r="J473" s="200">
        <f>ROUND(I473*H473,2)</f>
        <v>0</v>
      </c>
      <c r="K473" s="196" t="s">
        <v>142</v>
      </c>
      <c r="L473" s="62"/>
      <c r="M473" s="201" t="s">
        <v>34</v>
      </c>
      <c r="N473" s="202" t="s">
        <v>48</v>
      </c>
      <c r="O473" s="43"/>
      <c r="P473" s="203">
        <f>O473*H473</f>
        <v>0</v>
      </c>
      <c r="Q473" s="203">
        <v>0</v>
      </c>
      <c r="R473" s="203">
        <f>Q473*H473</f>
        <v>0</v>
      </c>
      <c r="S473" s="203">
        <v>7.0000000000000001E-3</v>
      </c>
      <c r="T473" s="204">
        <f>S473*H473</f>
        <v>4.2510859999999999</v>
      </c>
      <c r="AR473" s="24" t="s">
        <v>222</v>
      </c>
      <c r="AT473" s="24" t="s">
        <v>138</v>
      </c>
      <c r="AU473" s="24" t="s">
        <v>87</v>
      </c>
      <c r="AY473" s="24" t="s">
        <v>136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24" t="s">
        <v>82</v>
      </c>
      <c r="BK473" s="205">
        <f>ROUND(I473*H473,2)</f>
        <v>0</v>
      </c>
      <c r="BL473" s="24" t="s">
        <v>222</v>
      </c>
      <c r="BM473" s="24" t="s">
        <v>517</v>
      </c>
    </row>
    <row r="474" spans="2:65" s="11" customFormat="1" ht="13.5">
      <c r="B474" s="206"/>
      <c r="C474" s="207"/>
      <c r="D474" s="208" t="s">
        <v>145</v>
      </c>
      <c r="E474" s="209" t="s">
        <v>34</v>
      </c>
      <c r="F474" s="210" t="s">
        <v>511</v>
      </c>
      <c r="G474" s="207"/>
      <c r="H474" s="211" t="s">
        <v>34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145</v>
      </c>
      <c r="AU474" s="217" t="s">
        <v>87</v>
      </c>
      <c r="AV474" s="11" t="s">
        <v>82</v>
      </c>
      <c r="AW474" s="11" t="s">
        <v>41</v>
      </c>
      <c r="AX474" s="11" t="s">
        <v>77</v>
      </c>
      <c r="AY474" s="217" t="s">
        <v>136</v>
      </c>
    </row>
    <row r="475" spans="2:65" s="11" customFormat="1" ht="13.5">
      <c r="B475" s="206"/>
      <c r="C475" s="207"/>
      <c r="D475" s="208" t="s">
        <v>145</v>
      </c>
      <c r="E475" s="209" t="s">
        <v>34</v>
      </c>
      <c r="F475" s="210" t="s">
        <v>518</v>
      </c>
      <c r="G475" s="207"/>
      <c r="H475" s="211" t="s">
        <v>34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145</v>
      </c>
      <c r="AU475" s="217" t="s">
        <v>87</v>
      </c>
      <c r="AV475" s="11" t="s">
        <v>82</v>
      </c>
      <c r="AW475" s="11" t="s">
        <v>41</v>
      </c>
      <c r="AX475" s="11" t="s">
        <v>77</v>
      </c>
      <c r="AY475" s="217" t="s">
        <v>136</v>
      </c>
    </row>
    <row r="476" spans="2:65" s="12" customFormat="1" ht="13.5">
      <c r="B476" s="218"/>
      <c r="C476" s="219"/>
      <c r="D476" s="208" t="s">
        <v>145</v>
      </c>
      <c r="E476" s="220" t="s">
        <v>34</v>
      </c>
      <c r="F476" s="221" t="s">
        <v>519</v>
      </c>
      <c r="G476" s="219"/>
      <c r="H476" s="222">
        <v>607.298</v>
      </c>
      <c r="I476" s="223"/>
      <c r="J476" s="219"/>
      <c r="K476" s="219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145</v>
      </c>
      <c r="AU476" s="228" t="s">
        <v>87</v>
      </c>
      <c r="AV476" s="12" t="s">
        <v>87</v>
      </c>
      <c r="AW476" s="12" t="s">
        <v>41</v>
      </c>
      <c r="AX476" s="12" t="s">
        <v>77</v>
      </c>
      <c r="AY476" s="228" t="s">
        <v>136</v>
      </c>
    </row>
    <row r="477" spans="2:65" s="13" customFormat="1" ht="13.5">
      <c r="B477" s="229"/>
      <c r="C477" s="230"/>
      <c r="D477" s="231" t="s">
        <v>145</v>
      </c>
      <c r="E477" s="232" t="s">
        <v>34</v>
      </c>
      <c r="F477" s="233" t="s">
        <v>149</v>
      </c>
      <c r="G477" s="230"/>
      <c r="H477" s="234">
        <v>607.298</v>
      </c>
      <c r="I477" s="235"/>
      <c r="J477" s="230"/>
      <c r="K477" s="230"/>
      <c r="L477" s="236"/>
      <c r="M477" s="237"/>
      <c r="N477" s="238"/>
      <c r="O477" s="238"/>
      <c r="P477" s="238"/>
      <c r="Q477" s="238"/>
      <c r="R477" s="238"/>
      <c r="S477" s="238"/>
      <c r="T477" s="239"/>
      <c r="AT477" s="240" t="s">
        <v>145</v>
      </c>
      <c r="AU477" s="240" t="s">
        <v>87</v>
      </c>
      <c r="AV477" s="13" t="s">
        <v>143</v>
      </c>
      <c r="AW477" s="13" t="s">
        <v>41</v>
      </c>
      <c r="AX477" s="13" t="s">
        <v>82</v>
      </c>
      <c r="AY477" s="240" t="s">
        <v>136</v>
      </c>
    </row>
    <row r="478" spans="2:65" s="1" customFormat="1" ht="22.5" customHeight="1">
      <c r="B478" s="42"/>
      <c r="C478" s="194" t="s">
        <v>520</v>
      </c>
      <c r="D478" s="194" t="s">
        <v>138</v>
      </c>
      <c r="E478" s="195" t="s">
        <v>521</v>
      </c>
      <c r="F478" s="196" t="s">
        <v>522</v>
      </c>
      <c r="G478" s="197" t="s">
        <v>141</v>
      </c>
      <c r="H478" s="198">
        <v>992.95299999999997</v>
      </c>
      <c r="I478" s="199"/>
      <c r="J478" s="200">
        <f>ROUND(I478*H478,2)</f>
        <v>0</v>
      </c>
      <c r="K478" s="196" t="s">
        <v>142</v>
      </c>
      <c r="L478" s="62"/>
      <c r="M478" s="201" t="s">
        <v>34</v>
      </c>
      <c r="N478" s="202" t="s">
        <v>48</v>
      </c>
      <c r="O478" s="43"/>
      <c r="P478" s="203">
        <f>O478*H478</f>
        <v>0</v>
      </c>
      <c r="Q478" s="203">
        <v>6.4000000000000005E-4</v>
      </c>
      <c r="R478" s="203">
        <f>Q478*H478</f>
        <v>0.63548992000000004</v>
      </c>
      <c r="S478" s="203">
        <v>0</v>
      </c>
      <c r="T478" s="204">
        <f>S478*H478</f>
        <v>0</v>
      </c>
      <c r="AR478" s="24" t="s">
        <v>222</v>
      </c>
      <c r="AT478" s="24" t="s">
        <v>138</v>
      </c>
      <c r="AU478" s="24" t="s">
        <v>87</v>
      </c>
      <c r="AY478" s="24" t="s">
        <v>136</v>
      </c>
      <c r="BE478" s="205">
        <f>IF(N478="základní",J478,0)</f>
        <v>0</v>
      </c>
      <c r="BF478" s="205">
        <f>IF(N478="snížená",J478,0)</f>
        <v>0</v>
      </c>
      <c r="BG478" s="205">
        <f>IF(N478="zákl. přenesená",J478,0)</f>
        <v>0</v>
      </c>
      <c r="BH478" s="205">
        <f>IF(N478="sníž. přenesená",J478,0)</f>
        <v>0</v>
      </c>
      <c r="BI478" s="205">
        <f>IF(N478="nulová",J478,0)</f>
        <v>0</v>
      </c>
      <c r="BJ478" s="24" t="s">
        <v>82</v>
      </c>
      <c r="BK478" s="205">
        <f>ROUND(I478*H478,2)</f>
        <v>0</v>
      </c>
      <c r="BL478" s="24" t="s">
        <v>222</v>
      </c>
      <c r="BM478" s="24" t="s">
        <v>523</v>
      </c>
    </row>
    <row r="479" spans="2:65" s="11" customFormat="1" ht="13.5">
      <c r="B479" s="206"/>
      <c r="C479" s="207"/>
      <c r="D479" s="208" t="s">
        <v>145</v>
      </c>
      <c r="E479" s="209" t="s">
        <v>34</v>
      </c>
      <c r="F479" s="210" t="s">
        <v>524</v>
      </c>
      <c r="G479" s="207"/>
      <c r="H479" s="211" t="s">
        <v>34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145</v>
      </c>
      <c r="AU479" s="217" t="s">
        <v>87</v>
      </c>
      <c r="AV479" s="11" t="s">
        <v>82</v>
      </c>
      <c r="AW479" s="11" t="s">
        <v>41</v>
      </c>
      <c r="AX479" s="11" t="s">
        <v>77</v>
      </c>
      <c r="AY479" s="217" t="s">
        <v>136</v>
      </c>
    </row>
    <row r="480" spans="2:65" s="11" customFormat="1" ht="13.5">
      <c r="B480" s="206"/>
      <c r="C480" s="207"/>
      <c r="D480" s="208" t="s">
        <v>145</v>
      </c>
      <c r="E480" s="209" t="s">
        <v>34</v>
      </c>
      <c r="F480" s="210" t="s">
        <v>525</v>
      </c>
      <c r="G480" s="207"/>
      <c r="H480" s="211" t="s">
        <v>34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145</v>
      </c>
      <c r="AU480" s="217" t="s">
        <v>87</v>
      </c>
      <c r="AV480" s="11" t="s">
        <v>82</v>
      </c>
      <c r="AW480" s="11" t="s">
        <v>41</v>
      </c>
      <c r="AX480" s="11" t="s">
        <v>77</v>
      </c>
      <c r="AY480" s="217" t="s">
        <v>136</v>
      </c>
    </row>
    <row r="481" spans="2:51" s="11" customFormat="1" ht="13.5">
      <c r="B481" s="206"/>
      <c r="C481" s="207"/>
      <c r="D481" s="208" t="s">
        <v>145</v>
      </c>
      <c r="E481" s="209" t="s">
        <v>34</v>
      </c>
      <c r="F481" s="210" t="s">
        <v>526</v>
      </c>
      <c r="G481" s="207"/>
      <c r="H481" s="211" t="s">
        <v>34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145</v>
      </c>
      <c r="AU481" s="217" t="s">
        <v>87</v>
      </c>
      <c r="AV481" s="11" t="s">
        <v>82</v>
      </c>
      <c r="AW481" s="11" t="s">
        <v>41</v>
      </c>
      <c r="AX481" s="11" t="s">
        <v>77</v>
      </c>
      <c r="AY481" s="217" t="s">
        <v>136</v>
      </c>
    </row>
    <row r="482" spans="2:51" s="11" customFormat="1" ht="13.5">
      <c r="B482" s="206"/>
      <c r="C482" s="207"/>
      <c r="D482" s="208" t="s">
        <v>145</v>
      </c>
      <c r="E482" s="209" t="s">
        <v>34</v>
      </c>
      <c r="F482" s="210" t="s">
        <v>527</v>
      </c>
      <c r="G482" s="207"/>
      <c r="H482" s="211" t="s">
        <v>34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145</v>
      </c>
      <c r="AU482" s="217" t="s">
        <v>87</v>
      </c>
      <c r="AV482" s="11" t="s">
        <v>82</v>
      </c>
      <c r="AW482" s="11" t="s">
        <v>41</v>
      </c>
      <c r="AX482" s="11" t="s">
        <v>77</v>
      </c>
      <c r="AY482" s="217" t="s">
        <v>136</v>
      </c>
    </row>
    <row r="483" spans="2:51" s="12" customFormat="1" ht="13.5">
      <c r="B483" s="218"/>
      <c r="C483" s="219"/>
      <c r="D483" s="208" t="s">
        <v>145</v>
      </c>
      <c r="E483" s="220" t="s">
        <v>34</v>
      </c>
      <c r="F483" s="221" t="s">
        <v>528</v>
      </c>
      <c r="G483" s="219"/>
      <c r="H483" s="222">
        <v>349.24799999999999</v>
      </c>
      <c r="I483" s="223"/>
      <c r="J483" s="219"/>
      <c r="K483" s="219"/>
      <c r="L483" s="224"/>
      <c r="M483" s="225"/>
      <c r="N483" s="226"/>
      <c r="O483" s="226"/>
      <c r="P483" s="226"/>
      <c r="Q483" s="226"/>
      <c r="R483" s="226"/>
      <c r="S483" s="226"/>
      <c r="T483" s="227"/>
      <c r="AT483" s="228" t="s">
        <v>145</v>
      </c>
      <c r="AU483" s="228" t="s">
        <v>87</v>
      </c>
      <c r="AV483" s="12" t="s">
        <v>87</v>
      </c>
      <c r="AW483" s="12" t="s">
        <v>41</v>
      </c>
      <c r="AX483" s="12" t="s">
        <v>77</v>
      </c>
      <c r="AY483" s="228" t="s">
        <v>136</v>
      </c>
    </row>
    <row r="484" spans="2:51" s="12" customFormat="1" ht="13.5">
      <c r="B484" s="218"/>
      <c r="C484" s="219"/>
      <c r="D484" s="208" t="s">
        <v>145</v>
      </c>
      <c r="E484" s="220" t="s">
        <v>34</v>
      </c>
      <c r="F484" s="221" t="s">
        <v>529</v>
      </c>
      <c r="G484" s="219"/>
      <c r="H484" s="222">
        <v>122.503</v>
      </c>
      <c r="I484" s="223"/>
      <c r="J484" s="219"/>
      <c r="K484" s="219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145</v>
      </c>
      <c r="AU484" s="228" t="s">
        <v>87</v>
      </c>
      <c r="AV484" s="12" t="s">
        <v>87</v>
      </c>
      <c r="AW484" s="12" t="s">
        <v>41</v>
      </c>
      <c r="AX484" s="12" t="s">
        <v>77</v>
      </c>
      <c r="AY484" s="228" t="s">
        <v>136</v>
      </c>
    </row>
    <row r="485" spans="2:51" s="11" customFormat="1" ht="13.5">
      <c r="B485" s="206"/>
      <c r="C485" s="207"/>
      <c r="D485" s="208" t="s">
        <v>145</v>
      </c>
      <c r="E485" s="209" t="s">
        <v>34</v>
      </c>
      <c r="F485" s="210" t="s">
        <v>530</v>
      </c>
      <c r="G485" s="207"/>
      <c r="H485" s="211" t="s">
        <v>34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145</v>
      </c>
      <c r="AU485" s="217" t="s">
        <v>87</v>
      </c>
      <c r="AV485" s="11" t="s">
        <v>82</v>
      </c>
      <c r="AW485" s="11" t="s">
        <v>41</v>
      </c>
      <c r="AX485" s="11" t="s">
        <v>77</v>
      </c>
      <c r="AY485" s="217" t="s">
        <v>136</v>
      </c>
    </row>
    <row r="486" spans="2:51" s="11" customFormat="1" ht="13.5">
      <c r="B486" s="206"/>
      <c r="C486" s="207"/>
      <c r="D486" s="208" t="s">
        <v>145</v>
      </c>
      <c r="E486" s="209" t="s">
        <v>34</v>
      </c>
      <c r="F486" s="210" t="s">
        <v>531</v>
      </c>
      <c r="G486" s="207"/>
      <c r="H486" s="211" t="s">
        <v>34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145</v>
      </c>
      <c r="AU486" s="217" t="s">
        <v>87</v>
      </c>
      <c r="AV486" s="11" t="s">
        <v>82</v>
      </c>
      <c r="AW486" s="11" t="s">
        <v>41</v>
      </c>
      <c r="AX486" s="11" t="s">
        <v>77</v>
      </c>
      <c r="AY486" s="217" t="s">
        <v>136</v>
      </c>
    </row>
    <row r="487" spans="2:51" s="12" customFormat="1" ht="13.5">
      <c r="B487" s="218"/>
      <c r="C487" s="219"/>
      <c r="D487" s="208" t="s">
        <v>145</v>
      </c>
      <c r="E487" s="220" t="s">
        <v>34</v>
      </c>
      <c r="F487" s="221" t="s">
        <v>532</v>
      </c>
      <c r="G487" s="219"/>
      <c r="H487" s="222">
        <v>-9</v>
      </c>
      <c r="I487" s="223"/>
      <c r="J487" s="219"/>
      <c r="K487" s="219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145</v>
      </c>
      <c r="AU487" s="228" t="s">
        <v>87</v>
      </c>
      <c r="AV487" s="12" t="s">
        <v>87</v>
      </c>
      <c r="AW487" s="12" t="s">
        <v>41</v>
      </c>
      <c r="AX487" s="12" t="s">
        <v>77</v>
      </c>
      <c r="AY487" s="228" t="s">
        <v>136</v>
      </c>
    </row>
    <row r="488" spans="2:51" s="11" customFormat="1" ht="13.5">
      <c r="B488" s="206"/>
      <c r="C488" s="207"/>
      <c r="D488" s="208" t="s">
        <v>145</v>
      </c>
      <c r="E488" s="209" t="s">
        <v>34</v>
      </c>
      <c r="F488" s="210" t="s">
        <v>533</v>
      </c>
      <c r="G488" s="207"/>
      <c r="H488" s="211" t="s">
        <v>34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145</v>
      </c>
      <c r="AU488" s="217" t="s">
        <v>87</v>
      </c>
      <c r="AV488" s="11" t="s">
        <v>82</v>
      </c>
      <c r="AW488" s="11" t="s">
        <v>41</v>
      </c>
      <c r="AX488" s="11" t="s">
        <v>77</v>
      </c>
      <c r="AY488" s="217" t="s">
        <v>136</v>
      </c>
    </row>
    <row r="489" spans="2:51" s="12" customFormat="1" ht="13.5">
      <c r="B489" s="218"/>
      <c r="C489" s="219"/>
      <c r="D489" s="208" t="s">
        <v>145</v>
      </c>
      <c r="E489" s="220" t="s">
        <v>34</v>
      </c>
      <c r="F489" s="221" t="s">
        <v>534</v>
      </c>
      <c r="G489" s="219"/>
      <c r="H489" s="222">
        <v>-13.5</v>
      </c>
      <c r="I489" s="223"/>
      <c r="J489" s="219"/>
      <c r="K489" s="219"/>
      <c r="L489" s="224"/>
      <c r="M489" s="225"/>
      <c r="N489" s="226"/>
      <c r="O489" s="226"/>
      <c r="P489" s="226"/>
      <c r="Q489" s="226"/>
      <c r="R489" s="226"/>
      <c r="S489" s="226"/>
      <c r="T489" s="227"/>
      <c r="AT489" s="228" t="s">
        <v>145</v>
      </c>
      <c r="AU489" s="228" t="s">
        <v>87</v>
      </c>
      <c r="AV489" s="12" t="s">
        <v>87</v>
      </c>
      <c r="AW489" s="12" t="s">
        <v>41</v>
      </c>
      <c r="AX489" s="12" t="s">
        <v>77</v>
      </c>
      <c r="AY489" s="228" t="s">
        <v>136</v>
      </c>
    </row>
    <row r="490" spans="2:51" s="12" customFormat="1" ht="13.5">
      <c r="B490" s="218"/>
      <c r="C490" s="219"/>
      <c r="D490" s="208" t="s">
        <v>145</v>
      </c>
      <c r="E490" s="220" t="s">
        <v>34</v>
      </c>
      <c r="F490" s="221" t="s">
        <v>535</v>
      </c>
      <c r="G490" s="219"/>
      <c r="H490" s="222">
        <v>-14.82</v>
      </c>
      <c r="I490" s="223"/>
      <c r="J490" s="219"/>
      <c r="K490" s="219"/>
      <c r="L490" s="224"/>
      <c r="M490" s="225"/>
      <c r="N490" s="226"/>
      <c r="O490" s="226"/>
      <c r="P490" s="226"/>
      <c r="Q490" s="226"/>
      <c r="R490" s="226"/>
      <c r="S490" s="226"/>
      <c r="T490" s="227"/>
      <c r="AT490" s="228" t="s">
        <v>145</v>
      </c>
      <c r="AU490" s="228" t="s">
        <v>87</v>
      </c>
      <c r="AV490" s="12" t="s">
        <v>87</v>
      </c>
      <c r="AW490" s="12" t="s">
        <v>41</v>
      </c>
      <c r="AX490" s="12" t="s">
        <v>77</v>
      </c>
      <c r="AY490" s="228" t="s">
        <v>136</v>
      </c>
    </row>
    <row r="491" spans="2:51" s="11" customFormat="1" ht="13.5">
      <c r="B491" s="206"/>
      <c r="C491" s="207"/>
      <c r="D491" s="208" t="s">
        <v>145</v>
      </c>
      <c r="E491" s="209" t="s">
        <v>34</v>
      </c>
      <c r="F491" s="210" t="s">
        <v>536</v>
      </c>
      <c r="G491" s="207"/>
      <c r="H491" s="211" t="s">
        <v>34</v>
      </c>
      <c r="I491" s="212"/>
      <c r="J491" s="207"/>
      <c r="K491" s="207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145</v>
      </c>
      <c r="AU491" s="217" t="s">
        <v>87</v>
      </c>
      <c r="AV491" s="11" t="s">
        <v>82</v>
      </c>
      <c r="AW491" s="11" t="s">
        <v>41</v>
      </c>
      <c r="AX491" s="11" t="s">
        <v>77</v>
      </c>
      <c r="AY491" s="217" t="s">
        <v>136</v>
      </c>
    </row>
    <row r="492" spans="2:51" s="12" customFormat="1" ht="13.5">
      <c r="B492" s="218"/>
      <c r="C492" s="219"/>
      <c r="D492" s="208" t="s">
        <v>145</v>
      </c>
      <c r="E492" s="220" t="s">
        <v>34</v>
      </c>
      <c r="F492" s="221" t="s">
        <v>537</v>
      </c>
      <c r="G492" s="219"/>
      <c r="H492" s="222">
        <v>-12</v>
      </c>
      <c r="I492" s="223"/>
      <c r="J492" s="219"/>
      <c r="K492" s="219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145</v>
      </c>
      <c r="AU492" s="228" t="s">
        <v>87</v>
      </c>
      <c r="AV492" s="12" t="s">
        <v>87</v>
      </c>
      <c r="AW492" s="12" t="s">
        <v>41</v>
      </c>
      <c r="AX492" s="12" t="s">
        <v>77</v>
      </c>
      <c r="AY492" s="228" t="s">
        <v>136</v>
      </c>
    </row>
    <row r="493" spans="2:51" s="14" customFormat="1" ht="13.5">
      <c r="B493" s="259"/>
      <c r="C493" s="260"/>
      <c r="D493" s="208" t="s">
        <v>145</v>
      </c>
      <c r="E493" s="261" t="s">
        <v>34</v>
      </c>
      <c r="F493" s="262" t="s">
        <v>538</v>
      </c>
      <c r="G493" s="260"/>
      <c r="H493" s="263">
        <v>422.43099999999998</v>
      </c>
      <c r="I493" s="264"/>
      <c r="J493" s="260"/>
      <c r="K493" s="260"/>
      <c r="L493" s="265"/>
      <c r="M493" s="266"/>
      <c r="N493" s="267"/>
      <c r="O493" s="267"/>
      <c r="P493" s="267"/>
      <c r="Q493" s="267"/>
      <c r="R493" s="267"/>
      <c r="S493" s="267"/>
      <c r="T493" s="268"/>
      <c r="AT493" s="269" t="s">
        <v>145</v>
      </c>
      <c r="AU493" s="269" t="s">
        <v>87</v>
      </c>
      <c r="AV493" s="14" t="s">
        <v>155</v>
      </c>
      <c r="AW493" s="14" t="s">
        <v>41</v>
      </c>
      <c r="AX493" s="14" t="s">
        <v>77</v>
      </c>
      <c r="AY493" s="269" t="s">
        <v>136</v>
      </c>
    </row>
    <row r="494" spans="2:51" s="11" customFormat="1" ht="13.5">
      <c r="B494" s="206"/>
      <c r="C494" s="207"/>
      <c r="D494" s="208" t="s">
        <v>145</v>
      </c>
      <c r="E494" s="209" t="s">
        <v>34</v>
      </c>
      <c r="F494" s="210" t="s">
        <v>539</v>
      </c>
      <c r="G494" s="207"/>
      <c r="H494" s="211" t="s">
        <v>34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145</v>
      </c>
      <c r="AU494" s="217" t="s">
        <v>87</v>
      </c>
      <c r="AV494" s="11" t="s">
        <v>82</v>
      </c>
      <c r="AW494" s="11" t="s">
        <v>41</v>
      </c>
      <c r="AX494" s="11" t="s">
        <v>77</v>
      </c>
      <c r="AY494" s="217" t="s">
        <v>136</v>
      </c>
    </row>
    <row r="495" spans="2:51" s="11" customFormat="1" ht="13.5">
      <c r="B495" s="206"/>
      <c r="C495" s="207"/>
      <c r="D495" s="208" t="s">
        <v>145</v>
      </c>
      <c r="E495" s="209" t="s">
        <v>34</v>
      </c>
      <c r="F495" s="210" t="s">
        <v>540</v>
      </c>
      <c r="G495" s="207"/>
      <c r="H495" s="211" t="s">
        <v>34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145</v>
      </c>
      <c r="AU495" s="217" t="s">
        <v>87</v>
      </c>
      <c r="AV495" s="11" t="s">
        <v>82</v>
      </c>
      <c r="AW495" s="11" t="s">
        <v>41</v>
      </c>
      <c r="AX495" s="11" t="s">
        <v>77</v>
      </c>
      <c r="AY495" s="217" t="s">
        <v>136</v>
      </c>
    </row>
    <row r="496" spans="2:51" s="12" customFormat="1" ht="13.5">
      <c r="B496" s="218"/>
      <c r="C496" s="219"/>
      <c r="D496" s="208" t="s">
        <v>145</v>
      </c>
      <c r="E496" s="220" t="s">
        <v>34</v>
      </c>
      <c r="F496" s="221" t="s">
        <v>541</v>
      </c>
      <c r="G496" s="219"/>
      <c r="H496" s="222">
        <v>570.52200000000005</v>
      </c>
      <c r="I496" s="223"/>
      <c r="J496" s="219"/>
      <c r="K496" s="219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145</v>
      </c>
      <c r="AU496" s="228" t="s">
        <v>87</v>
      </c>
      <c r="AV496" s="12" t="s">
        <v>87</v>
      </c>
      <c r="AW496" s="12" t="s">
        <v>41</v>
      </c>
      <c r="AX496" s="12" t="s">
        <v>77</v>
      </c>
      <c r="AY496" s="228" t="s">
        <v>136</v>
      </c>
    </row>
    <row r="497" spans="2:65" s="13" customFormat="1" ht="13.5">
      <c r="B497" s="229"/>
      <c r="C497" s="230"/>
      <c r="D497" s="231" t="s">
        <v>145</v>
      </c>
      <c r="E497" s="232" t="s">
        <v>34</v>
      </c>
      <c r="F497" s="233" t="s">
        <v>149</v>
      </c>
      <c r="G497" s="230"/>
      <c r="H497" s="234">
        <v>992.95299999999997</v>
      </c>
      <c r="I497" s="235"/>
      <c r="J497" s="230"/>
      <c r="K497" s="230"/>
      <c r="L497" s="236"/>
      <c r="M497" s="237"/>
      <c r="N497" s="238"/>
      <c r="O497" s="238"/>
      <c r="P497" s="238"/>
      <c r="Q497" s="238"/>
      <c r="R497" s="238"/>
      <c r="S497" s="238"/>
      <c r="T497" s="239"/>
      <c r="AT497" s="240" t="s">
        <v>145</v>
      </c>
      <c r="AU497" s="240" t="s">
        <v>87</v>
      </c>
      <c r="AV497" s="13" t="s">
        <v>143</v>
      </c>
      <c r="AW497" s="13" t="s">
        <v>41</v>
      </c>
      <c r="AX497" s="13" t="s">
        <v>82</v>
      </c>
      <c r="AY497" s="240" t="s">
        <v>136</v>
      </c>
    </row>
    <row r="498" spans="2:65" s="1" customFormat="1" ht="31.5" customHeight="1">
      <c r="B498" s="42"/>
      <c r="C498" s="244" t="s">
        <v>542</v>
      </c>
      <c r="D498" s="244" t="s">
        <v>263</v>
      </c>
      <c r="E498" s="245" t="s">
        <v>543</v>
      </c>
      <c r="F498" s="246" t="s">
        <v>544</v>
      </c>
      <c r="G498" s="247" t="s">
        <v>141</v>
      </c>
      <c r="H498" s="248">
        <v>456.22500000000002</v>
      </c>
      <c r="I498" s="249"/>
      <c r="J498" s="250">
        <f>ROUND(I498*H498,2)</f>
        <v>0</v>
      </c>
      <c r="K498" s="246" t="s">
        <v>142</v>
      </c>
      <c r="L498" s="251"/>
      <c r="M498" s="252" t="s">
        <v>34</v>
      </c>
      <c r="N498" s="253" t="s">
        <v>48</v>
      </c>
      <c r="O498" s="43"/>
      <c r="P498" s="203">
        <f>O498*H498</f>
        <v>0</v>
      </c>
      <c r="Q498" s="203">
        <v>1.24E-2</v>
      </c>
      <c r="R498" s="203">
        <f>Q498*H498</f>
        <v>5.6571899999999999</v>
      </c>
      <c r="S498" s="203">
        <v>0</v>
      </c>
      <c r="T498" s="204">
        <f>S498*H498</f>
        <v>0</v>
      </c>
      <c r="AR498" s="24" t="s">
        <v>286</v>
      </c>
      <c r="AT498" s="24" t="s">
        <v>263</v>
      </c>
      <c r="AU498" s="24" t="s">
        <v>87</v>
      </c>
      <c r="AY498" s="24" t="s">
        <v>136</v>
      </c>
      <c r="BE498" s="205">
        <f>IF(N498="základní",J498,0)</f>
        <v>0</v>
      </c>
      <c r="BF498" s="205">
        <f>IF(N498="snížená",J498,0)</f>
        <v>0</v>
      </c>
      <c r="BG498" s="205">
        <f>IF(N498="zákl. přenesená",J498,0)</f>
        <v>0</v>
      </c>
      <c r="BH498" s="205">
        <f>IF(N498="sníž. přenesená",J498,0)</f>
        <v>0</v>
      </c>
      <c r="BI498" s="205">
        <f>IF(N498="nulová",J498,0)</f>
        <v>0</v>
      </c>
      <c r="BJ498" s="24" t="s">
        <v>82</v>
      </c>
      <c r="BK498" s="205">
        <f>ROUND(I498*H498,2)</f>
        <v>0</v>
      </c>
      <c r="BL498" s="24" t="s">
        <v>222</v>
      </c>
      <c r="BM498" s="24" t="s">
        <v>545</v>
      </c>
    </row>
    <row r="499" spans="2:65" s="11" customFormat="1" ht="27">
      <c r="B499" s="206"/>
      <c r="C499" s="207"/>
      <c r="D499" s="208" t="s">
        <v>145</v>
      </c>
      <c r="E499" s="209" t="s">
        <v>34</v>
      </c>
      <c r="F499" s="210" t="s">
        <v>546</v>
      </c>
      <c r="G499" s="207"/>
      <c r="H499" s="211" t="s">
        <v>34</v>
      </c>
      <c r="I499" s="212"/>
      <c r="J499" s="207"/>
      <c r="K499" s="207"/>
      <c r="L499" s="213"/>
      <c r="M499" s="214"/>
      <c r="N499" s="215"/>
      <c r="O499" s="215"/>
      <c r="P499" s="215"/>
      <c r="Q499" s="215"/>
      <c r="R499" s="215"/>
      <c r="S499" s="215"/>
      <c r="T499" s="216"/>
      <c r="AT499" s="217" t="s">
        <v>145</v>
      </c>
      <c r="AU499" s="217" t="s">
        <v>87</v>
      </c>
      <c r="AV499" s="11" t="s">
        <v>82</v>
      </c>
      <c r="AW499" s="11" t="s">
        <v>41</v>
      </c>
      <c r="AX499" s="11" t="s">
        <v>77</v>
      </c>
      <c r="AY499" s="217" t="s">
        <v>136</v>
      </c>
    </row>
    <row r="500" spans="2:65" s="11" customFormat="1" ht="13.5">
      <c r="B500" s="206"/>
      <c r="C500" s="207"/>
      <c r="D500" s="208" t="s">
        <v>145</v>
      </c>
      <c r="E500" s="209" t="s">
        <v>34</v>
      </c>
      <c r="F500" s="210" t="s">
        <v>525</v>
      </c>
      <c r="G500" s="207"/>
      <c r="H500" s="211" t="s">
        <v>34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145</v>
      </c>
      <c r="AU500" s="217" t="s">
        <v>87</v>
      </c>
      <c r="AV500" s="11" t="s">
        <v>82</v>
      </c>
      <c r="AW500" s="11" t="s">
        <v>41</v>
      </c>
      <c r="AX500" s="11" t="s">
        <v>77</v>
      </c>
      <c r="AY500" s="217" t="s">
        <v>136</v>
      </c>
    </row>
    <row r="501" spans="2:65" s="11" customFormat="1" ht="13.5">
      <c r="B501" s="206"/>
      <c r="C501" s="207"/>
      <c r="D501" s="208" t="s">
        <v>145</v>
      </c>
      <c r="E501" s="209" t="s">
        <v>34</v>
      </c>
      <c r="F501" s="210" t="s">
        <v>526</v>
      </c>
      <c r="G501" s="207"/>
      <c r="H501" s="211" t="s">
        <v>34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145</v>
      </c>
      <c r="AU501" s="217" t="s">
        <v>87</v>
      </c>
      <c r="AV501" s="11" t="s">
        <v>82</v>
      </c>
      <c r="AW501" s="11" t="s">
        <v>41</v>
      </c>
      <c r="AX501" s="11" t="s">
        <v>77</v>
      </c>
      <c r="AY501" s="217" t="s">
        <v>136</v>
      </c>
    </row>
    <row r="502" spans="2:65" s="12" customFormat="1" ht="13.5">
      <c r="B502" s="218"/>
      <c r="C502" s="219"/>
      <c r="D502" s="208" t="s">
        <v>145</v>
      </c>
      <c r="E502" s="220" t="s">
        <v>34</v>
      </c>
      <c r="F502" s="221" t="s">
        <v>528</v>
      </c>
      <c r="G502" s="219"/>
      <c r="H502" s="222">
        <v>349.24799999999999</v>
      </c>
      <c r="I502" s="223"/>
      <c r="J502" s="219"/>
      <c r="K502" s="219"/>
      <c r="L502" s="224"/>
      <c r="M502" s="225"/>
      <c r="N502" s="226"/>
      <c r="O502" s="226"/>
      <c r="P502" s="226"/>
      <c r="Q502" s="226"/>
      <c r="R502" s="226"/>
      <c r="S502" s="226"/>
      <c r="T502" s="227"/>
      <c r="AT502" s="228" t="s">
        <v>145</v>
      </c>
      <c r="AU502" s="228" t="s">
        <v>87</v>
      </c>
      <c r="AV502" s="12" t="s">
        <v>87</v>
      </c>
      <c r="AW502" s="12" t="s">
        <v>41</v>
      </c>
      <c r="AX502" s="12" t="s">
        <v>77</v>
      </c>
      <c r="AY502" s="228" t="s">
        <v>136</v>
      </c>
    </row>
    <row r="503" spans="2:65" s="12" customFormat="1" ht="13.5">
      <c r="B503" s="218"/>
      <c r="C503" s="219"/>
      <c r="D503" s="208" t="s">
        <v>145</v>
      </c>
      <c r="E503" s="220" t="s">
        <v>34</v>
      </c>
      <c r="F503" s="221" t="s">
        <v>529</v>
      </c>
      <c r="G503" s="219"/>
      <c r="H503" s="222">
        <v>122.503</v>
      </c>
      <c r="I503" s="223"/>
      <c r="J503" s="219"/>
      <c r="K503" s="219"/>
      <c r="L503" s="224"/>
      <c r="M503" s="225"/>
      <c r="N503" s="226"/>
      <c r="O503" s="226"/>
      <c r="P503" s="226"/>
      <c r="Q503" s="226"/>
      <c r="R503" s="226"/>
      <c r="S503" s="226"/>
      <c r="T503" s="227"/>
      <c r="AT503" s="228" t="s">
        <v>145</v>
      </c>
      <c r="AU503" s="228" t="s">
        <v>87</v>
      </c>
      <c r="AV503" s="12" t="s">
        <v>87</v>
      </c>
      <c r="AW503" s="12" t="s">
        <v>41</v>
      </c>
      <c r="AX503" s="12" t="s">
        <v>77</v>
      </c>
      <c r="AY503" s="228" t="s">
        <v>136</v>
      </c>
    </row>
    <row r="504" spans="2:65" s="11" customFormat="1" ht="13.5">
      <c r="B504" s="206"/>
      <c r="C504" s="207"/>
      <c r="D504" s="208" t="s">
        <v>145</v>
      </c>
      <c r="E504" s="209" t="s">
        <v>34</v>
      </c>
      <c r="F504" s="210" t="s">
        <v>530</v>
      </c>
      <c r="G504" s="207"/>
      <c r="H504" s="211" t="s">
        <v>34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145</v>
      </c>
      <c r="AU504" s="217" t="s">
        <v>87</v>
      </c>
      <c r="AV504" s="11" t="s">
        <v>82</v>
      </c>
      <c r="AW504" s="11" t="s">
        <v>41</v>
      </c>
      <c r="AX504" s="11" t="s">
        <v>77</v>
      </c>
      <c r="AY504" s="217" t="s">
        <v>136</v>
      </c>
    </row>
    <row r="505" spans="2:65" s="11" customFormat="1" ht="13.5">
      <c r="B505" s="206"/>
      <c r="C505" s="207"/>
      <c r="D505" s="208" t="s">
        <v>145</v>
      </c>
      <c r="E505" s="209" t="s">
        <v>34</v>
      </c>
      <c r="F505" s="210" t="s">
        <v>531</v>
      </c>
      <c r="G505" s="207"/>
      <c r="H505" s="211" t="s">
        <v>34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145</v>
      </c>
      <c r="AU505" s="217" t="s">
        <v>87</v>
      </c>
      <c r="AV505" s="11" t="s">
        <v>82</v>
      </c>
      <c r="AW505" s="11" t="s">
        <v>41</v>
      </c>
      <c r="AX505" s="11" t="s">
        <v>77</v>
      </c>
      <c r="AY505" s="217" t="s">
        <v>136</v>
      </c>
    </row>
    <row r="506" spans="2:65" s="12" customFormat="1" ht="13.5">
      <c r="B506" s="218"/>
      <c r="C506" s="219"/>
      <c r="D506" s="208" t="s">
        <v>145</v>
      </c>
      <c r="E506" s="220" t="s">
        <v>34</v>
      </c>
      <c r="F506" s="221" t="s">
        <v>532</v>
      </c>
      <c r="G506" s="219"/>
      <c r="H506" s="222">
        <v>-9</v>
      </c>
      <c r="I506" s="223"/>
      <c r="J506" s="219"/>
      <c r="K506" s="219"/>
      <c r="L506" s="224"/>
      <c r="M506" s="225"/>
      <c r="N506" s="226"/>
      <c r="O506" s="226"/>
      <c r="P506" s="226"/>
      <c r="Q506" s="226"/>
      <c r="R506" s="226"/>
      <c r="S506" s="226"/>
      <c r="T506" s="227"/>
      <c r="AT506" s="228" t="s">
        <v>145</v>
      </c>
      <c r="AU506" s="228" t="s">
        <v>87</v>
      </c>
      <c r="AV506" s="12" t="s">
        <v>87</v>
      </c>
      <c r="AW506" s="12" t="s">
        <v>41</v>
      </c>
      <c r="AX506" s="12" t="s">
        <v>77</v>
      </c>
      <c r="AY506" s="228" t="s">
        <v>136</v>
      </c>
    </row>
    <row r="507" spans="2:65" s="11" customFormat="1" ht="13.5">
      <c r="B507" s="206"/>
      <c r="C507" s="207"/>
      <c r="D507" s="208" t="s">
        <v>145</v>
      </c>
      <c r="E507" s="209" t="s">
        <v>34</v>
      </c>
      <c r="F507" s="210" t="s">
        <v>533</v>
      </c>
      <c r="G507" s="207"/>
      <c r="H507" s="211" t="s">
        <v>34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145</v>
      </c>
      <c r="AU507" s="217" t="s">
        <v>87</v>
      </c>
      <c r="AV507" s="11" t="s">
        <v>82</v>
      </c>
      <c r="AW507" s="11" t="s">
        <v>41</v>
      </c>
      <c r="AX507" s="11" t="s">
        <v>77</v>
      </c>
      <c r="AY507" s="217" t="s">
        <v>136</v>
      </c>
    </row>
    <row r="508" spans="2:65" s="12" customFormat="1" ht="13.5">
      <c r="B508" s="218"/>
      <c r="C508" s="219"/>
      <c r="D508" s="208" t="s">
        <v>145</v>
      </c>
      <c r="E508" s="220" t="s">
        <v>34</v>
      </c>
      <c r="F508" s="221" t="s">
        <v>534</v>
      </c>
      <c r="G508" s="219"/>
      <c r="H508" s="222">
        <v>-13.5</v>
      </c>
      <c r="I508" s="223"/>
      <c r="J508" s="219"/>
      <c r="K508" s="219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145</v>
      </c>
      <c r="AU508" s="228" t="s">
        <v>87</v>
      </c>
      <c r="AV508" s="12" t="s">
        <v>87</v>
      </c>
      <c r="AW508" s="12" t="s">
        <v>41</v>
      </c>
      <c r="AX508" s="12" t="s">
        <v>77</v>
      </c>
      <c r="AY508" s="228" t="s">
        <v>136</v>
      </c>
    </row>
    <row r="509" spans="2:65" s="12" customFormat="1" ht="13.5">
      <c r="B509" s="218"/>
      <c r="C509" s="219"/>
      <c r="D509" s="208" t="s">
        <v>145</v>
      </c>
      <c r="E509" s="220" t="s">
        <v>34</v>
      </c>
      <c r="F509" s="221" t="s">
        <v>535</v>
      </c>
      <c r="G509" s="219"/>
      <c r="H509" s="222">
        <v>-14.82</v>
      </c>
      <c r="I509" s="223"/>
      <c r="J509" s="219"/>
      <c r="K509" s="219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145</v>
      </c>
      <c r="AU509" s="228" t="s">
        <v>87</v>
      </c>
      <c r="AV509" s="12" t="s">
        <v>87</v>
      </c>
      <c r="AW509" s="12" t="s">
        <v>41</v>
      </c>
      <c r="AX509" s="12" t="s">
        <v>77</v>
      </c>
      <c r="AY509" s="228" t="s">
        <v>136</v>
      </c>
    </row>
    <row r="510" spans="2:65" s="11" customFormat="1" ht="13.5">
      <c r="B510" s="206"/>
      <c r="C510" s="207"/>
      <c r="D510" s="208" t="s">
        <v>145</v>
      </c>
      <c r="E510" s="209" t="s">
        <v>34</v>
      </c>
      <c r="F510" s="210" t="s">
        <v>536</v>
      </c>
      <c r="G510" s="207"/>
      <c r="H510" s="211" t="s">
        <v>34</v>
      </c>
      <c r="I510" s="212"/>
      <c r="J510" s="207"/>
      <c r="K510" s="207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145</v>
      </c>
      <c r="AU510" s="217" t="s">
        <v>87</v>
      </c>
      <c r="AV510" s="11" t="s">
        <v>82</v>
      </c>
      <c r="AW510" s="11" t="s">
        <v>41</v>
      </c>
      <c r="AX510" s="11" t="s">
        <v>77</v>
      </c>
      <c r="AY510" s="217" t="s">
        <v>136</v>
      </c>
    </row>
    <row r="511" spans="2:65" s="12" customFormat="1" ht="13.5">
      <c r="B511" s="218"/>
      <c r="C511" s="219"/>
      <c r="D511" s="208" t="s">
        <v>145</v>
      </c>
      <c r="E511" s="220" t="s">
        <v>34</v>
      </c>
      <c r="F511" s="221" t="s">
        <v>537</v>
      </c>
      <c r="G511" s="219"/>
      <c r="H511" s="222">
        <v>-12</v>
      </c>
      <c r="I511" s="223"/>
      <c r="J511" s="219"/>
      <c r="K511" s="219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145</v>
      </c>
      <c r="AU511" s="228" t="s">
        <v>87</v>
      </c>
      <c r="AV511" s="12" t="s">
        <v>87</v>
      </c>
      <c r="AW511" s="12" t="s">
        <v>41</v>
      </c>
      <c r="AX511" s="12" t="s">
        <v>77</v>
      </c>
      <c r="AY511" s="228" t="s">
        <v>136</v>
      </c>
    </row>
    <row r="512" spans="2:65" s="13" customFormat="1" ht="13.5">
      <c r="B512" s="229"/>
      <c r="C512" s="230"/>
      <c r="D512" s="208" t="s">
        <v>145</v>
      </c>
      <c r="E512" s="241" t="s">
        <v>34</v>
      </c>
      <c r="F512" s="242" t="s">
        <v>149</v>
      </c>
      <c r="G512" s="230"/>
      <c r="H512" s="243">
        <v>422.43099999999998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AT512" s="240" t="s">
        <v>145</v>
      </c>
      <c r="AU512" s="240" t="s">
        <v>87</v>
      </c>
      <c r="AV512" s="13" t="s">
        <v>143</v>
      </c>
      <c r="AW512" s="13" t="s">
        <v>41</v>
      </c>
      <c r="AX512" s="13" t="s">
        <v>77</v>
      </c>
      <c r="AY512" s="240" t="s">
        <v>136</v>
      </c>
    </row>
    <row r="513" spans="2:65" s="12" customFormat="1" ht="13.5">
      <c r="B513" s="218"/>
      <c r="C513" s="219"/>
      <c r="D513" s="208" t="s">
        <v>145</v>
      </c>
      <c r="E513" s="220" t="s">
        <v>34</v>
      </c>
      <c r="F513" s="221" t="s">
        <v>547</v>
      </c>
      <c r="G513" s="219"/>
      <c r="H513" s="222">
        <v>456.22500000000002</v>
      </c>
      <c r="I513" s="223"/>
      <c r="J513" s="219"/>
      <c r="K513" s="219"/>
      <c r="L513" s="224"/>
      <c r="M513" s="225"/>
      <c r="N513" s="226"/>
      <c r="O513" s="226"/>
      <c r="P513" s="226"/>
      <c r="Q513" s="226"/>
      <c r="R513" s="226"/>
      <c r="S513" s="226"/>
      <c r="T513" s="227"/>
      <c r="AT513" s="228" t="s">
        <v>145</v>
      </c>
      <c r="AU513" s="228" t="s">
        <v>87</v>
      </c>
      <c r="AV513" s="12" t="s">
        <v>87</v>
      </c>
      <c r="AW513" s="12" t="s">
        <v>41</v>
      </c>
      <c r="AX513" s="12" t="s">
        <v>77</v>
      </c>
      <c r="AY513" s="228" t="s">
        <v>136</v>
      </c>
    </row>
    <row r="514" spans="2:65" s="13" customFormat="1" ht="13.5">
      <c r="B514" s="229"/>
      <c r="C514" s="230"/>
      <c r="D514" s="231" t="s">
        <v>145</v>
      </c>
      <c r="E514" s="232" t="s">
        <v>34</v>
      </c>
      <c r="F514" s="233" t="s">
        <v>149</v>
      </c>
      <c r="G514" s="230"/>
      <c r="H514" s="234">
        <v>456.22500000000002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AT514" s="240" t="s">
        <v>145</v>
      </c>
      <c r="AU514" s="240" t="s">
        <v>87</v>
      </c>
      <c r="AV514" s="13" t="s">
        <v>143</v>
      </c>
      <c r="AW514" s="13" t="s">
        <v>41</v>
      </c>
      <c r="AX514" s="13" t="s">
        <v>82</v>
      </c>
      <c r="AY514" s="240" t="s">
        <v>136</v>
      </c>
    </row>
    <row r="515" spans="2:65" s="1" customFormat="1" ht="31.5" customHeight="1">
      <c r="B515" s="42"/>
      <c r="C515" s="244" t="s">
        <v>548</v>
      </c>
      <c r="D515" s="244" t="s">
        <v>263</v>
      </c>
      <c r="E515" s="245" t="s">
        <v>549</v>
      </c>
      <c r="F515" s="246" t="s">
        <v>550</v>
      </c>
      <c r="G515" s="247" t="s">
        <v>141</v>
      </c>
      <c r="H515" s="248">
        <v>616.16399999999999</v>
      </c>
      <c r="I515" s="249"/>
      <c r="J515" s="250">
        <f>ROUND(I515*H515,2)</f>
        <v>0</v>
      </c>
      <c r="K515" s="246" t="s">
        <v>142</v>
      </c>
      <c r="L515" s="251"/>
      <c r="M515" s="252" t="s">
        <v>34</v>
      </c>
      <c r="N515" s="253" t="s">
        <v>48</v>
      </c>
      <c r="O515" s="43"/>
      <c r="P515" s="203">
        <f>O515*H515</f>
        <v>0</v>
      </c>
      <c r="Q515" s="203">
        <v>1.1299999999999999E-2</v>
      </c>
      <c r="R515" s="203">
        <f>Q515*H515</f>
        <v>6.9626531999999992</v>
      </c>
      <c r="S515" s="203">
        <v>0</v>
      </c>
      <c r="T515" s="204">
        <f>S515*H515</f>
        <v>0</v>
      </c>
      <c r="AR515" s="24" t="s">
        <v>286</v>
      </c>
      <c r="AT515" s="24" t="s">
        <v>263</v>
      </c>
      <c r="AU515" s="24" t="s">
        <v>87</v>
      </c>
      <c r="AY515" s="24" t="s">
        <v>136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24" t="s">
        <v>82</v>
      </c>
      <c r="BK515" s="205">
        <f>ROUND(I515*H515,2)</f>
        <v>0</v>
      </c>
      <c r="BL515" s="24" t="s">
        <v>222</v>
      </c>
      <c r="BM515" s="24" t="s">
        <v>551</v>
      </c>
    </row>
    <row r="516" spans="2:65" s="11" customFormat="1" ht="27">
      <c r="B516" s="206"/>
      <c r="C516" s="207"/>
      <c r="D516" s="208" t="s">
        <v>145</v>
      </c>
      <c r="E516" s="209" t="s">
        <v>34</v>
      </c>
      <c r="F516" s="210" t="s">
        <v>546</v>
      </c>
      <c r="G516" s="207"/>
      <c r="H516" s="211" t="s">
        <v>34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145</v>
      </c>
      <c r="AU516" s="217" t="s">
        <v>87</v>
      </c>
      <c r="AV516" s="11" t="s">
        <v>82</v>
      </c>
      <c r="AW516" s="11" t="s">
        <v>41</v>
      </c>
      <c r="AX516" s="11" t="s">
        <v>77</v>
      </c>
      <c r="AY516" s="217" t="s">
        <v>136</v>
      </c>
    </row>
    <row r="517" spans="2:65" s="11" customFormat="1" ht="13.5">
      <c r="B517" s="206"/>
      <c r="C517" s="207"/>
      <c r="D517" s="208" t="s">
        <v>145</v>
      </c>
      <c r="E517" s="209" t="s">
        <v>34</v>
      </c>
      <c r="F517" s="210" t="s">
        <v>540</v>
      </c>
      <c r="G517" s="207"/>
      <c r="H517" s="211" t="s">
        <v>34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145</v>
      </c>
      <c r="AU517" s="217" t="s">
        <v>87</v>
      </c>
      <c r="AV517" s="11" t="s">
        <v>82</v>
      </c>
      <c r="AW517" s="11" t="s">
        <v>41</v>
      </c>
      <c r="AX517" s="11" t="s">
        <v>77</v>
      </c>
      <c r="AY517" s="217" t="s">
        <v>136</v>
      </c>
    </row>
    <row r="518" spans="2:65" s="11" customFormat="1" ht="13.5">
      <c r="B518" s="206"/>
      <c r="C518" s="207"/>
      <c r="D518" s="208" t="s">
        <v>145</v>
      </c>
      <c r="E518" s="209" t="s">
        <v>34</v>
      </c>
      <c r="F518" s="210" t="s">
        <v>552</v>
      </c>
      <c r="G518" s="207"/>
      <c r="H518" s="211" t="s">
        <v>34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145</v>
      </c>
      <c r="AU518" s="217" t="s">
        <v>87</v>
      </c>
      <c r="AV518" s="11" t="s">
        <v>82</v>
      </c>
      <c r="AW518" s="11" t="s">
        <v>41</v>
      </c>
      <c r="AX518" s="11" t="s">
        <v>77</v>
      </c>
      <c r="AY518" s="217" t="s">
        <v>136</v>
      </c>
    </row>
    <row r="519" spans="2:65" s="12" customFormat="1" ht="13.5">
      <c r="B519" s="218"/>
      <c r="C519" s="219"/>
      <c r="D519" s="208" t="s">
        <v>145</v>
      </c>
      <c r="E519" s="220" t="s">
        <v>34</v>
      </c>
      <c r="F519" s="221" t="s">
        <v>553</v>
      </c>
      <c r="G519" s="219"/>
      <c r="H519" s="222">
        <v>561.96400000000006</v>
      </c>
      <c r="I519" s="223"/>
      <c r="J519" s="219"/>
      <c r="K519" s="219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145</v>
      </c>
      <c r="AU519" s="228" t="s">
        <v>87</v>
      </c>
      <c r="AV519" s="12" t="s">
        <v>87</v>
      </c>
      <c r="AW519" s="12" t="s">
        <v>41</v>
      </c>
      <c r="AX519" s="12" t="s">
        <v>77</v>
      </c>
      <c r="AY519" s="228" t="s">
        <v>136</v>
      </c>
    </row>
    <row r="520" spans="2:65" s="13" customFormat="1" ht="13.5">
      <c r="B520" s="229"/>
      <c r="C520" s="230"/>
      <c r="D520" s="208" t="s">
        <v>145</v>
      </c>
      <c r="E520" s="241" t="s">
        <v>34</v>
      </c>
      <c r="F520" s="242" t="s">
        <v>149</v>
      </c>
      <c r="G520" s="230"/>
      <c r="H520" s="243">
        <v>561.96400000000006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AT520" s="240" t="s">
        <v>145</v>
      </c>
      <c r="AU520" s="240" t="s">
        <v>87</v>
      </c>
      <c r="AV520" s="13" t="s">
        <v>143</v>
      </c>
      <c r="AW520" s="13" t="s">
        <v>41</v>
      </c>
      <c r="AX520" s="13" t="s">
        <v>77</v>
      </c>
      <c r="AY520" s="240" t="s">
        <v>136</v>
      </c>
    </row>
    <row r="521" spans="2:65" s="12" customFormat="1" ht="13.5">
      <c r="B521" s="218"/>
      <c r="C521" s="219"/>
      <c r="D521" s="208" t="s">
        <v>145</v>
      </c>
      <c r="E521" s="220" t="s">
        <v>34</v>
      </c>
      <c r="F521" s="221" t="s">
        <v>554</v>
      </c>
      <c r="G521" s="219"/>
      <c r="H521" s="222">
        <v>570.52200000000005</v>
      </c>
      <c r="I521" s="223"/>
      <c r="J521" s="219"/>
      <c r="K521" s="219"/>
      <c r="L521" s="224"/>
      <c r="M521" s="225"/>
      <c r="N521" s="226"/>
      <c r="O521" s="226"/>
      <c r="P521" s="226"/>
      <c r="Q521" s="226"/>
      <c r="R521" s="226"/>
      <c r="S521" s="226"/>
      <c r="T521" s="227"/>
      <c r="AT521" s="228" t="s">
        <v>145</v>
      </c>
      <c r="AU521" s="228" t="s">
        <v>87</v>
      </c>
      <c r="AV521" s="12" t="s">
        <v>87</v>
      </c>
      <c r="AW521" s="12" t="s">
        <v>41</v>
      </c>
      <c r="AX521" s="12" t="s">
        <v>77</v>
      </c>
      <c r="AY521" s="228" t="s">
        <v>136</v>
      </c>
    </row>
    <row r="522" spans="2:65" s="13" customFormat="1" ht="13.5">
      <c r="B522" s="229"/>
      <c r="C522" s="230"/>
      <c r="D522" s="208" t="s">
        <v>145</v>
      </c>
      <c r="E522" s="241" t="s">
        <v>34</v>
      </c>
      <c r="F522" s="242" t="s">
        <v>149</v>
      </c>
      <c r="G522" s="230"/>
      <c r="H522" s="243">
        <v>570.52200000000005</v>
      </c>
      <c r="I522" s="235"/>
      <c r="J522" s="230"/>
      <c r="K522" s="230"/>
      <c r="L522" s="236"/>
      <c r="M522" s="237"/>
      <c r="N522" s="238"/>
      <c r="O522" s="238"/>
      <c r="P522" s="238"/>
      <c r="Q522" s="238"/>
      <c r="R522" s="238"/>
      <c r="S522" s="238"/>
      <c r="T522" s="239"/>
      <c r="AT522" s="240" t="s">
        <v>145</v>
      </c>
      <c r="AU522" s="240" t="s">
        <v>87</v>
      </c>
      <c r="AV522" s="13" t="s">
        <v>143</v>
      </c>
      <c r="AW522" s="13" t="s">
        <v>41</v>
      </c>
      <c r="AX522" s="13" t="s">
        <v>77</v>
      </c>
      <c r="AY522" s="240" t="s">
        <v>136</v>
      </c>
    </row>
    <row r="523" spans="2:65" s="12" customFormat="1" ht="13.5">
      <c r="B523" s="218"/>
      <c r="C523" s="219"/>
      <c r="D523" s="208" t="s">
        <v>145</v>
      </c>
      <c r="E523" s="220" t="s">
        <v>34</v>
      </c>
      <c r="F523" s="221" t="s">
        <v>555</v>
      </c>
      <c r="G523" s="219"/>
      <c r="H523" s="222">
        <v>616.16399999999999</v>
      </c>
      <c r="I523" s="223"/>
      <c r="J523" s="219"/>
      <c r="K523" s="219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145</v>
      </c>
      <c r="AU523" s="228" t="s">
        <v>87</v>
      </c>
      <c r="AV523" s="12" t="s">
        <v>87</v>
      </c>
      <c r="AW523" s="12" t="s">
        <v>41</v>
      </c>
      <c r="AX523" s="12" t="s">
        <v>77</v>
      </c>
      <c r="AY523" s="228" t="s">
        <v>136</v>
      </c>
    </row>
    <row r="524" spans="2:65" s="13" customFormat="1" ht="13.5">
      <c r="B524" s="229"/>
      <c r="C524" s="230"/>
      <c r="D524" s="231" t="s">
        <v>145</v>
      </c>
      <c r="E524" s="232" t="s">
        <v>34</v>
      </c>
      <c r="F524" s="233" t="s">
        <v>149</v>
      </c>
      <c r="G524" s="230"/>
      <c r="H524" s="234">
        <v>616.16399999999999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AT524" s="240" t="s">
        <v>145</v>
      </c>
      <c r="AU524" s="240" t="s">
        <v>87</v>
      </c>
      <c r="AV524" s="13" t="s">
        <v>143</v>
      </c>
      <c r="AW524" s="13" t="s">
        <v>41</v>
      </c>
      <c r="AX524" s="13" t="s">
        <v>82</v>
      </c>
      <c r="AY524" s="240" t="s">
        <v>136</v>
      </c>
    </row>
    <row r="525" spans="2:65" s="1" customFormat="1" ht="22.5" customHeight="1">
      <c r="B525" s="42"/>
      <c r="C525" s="194" t="s">
        <v>556</v>
      </c>
      <c r="D525" s="194" t="s">
        <v>138</v>
      </c>
      <c r="E525" s="195" t="s">
        <v>557</v>
      </c>
      <c r="F525" s="196" t="s">
        <v>558</v>
      </c>
      <c r="G525" s="197" t="s">
        <v>273</v>
      </c>
      <c r="H525" s="198">
        <v>6</v>
      </c>
      <c r="I525" s="199"/>
      <c r="J525" s="200">
        <f>ROUND(I525*H525,2)</f>
        <v>0</v>
      </c>
      <c r="K525" s="196" t="s">
        <v>34</v>
      </c>
      <c r="L525" s="62"/>
      <c r="M525" s="201" t="s">
        <v>34</v>
      </c>
      <c r="N525" s="202" t="s">
        <v>48</v>
      </c>
      <c r="O525" s="43"/>
      <c r="P525" s="203">
        <f>O525*H525</f>
        <v>0</v>
      </c>
      <c r="Q525" s="203">
        <v>0</v>
      </c>
      <c r="R525" s="203">
        <f>Q525*H525</f>
        <v>0</v>
      </c>
      <c r="S525" s="203">
        <v>0</v>
      </c>
      <c r="T525" s="204">
        <f>S525*H525</f>
        <v>0</v>
      </c>
      <c r="AR525" s="24" t="s">
        <v>222</v>
      </c>
      <c r="AT525" s="24" t="s">
        <v>138</v>
      </c>
      <c r="AU525" s="24" t="s">
        <v>87</v>
      </c>
      <c r="AY525" s="24" t="s">
        <v>136</v>
      </c>
      <c r="BE525" s="205">
        <f>IF(N525="základní",J525,0)</f>
        <v>0</v>
      </c>
      <c r="BF525" s="205">
        <f>IF(N525="snížená",J525,0)</f>
        <v>0</v>
      </c>
      <c r="BG525" s="205">
        <f>IF(N525="zákl. přenesená",J525,0)</f>
        <v>0</v>
      </c>
      <c r="BH525" s="205">
        <f>IF(N525="sníž. přenesená",J525,0)</f>
        <v>0</v>
      </c>
      <c r="BI525" s="205">
        <f>IF(N525="nulová",J525,0)</f>
        <v>0</v>
      </c>
      <c r="BJ525" s="24" t="s">
        <v>82</v>
      </c>
      <c r="BK525" s="205">
        <f>ROUND(I525*H525,2)</f>
        <v>0</v>
      </c>
      <c r="BL525" s="24" t="s">
        <v>222</v>
      </c>
      <c r="BM525" s="24" t="s">
        <v>559</v>
      </c>
    </row>
    <row r="526" spans="2:65" s="12" customFormat="1" ht="13.5">
      <c r="B526" s="218"/>
      <c r="C526" s="219"/>
      <c r="D526" s="231" t="s">
        <v>145</v>
      </c>
      <c r="E526" s="270" t="s">
        <v>34</v>
      </c>
      <c r="F526" s="254" t="s">
        <v>171</v>
      </c>
      <c r="G526" s="219"/>
      <c r="H526" s="255">
        <v>6</v>
      </c>
      <c r="I526" s="223"/>
      <c r="J526" s="219"/>
      <c r="K526" s="219"/>
      <c r="L526" s="224"/>
      <c r="M526" s="225"/>
      <c r="N526" s="226"/>
      <c r="O526" s="226"/>
      <c r="P526" s="226"/>
      <c r="Q526" s="226"/>
      <c r="R526" s="226"/>
      <c r="S526" s="226"/>
      <c r="T526" s="227"/>
      <c r="AT526" s="228" t="s">
        <v>145</v>
      </c>
      <c r="AU526" s="228" t="s">
        <v>87</v>
      </c>
      <c r="AV526" s="12" t="s">
        <v>87</v>
      </c>
      <c r="AW526" s="12" t="s">
        <v>41</v>
      </c>
      <c r="AX526" s="12" t="s">
        <v>82</v>
      </c>
      <c r="AY526" s="228" t="s">
        <v>136</v>
      </c>
    </row>
    <row r="527" spans="2:65" s="1" customFormat="1" ht="22.5" customHeight="1">
      <c r="B527" s="42"/>
      <c r="C527" s="194" t="s">
        <v>560</v>
      </c>
      <c r="D527" s="194" t="s">
        <v>138</v>
      </c>
      <c r="E527" s="195" t="s">
        <v>561</v>
      </c>
      <c r="F527" s="196" t="s">
        <v>562</v>
      </c>
      <c r="G527" s="197" t="s">
        <v>273</v>
      </c>
      <c r="H527" s="198">
        <v>1</v>
      </c>
      <c r="I527" s="199"/>
      <c r="J527" s="200">
        <f>ROUND(I527*H527,2)</f>
        <v>0</v>
      </c>
      <c r="K527" s="196" t="s">
        <v>34</v>
      </c>
      <c r="L527" s="62"/>
      <c r="M527" s="201" t="s">
        <v>34</v>
      </c>
      <c r="N527" s="202" t="s">
        <v>48</v>
      </c>
      <c r="O527" s="43"/>
      <c r="P527" s="203">
        <f>O527*H527</f>
        <v>0</v>
      </c>
      <c r="Q527" s="203">
        <v>0</v>
      </c>
      <c r="R527" s="203">
        <f>Q527*H527</f>
        <v>0</v>
      </c>
      <c r="S527" s="203">
        <v>0</v>
      </c>
      <c r="T527" s="204">
        <f>S527*H527</f>
        <v>0</v>
      </c>
      <c r="AR527" s="24" t="s">
        <v>222</v>
      </c>
      <c r="AT527" s="24" t="s">
        <v>138</v>
      </c>
      <c r="AU527" s="24" t="s">
        <v>87</v>
      </c>
      <c r="AY527" s="24" t="s">
        <v>136</v>
      </c>
      <c r="BE527" s="205">
        <f>IF(N527="základní",J527,0)</f>
        <v>0</v>
      </c>
      <c r="BF527" s="205">
        <f>IF(N527="snížená",J527,0)</f>
        <v>0</v>
      </c>
      <c r="BG527" s="205">
        <f>IF(N527="zákl. přenesená",J527,0)</f>
        <v>0</v>
      </c>
      <c r="BH527" s="205">
        <f>IF(N527="sníž. přenesená",J527,0)</f>
        <v>0</v>
      </c>
      <c r="BI527" s="205">
        <f>IF(N527="nulová",J527,0)</f>
        <v>0</v>
      </c>
      <c r="BJ527" s="24" t="s">
        <v>82</v>
      </c>
      <c r="BK527" s="205">
        <f>ROUND(I527*H527,2)</f>
        <v>0</v>
      </c>
      <c r="BL527" s="24" t="s">
        <v>222</v>
      </c>
      <c r="BM527" s="24" t="s">
        <v>563</v>
      </c>
    </row>
    <row r="528" spans="2:65" s="12" customFormat="1" ht="13.5">
      <c r="B528" s="218"/>
      <c r="C528" s="219"/>
      <c r="D528" s="231" t="s">
        <v>145</v>
      </c>
      <c r="E528" s="270" t="s">
        <v>34</v>
      </c>
      <c r="F528" s="254" t="s">
        <v>82</v>
      </c>
      <c r="G528" s="219"/>
      <c r="H528" s="255">
        <v>1</v>
      </c>
      <c r="I528" s="223"/>
      <c r="J528" s="219"/>
      <c r="K528" s="219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145</v>
      </c>
      <c r="AU528" s="228" t="s">
        <v>87</v>
      </c>
      <c r="AV528" s="12" t="s">
        <v>87</v>
      </c>
      <c r="AW528" s="12" t="s">
        <v>41</v>
      </c>
      <c r="AX528" s="12" t="s">
        <v>82</v>
      </c>
      <c r="AY528" s="228" t="s">
        <v>136</v>
      </c>
    </row>
    <row r="529" spans="2:65" s="1" customFormat="1" ht="22.5" customHeight="1">
      <c r="B529" s="42"/>
      <c r="C529" s="194" t="s">
        <v>564</v>
      </c>
      <c r="D529" s="194" t="s">
        <v>138</v>
      </c>
      <c r="E529" s="195" t="s">
        <v>565</v>
      </c>
      <c r="F529" s="196" t="s">
        <v>566</v>
      </c>
      <c r="G529" s="197" t="s">
        <v>273</v>
      </c>
      <c r="H529" s="198">
        <v>1</v>
      </c>
      <c r="I529" s="199"/>
      <c r="J529" s="200">
        <f>ROUND(I529*H529,2)</f>
        <v>0</v>
      </c>
      <c r="K529" s="196" t="s">
        <v>34</v>
      </c>
      <c r="L529" s="62"/>
      <c r="M529" s="201" t="s">
        <v>34</v>
      </c>
      <c r="N529" s="202" t="s">
        <v>48</v>
      </c>
      <c r="O529" s="43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AR529" s="24" t="s">
        <v>222</v>
      </c>
      <c r="AT529" s="24" t="s">
        <v>138</v>
      </c>
      <c r="AU529" s="24" t="s">
        <v>87</v>
      </c>
      <c r="AY529" s="24" t="s">
        <v>136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24" t="s">
        <v>82</v>
      </c>
      <c r="BK529" s="205">
        <f>ROUND(I529*H529,2)</f>
        <v>0</v>
      </c>
      <c r="BL529" s="24" t="s">
        <v>222</v>
      </c>
      <c r="BM529" s="24" t="s">
        <v>567</v>
      </c>
    </row>
    <row r="530" spans="2:65" s="12" customFormat="1" ht="13.5">
      <c r="B530" s="218"/>
      <c r="C530" s="219"/>
      <c r="D530" s="208" t="s">
        <v>145</v>
      </c>
      <c r="E530" s="220" t="s">
        <v>34</v>
      </c>
      <c r="F530" s="221" t="s">
        <v>82</v>
      </c>
      <c r="G530" s="219"/>
      <c r="H530" s="222">
        <v>1</v>
      </c>
      <c r="I530" s="223"/>
      <c r="J530" s="219"/>
      <c r="K530" s="219"/>
      <c r="L530" s="224"/>
      <c r="M530" s="225"/>
      <c r="N530" s="226"/>
      <c r="O530" s="226"/>
      <c r="P530" s="226"/>
      <c r="Q530" s="226"/>
      <c r="R530" s="226"/>
      <c r="S530" s="226"/>
      <c r="T530" s="227"/>
      <c r="AT530" s="228" t="s">
        <v>145</v>
      </c>
      <c r="AU530" s="228" t="s">
        <v>87</v>
      </c>
      <c r="AV530" s="12" t="s">
        <v>87</v>
      </c>
      <c r="AW530" s="12" t="s">
        <v>41</v>
      </c>
      <c r="AX530" s="12" t="s">
        <v>77</v>
      </c>
      <c r="AY530" s="228" t="s">
        <v>136</v>
      </c>
    </row>
    <row r="531" spans="2:65" s="13" customFormat="1" ht="13.5">
      <c r="B531" s="229"/>
      <c r="C531" s="230"/>
      <c r="D531" s="231" t="s">
        <v>145</v>
      </c>
      <c r="E531" s="232" t="s">
        <v>34</v>
      </c>
      <c r="F531" s="233" t="s">
        <v>149</v>
      </c>
      <c r="G531" s="230"/>
      <c r="H531" s="234">
        <v>1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AT531" s="240" t="s">
        <v>145</v>
      </c>
      <c r="AU531" s="240" t="s">
        <v>87</v>
      </c>
      <c r="AV531" s="13" t="s">
        <v>143</v>
      </c>
      <c r="AW531" s="13" t="s">
        <v>41</v>
      </c>
      <c r="AX531" s="13" t="s">
        <v>82</v>
      </c>
      <c r="AY531" s="240" t="s">
        <v>136</v>
      </c>
    </row>
    <row r="532" spans="2:65" s="1" customFormat="1" ht="22.5" customHeight="1">
      <c r="B532" s="42"/>
      <c r="C532" s="194" t="s">
        <v>568</v>
      </c>
      <c r="D532" s="194" t="s">
        <v>138</v>
      </c>
      <c r="E532" s="195" t="s">
        <v>569</v>
      </c>
      <c r="F532" s="196" t="s">
        <v>570</v>
      </c>
      <c r="G532" s="197" t="s">
        <v>273</v>
      </c>
      <c r="H532" s="198">
        <v>1</v>
      </c>
      <c r="I532" s="199"/>
      <c r="J532" s="200">
        <f>ROUND(I532*H532,2)</f>
        <v>0</v>
      </c>
      <c r="K532" s="196" t="s">
        <v>34</v>
      </c>
      <c r="L532" s="62"/>
      <c r="M532" s="201" t="s">
        <v>34</v>
      </c>
      <c r="N532" s="202" t="s">
        <v>48</v>
      </c>
      <c r="O532" s="43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24" t="s">
        <v>222</v>
      </c>
      <c r="AT532" s="24" t="s">
        <v>138</v>
      </c>
      <c r="AU532" s="24" t="s">
        <v>87</v>
      </c>
      <c r="AY532" s="24" t="s">
        <v>136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24" t="s">
        <v>82</v>
      </c>
      <c r="BK532" s="205">
        <f>ROUND(I532*H532,2)</f>
        <v>0</v>
      </c>
      <c r="BL532" s="24" t="s">
        <v>222</v>
      </c>
      <c r="BM532" s="24" t="s">
        <v>571</v>
      </c>
    </row>
    <row r="533" spans="2:65" s="12" customFormat="1" ht="13.5">
      <c r="B533" s="218"/>
      <c r="C533" s="219"/>
      <c r="D533" s="208" t="s">
        <v>145</v>
      </c>
      <c r="E533" s="220" t="s">
        <v>34</v>
      </c>
      <c r="F533" s="221" t="s">
        <v>82</v>
      </c>
      <c r="G533" s="219"/>
      <c r="H533" s="222">
        <v>1</v>
      </c>
      <c r="I533" s="223"/>
      <c r="J533" s="219"/>
      <c r="K533" s="219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145</v>
      </c>
      <c r="AU533" s="228" t="s">
        <v>87</v>
      </c>
      <c r="AV533" s="12" t="s">
        <v>87</v>
      </c>
      <c r="AW533" s="12" t="s">
        <v>41</v>
      </c>
      <c r="AX533" s="12" t="s">
        <v>77</v>
      </c>
      <c r="AY533" s="228" t="s">
        <v>136</v>
      </c>
    </row>
    <row r="534" spans="2:65" s="13" customFormat="1" ht="13.5">
      <c r="B534" s="229"/>
      <c r="C534" s="230"/>
      <c r="D534" s="231" t="s">
        <v>145</v>
      </c>
      <c r="E534" s="232" t="s">
        <v>34</v>
      </c>
      <c r="F534" s="233" t="s">
        <v>149</v>
      </c>
      <c r="G534" s="230"/>
      <c r="H534" s="234">
        <v>1</v>
      </c>
      <c r="I534" s="235"/>
      <c r="J534" s="230"/>
      <c r="K534" s="230"/>
      <c r="L534" s="236"/>
      <c r="M534" s="237"/>
      <c r="N534" s="238"/>
      <c r="O534" s="238"/>
      <c r="P534" s="238"/>
      <c r="Q534" s="238"/>
      <c r="R534" s="238"/>
      <c r="S534" s="238"/>
      <c r="T534" s="239"/>
      <c r="AT534" s="240" t="s">
        <v>145</v>
      </c>
      <c r="AU534" s="240" t="s">
        <v>87</v>
      </c>
      <c r="AV534" s="13" t="s">
        <v>143</v>
      </c>
      <c r="AW534" s="13" t="s">
        <v>41</v>
      </c>
      <c r="AX534" s="13" t="s">
        <v>82</v>
      </c>
      <c r="AY534" s="240" t="s">
        <v>136</v>
      </c>
    </row>
    <row r="535" spans="2:65" s="1" customFormat="1" ht="22.5" customHeight="1">
      <c r="B535" s="42"/>
      <c r="C535" s="194" t="s">
        <v>572</v>
      </c>
      <c r="D535" s="194" t="s">
        <v>138</v>
      </c>
      <c r="E535" s="195" t="s">
        <v>573</v>
      </c>
      <c r="F535" s="196" t="s">
        <v>574</v>
      </c>
      <c r="G535" s="197" t="s">
        <v>279</v>
      </c>
      <c r="H535" s="198">
        <v>238.22399999999999</v>
      </c>
      <c r="I535" s="199"/>
      <c r="J535" s="200">
        <f>ROUND(I535*H535,2)</f>
        <v>0</v>
      </c>
      <c r="K535" s="196" t="s">
        <v>142</v>
      </c>
      <c r="L535" s="62"/>
      <c r="M535" s="201" t="s">
        <v>34</v>
      </c>
      <c r="N535" s="202" t="s">
        <v>48</v>
      </c>
      <c r="O535" s="43"/>
      <c r="P535" s="203">
        <f>O535*H535</f>
        <v>0</v>
      </c>
      <c r="Q535" s="203">
        <v>6.0000000000000002E-5</v>
      </c>
      <c r="R535" s="203">
        <f>Q535*H535</f>
        <v>1.4293439999999999E-2</v>
      </c>
      <c r="S535" s="203">
        <v>0</v>
      </c>
      <c r="T535" s="204">
        <f>S535*H535</f>
        <v>0</v>
      </c>
      <c r="AR535" s="24" t="s">
        <v>222</v>
      </c>
      <c r="AT535" s="24" t="s">
        <v>138</v>
      </c>
      <c r="AU535" s="24" t="s">
        <v>87</v>
      </c>
      <c r="AY535" s="24" t="s">
        <v>136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24" t="s">
        <v>82</v>
      </c>
      <c r="BK535" s="205">
        <f>ROUND(I535*H535,2)</f>
        <v>0</v>
      </c>
      <c r="BL535" s="24" t="s">
        <v>222</v>
      </c>
      <c r="BM535" s="24" t="s">
        <v>575</v>
      </c>
    </row>
    <row r="536" spans="2:65" s="11" customFormat="1" ht="13.5">
      <c r="B536" s="206"/>
      <c r="C536" s="207"/>
      <c r="D536" s="208" t="s">
        <v>145</v>
      </c>
      <c r="E536" s="209" t="s">
        <v>34</v>
      </c>
      <c r="F536" s="210" t="s">
        <v>576</v>
      </c>
      <c r="G536" s="207"/>
      <c r="H536" s="211" t="s">
        <v>34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145</v>
      </c>
      <c r="AU536" s="217" t="s">
        <v>87</v>
      </c>
      <c r="AV536" s="11" t="s">
        <v>82</v>
      </c>
      <c r="AW536" s="11" t="s">
        <v>41</v>
      </c>
      <c r="AX536" s="11" t="s">
        <v>77</v>
      </c>
      <c r="AY536" s="217" t="s">
        <v>136</v>
      </c>
    </row>
    <row r="537" spans="2:65" s="12" customFormat="1" ht="13.5">
      <c r="B537" s="218"/>
      <c r="C537" s="219"/>
      <c r="D537" s="208" t="s">
        <v>145</v>
      </c>
      <c r="E537" s="220" t="s">
        <v>34</v>
      </c>
      <c r="F537" s="221" t="s">
        <v>577</v>
      </c>
      <c r="G537" s="219"/>
      <c r="H537" s="222">
        <v>238.22399999999999</v>
      </c>
      <c r="I537" s="223"/>
      <c r="J537" s="219"/>
      <c r="K537" s="219"/>
      <c r="L537" s="224"/>
      <c r="M537" s="225"/>
      <c r="N537" s="226"/>
      <c r="O537" s="226"/>
      <c r="P537" s="226"/>
      <c r="Q537" s="226"/>
      <c r="R537" s="226"/>
      <c r="S537" s="226"/>
      <c r="T537" s="227"/>
      <c r="AT537" s="228" t="s">
        <v>145</v>
      </c>
      <c r="AU537" s="228" t="s">
        <v>87</v>
      </c>
      <c r="AV537" s="12" t="s">
        <v>87</v>
      </c>
      <c r="AW537" s="12" t="s">
        <v>41</v>
      </c>
      <c r="AX537" s="12" t="s">
        <v>77</v>
      </c>
      <c r="AY537" s="228" t="s">
        <v>136</v>
      </c>
    </row>
    <row r="538" spans="2:65" s="13" customFormat="1" ht="13.5">
      <c r="B538" s="229"/>
      <c r="C538" s="230"/>
      <c r="D538" s="231" t="s">
        <v>145</v>
      </c>
      <c r="E538" s="232" t="s">
        <v>34</v>
      </c>
      <c r="F538" s="233" t="s">
        <v>149</v>
      </c>
      <c r="G538" s="230"/>
      <c r="H538" s="234">
        <v>238.22399999999999</v>
      </c>
      <c r="I538" s="235"/>
      <c r="J538" s="230"/>
      <c r="K538" s="230"/>
      <c r="L538" s="236"/>
      <c r="M538" s="237"/>
      <c r="N538" s="238"/>
      <c r="O538" s="238"/>
      <c r="P538" s="238"/>
      <c r="Q538" s="238"/>
      <c r="R538" s="238"/>
      <c r="S538" s="238"/>
      <c r="T538" s="239"/>
      <c r="AT538" s="240" t="s">
        <v>145</v>
      </c>
      <c r="AU538" s="240" t="s">
        <v>87</v>
      </c>
      <c r="AV538" s="13" t="s">
        <v>143</v>
      </c>
      <c r="AW538" s="13" t="s">
        <v>41</v>
      </c>
      <c r="AX538" s="13" t="s">
        <v>82</v>
      </c>
      <c r="AY538" s="240" t="s">
        <v>136</v>
      </c>
    </row>
    <row r="539" spans="2:65" s="1" customFormat="1" ht="22.5" customHeight="1">
      <c r="B539" s="42"/>
      <c r="C539" s="244" t="s">
        <v>578</v>
      </c>
      <c r="D539" s="244" t="s">
        <v>263</v>
      </c>
      <c r="E539" s="245" t="s">
        <v>579</v>
      </c>
      <c r="F539" s="246" t="s">
        <v>580</v>
      </c>
      <c r="G539" s="247" t="s">
        <v>178</v>
      </c>
      <c r="H539" s="248">
        <v>0.27400000000000002</v>
      </c>
      <c r="I539" s="249"/>
      <c r="J539" s="250">
        <f>ROUND(I539*H539,2)</f>
        <v>0</v>
      </c>
      <c r="K539" s="246" t="s">
        <v>142</v>
      </c>
      <c r="L539" s="251"/>
      <c r="M539" s="252" t="s">
        <v>34</v>
      </c>
      <c r="N539" s="253" t="s">
        <v>48</v>
      </c>
      <c r="O539" s="43"/>
      <c r="P539" s="203">
        <f>O539*H539</f>
        <v>0</v>
      </c>
      <c r="Q539" s="203">
        <v>1</v>
      </c>
      <c r="R539" s="203">
        <f>Q539*H539</f>
        <v>0.27400000000000002</v>
      </c>
      <c r="S539" s="203">
        <v>0</v>
      </c>
      <c r="T539" s="204">
        <f>S539*H539</f>
        <v>0</v>
      </c>
      <c r="AR539" s="24" t="s">
        <v>286</v>
      </c>
      <c r="AT539" s="24" t="s">
        <v>263</v>
      </c>
      <c r="AU539" s="24" t="s">
        <v>87</v>
      </c>
      <c r="AY539" s="24" t="s">
        <v>136</v>
      </c>
      <c r="BE539" s="205">
        <f>IF(N539="základní",J539,0)</f>
        <v>0</v>
      </c>
      <c r="BF539" s="205">
        <f>IF(N539="snížená",J539,0)</f>
        <v>0</v>
      </c>
      <c r="BG539" s="205">
        <f>IF(N539="zákl. přenesená",J539,0)</f>
        <v>0</v>
      </c>
      <c r="BH539" s="205">
        <f>IF(N539="sníž. přenesená",J539,0)</f>
        <v>0</v>
      </c>
      <c r="BI539" s="205">
        <f>IF(N539="nulová",J539,0)</f>
        <v>0</v>
      </c>
      <c r="BJ539" s="24" t="s">
        <v>82</v>
      </c>
      <c r="BK539" s="205">
        <f>ROUND(I539*H539,2)</f>
        <v>0</v>
      </c>
      <c r="BL539" s="24" t="s">
        <v>222</v>
      </c>
      <c r="BM539" s="24" t="s">
        <v>581</v>
      </c>
    </row>
    <row r="540" spans="2:65" s="1" customFormat="1" ht="27">
      <c r="B540" s="42"/>
      <c r="C540" s="64"/>
      <c r="D540" s="208" t="s">
        <v>390</v>
      </c>
      <c r="E540" s="64"/>
      <c r="F540" s="256" t="s">
        <v>582</v>
      </c>
      <c r="G540" s="64"/>
      <c r="H540" s="64"/>
      <c r="I540" s="164"/>
      <c r="J540" s="64"/>
      <c r="K540" s="64"/>
      <c r="L540" s="62"/>
      <c r="M540" s="257"/>
      <c r="N540" s="43"/>
      <c r="O540" s="43"/>
      <c r="P540" s="43"/>
      <c r="Q540" s="43"/>
      <c r="R540" s="43"/>
      <c r="S540" s="43"/>
      <c r="T540" s="79"/>
      <c r="AT540" s="24" t="s">
        <v>390</v>
      </c>
      <c r="AU540" s="24" t="s">
        <v>87</v>
      </c>
    </row>
    <row r="541" spans="2:65" s="12" customFormat="1" ht="13.5">
      <c r="B541" s="218"/>
      <c r="C541" s="219"/>
      <c r="D541" s="208" t="s">
        <v>145</v>
      </c>
      <c r="E541" s="220" t="s">
        <v>34</v>
      </c>
      <c r="F541" s="221" t="s">
        <v>583</v>
      </c>
      <c r="G541" s="219"/>
      <c r="H541" s="222">
        <v>0.27400000000000002</v>
      </c>
      <c r="I541" s="223"/>
      <c r="J541" s="219"/>
      <c r="K541" s="219"/>
      <c r="L541" s="224"/>
      <c r="M541" s="225"/>
      <c r="N541" s="226"/>
      <c r="O541" s="226"/>
      <c r="P541" s="226"/>
      <c r="Q541" s="226"/>
      <c r="R541" s="226"/>
      <c r="S541" s="226"/>
      <c r="T541" s="227"/>
      <c r="AT541" s="228" t="s">
        <v>145</v>
      </c>
      <c r="AU541" s="228" t="s">
        <v>87</v>
      </c>
      <c r="AV541" s="12" t="s">
        <v>87</v>
      </c>
      <c r="AW541" s="12" t="s">
        <v>41</v>
      </c>
      <c r="AX541" s="12" t="s">
        <v>77</v>
      </c>
      <c r="AY541" s="228" t="s">
        <v>136</v>
      </c>
    </row>
    <row r="542" spans="2:65" s="13" customFormat="1" ht="13.5">
      <c r="B542" s="229"/>
      <c r="C542" s="230"/>
      <c r="D542" s="231" t="s">
        <v>145</v>
      </c>
      <c r="E542" s="232" t="s">
        <v>34</v>
      </c>
      <c r="F542" s="233" t="s">
        <v>149</v>
      </c>
      <c r="G542" s="230"/>
      <c r="H542" s="234">
        <v>0.27400000000000002</v>
      </c>
      <c r="I542" s="235"/>
      <c r="J542" s="230"/>
      <c r="K542" s="230"/>
      <c r="L542" s="236"/>
      <c r="M542" s="237"/>
      <c r="N542" s="238"/>
      <c r="O542" s="238"/>
      <c r="P542" s="238"/>
      <c r="Q542" s="238"/>
      <c r="R542" s="238"/>
      <c r="S542" s="238"/>
      <c r="T542" s="239"/>
      <c r="AT542" s="240" t="s">
        <v>145</v>
      </c>
      <c r="AU542" s="240" t="s">
        <v>87</v>
      </c>
      <c r="AV542" s="13" t="s">
        <v>143</v>
      </c>
      <c r="AW542" s="13" t="s">
        <v>41</v>
      </c>
      <c r="AX542" s="13" t="s">
        <v>82</v>
      </c>
      <c r="AY542" s="240" t="s">
        <v>136</v>
      </c>
    </row>
    <row r="543" spans="2:65" s="1" customFormat="1" ht="22.5" customHeight="1">
      <c r="B543" s="42"/>
      <c r="C543" s="194" t="s">
        <v>584</v>
      </c>
      <c r="D543" s="194" t="s">
        <v>138</v>
      </c>
      <c r="E543" s="195" t="s">
        <v>585</v>
      </c>
      <c r="F543" s="196" t="s">
        <v>558</v>
      </c>
      <c r="G543" s="197" t="s">
        <v>279</v>
      </c>
      <c r="H543" s="198">
        <v>6200.348</v>
      </c>
      <c r="I543" s="199"/>
      <c r="J543" s="200">
        <f>ROUND(I543*H543,2)</f>
        <v>0</v>
      </c>
      <c r="K543" s="196" t="s">
        <v>34</v>
      </c>
      <c r="L543" s="62"/>
      <c r="M543" s="201" t="s">
        <v>34</v>
      </c>
      <c r="N543" s="202" t="s">
        <v>48</v>
      </c>
      <c r="O543" s="43"/>
      <c r="P543" s="203">
        <f>O543*H543</f>
        <v>0</v>
      </c>
      <c r="Q543" s="203">
        <v>0</v>
      </c>
      <c r="R543" s="203">
        <f>Q543*H543</f>
        <v>0</v>
      </c>
      <c r="S543" s="203">
        <v>0</v>
      </c>
      <c r="T543" s="204">
        <f>S543*H543</f>
        <v>0</v>
      </c>
      <c r="AR543" s="24" t="s">
        <v>222</v>
      </c>
      <c r="AT543" s="24" t="s">
        <v>138</v>
      </c>
      <c r="AU543" s="24" t="s">
        <v>87</v>
      </c>
      <c r="AY543" s="24" t="s">
        <v>136</v>
      </c>
      <c r="BE543" s="205">
        <f>IF(N543="základní",J543,0)</f>
        <v>0</v>
      </c>
      <c r="BF543" s="205">
        <f>IF(N543="snížená",J543,0)</f>
        <v>0</v>
      </c>
      <c r="BG543" s="205">
        <f>IF(N543="zákl. přenesená",J543,0)</f>
        <v>0</v>
      </c>
      <c r="BH543" s="205">
        <f>IF(N543="sníž. přenesená",J543,0)</f>
        <v>0</v>
      </c>
      <c r="BI543" s="205">
        <f>IF(N543="nulová",J543,0)</f>
        <v>0</v>
      </c>
      <c r="BJ543" s="24" t="s">
        <v>82</v>
      </c>
      <c r="BK543" s="205">
        <f>ROUND(I543*H543,2)</f>
        <v>0</v>
      </c>
      <c r="BL543" s="24" t="s">
        <v>222</v>
      </c>
      <c r="BM543" s="24" t="s">
        <v>586</v>
      </c>
    </row>
    <row r="544" spans="2:65" s="11" customFormat="1" ht="13.5">
      <c r="B544" s="206"/>
      <c r="C544" s="207"/>
      <c r="D544" s="208" t="s">
        <v>145</v>
      </c>
      <c r="E544" s="209" t="s">
        <v>34</v>
      </c>
      <c r="F544" s="210" t="s">
        <v>511</v>
      </c>
      <c r="G544" s="207"/>
      <c r="H544" s="211" t="s">
        <v>34</v>
      </c>
      <c r="I544" s="212"/>
      <c r="J544" s="207"/>
      <c r="K544" s="207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145</v>
      </c>
      <c r="AU544" s="217" t="s">
        <v>87</v>
      </c>
      <c r="AV544" s="11" t="s">
        <v>82</v>
      </c>
      <c r="AW544" s="11" t="s">
        <v>41</v>
      </c>
      <c r="AX544" s="11" t="s">
        <v>77</v>
      </c>
      <c r="AY544" s="217" t="s">
        <v>136</v>
      </c>
    </row>
    <row r="545" spans="2:65" s="11" customFormat="1" ht="13.5">
      <c r="B545" s="206"/>
      <c r="C545" s="207"/>
      <c r="D545" s="208" t="s">
        <v>145</v>
      </c>
      <c r="E545" s="209" t="s">
        <v>34</v>
      </c>
      <c r="F545" s="210" t="s">
        <v>512</v>
      </c>
      <c r="G545" s="207"/>
      <c r="H545" s="211" t="s">
        <v>34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145</v>
      </c>
      <c r="AU545" s="217" t="s">
        <v>87</v>
      </c>
      <c r="AV545" s="11" t="s">
        <v>82</v>
      </c>
      <c r="AW545" s="11" t="s">
        <v>41</v>
      </c>
      <c r="AX545" s="11" t="s">
        <v>77</v>
      </c>
      <c r="AY545" s="217" t="s">
        <v>136</v>
      </c>
    </row>
    <row r="546" spans="2:65" s="12" customFormat="1" ht="13.5">
      <c r="B546" s="218"/>
      <c r="C546" s="219"/>
      <c r="D546" s="208" t="s">
        <v>145</v>
      </c>
      <c r="E546" s="220" t="s">
        <v>34</v>
      </c>
      <c r="F546" s="221" t="s">
        <v>513</v>
      </c>
      <c r="G546" s="219"/>
      <c r="H546" s="222">
        <v>494.98599999999999</v>
      </c>
      <c r="I546" s="223"/>
      <c r="J546" s="219"/>
      <c r="K546" s="219"/>
      <c r="L546" s="224"/>
      <c r="M546" s="225"/>
      <c r="N546" s="226"/>
      <c r="O546" s="226"/>
      <c r="P546" s="226"/>
      <c r="Q546" s="226"/>
      <c r="R546" s="226"/>
      <c r="S546" s="226"/>
      <c r="T546" s="227"/>
      <c r="AT546" s="228" t="s">
        <v>145</v>
      </c>
      <c r="AU546" s="228" t="s">
        <v>87</v>
      </c>
      <c r="AV546" s="12" t="s">
        <v>87</v>
      </c>
      <c r="AW546" s="12" t="s">
        <v>41</v>
      </c>
      <c r="AX546" s="12" t="s">
        <v>77</v>
      </c>
      <c r="AY546" s="228" t="s">
        <v>136</v>
      </c>
    </row>
    <row r="547" spans="2:65" s="11" customFormat="1" ht="13.5">
      <c r="B547" s="206"/>
      <c r="C547" s="207"/>
      <c r="D547" s="208" t="s">
        <v>145</v>
      </c>
      <c r="E547" s="209" t="s">
        <v>34</v>
      </c>
      <c r="F547" s="210" t="s">
        <v>518</v>
      </c>
      <c r="G547" s="207"/>
      <c r="H547" s="211" t="s">
        <v>34</v>
      </c>
      <c r="I547" s="212"/>
      <c r="J547" s="207"/>
      <c r="K547" s="207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145</v>
      </c>
      <c r="AU547" s="217" t="s">
        <v>87</v>
      </c>
      <c r="AV547" s="11" t="s">
        <v>82</v>
      </c>
      <c r="AW547" s="11" t="s">
        <v>41</v>
      </c>
      <c r="AX547" s="11" t="s">
        <v>77</v>
      </c>
      <c r="AY547" s="217" t="s">
        <v>136</v>
      </c>
    </row>
    <row r="548" spans="2:65" s="12" customFormat="1" ht="13.5">
      <c r="B548" s="218"/>
      <c r="C548" s="219"/>
      <c r="D548" s="208" t="s">
        <v>145</v>
      </c>
      <c r="E548" s="220" t="s">
        <v>34</v>
      </c>
      <c r="F548" s="221" t="s">
        <v>519</v>
      </c>
      <c r="G548" s="219"/>
      <c r="H548" s="222">
        <v>607.298</v>
      </c>
      <c r="I548" s="223"/>
      <c r="J548" s="219"/>
      <c r="K548" s="219"/>
      <c r="L548" s="224"/>
      <c r="M548" s="225"/>
      <c r="N548" s="226"/>
      <c r="O548" s="226"/>
      <c r="P548" s="226"/>
      <c r="Q548" s="226"/>
      <c r="R548" s="226"/>
      <c r="S548" s="226"/>
      <c r="T548" s="227"/>
      <c r="AT548" s="228" t="s">
        <v>145</v>
      </c>
      <c r="AU548" s="228" t="s">
        <v>87</v>
      </c>
      <c r="AV548" s="12" t="s">
        <v>87</v>
      </c>
      <c r="AW548" s="12" t="s">
        <v>41</v>
      </c>
      <c r="AX548" s="12" t="s">
        <v>77</v>
      </c>
      <c r="AY548" s="228" t="s">
        <v>136</v>
      </c>
    </row>
    <row r="549" spans="2:65" s="13" customFormat="1" ht="13.5">
      <c r="B549" s="229"/>
      <c r="C549" s="230"/>
      <c r="D549" s="208" t="s">
        <v>145</v>
      </c>
      <c r="E549" s="241" t="s">
        <v>34</v>
      </c>
      <c r="F549" s="242" t="s">
        <v>149</v>
      </c>
      <c r="G549" s="230"/>
      <c r="H549" s="243">
        <v>1102.2840000000001</v>
      </c>
      <c r="I549" s="235"/>
      <c r="J549" s="230"/>
      <c r="K549" s="230"/>
      <c r="L549" s="236"/>
      <c r="M549" s="237"/>
      <c r="N549" s="238"/>
      <c r="O549" s="238"/>
      <c r="P549" s="238"/>
      <c r="Q549" s="238"/>
      <c r="R549" s="238"/>
      <c r="S549" s="238"/>
      <c r="T549" s="239"/>
      <c r="AT549" s="240" t="s">
        <v>145</v>
      </c>
      <c r="AU549" s="240" t="s">
        <v>87</v>
      </c>
      <c r="AV549" s="13" t="s">
        <v>143</v>
      </c>
      <c r="AW549" s="13" t="s">
        <v>41</v>
      </c>
      <c r="AX549" s="13" t="s">
        <v>77</v>
      </c>
      <c r="AY549" s="240" t="s">
        <v>136</v>
      </c>
    </row>
    <row r="550" spans="2:65" s="12" customFormat="1" ht="13.5">
      <c r="B550" s="218"/>
      <c r="C550" s="219"/>
      <c r="D550" s="208" t="s">
        <v>145</v>
      </c>
      <c r="E550" s="220" t="s">
        <v>34</v>
      </c>
      <c r="F550" s="221" t="s">
        <v>587</v>
      </c>
      <c r="G550" s="219"/>
      <c r="H550" s="222">
        <v>6200.348</v>
      </c>
      <c r="I550" s="223"/>
      <c r="J550" s="219"/>
      <c r="K550" s="219"/>
      <c r="L550" s="224"/>
      <c r="M550" s="225"/>
      <c r="N550" s="226"/>
      <c r="O550" s="226"/>
      <c r="P550" s="226"/>
      <c r="Q550" s="226"/>
      <c r="R550" s="226"/>
      <c r="S550" s="226"/>
      <c r="T550" s="227"/>
      <c r="AT550" s="228" t="s">
        <v>145</v>
      </c>
      <c r="AU550" s="228" t="s">
        <v>87</v>
      </c>
      <c r="AV550" s="12" t="s">
        <v>87</v>
      </c>
      <c r="AW550" s="12" t="s">
        <v>41</v>
      </c>
      <c r="AX550" s="12" t="s">
        <v>77</v>
      </c>
      <c r="AY550" s="228" t="s">
        <v>136</v>
      </c>
    </row>
    <row r="551" spans="2:65" s="13" customFormat="1" ht="13.5">
      <c r="B551" s="229"/>
      <c r="C551" s="230"/>
      <c r="D551" s="208" t="s">
        <v>145</v>
      </c>
      <c r="E551" s="241" t="s">
        <v>34</v>
      </c>
      <c r="F551" s="242" t="s">
        <v>149</v>
      </c>
      <c r="G551" s="230"/>
      <c r="H551" s="243">
        <v>6200.348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AT551" s="240" t="s">
        <v>145</v>
      </c>
      <c r="AU551" s="240" t="s">
        <v>87</v>
      </c>
      <c r="AV551" s="13" t="s">
        <v>143</v>
      </c>
      <c r="AW551" s="13" t="s">
        <v>41</v>
      </c>
      <c r="AX551" s="13" t="s">
        <v>82</v>
      </c>
      <c r="AY551" s="240" t="s">
        <v>136</v>
      </c>
    </row>
    <row r="552" spans="2:65" s="10" customFormat="1" ht="29.85" customHeight="1">
      <c r="B552" s="177"/>
      <c r="C552" s="178"/>
      <c r="D552" s="191" t="s">
        <v>76</v>
      </c>
      <c r="E552" s="192" t="s">
        <v>588</v>
      </c>
      <c r="F552" s="192" t="s">
        <v>589</v>
      </c>
      <c r="G552" s="178"/>
      <c r="H552" s="178"/>
      <c r="I552" s="181"/>
      <c r="J552" s="193">
        <f>BK552</f>
        <v>0</v>
      </c>
      <c r="K552" s="178"/>
      <c r="L552" s="183"/>
      <c r="M552" s="184"/>
      <c r="N552" s="185"/>
      <c r="O552" s="185"/>
      <c r="P552" s="186">
        <f>SUM(P553:P604)</f>
        <v>0</v>
      </c>
      <c r="Q552" s="185"/>
      <c r="R552" s="186">
        <f>SUM(R553:R604)</f>
        <v>0.56935479999999994</v>
      </c>
      <c r="S552" s="185"/>
      <c r="T552" s="187">
        <f>SUM(T553:T604)</f>
        <v>0</v>
      </c>
      <c r="AR552" s="188" t="s">
        <v>87</v>
      </c>
      <c r="AT552" s="189" t="s">
        <v>76</v>
      </c>
      <c r="AU552" s="189" t="s">
        <v>82</v>
      </c>
      <c r="AY552" s="188" t="s">
        <v>136</v>
      </c>
      <c r="BK552" s="190">
        <f>SUM(BK553:BK604)</f>
        <v>0</v>
      </c>
    </row>
    <row r="553" spans="2:65" s="1" customFormat="1" ht="22.5" customHeight="1">
      <c r="B553" s="42"/>
      <c r="C553" s="194" t="s">
        <v>590</v>
      </c>
      <c r="D553" s="194" t="s">
        <v>138</v>
      </c>
      <c r="E553" s="195" t="s">
        <v>591</v>
      </c>
      <c r="F553" s="196" t="s">
        <v>592</v>
      </c>
      <c r="G553" s="197" t="s">
        <v>141</v>
      </c>
      <c r="H553" s="198">
        <v>1102.2840000000001</v>
      </c>
      <c r="I553" s="199"/>
      <c r="J553" s="200">
        <f>ROUND(I553*H553,2)</f>
        <v>0</v>
      </c>
      <c r="K553" s="196" t="s">
        <v>34</v>
      </c>
      <c r="L553" s="62"/>
      <c r="M553" s="201" t="s">
        <v>34</v>
      </c>
      <c r="N553" s="202" t="s">
        <v>48</v>
      </c>
      <c r="O553" s="43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24" t="s">
        <v>222</v>
      </c>
      <c r="AT553" s="24" t="s">
        <v>138</v>
      </c>
      <c r="AU553" s="24" t="s">
        <v>87</v>
      </c>
      <c r="AY553" s="24" t="s">
        <v>136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24" t="s">
        <v>82</v>
      </c>
      <c r="BK553" s="205">
        <f>ROUND(I553*H553,2)</f>
        <v>0</v>
      </c>
      <c r="BL553" s="24" t="s">
        <v>222</v>
      </c>
      <c r="BM553" s="24" t="s">
        <v>593</v>
      </c>
    </row>
    <row r="554" spans="2:65" s="11" customFormat="1" ht="13.5">
      <c r="B554" s="206"/>
      <c r="C554" s="207"/>
      <c r="D554" s="208" t="s">
        <v>145</v>
      </c>
      <c r="E554" s="209" t="s">
        <v>34</v>
      </c>
      <c r="F554" s="210" t="s">
        <v>511</v>
      </c>
      <c r="G554" s="207"/>
      <c r="H554" s="211" t="s">
        <v>34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145</v>
      </c>
      <c r="AU554" s="217" t="s">
        <v>87</v>
      </c>
      <c r="AV554" s="11" t="s">
        <v>82</v>
      </c>
      <c r="AW554" s="11" t="s">
        <v>41</v>
      </c>
      <c r="AX554" s="11" t="s">
        <v>77</v>
      </c>
      <c r="AY554" s="217" t="s">
        <v>136</v>
      </c>
    </row>
    <row r="555" spans="2:65" s="11" customFormat="1" ht="13.5">
      <c r="B555" s="206"/>
      <c r="C555" s="207"/>
      <c r="D555" s="208" t="s">
        <v>145</v>
      </c>
      <c r="E555" s="209" t="s">
        <v>34</v>
      </c>
      <c r="F555" s="210" t="s">
        <v>512</v>
      </c>
      <c r="G555" s="207"/>
      <c r="H555" s="211" t="s">
        <v>34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145</v>
      </c>
      <c r="AU555" s="217" t="s">
        <v>87</v>
      </c>
      <c r="AV555" s="11" t="s">
        <v>82</v>
      </c>
      <c r="AW555" s="11" t="s">
        <v>41</v>
      </c>
      <c r="AX555" s="11" t="s">
        <v>77</v>
      </c>
      <c r="AY555" s="217" t="s">
        <v>136</v>
      </c>
    </row>
    <row r="556" spans="2:65" s="12" customFormat="1" ht="13.5">
      <c r="B556" s="218"/>
      <c r="C556" s="219"/>
      <c r="D556" s="208" t="s">
        <v>145</v>
      </c>
      <c r="E556" s="220" t="s">
        <v>34</v>
      </c>
      <c r="F556" s="221" t="s">
        <v>513</v>
      </c>
      <c r="G556" s="219"/>
      <c r="H556" s="222">
        <v>494.98599999999999</v>
      </c>
      <c r="I556" s="223"/>
      <c r="J556" s="219"/>
      <c r="K556" s="219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145</v>
      </c>
      <c r="AU556" s="228" t="s">
        <v>87</v>
      </c>
      <c r="AV556" s="12" t="s">
        <v>87</v>
      </c>
      <c r="AW556" s="12" t="s">
        <v>41</v>
      </c>
      <c r="AX556" s="12" t="s">
        <v>77</v>
      </c>
      <c r="AY556" s="228" t="s">
        <v>136</v>
      </c>
    </row>
    <row r="557" spans="2:65" s="11" customFormat="1" ht="13.5">
      <c r="B557" s="206"/>
      <c r="C557" s="207"/>
      <c r="D557" s="208" t="s">
        <v>145</v>
      </c>
      <c r="E557" s="209" t="s">
        <v>34</v>
      </c>
      <c r="F557" s="210" t="s">
        <v>518</v>
      </c>
      <c r="G557" s="207"/>
      <c r="H557" s="211" t="s">
        <v>34</v>
      </c>
      <c r="I557" s="212"/>
      <c r="J557" s="207"/>
      <c r="K557" s="207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145</v>
      </c>
      <c r="AU557" s="217" t="s">
        <v>87</v>
      </c>
      <c r="AV557" s="11" t="s">
        <v>82</v>
      </c>
      <c r="AW557" s="11" t="s">
        <v>41</v>
      </c>
      <c r="AX557" s="11" t="s">
        <v>77</v>
      </c>
      <c r="AY557" s="217" t="s">
        <v>136</v>
      </c>
    </row>
    <row r="558" spans="2:65" s="12" customFormat="1" ht="13.5">
      <c r="B558" s="218"/>
      <c r="C558" s="219"/>
      <c r="D558" s="208" t="s">
        <v>145</v>
      </c>
      <c r="E558" s="220" t="s">
        <v>34</v>
      </c>
      <c r="F558" s="221" t="s">
        <v>519</v>
      </c>
      <c r="G558" s="219"/>
      <c r="H558" s="222">
        <v>607.298</v>
      </c>
      <c r="I558" s="223"/>
      <c r="J558" s="219"/>
      <c r="K558" s="219"/>
      <c r="L558" s="224"/>
      <c r="M558" s="225"/>
      <c r="N558" s="226"/>
      <c r="O558" s="226"/>
      <c r="P558" s="226"/>
      <c r="Q558" s="226"/>
      <c r="R558" s="226"/>
      <c r="S558" s="226"/>
      <c r="T558" s="227"/>
      <c r="AT558" s="228" t="s">
        <v>145</v>
      </c>
      <c r="AU558" s="228" t="s">
        <v>87</v>
      </c>
      <c r="AV558" s="12" t="s">
        <v>87</v>
      </c>
      <c r="AW558" s="12" t="s">
        <v>41</v>
      </c>
      <c r="AX558" s="12" t="s">
        <v>77</v>
      </c>
      <c r="AY558" s="228" t="s">
        <v>136</v>
      </c>
    </row>
    <row r="559" spans="2:65" s="13" customFormat="1" ht="13.5">
      <c r="B559" s="229"/>
      <c r="C559" s="230"/>
      <c r="D559" s="231" t="s">
        <v>145</v>
      </c>
      <c r="E559" s="232" t="s">
        <v>34</v>
      </c>
      <c r="F559" s="233" t="s">
        <v>149</v>
      </c>
      <c r="G559" s="230"/>
      <c r="H559" s="234">
        <v>1102.2840000000001</v>
      </c>
      <c r="I559" s="235"/>
      <c r="J559" s="230"/>
      <c r="K559" s="230"/>
      <c r="L559" s="236"/>
      <c r="M559" s="237"/>
      <c r="N559" s="238"/>
      <c r="O559" s="238"/>
      <c r="P559" s="238"/>
      <c r="Q559" s="238"/>
      <c r="R559" s="238"/>
      <c r="S559" s="238"/>
      <c r="T559" s="239"/>
      <c r="AT559" s="240" t="s">
        <v>145</v>
      </c>
      <c r="AU559" s="240" t="s">
        <v>87</v>
      </c>
      <c r="AV559" s="13" t="s">
        <v>143</v>
      </c>
      <c r="AW559" s="13" t="s">
        <v>41</v>
      </c>
      <c r="AX559" s="13" t="s">
        <v>82</v>
      </c>
      <c r="AY559" s="240" t="s">
        <v>136</v>
      </c>
    </row>
    <row r="560" spans="2:65" s="1" customFormat="1" ht="31.5" customHeight="1">
      <c r="B560" s="42"/>
      <c r="C560" s="194" t="s">
        <v>594</v>
      </c>
      <c r="D560" s="194" t="s">
        <v>138</v>
      </c>
      <c r="E560" s="195" t="s">
        <v>595</v>
      </c>
      <c r="F560" s="196" t="s">
        <v>596</v>
      </c>
      <c r="G560" s="197" t="s">
        <v>141</v>
      </c>
      <c r="H560" s="198">
        <v>1111.0519999999999</v>
      </c>
      <c r="I560" s="199"/>
      <c r="J560" s="200">
        <f>ROUND(I560*H560,2)</f>
        <v>0</v>
      </c>
      <c r="K560" s="196" t="s">
        <v>142</v>
      </c>
      <c r="L560" s="62"/>
      <c r="M560" s="201" t="s">
        <v>34</v>
      </c>
      <c r="N560" s="202" t="s">
        <v>48</v>
      </c>
      <c r="O560" s="43"/>
      <c r="P560" s="203">
        <f>O560*H560</f>
        <v>0</v>
      </c>
      <c r="Q560" s="203">
        <v>1.3999999999999999E-4</v>
      </c>
      <c r="R560" s="203">
        <f>Q560*H560</f>
        <v>0.15554727999999998</v>
      </c>
      <c r="S560" s="203">
        <v>0</v>
      </c>
      <c r="T560" s="204">
        <f>S560*H560</f>
        <v>0</v>
      </c>
      <c r="AR560" s="24" t="s">
        <v>222</v>
      </c>
      <c r="AT560" s="24" t="s">
        <v>138</v>
      </c>
      <c r="AU560" s="24" t="s">
        <v>87</v>
      </c>
      <c r="AY560" s="24" t="s">
        <v>136</v>
      </c>
      <c r="BE560" s="205">
        <f>IF(N560="základní",J560,0)</f>
        <v>0</v>
      </c>
      <c r="BF560" s="205">
        <f>IF(N560="snížená",J560,0)</f>
        <v>0</v>
      </c>
      <c r="BG560" s="205">
        <f>IF(N560="zákl. přenesená",J560,0)</f>
        <v>0</v>
      </c>
      <c r="BH560" s="205">
        <f>IF(N560="sníž. přenesená",J560,0)</f>
        <v>0</v>
      </c>
      <c r="BI560" s="205">
        <f>IF(N560="nulová",J560,0)</f>
        <v>0</v>
      </c>
      <c r="BJ560" s="24" t="s">
        <v>82</v>
      </c>
      <c r="BK560" s="205">
        <f>ROUND(I560*H560,2)</f>
        <v>0</v>
      </c>
      <c r="BL560" s="24" t="s">
        <v>222</v>
      </c>
      <c r="BM560" s="24" t="s">
        <v>597</v>
      </c>
    </row>
    <row r="561" spans="2:65" s="11" customFormat="1" ht="13.5">
      <c r="B561" s="206"/>
      <c r="C561" s="207"/>
      <c r="D561" s="208" t="s">
        <v>145</v>
      </c>
      <c r="E561" s="209" t="s">
        <v>34</v>
      </c>
      <c r="F561" s="210" t="s">
        <v>511</v>
      </c>
      <c r="G561" s="207"/>
      <c r="H561" s="211" t="s">
        <v>34</v>
      </c>
      <c r="I561" s="212"/>
      <c r="J561" s="207"/>
      <c r="K561" s="207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145</v>
      </c>
      <c r="AU561" s="217" t="s">
        <v>87</v>
      </c>
      <c r="AV561" s="11" t="s">
        <v>82</v>
      </c>
      <c r="AW561" s="11" t="s">
        <v>41</v>
      </c>
      <c r="AX561" s="11" t="s">
        <v>77</v>
      </c>
      <c r="AY561" s="217" t="s">
        <v>136</v>
      </c>
    </row>
    <row r="562" spans="2:65" s="11" customFormat="1" ht="13.5">
      <c r="B562" s="206"/>
      <c r="C562" s="207"/>
      <c r="D562" s="208" t="s">
        <v>145</v>
      </c>
      <c r="E562" s="209" t="s">
        <v>34</v>
      </c>
      <c r="F562" s="210" t="s">
        <v>512</v>
      </c>
      <c r="G562" s="207"/>
      <c r="H562" s="211" t="s">
        <v>34</v>
      </c>
      <c r="I562" s="212"/>
      <c r="J562" s="207"/>
      <c r="K562" s="207"/>
      <c r="L562" s="213"/>
      <c r="M562" s="214"/>
      <c r="N562" s="215"/>
      <c r="O562" s="215"/>
      <c r="P562" s="215"/>
      <c r="Q562" s="215"/>
      <c r="R562" s="215"/>
      <c r="S562" s="215"/>
      <c r="T562" s="216"/>
      <c r="AT562" s="217" t="s">
        <v>145</v>
      </c>
      <c r="AU562" s="217" t="s">
        <v>87</v>
      </c>
      <c r="AV562" s="11" t="s">
        <v>82</v>
      </c>
      <c r="AW562" s="11" t="s">
        <v>41</v>
      </c>
      <c r="AX562" s="11" t="s">
        <v>77</v>
      </c>
      <c r="AY562" s="217" t="s">
        <v>136</v>
      </c>
    </row>
    <row r="563" spans="2:65" s="12" customFormat="1" ht="13.5">
      <c r="B563" s="218"/>
      <c r="C563" s="219"/>
      <c r="D563" s="208" t="s">
        <v>145</v>
      </c>
      <c r="E563" s="220" t="s">
        <v>34</v>
      </c>
      <c r="F563" s="221" t="s">
        <v>513</v>
      </c>
      <c r="G563" s="219"/>
      <c r="H563" s="222">
        <v>494.98599999999999</v>
      </c>
      <c r="I563" s="223"/>
      <c r="J563" s="219"/>
      <c r="K563" s="219"/>
      <c r="L563" s="224"/>
      <c r="M563" s="225"/>
      <c r="N563" s="226"/>
      <c r="O563" s="226"/>
      <c r="P563" s="226"/>
      <c r="Q563" s="226"/>
      <c r="R563" s="226"/>
      <c r="S563" s="226"/>
      <c r="T563" s="227"/>
      <c r="AT563" s="228" t="s">
        <v>145</v>
      </c>
      <c r="AU563" s="228" t="s">
        <v>87</v>
      </c>
      <c r="AV563" s="12" t="s">
        <v>87</v>
      </c>
      <c r="AW563" s="12" t="s">
        <v>41</v>
      </c>
      <c r="AX563" s="12" t="s">
        <v>77</v>
      </c>
      <c r="AY563" s="228" t="s">
        <v>136</v>
      </c>
    </row>
    <row r="564" spans="2:65" s="11" customFormat="1" ht="13.5">
      <c r="B564" s="206"/>
      <c r="C564" s="207"/>
      <c r="D564" s="208" t="s">
        <v>145</v>
      </c>
      <c r="E564" s="209" t="s">
        <v>34</v>
      </c>
      <c r="F564" s="210" t="s">
        <v>518</v>
      </c>
      <c r="G564" s="207"/>
      <c r="H564" s="211" t="s">
        <v>34</v>
      </c>
      <c r="I564" s="212"/>
      <c r="J564" s="207"/>
      <c r="K564" s="207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145</v>
      </c>
      <c r="AU564" s="217" t="s">
        <v>87</v>
      </c>
      <c r="AV564" s="11" t="s">
        <v>82</v>
      </c>
      <c r="AW564" s="11" t="s">
        <v>41</v>
      </c>
      <c r="AX564" s="11" t="s">
        <v>77</v>
      </c>
      <c r="AY564" s="217" t="s">
        <v>136</v>
      </c>
    </row>
    <row r="565" spans="2:65" s="12" customFormat="1" ht="13.5">
      <c r="B565" s="218"/>
      <c r="C565" s="219"/>
      <c r="D565" s="208" t="s">
        <v>145</v>
      </c>
      <c r="E565" s="220" t="s">
        <v>34</v>
      </c>
      <c r="F565" s="221" t="s">
        <v>519</v>
      </c>
      <c r="G565" s="219"/>
      <c r="H565" s="222">
        <v>607.298</v>
      </c>
      <c r="I565" s="223"/>
      <c r="J565" s="219"/>
      <c r="K565" s="219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145</v>
      </c>
      <c r="AU565" s="228" t="s">
        <v>87</v>
      </c>
      <c r="AV565" s="12" t="s">
        <v>87</v>
      </c>
      <c r="AW565" s="12" t="s">
        <v>41</v>
      </c>
      <c r="AX565" s="12" t="s">
        <v>77</v>
      </c>
      <c r="AY565" s="228" t="s">
        <v>136</v>
      </c>
    </row>
    <row r="566" spans="2:65" s="13" customFormat="1" ht="13.5">
      <c r="B566" s="229"/>
      <c r="C566" s="230"/>
      <c r="D566" s="208" t="s">
        <v>145</v>
      </c>
      <c r="E566" s="241" t="s">
        <v>34</v>
      </c>
      <c r="F566" s="242" t="s">
        <v>598</v>
      </c>
      <c r="G566" s="230"/>
      <c r="H566" s="243">
        <v>1102.2840000000001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AT566" s="240" t="s">
        <v>145</v>
      </c>
      <c r="AU566" s="240" t="s">
        <v>87</v>
      </c>
      <c r="AV566" s="13" t="s">
        <v>143</v>
      </c>
      <c r="AW566" s="13" t="s">
        <v>41</v>
      </c>
      <c r="AX566" s="13" t="s">
        <v>77</v>
      </c>
      <c r="AY566" s="240" t="s">
        <v>136</v>
      </c>
    </row>
    <row r="567" spans="2:65" s="11" customFormat="1" ht="13.5">
      <c r="B567" s="206"/>
      <c r="C567" s="207"/>
      <c r="D567" s="208" t="s">
        <v>145</v>
      </c>
      <c r="E567" s="209" t="s">
        <v>34</v>
      </c>
      <c r="F567" s="210" t="s">
        <v>599</v>
      </c>
      <c r="G567" s="207"/>
      <c r="H567" s="211" t="s">
        <v>34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145</v>
      </c>
      <c r="AU567" s="217" t="s">
        <v>87</v>
      </c>
      <c r="AV567" s="11" t="s">
        <v>82</v>
      </c>
      <c r="AW567" s="11" t="s">
        <v>41</v>
      </c>
      <c r="AX567" s="11" t="s">
        <v>77</v>
      </c>
      <c r="AY567" s="217" t="s">
        <v>136</v>
      </c>
    </row>
    <row r="568" spans="2:65" s="12" customFormat="1" ht="13.5">
      <c r="B568" s="218"/>
      <c r="C568" s="219"/>
      <c r="D568" s="208" t="s">
        <v>145</v>
      </c>
      <c r="E568" s="220" t="s">
        <v>34</v>
      </c>
      <c r="F568" s="221" t="s">
        <v>583</v>
      </c>
      <c r="G568" s="219"/>
      <c r="H568" s="222">
        <v>0.27400000000000002</v>
      </c>
      <c r="I568" s="223"/>
      <c r="J568" s="219"/>
      <c r="K568" s="219"/>
      <c r="L568" s="224"/>
      <c r="M568" s="225"/>
      <c r="N568" s="226"/>
      <c r="O568" s="226"/>
      <c r="P568" s="226"/>
      <c r="Q568" s="226"/>
      <c r="R568" s="226"/>
      <c r="S568" s="226"/>
      <c r="T568" s="227"/>
      <c r="AT568" s="228" t="s">
        <v>145</v>
      </c>
      <c r="AU568" s="228" t="s">
        <v>87</v>
      </c>
      <c r="AV568" s="12" t="s">
        <v>87</v>
      </c>
      <c r="AW568" s="12" t="s">
        <v>41</v>
      </c>
      <c r="AX568" s="12" t="s">
        <v>77</v>
      </c>
      <c r="AY568" s="228" t="s">
        <v>136</v>
      </c>
    </row>
    <row r="569" spans="2:65" s="13" customFormat="1" ht="13.5">
      <c r="B569" s="229"/>
      <c r="C569" s="230"/>
      <c r="D569" s="208" t="s">
        <v>145</v>
      </c>
      <c r="E569" s="241" t="s">
        <v>34</v>
      </c>
      <c r="F569" s="242" t="s">
        <v>149</v>
      </c>
      <c r="G569" s="230"/>
      <c r="H569" s="243">
        <v>0.27400000000000002</v>
      </c>
      <c r="I569" s="235"/>
      <c r="J569" s="230"/>
      <c r="K569" s="230"/>
      <c r="L569" s="236"/>
      <c r="M569" s="237"/>
      <c r="N569" s="238"/>
      <c r="O569" s="238"/>
      <c r="P569" s="238"/>
      <c r="Q569" s="238"/>
      <c r="R569" s="238"/>
      <c r="S569" s="238"/>
      <c r="T569" s="239"/>
      <c r="AT569" s="240" t="s">
        <v>145</v>
      </c>
      <c r="AU569" s="240" t="s">
        <v>87</v>
      </c>
      <c r="AV569" s="13" t="s">
        <v>143</v>
      </c>
      <c r="AW569" s="13" t="s">
        <v>41</v>
      </c>
      <c r="AX569" s="13" t="s">
        <v>77</v>
      </c>
      <c r="AY569" s="240" t="s">
        <v>136</v>
      </c>
    </row>
    <row r="570" spans="2:65" s="12" customFormat="1" ht="13.5">
      <c r="B570" s="218"/>
      <c r="C570" s="219"/>
      <c r="D570" s="208" t="s">
        <v>145</v>
      </c>
      <c r="E570" s="220" t="s">
        <v>34</v>
      </c>
      <c r="F570" s="221" t="s">
        <v>600</v>
      </c>
      <c r="G570" s="219"/>
      <c r="H570" s="222">
        <v>8.7680000000000007</v>
      </c>
      <c r="I570" s="223"/>
      <c r="J570" s="219"/>
      <c r="K570" s="219"/>
      <c r="L570" s="224"/>
      <c r="M570" s="225"/>
      <c r="N570" s="226"/>
      <c r="O570" s="226"/>
      <c r="P570" s="226"/>
      <c r="Q570" s="226"/>
      <c r="R570" s="226"/>
      <c r="S570" s="226"/>
      <c r="T570" s="227"/>
      <c r="AT570" s="228" t="s">
        <v>145</v>
      </c>
      <c r="AU570" s="228" t="s">
        <v>87</v>
      </c>
      <c r="AV570" s="12" t="s">
        <v>87</v>
      </c>
      <c r="AW570" s="12" t="s">
        <v>41</v>
      </c>
      <c r="AX570" s="12" t="s">
        <v>77</v>
      </c>
      <c r="AY570" s="228" t="s">
        <v>136</v>
      </c>
    </row>
    <row r="571" spans="2:65" s="13" customFormat="1" ht="13.5">
      <c r="B571" s="229"/>
      <c r="C571" s="230"/>
      <c r="D571" s="208" t="s">
        <v>145</v>
      </c>
      <c r="E571" s="241" t="s">
        <v>34</v>
      </c>
      <c r="F571" s="242" t="s">
        <v>598</v>
      </c>
      <c r="G571" s="230"/>
      <c r="H571" s="243">
        <v>8.7680000000000007</v>
      </c>
      <c r="I571" s="235"/>
      <c r="J571" s="230"/>
      <c r="K571" s="230"/>
      <c r="L571" s="236"/>
      <c r="M571" s="237"/>
      <c r="N571" s="238"/>
      <c r="O571" s="238"/>
      <c r="P571" s="238"/>
      <c r="Q571" s="238"/>
      <c r="R571" s="238"/>
      <c r="S571" s="238"/>
      <c r="T571" s="239"/>
      <c r="AT571" s="240" t="s">
        <v>145</v>
      </c>
      <c r="AU571" s="240" t="s">
        <v>87</v>
      </c>
      <c r="AV571" s="13" t="s">
        <v>143</v>
      </c>
      <c r="AW571" s="13" t="s">
        <v>41</v>
      </c>
      <c r="AX571" s="13" t="s">
        <v>77</v>
      </c>
      <c r="AY571" s="240" t="s">
        <v>136</v>
      </c>
    </row>
    <row r="572" spans="2:65" s="12" customFormat="1" ht="13.5">
      <c r="B572" s="218"/>
      <c r="C572" s="219"/>
      <c r="D572" s="208" t="s">
        <v>145</v>
      </c>
      <c r="E572" s="220" t="s">
        <v>34</v>
      </c>
      <c r="F572" s="221" t="s">
        <v>601</v>
      </c>
      <c r="G572" s="219"/>
      <c r="H572" s="222">
        <v>1111.0519999999999</v>
      </c>
      <c r="I572" s="223"/>
      <c r="J572" s="219"/>
      <c r="K572" s="219"/>
      <c r="L572" s="224"/>
      <c r="M572" s="225"/>
      <c r="N572" s="226"/>
      <c r="O572" s="226"/>
      <c r="P572" s="226"/>
      <c r="Q572" s="226"/>
      <c r="R572" s="226"/>
      <c r="S572" s="226"/>
      <c r="T572" s="227"/>
      <c r="AT572" s="228" t="s">
        <v>145</v>
      </c>
      <c r="AU572" s="228" t="s">
        <v>87</v>
      </c>
      <c r="AV572" s="12" t="s">
        <v>87</v>
      </c>
      <c r="AW572" s="12" t="s">
        <v>41</v>
      </c>
      <c r="AX572" s="12" t="s">
        <v>77</v>
      </c>
      <c r="AY572" s="228" t="s">
        <v>136</v>
      </c>
    </row>
    <row r="573" spans="2:65" s="13" customFormat="1" ht="13.5">
      <c r="B573" s="229"/>
      <c r="C573" s="230"/>
      <c r="D573" s="231" t="s">
        <v>145</v>
      </c>
      <c r="E573" s="232" t="s">
        <v>34</v>
      </c>
      <c r="F573" s="233" t="s">
        <v>149</v>
      </c>
      <c r="G573" s="230"/>
      <c r="H573" s="234">
        <v>1111.0519999999999</v>
      </c>
      <c r="I573" s="235"/>
      <c r="J573" s="230"/>
      <c r="K573" s="230"/>
      <c r="L573" s="236"/>
      <c r="M573" s="237"/>
      <c r="N573" s="238"/>
      <c r="O573" s="238"/>
      <c r="P573" s="238"/>
      <c r="Q573" s="238"/>
      <c r="R573" s="238"/>
      <c r="S573" s="238"/>
      <c r="T573" s="239"/>
      <c r="AT573" s="240" t="s">
        <v>145</v>
      </c>
      <c r="AU573" s="240" t="s">
        <v>87</v>
      </c>
      <c r="AV573" s="13" t="s">
        <v>143</v>
      </c>
      <c r="AW573" s="13" t="s">
        <v>41</v>
      </c>
      <c r="AX573" s="13" t="s">
        <v>82</v>
      </c>
      <c r="AY573" s="240" t="s">
        <v>136</v>
      </c>
    </row>
    <row r="574" spans="2:65" s="1" customFormat="1" ht="22.5" customHeight="1">
      <c r="B574" s="42"/>
      <c r="C574" s="194" t="s">
        <v>602</v>
      </c>
      <c r="D574" s="194" t="s">
        <v>138</v>
      </c>
      <c r="E574" s="195" t="s">
        <v>603</v>
      </c>
      <c r="F574" s="196" t="s">
        <v>604</v>
      </c>
      <c r="G574" s="197" t="s">
        <v>141</v>
      </c>
      <c r="H574" s="198">
        <v>1111.0519999999999</v>
      </c>
      <c r="I574" s="199"/>
      <c r="J574" s="200">
        <f>ROUND(I574*H574,2)</f>
        <v>0</v>
      </c>
      <c r="K574" s="196" t="s">
        <v>142</v>
      </c>
      <c r="L574" s="62"/>
      <c r="M574" s="201" t="s">
        <v>34</v>
      </c>
      <c r="N574" s="202" t="s">
        <v>48</v>
      </c>
      <c r="O574" s="43"/>
      <c r="P574" s="203">
        <f>O574*H574</f>
        <v>0</v>
      </c>
      <c r="Q574" s="203">
        <v>1.2E-4</v>
      </c>
      <c r="R574" s="203">
        <f>Q574*H574</f>
        <v>0.13332623999999998</v>
      </c>
      <c r="S574" s="203">
        <v>0</v>
      </c>
      <c r="T574" s="204">
        <f>S574*H574</f>
        <v>0</v>
      </c>
      <c r="AR574" s="24" t="s">
        <v>222</v>
      </c>
      <c r="AT574" s="24" t="s">
        <v>138</v>
      </c>
      <c r="AU574" s="24" t="s">
        <v>87</v>
      </c>
      <c r="AY574" s="24" t="s">
        <v>136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24" t="s">
        <v>82</v>
      </c>
      <c r="BK574" s="205">
        <f>ROUND(I574*H574,2)</f>
        <v>0</v>
      </c>
      <c r="BL574" s="24" t="s">
        <v>222</v>
      </c>
      <c r="BM574" s="24" t="s">
        <v>605</v>
      </c>
    </row>
    <row r="575" spans="2:65" s="11" customFormat="1" ht="13.5">
      <c r="B575" s="206"/>
      <c r="C575" s="207"/>
      <c r="D575" s="208" t="s">
        <v>145</v>
      </c>
      <c r="E575" s="209" t="s">
        <v>34</v>
      </c>
      <c r="F575" s="210" t="s">
        <v>511</v>
      </c>
      <c r="G575" s="207"/>
      <c r="H575" s="211" t="s">
        <v>34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145</v>
      </c>
      <c r="AU575" s="217" t="s">
        <v>87</v>
      </c>
      <c r="AV575" s="11" t="s">
        <v>82</v>
      </c>
      <c r="AW575" s="11" t="s">
        <v>41</v>
      </c>
      <c r="AX575" s="11" t="s">
        <v>77</v>
      </c>
      <c r="AY575" s="217" t="s">
        <v>136</v>
      </c>
    </row>
    <row r="576" spans="2:65" s="11" customFormat="1" ht="13.5">
      <c r="B576" s="206"/>
      <c r="C576" s="207"/>
      <c r="D576" s="208" t="s">
        <v>145</v>
      </c>
      <c r="E576" s="209" t="s">
        <v>34</v>
      </c>
      <c r="F576" s="210" t="s">
        <v>512</v>
      </c>
      <c r="G576" s="207"/>
      <c r="H576" s="211" t="s">
        <v>34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145</v>
      </c>
      <c r="AU576" s="217" t="s">
        <v>87</v>
      </c>
      <c r="AV576" s="11" t="s">
        <v>82</v>
      </c>
      <c r="AW576" s="11" t="s">
        <v>41</v>
      </c>
      <c r="AX576" s="11" t="s">
        <v>77</v>
      </c>
      <c r="AY576" s="217" t="s">
        <v>136</v>
      </c>
    </row>
    <row r="577" spans="2:65" s="12" customFormat="1" ht="13.5">
      <c r="B577" s="218"/>
      <c r="C577" s="219"/>
      <c r="D577" s="208" t="s">
        <v>145</v>
      </c>
      <c r="E577" s="220" t="s">
        <v>34</v>
      </c>
      <c r="F577" s="221" t="s">
        <v>513</v>
      </c>
      <c r="G577" s="219"/>
      <c r="H577" s="222">
        <v>494.98599999999999</v>
      </c>
      <c r="I577" s="223"/>
      <c r="J577" s="219"/>
      <c r="K577" s="219"/>
      <c r="L577" s="224"/>
      <c r="M577" s="225"/>
      <c r="N577" s="226"/>
      <c r="O577" s="226"/>
      <c r="P577" s="226"/>
      <c r="Q577" s="226"/>
      <c r="R577" s="226"/>
      <c r="S577" s="226"/>
      <c r="T577" s="227"/>
      <c r="AT577" s="228" t="s">
        <v>145</v>
      </c>
      <c r="AU577" s="228" t="s">
        <v>87</v>
      </c>
      <c r="AV577" s="12" t="s">
        <v>87</v>
      </c>
      <c r="AW577" s="12" t="s">
        <v>41</v>
      </c>
      <c r="AX577" s="12" t="s">
        <v>77</v>
      </c>
      <c r="AY577" s="228" t="s">
        <v>136</v>
      </c>
    </row>
    <row r="578" spans="2:65" s="11" customFormat="1" ht="13.5">
      <c r="B578" s="206"/>
      <c r="C578" s="207"/>
      <c r="D578" s="208" t="s">
        <v>145</v>
      </c>
      <c r="E578" s="209" t="s">
        <v>34</v>
      </c>
      <c r="F578" s="210" t="s">
        <v>518</v>
      </c>
      <c r="G578" s="207"/>
      <c r="H578" s="211" t="s">
        <v>34</v>
      </c>
      <c r="I578" s="212"/>
      <c r="J578" s="207"/>
      <c r="K578" s="207"/>
      <c r="L578" s="213"/>
      <c r="M578" s="214"/>
      <c r="N578" s="215"/>
      <c r="O578" s="215"/>
      <c r="P578" s="215"/>
      <c r="Q578" s="215"/>
      <c r="R578" s="215"/>
      <c r="S578" s="215"/>
      <c r="T578" s="216"/>
      <c r="AT578" s="217" t="s">
        <v>145</v>
      </c>
      <c r="AU578" s="217" t="s">
        <v>87</v>
      </c>
      <c r="AV578" s="11" t="s">
        <v>82</v>
      </c>
      <c r="AW578" s="11" t="s">
        <v>41</v>
      </c>
      <c r="AX578" s="11" t="s">
        <v>77</v>
      </c>
      <c r="AY578" s="217" t="s">
        <v>136</v>
      </c>
    </row>
    <row r="579" spans="2:65" s="12" customFormat="1" ht="13.5">
      <c r="B579" s="218"/>
      <c r="C579" s="219"/>
      <c r="D579" s="208" t="s">
        <v>145</v>
      </c>
      <c r="E579" s="220" t="s">
        <v>34</v>
      </c>
      <c r="F579" s="221" t="s">
        <v>519</v>
      </c>
      <c r="G579" s="219"/>
      <c r="H579" s="222">
        <v>607.298</v>
      </c>
      <c r="I579" s="223"/>
      <c r="J579" s="219"/>
      <c r="K579" s="219"/>
      <c r="L579" s="224"/>
      <c r="M579" s="225"/>
      <c r="N579" s="226"/>
      <c r="O579" s="226"/>
      <c r="P579" s="226"/>
      <c r="Q579" s="226"/>
      <c r="R579" s="226"/>
      <c r="S579" s="226"/>
      <c r="T579" s="227"/>
      <c r="AT579" s="228" t="s">
        <v>145</v>
      </c>
      <c r="AU579" s="228" t="s">
        <v>87</v>
      </c>
      <c r="AV579" s="12" t="s">
        <v>87</v>
      </c>
      <c r="AW579" s="12" t="s">
        <v>41</v>
      </c>
      <c r="AX579" s="12" t="s">
        <v>77</v>
      </c>
      <c r="AY579" s="228" t="s">
        <v>136</v>
      </c>
    </row>
    <row r="580" spans="2:65" s="13" customFormat="1" ht="13.5">
      <c r="B580" s="229"/>
      <c r="C580" s="230"/>
      <c r="D580" s="208" t="s">
        <v>145</v>
      </c>
      <c r="E580" s="241" t="s">
        <v>34</v>
      </c>
      <c r="F580" s="242" t="s">
        <v>598</v>
      </c>
      <c r="G580" s="230"/>
      <c r="H580" s="243">
        <v>1102.2840000000001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AT580" s="240" t="s">
        <v>145</v>
      </c>
      <c r="AU580" s="240" t="s">
        <v>87</v>
      </c>
      <c r="AV580" s="13" t="s">
        <v>143</v>
      </c>
      <c r="AW580" s="13" t="s">
        <v>41</v>
      </c>
      <c r="AX580" s="13" t="s">
        <v>77</v>
      </c>
      <c r="AY580" s="240" t="s">
        <v>136</v>
      </c>
    </row>
    <row r="581" spans="2:65" s="11" customFormat="1" ht="13.5">
      <c r="B581" s="206"/>
      <c r="C581" s="207"/>
      <c r="D581" s="208" t="s">
        <v>145</v>
      </c>
      <c r="E581" s="209" t="s">
        <v>34</v>
      </c>
      <c r="F581" s="210" t="s">
        <v>599</v>
      </c>
      <c r="G581" s="207"/>
      <c r="H581" s="211" t="s">
        <v>34</v>
      </c>
      <c r="I581" s="212"/>
      <c r="J581" s="207"/>
      <c r="K581" s="207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145</v>
      </c>
      <c r="AU581" s="217" t="s">
        <v>87</v>
      </c>
      <c r="AV581" s="11" t="s">
        <v>82</v>
      </c>
      <c r="AW581" s="11" t="s">
        <v>41</v>
      </c>
      <c r="AX581" s="11" t="s">
        <v>77</v>
      </c>
      <c r="AY581" s="217" t="s">
        <v>136</v>
      </c>
    </row>
    <row r="582" spans="2:65" s="12" customFormat="1" ht="13.5">
      <c r="B582" s="218"/>
      <c r="C582" s="219"/>
      <c r="D582" s="208" t="s">
        <v>145</v>
      </c>
      <c r="E582" s="220" t="s">
        <v>34</v>
      </c>
      <c r="F582" s="221" t="s">
        <v>583</v>
      </c>
      <c r="G582" s="219"/>
      <c r="H582" s="222">
        <v>0.27400000000000002</v>
      </c>
      <c r="I582" s="223"/>
      <c r="J582" s="219"/>
      <c r="K582" s="219"/>
      <c r="L582" s="224"/>
      <c r="M582" s="225"/>
      <c r="N582" s="226"/>
      <c r="O582" s="226"/>
      <c r="P582" s="226"/>
      <c r="Q582" s="226"/>
      <c r="R582" s="226"/>
      <c r="S582" s="226"/>
      <c r="T582" s="227"/>
      <c r="AT582" s="228" t="s">
        <v>145</v>
      </c>
      <c r="AU582" s="228" t="s">
        <v>87</v>
      </c>
      <c r="AV582" s="12" t="s">
        <v>87</v>
      </c>
      <c r="AW582" s="12" t="s">
        <v>41</v>
      </c>
      <c r="AX582" s="12" t="s">
        <v>77</v>
      </c>
      <c r="AY582" s="228" t="s">
        <v>136</v>
      </c>
    </row>
    <row r="583" spans="2:65" s="13" customFormat="1" ht="13.5">
      <c r="B583" s="229"/>
      <c r="C583" s="230"/>
      <c r="D583" s="208" t="s">
        <v>145</v>
      </c>
      <c r="E583" s="241" t="s">
        <v>34</v>
      </c>
      <c r="F583" s="242" t="s">
        <v>149</v>
      </c>
      <c r="G583" s="230"/>
      <c r="H583" s="243">
        <v>0.27400000000000002</v>
      </c>
      <c r="I583" s="235"/>
      <c r="J583" s="230"/>
      <c r="K583" s="230"/>
      <c r="L583" s="236"/>
      <c r="M583" s="237"/>
      <c r="N583" s="238"/>
      <c r="O583" s="238"/>
      <c r="P583" s="238"/>
      <c r="Q583" s="238"/>
      <c r="R583" s="238"/>
      <c r="S583" s="238"/>
      <c r="T583" s="239"/>
      <c r="AT583" s="240" t="s">
        <v>145</v>
      </c>
      <c r="AU583" s="240" t="s">
        <v>87</v>
      </c>
      <c r="AV583" s="13" t="s">
        <v>143</v>
      </c>
      <c r="AW583" s="13" t="s">
        <v>41</v>
      </c>
      <c r="AX583" s="13" t="s">
        <v>77</v>
      </c>
      <c r="AY583" s="240" t="s">
        <v>136</v>
      </c>
    </row>
    <row r="584" spans="2:65" s="12" customFormat="1" ht="13.5">
      <c r="B584" s="218"/>
      <c r="C584" s="219"/>
      <c r="D584" s="208" t="s">
        <v>145</v>
      </c>
      <c r="E584" s="220" t="s">
        <v>34</v>
      </c>
      <c r="F584" s="221" t="s">
        <v>600</v>
      </c>
      <c r="G584" s="219"/>
      <c r="H584" s="222">
        <v>8.7680000000000007</v>
      </c>
      <c r="I584" s="223"/>
      <c r="J584" s="219"/>
      <c r="K584" s="219"/>
      <c r="L584" s="224"/>
      <c r="M584" s="225"/>
      <c r="N584" s="226"/>
      <c r="O584" s="226"/>
      <c r="P584" s="226"/>
      <c r="Q584" s="226"/>
      <c r="R584" s="226"/>
      <c r="S584" s="226"/>
      <c r="T584" s="227"/>
      <c r="AT584" s="228" t="s">
        <v>145</v>
      </c>
      <c r="AU584" s="228" t="s">
        <v>87</v>
      </c>
      <c r="AV584" s="12" t="s">
        <v>87</v>
      </c>
      <c r="AW584" s="12" t="s">
        <v>41</v>
      </c>
      <c r="AX584" s="12" t="s">
        <v>77</v>
      </c>
      <c r="AY584" s="228" t="s">
        <v>136</v>
      </c>
    </row>
    <row r="585" spans="2:65" s="13" customFormat="1" ht="13.5">
      <c r="B585" s="229"/>
      <c r="C585" s="230"/>
      <c r="D585" s="208" t="s">
        <v>145</v>
      </c>
      <c r="E585" s="241" t="s">
        <v>34</v>
      </c>
      <c r="F585" s="242" t="s">
        <v>598</v>
      </c>
      <c r="G585" s="230"/>
      <c r="H585" s="243">
        <v>8.7680000000000007</v>
      </c>
      <c r="I585" s="235"/>
      <c r="J585" s="230"/>
      <c r="K585" s="230"/>
      <c r="L585" s="236"/>
      <c r="M585" s="237"/>
      <c r="N585" s="238"/>
      <c r="O585" s="238"/>
      <c r="P585" s="238"/>
      <c r="Q585" s="238"/>
      <c r="R585" s="238"/>
      <c r="S585" s="238"/>
      <c r="T585" s="239"/>
      <c r="AT585" s="240" t="s">
        <v>145</v>
      </c>
      <c r="AU585" s="240" t="s">
        <v>87</v>
      </c>
      <c r="AV585" s="13" t="s">
        <v>143</v>
      </c>
      <c r="AW585" s="13" t="s">
        <v>41</v>
      </c>
      <c r="AX585" s="13" t="s">
        <v>77</v>
      </c>
      <c r="AY585" s="240" t="s">
        <v>136</v>
      </c>
    </row>
    <row r="586" spans="2:65" s="12" customFormat="1" ht="13.5">
      <c r="B586" s="218"/>
      <c r="C586" s="219"/>
      <c r="D586" s="208" t="s">
        <v>145</v>
      </c>
      <c r="E586" s="220" t="s">
        <v>34</v>
      </c>
      <c r="F586" s="221" t="s">
        <v>601</v>
      </c>
      <c r="G586" s="219"/>
      <c r="H586" s="222">
        <v>1111.0519999999999</v>
      </c>
      <c r="I586" s="223"/>
      <c r="J586" s="219"/>
      <c r="K586" s="219"/>
      <c r="L586" s="224"/>
      <c r="M586" s="225"/>
      <c r="N586" s="226"/>
      <c r="O586" s="226"/>
      <c r="P586" s="226"/>
      <c r="Q586" s="226"/>
      <c r="R586" s="226"/>
      <c r="S586" s="226"/>
      <c r="T586" s="227"/>
      <c r="AT586" s="228" t="s">
        <v>145</v>
      </c>
      <c r="AU586" s="228" t="s">
        <v>87</v>
      </c>
      <c r="AV586" s="12" t="s">
        <v>87</v>
      </c>
      <c r="AW586" s="12" t="s">
        <v>41</v>
      </c>
      <c r="AX586" s="12" t="s">
        <v>77</v>
      </c>
      <c r="AY586" s="228" t="s">
        <v>136</v>
      </c>
    </row>
    <row r="587" spans="2:65" s="13" customFormat="1" ht="13.5">
      <c r="B587" s="229"/>
      <c r="C587" s="230"/>
      <c r="D587" s="231" t="s">
        <v>145</v>
      </c>
      <c r="E587" s="232" t="s">
        <v>34</v>
      </c>
      <c r="F587" s="233" t="s">
        <v>149</v>
      </c>
      <c r="G587" s="230"/>
      <c r="H587" s="234">
        <v>1111.0519999999999</v>
      </c>
      <c r="I587" s="235"/>
      <c r="J587" s="230"/>
      <c r="K587" s="230"/>
      <c r="L587" s="236"/>
      <c r="M587" s="237"/>
      <c r="N587" s="238"/>
      <c r="O587" s="238"/>
      <c r="P587" s="238"/>
      <c r="Q587" s="238"/>
      <c r="R587" s="238"/>
      <c r="S587" s="238"/>
      <c r="T587" s="239"/>
      <c r="AT587" s="240" t="s">
        <v>145</v>
      </c>
      <c r="AU587" s="240" t="s">
        <v>87</v>
      </c>
      <c r="AV587" s="13" t="s">
        <v>143</v>
      </c>
      <c r="AW587" s="13" t="s">
        <v>41</v>
      </c>
      <c r="AX587" s="13" t="s">
        <v>82</v>
      </c>
      <c r="AY587" s="240" t="s">
        <v>136</v>
      </c>
    </row>
    <row r="588" spans="2:65" s="1" customFormat="1" ht="22.5" customHeight="1">
      <c r="B588" s="42"/>
      <c r="C588" s="194" t="s">
        <v>606</v>
      </c>
      <c r="D588" s="194" t="s">
        <v>138</v>
      </c>
      <c r="E588" s="195" t="s">
        <v>607</v>
      </c>
      <c r="F588" s="196" t="s">
        <v>608</v>
      </c>
      <c r="G588" s="197" t="s">
        <v>141</v>
      </c>
      <c r="H588" s="198">
        <v>584.33600000000001</v>
      </c>
      <c r="I588" s="199"/>
      <c r="J588" s="200">
        <f>ROUND(I588*H588,2)</f>
        <v>0</v>
      </c>
      <c r="K588" s="196" t="s">
        <v>142</v>
      </c>
      <c r="L588" s="62"/>
      <c r="M588" s="201" t="s">
        <v>34</v>
      </c>
      <c r="N588" s="202" t="s">
        <v>48</v>
      </c>
      <c r="O588" s="43"/>
      <c r="P588" s="203">
        <f>O588*H588</f>
        <v>0</v>
      </c>
      <c r="Q588" s="203">
        <v>0</v>
      </c>
      <c r="R588" s="203">
        <f>Q588*H588</f>
        <v>0</v>
      </c>
      <c r="S588" s="203">
        <v>0</v>
      </c>
      <c r="T588" s="204">
        <f>S588*H588</f>
        <v>0</v>
      </c>
      <c r="AR588" s="24" t="s">
        <v>222</v>
      </c>
      <c r="AT588" s="24" t="s">
        <v>138</v>
      </c>
      <c r="AU588" s="24" t="s">
        <v>87</v>
      </c>
      <c r="AY588" s="24" t="s">
        <v>136</v>
      </c>
      <c r="BE588" s="205">
        <f>IF(N588="základní",J588,0)</f>
        <v>0</v>
      </c>
      <c r="BF588" s="205">
        <f>IF(N588="snížená",J588,0)</f>
        <v>0</v>
      </c>
      <c r="BG588" s="205">
        <f>IF(N588="zákl. přenesená",J588,0)</f>
        <v>0</v>
      </c>
      <c r="BH588" s="205">
        <f>IF(N588="sníž. přenesená",J588,0)</f>
        <v>0</v>
      </c>
      <c r="BI588" s="205">
        <f>IF(N588="nulová",J588,0)</f>
        <v>0</v>
      </c>
      <c r="BJ588" s="24" t="s">
        <v>82</v>
      </c>
      <c r="BK588" s="205">
        <f>ROUND(I588*H588,2)</f>
        <v>0</v>
      </c>
      <c r="BL588" s="24" t="s">
        <v>222</v>
      </c>
      <c r="BM588" s="24" t="s">
        <v>609</v>
      </c>
    </row>
    <row r="589" spans="2:65" s="11" customFormat="1" ht="13.5">
      <c r="B589" s="206"/>
      <c r="C589" s="207"/>
      <c r="D589" s="208" t="s">
        <v>145</v>
      </c>
      <c r="E589" s="209" t="s">
        <v>34</v>
      </c>
      <c r="F589" s="210" t="s">
        <v>186</v>
      </c>
      <c r="G589" s="207"/>
      <c r="H589" s="211" t="s">
        <v>34</v>
      </c>
      <c r="I589" s="212"/>
      <c r="J589" s="207"/>
      <c r="K589" s="207"/>
      <c r="L589" s="213"/>
      <c r="M589" s="214"/>
      <c r="N589" s="215"/>
      <c r="O589" s="215"/>
      <c r="P589" s="215"/>
      <c r="Q589" s="215"/>
      <c r="R589" s="215"/>
      <c r="S589" s="215"/>
      <c r="T589" s="216"/>
      <c r="AT589" s="217" t="s">
        <v>145</v>
      </c>
      <c r="AU589" s="217" t="s">
        <v>87</v>
      </c>
      <c r="AV589" s="11" t="s">
        <v>82</v>
      </c>
      <c r="AW589" s="11" t="s">
        <v>41</v>
      </c>
      <c r="AX589" s="11" t="s">
        <v>77</v>
      </c>
      <c r="AY589" s="217" t="s">
        <v>136</v>
      </c>
    </row>
    <row r="590" spans="2:65" s="11" customFormat="1" ht="13.5">
      <c r="B590" s="206"/>
      <c r="C590" s="207"/>
      <c r="D590" s="208" t="s">
        <v>145</v>
      </c>
      <c r="E590" s="209" t="s">
        <v>34</v>
      </c>
      <c r="F590" s="210" t="s">
        <v>187</v>
      </c>
      <c r="G590" s="207"/>
      <c r="H590" s="211" t="s">
        <v>34</v>
      </c>
      <c r="I590" s="212"/>
      <c r="J590" s="207"/>
      <c r="K590" s="207"/>
      <c r="L590" s="213"/>
      <c r="M590" s="214"/>
      <c r="N590" s="215"/>
      <c r="O590" s="215"/>
      <c r="P590" s="215"/>
      <c r="Q590" s="215"/>
      <c r="R590" s="215"/>
      <c r="S590" s="215"/>
      <c r="T590" s="216"/>
      <c r="AT590" s="217" t="s">
        <v>145</v>
      </c>
      <c r="AU590" s="217" t="s">
        <v>87</v>
      </c>
      <c r="AV590" s="11" t="s">
        <v>82</v>
      </c>
      <c r="AW590" s="11" t="s">
        <v>41</v>
      </c>
      <c r="AX590" s="11" t="s">
        <v>77</v>
      </c>
      <c r="AY590" s="217" t="s">
        <v>136</v>
      </c>
    </row>
    <row r="591" spans="2:65" s="12" customFormat="1" ht="13.5">
      <c r="B591" s="218"/>
      <c r="C591" s="219"/>
      <c r="D591" s="208" t="s">
        <v>145</v>
      </c>
      <c r="E591" s="220" t="s">
        <v>34</v>
      </c>
      <c r="F591" s="221" t="s">
        <v>188</v>
      </c>
      <c r="G591" s="219"/>
      <c r="H591" s="222">
        <v>561.96400000000006</v>
      </c>
      <c r="I591" s="223"/>
      <c r="J591" s="219"/>
      <c r="K591" s="219"/>
      <c r="L591" s="224"/>
      <c r="M591" s="225"/>
      <c r="N591" s="226"/>
      <c r="O591" s="226"/>
      <c r="P591" s="226"/>
      <c r="Q591" s="226"/>
      <c r="R591" s="226"/>
      <c r="S591" s="226"/>
      <c r="T591" s="227"/>
      <c r="AT591" s="228" t="s">
        <v>145</v>
      </c>
      <c r="AU591" s="228" t="s">
        <v>87</v>
      </c>
      <c r="AV591" s="12" t="s">
        <v>87</v>
      </c>
      <c r="AW591" s="12" t="s">
        <v>41</v>
      </c>
      <c r="AX591" s="12" t="s">
        <v>77</v>
      </c>
      <c r="AY591" s="228" t="s">
        <v>136</v>
      </c>
    </row>
    <row r="592" spans="2:65" s="11" customFormat="1" ht="13.5">
      <c r="B592" s="206"/>
      <c r="C592" s="207"/>
      <c r="D592" s="208" t="s">
        <v>145</v>
      </c>
      <c r="E592" s="209" t="s">
        <v>34</v>
      </c>
      <c r="F592" s="210" t="s">
        <v>227</v>
      </c>
      <c r="G592" s="207"/>
      <c r="H592" s="211" t="s">
        <v>34</v>
      </c>
      <c r="I592" s="212"/>
      <c r="J592" s="207"/>
      <c r="K592" s="207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145</v>
      </c>
      <c r="AU592" s="217" t="s">
        <v>87</v>
      </c>
      <c r="AV592" s="11" t="s">
        <v>82</v>
      </c>
      <c r="AW592" s="11" t="s">
        <v>41</v>
      </c>
      <c r="AX592" s="11" t="s">
        <v>77</v>
      </c>
      <c r="AY592" s="217" t="s">
        <v>136</v>
      </c>
    </row>
    <row r="593" spans="2:65" s="12" customFormat="1" ht="13.5">
      <c r="B593" s="218"/>
      <c r="C593" s="219"/>
      <c r="D593" s="208" t="s">
        <v>145</v>
      </c>
      <c r="E593" s="220" t="s">
        <v>34</v>
      </c>
      <c r="F593" s="221" t="s">
        <v>610</v>
      </c>
      <c r="G593" s="219"/>
      <c r="H593" s="222">
        <v>5.2519999999999998</v>
      </c>
      <c r="I593" s="223"/>
      <c r="J593" s="219"/>
      <c r="K593" s="219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145</v>
      </c>
      <c r="AU593" s="228" t="s">
        <v>87</v>
      </c>
      <c r="AV593" s="12" t="s">
        <v>87</v>
      </c>
      <c r="AW593" s="12" t="s">
        <v>41</v>
      </c>
      <c r="AX593" s="12" t="s">
        <v>77</v>
      </c>
      <c r="AY593" s="228" t="s">
        <v>136</v>
      </c>
    </row>
    <row r="594" spans="2:65" s="12" customFormat="1" ht="13.5">
      <c r="B594" s="218"/>
      <c r="C594" s="219"/>
      <c r="D594" s="208" t="s">
        <v>145</v>
      </c>
      <c r="E594" s="220" t="s">
        <v>34</v>
      </c>
      <c r="F594" s="221" t="s">
        <v>611</v>
      </c>
      <c r="G594" s="219"/>
      <c r="H594" s="222">
        <v>17.12</v>
      </c>
      <c r="I594" s="223"/>
      <c r="J594" s="219"/>
      <c r="K594" s="219"/>
      <c r="L594" s="224"/>
      <c r="M594" s="225"/>
      <c r="N594" s="226"/>
      <c r="O594" s="226"/>
      <c r="P594" s="226"/>
      <c r="Q594" s="226"/>
      <c r="R594" s="226"/>
      <c r="S594" s="226"/>
      <c r="T594" s="227"/>
      <c r="AT594" s="228" t="s">
        <v>145</v>
      </c>
      <c r="AU594" s="228" t="s">
        <v>87</v>
      </c>
      <c r="AV594" s="12" t="s">
        <v>87</v>
      </c>
      <c r="AW594" s="12" t="s">
        <v>41</v>
      </c>
      <c r="AX594" s="12" t="s">
        <v>77</v>
      </c>
      <c r="AY594" s="228" t="s">
        <v>136</v>
      </c>
    </row>
    <row r="595" spans="2:65" s="13" customFormat="1" ht="13.5">
      <c r="B595" s="229"/>
      <c r="C595" s="230"/>
      <c r="D595" s="231" t="s">
        <v>145</v>
      </c>
      <c r="E595" s="232" t="s">
        <v>34</v>
      </c>
      <c r="F595" s="233" t="s">
        <v>149</v>
      </c>
      <c r="G595" s="230"/>
      <c r="H595" s="234">
        <v>584.33600000000001</v>
      </c>
      <c r="I595" s="235"/>
      <c r="J595" s="230"/>
      <c r="K595" s="230"/>
      <c r="L595" s="236"/>
      <c r="M595" s="237"/>
      <c r="N595" s="238"/>
      <c r="O595" s="238"/>
      <c r="P595" s="238"/>
      <c r="Q595" s="238"/>
      <c r="R595" s="238"/>
      <c r="S595" s="238"/>
      <c r="T595" s="239"/>
      <c r="AT595" s="240" t="s">
        <v>145</v>
      </c>
      <c r="AU595" s="240" t="s">
        <v>87</v>
      </c>
      <c r="AV595" s="13" t="s">
        <v>143</v>
      </c>
      <c r="AW595" s="13" t="s">
        <v>41</v>
      </c>
      <c r="AX595" s="13" t="s">
        <v>82</v>
      </c>
      <c r="AY595" s="240" t="s">
        <v>136</v>
      </c>
    </row>
    <row r="596" spans="2:65" s="1" customFormat="1" ht="22.5" customHeight="1">
      <c r="B596" s="42"/>
      <c r="C596" s="194" t="s">
        <v>612</v>
      </c>
      <c r="D596" s="194" t="s">
        <v>138</v>
      </c>
      <c r="E596" s="195" t="s">
        <v>613</v>
      </c>
      <c r="F596" s="196" t="s">
        <v>614</v>
      </c>
      <c r="G596" s="197" t="s">
        <v>141</v>
      </c>
      <c r="H596" s="198">
        <v>584.33600000000001</v>
      </c>
      <c r="I596" s="199"/>
      <c r="J596" s="200">
        <f>ROUND(I596*H596,2)</f>
        <v>0</v>
      </c>
      <c r="K596" s="196" t="s">
        <v>142</v>
      </c>
      <c r="L596" s="62"/>
      <c r="M596" s="201" t="s">
        <v>34</v>
      </c>
      <c r="N596" s="202" t="s">
        <v>48</v>
      </c>
      <c r="O596" s="43"/>
      <c r="P596" s="203">
        <f>O596*H596</f>
        <v>0</v>
      </c>
      <c r="Q596" s="203">
        <v>4.8000000000000001E-4</v>
      </c>
      <c r="R596" s="203">
        <f>Q596*H596</f>
        <v>0.28048128</v>
      </c>
      <c r="S596" s="203">
        <v>0</v>
      </c>
      <c r="T596" s="204">
        <f>S596*H596</f>
        <v>0</v>
      </c>
      <c r="AR596" s="24" t="s">
        <v>222</v>
      </c>
      <c r="AT596" s="24" t="s">
        <v>138</v>
      </c>
      <c r="AU596" s="24" t="s">
        <v>87</v>
      </c>
      <c r="AY596" s="24" t="s">
        <v>136</v>
      </c>
      <c r="BE596" s="205">
        <f>IF(N596="základní",J596,0)</f>
        <v>0</v>
      </c>
      <c r="BF596" s="205">
        <f>IF(N596="snížená",J596,0)</f>
        <v>0</v>
      </c>
      <c r="BG596" s="205">
        <f>IF(N596="zákl. přenesená",J596,0)</f>
        <v>0</v>
      </c>
      <c r="BH596" s="205">
        <f>IF(N596="sníž. přenesená",J596,0)</f>
        <v>0</v>
      </c>
      <c r="BI596" s="205">
        <f>IF(N596="nulová",J596,0)</f>
        <v>0</v>
      </c>
      <c r="BJ596" s="24" t="s">
        <v>82</v>
      </c>
      <c r="BK596" s="205">
        <f>ROUND(I596*H596,2)</f>
        <v>0</v>
      </c>
      <c r="BL596" s="24" t="s">
        <v>222</v>
      </c>
      <c r="BM596" s="24" t="s">
        <v>615</v>
      </c>
    </row>
    <row r="597" spans="2:65" s="11" customFormat="1" ht="13.5">
      <c r="B597" s="206"/>
      <c r="C597" s="207"/>
      <c r="D597" s="208" t="s">
        <v>145</v>
      </c>
      <c r="E597" s="209" t="s">
        <v>34</v>
      </c>
      <c r="F597" s="210" t="s">
        <v>616</v>
      </c>
      <c r="G597" s="207"/>
      <c r="H597" s="211" t="s">
        <v>34</v>
      </c>
      <c r="I597" s="212"/>
      <c r="J597" s="207"/>
      <c r="K597" s="207"/>
      <c r="L597" s="213"/>
      <c r="M597" s="214"/>
      <c r="N597" s="215"/>
      <c r="O597" s="215"/>
      <c r="P597" s="215"/>
      <c r="Q597" s="215"/>
      <c r="R597" s="215"/>
      <c r="S597" s="215"/>
      <c r="T597" s="216"/>
      <c r="AT597" s="217" t="s">
        <v>145</v>
      </c>
      <c r="AU597" s="217" t="s">
        <v>87</v>
      </c>
      <c r="AV597" s="11" t="s">
        <v>82</v>
      </c>
      <c r="AW597" s="11" t="s">
        <v>41</v>
      </c>
      <c r="AX597" s="11" t="s">
        <v>77</v>
      </c>
      <c r="AY597" s="217" t="s">
        <v>136</v>
      </c>
    </row>
    <row r="598" spans="2:65" s="11" customFormat="1" ht="13.5">
      <c r="B598" s="206"/>
      <c r="C598" s="207"/>
      <c r="D598" s="208" t="s">
        <v>145</v>
      </c>
      <c r="E598" s="209" t="s">
        <v>34</v>
      </c>
      <c r="F598" s="210" t="s">
        <v>186</v>
      </c>
      <c r="G598" s="207"/>
      <c r="H598" s="211" t="s">
        <v>34</v>
      </c>
      <c r="I598" s="212"/>
      <c r="J598" s="207"/>
      <c r="K598" s="207"/>
      <c r="L598" s="213"/>
      <c r="M598" s="214"/>
      <c r="N598" s="215"/>
      <c r="O598" s="215"/>
      <c r="P598" s="215"/>
      <c r="Q598" s="215"/>
      <c r="R598" s="215"/>
      <c r="S598" s="215"/>
      <c r="T598" s="216"/>
      <c r="AT598" s="217" t="s">
        <v>145</v>
      </c>
      <c r="AU598" s="217" t="s">
        <v>87</v>
      </c>
      <c r="AV598" s="11" t="s">
        <v>82</v>
      </c>
      <c r="AW598" s="11" t="s">
        <v>41</v>
      </c>
      <c r="AX598" s="11" t="s">
        <v>77</v>
      </c>
      <c r="AY598" s="217" t="s">
        <v>136</v>
      </c>
    </row>
    <row r="599" spans="2:65" s="11" customFormat="1" ht="13.5">
      <c r="B599" s="206"/>
      <c r="C599" s="207"/>
      <c r="D599" s="208" t="s">
        <v>145</v>
      </c>
      <c r="E599" s="209" t="s">
        <v>34</v>
      </c>
      <c r="F599" s="210" t="s">
        <v>187</v>
      </c>
      <c r="G599" s="207"/>
      <c r="H599" s="211" t="s">
        <v>34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145</v>
      </c>
      <c r="AU599" s="217" t="s">
        <v>87</v>
      </c>
      <c r="AV599" s="11" t="s">
        <v>82</v>
      </c>
      <c r="AW599" s="11" t="s">
        <v>41</v>
      </c>
      <c r="AX599" s="11" t="s">
        <v>77</v>
      </c>
      <c r="AY599" s="217" t="s">
        <v>136</v>
      </c>
    </row>
    <row r="600" spans="2:65" s="12" customFormat="1" ht="13.5">
      <c r="B600" s="218"/>
      <c r="C600" s="219"/>
      <c r="D600" s="208" t="s">
        <v>145</v>
      </c>
      <c r="E600" s="220" t="s">
        <v>34</v>
      </c>
      <c r="F600" s="221" t="s">
        <v>188</v>
      </c>
      <c r="G600" s="219"/>
      <c r="H600" s="222">
        <v>561.96400000000006</v>
      </c>
      <c r="I600" s="223"/>
      <c r="J600" s="219"/>
      <c r="K600" s="219"/>
      <c r="L600" s="224"/>
      <c r="M600" s="225"/>
      <c r="N600" s="226"/>
      <c r="O600" s="226"/>
      <c r="P600" s="226"/>
      <c r="Q600" s="226"/>
      <c r="R600" s="226"/>
      <c r="S600" s="226"/>
      <c r="T600" s="227"/>
      <c r="AT600" s="228" t="s">
        <v>145</v>
      </c>
      <c r="AU600" s="228" t="s">
        <v>87</v>
      </c>
      <c r="AV600" s="12" t="s">
        <v>87</v>
      </c>
      <c r="AW600" s="12" t="s">
        <v>41</v>
      </c>
      <c r="AX600" s="12" t="s">
        <v>77</v>
      </c>
      <c r="AY600" s="228" t="s">
        <v>136</v>
      </c>
    </row>
    <row r="601" spans="2:65" s="11" customFormat="1" ht="13.5">
      <c r="B601" s="206"/>
      <c r="C601" s="207"/>
      <c r="D601" s="208" t="s">
        <v>145</v>
      </c>
      <c r="E601" s="209" t="s">
        <v>34</v>
      </c>
      <c r="F601" s="210" t="s">
        <v>227</v>
      </c>
      <c r="G601" s="207"/>
      <c r="H601" s="211" t="s">
        <v>34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145</v>
      </c>
      <c r="AU601" s="217" t="s">
        <v>87</v>
      </c>
      <c r="AV601" s="11" t="s">
        <v>82</v>
      </c>
      <c r="AW601" s="11" t="s">
        <v>41</v>
      </c>
      <c r="AX601" s="11" t="s">
        <v>77</v>
      </c>
      <c r="AY601" s="217" t="s">
        <v>136</v>
      </c>
    </row>
    <row r="602" spans="2:65" s="12" customFormat="1" ht="13.5">
      <c r="B602" s="218"/>
      <c r="C602" s="219"/>
      <c r="D602" s="208" t="s">
        <v>145</v>
      </c>
      <c r="E602" s="220" t="s">
        <v>34</v>
      </c>
      <c r="F602" s="221" t="s">
        <v>610</v>
      </c>
      <c r="G602" s="219"/>
      <c r="H602" s="222">
        <v>5.2519999999999998</v>
      </c>
      <c r="I602" s="223"/>
      <c r="J602" s="219"/>
      <c r="K602" s="219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145</v>
      </c>
      <c r="AU602" s="228" t="s">
        <v>87</v>
      </c>
      <c r="AV602" s="12" t="s">
        <v>87</v>
      </c>
      <c r="AW602" s="12" t="s">
        <v>41</v>
      </c>
      <c r="AX602" s="12" t="s">
        <v>77</v>
      </c>
      <c r="AY602" s="228" t="s">
        <v>136</v>
      </c>
    </row>
    <row r="603" spans="2:65" s="12" customFormat="1" ht="13.5">
      <c r="B603" s="218"/>
      <c r="C603" s="219"/>
      <c r="D603" s="208" t="s">
        <v>145</v>
      </c>
      <c r="E603" s="220" t="s">
        <v>34</v>
      </c>
      <c r="F603" s="221" t="s">
        <v>611</v>
      </c>
      <c r="G603" s="219"/>
      <c r="H603" s="222">
        <v>17.12</v>
      </c>
      <c r="I603" s="223"/>
      <c r="J603" s="219"/>
      <c r="K603" s="219"/>
      <c r="L603" s="224"/>
      <c r="M603" s="225"/>
      <c r="N603" s="226"/>
      <c r="O603" s="226"/>
      <c r="P603" s="226"/>
      <c r="Q603" s="226"/>
      <c r="R603" s="226"/>
      <c r="S603" s="226"/>
      <c r="T603" s="227"/>
      <c r="AT603" s="228" t="s">
        <v>145</v>
      </c>
      <c r="AU603" s="228" t="s">
        <v>87</v>
      </c>
      <c r="AV603" s="12" t="s">
        <v>87</v>
      </c>
      <c r="AW603" s="12" t="s">
        <v>41</v>
      </c>
      <c r="AX603" s="12" t="s">
        <v>77</v>
      </c>
      <c r="AY603" s="228" t="s">
        <v>136</v>
      </c>
    </row>
    <row r="604" spans="2:65" s="13" customFormat="1" ht="13.5">
      <c r="B604" s="229"/>
      <c r="C604" s="230"/>
      <c r="D604" s="208" t="s">
        <v>145</v>
      </c>
      <c r="E604" s="241" t="s">
        <v>34</v>
      </c>
      <c r="F604" s="242" t="s">
        <v>149</v>
      </c>
      <c r="G604" s="230"/>
      <c r="H604" s="243">
        <v>584.33600000000001</v>
      </c>
      <c r="I604" s="235"/>
      <c r="J604" s="230"/>
      <c r="K604" s="230"/>
      <c r="L604" s="236"/>
      <c r="M604" s="237"/>
      <c r="N604" s="238"/>
      <c r="O604" s="238"/>
      <c r="P604" s="238"/>
      <c r="Q604" s="238"/>
      <c r="R604" s="238"/>
      <c r="S604" s="238"/>
      <c r="T604" s="239"/>
      <c r="AT604" s="240" t="s">
        <v>145</v>
      </c>
      <c r="AU604" s="240" t="s">
        <v>87</v>
      </c>
      <c r="AV604" s="13" t="s">
        <v>143</v>
      </c>
      <c r="AW604" s="13" t="s">
        <v>41</v>
      </c>
      <c r="AX604" s="13" t="s">
        <v>82</v>
      </c>
      <c r="AY604" s="240" t="s">
        <v>136</v>
      </c>
    </row>
    <row r="605" spans="2:65" s="10" customFormat="1" ht="37.35" customHeight="1">
      <c r="B605" s="177"/>
      <c r="C605" s="178"/>
      <c r="D605" s="179" t="s">
        <v>76</v>
      </c>
      <c r="E605" s="180" t="s">
        <v>263</v>
      </c>
      <c r="F605" s="180" t="s">
        <v>617</v>
      </c>
      <c r="G605" s="178"/>
      <c r="H605" s="178"/>
      <c r="I605" s="181"/>
      <c r="J605" s="182">
        <f>BK605</f>
        <v>0</v>
      </c>
      <c r="K605" s="178"/>
      <c r="L605" s="183"/>
      <c r="M605" s="184"/>
      <c r="N605" s="185"/>
      <c r="O605" s="185"/>
      <c r="P605" s="186">
        <f>P606+P610</f>
        <v>0</v>
      </c>
      <c r="Q605" s="185"/>
      <c r="R605" s="186">
        <f>R606+R610</f>
        <v>0</v>
      </c>
      <c r="S605" s="185"/>
      <c r="T605" s="187">
        <f>T606+T610</f>
        <v>0</v>
      </c>
      <c r="AR605" s="188" t="s">
        <v>155</v>
      </c>
      <c r="AT605" s="189" t="s">
        <v>76</v>
      </c>
      <c r="AU605" s="189" t="s">
        <v>77</v>
      </c>
      <c r="AY605" s="188" t="s">
        <v>136</v>
      </c>
      <c r="BK605" s="190">
        <f>BK606+BK610</f>
        <v>0</v>
      </c>
    </row>
    <row r="606" spans="2:65" s="10" customFormat="1" ht="19.899999999999999" customHeight="1">
      <c r="B606" s="177"/>
      <c r="C606" s="178"/>
      <c r="D606" s="191" t="s">
        <v>76</v>
      </c>
      <c r="E606" s="192" t="s">
        <v>618</v>
      </c>
      <c r="F606" s="192" t="s">
        <v>619</v>
      </c>
      <c r="G606" s="178"/>
      <c r="H606" s="178"/>
      <c r="I606" s="181"/>
      <c r="J606" s="193">
        <f>BK606</f>
        <v>0</v>
      </c>
      <c r="K606" s="178"/>
      <c r="L606" s="183"/>
      <c r="M606" s="184"/>
      <c r="N606" s="185"/>
      <c r="O606" s="185"/>
      <c r="P606" s="186">
        <f>SUM(P607:P609)</f>
        <v>0</v>
      </c>
      <c r="Q606" s="185"/>
      <c r="R606" s="186">
        <f>SUM(R607:R609)</f>
        <v>0</v>
      </c>
      <c r="S606" s="185"/>
      <c r="T606" s="187">
        <f>SUM(T607:T609)</f>
        <v>0</v>
      </c>
      <c r="AR606" s="188" t="s">
        <v>155</v>
      </c>
      <c r="AT606" s="189" t="s">
        <v>76</v>
      </c>
      <c r="AU606" s="189" t="s">
        <v>82</v>
      </c>
      <c r="AY606" s="188" t="s">
        <v>136</v>
      </c>
      <c r="BK606" s="190">
        <f>SUM(BK607:BK609)</f>
        <v>0</v>
      </c>
    </row>
    <row r="607" spans="2:65" s="1" customFormat="1" ht="22.5" customHeight="1">
      <c r="B607" s="42"/>
      <c r="C607" s="194" t="s">
        <v>620</v>
      </c>
      <c r="D607" s="194" t="s">
        <v>138</v>
      </c>
      <c r="E607" s="195" t="s">
        <v>621</v>
      </c>
      <c r="F607" s="196" t="s">
        <v>622</v>
      </c>
      <c r="G607" s="197" t="s">
        <v>250</v>
      </c>
      <c r="H607" s="198">
        <v>1</v>
      </c>
      <c r="I607" s="199"/>
      <c r="J607" s="200">
        <f>ROUND(I607*H607,2)</f>
        <v>0</v>
      </c>
      <c r="K607" s="196" t="s">
        <v>34</v>
      </c>
      <c r="L607" s="62"/>
      <c r="M607" s="201" t="s">
        <v>34</v>
      </c>
      <c r="N607" s="202" t="s">
        <v>48</v>
      </c>
      <c r="O607" s="43"/>
      <c r="P607" s="203">
        <f>O607*H607</f>
        <v>0</v>
      </c>
      <c r="Q607" s="203">
        <v>0</v>
      </c>
      <c r="R607" s="203">
        <f>Q607*H607</f>
        <v>0</v>
      </c>
      <c r="S607" s="203">
        <v>0</v>
      </c>
      <c r="T607" s="204">
        <f>S607*H607</f>
        <v>0</v>
      </c>
      <c r="AR607" s="24" t="s">
        <v>475</v>
      </c>
      <c r="AT607" s="24" t="s">
        <v>138</v>
      </c>
      <c r="AU607" s="24" t="s">
        <v>87</v>
      </c>
      <c r="AY607" s="24" t="s">
        <v>136</v>
      </c>
      <c r="BE607" s="205">
        <f>IF(N607="základní",J607,0)</f>
        <v>0</v>
      </c>
      <c r="BF607" s="205">
        <f>IF(N607="snížená",J607,0)</f>
        <v>0</v>
      </c>
      <c r="BG607" s="205">
        <f>IF(N607="zákl. přenesená",J607,0)</f>
        <v>0</v>
      </c>
      <c r="BH607" s="205">
        <f>IF(N607="sníž. přenesená",J607,0)</f>
        <v>0</v>
      </c>
      <c r="BI607" s="205">
        <f>IF(N607="nulová",J607,0)</f>
        <v>0</v>
      </c>
      <c r="BJ607" s="24" t="s">
        <v>82</v>
      </c>
      <c r="BK607" s="205">
        <f>ROUND(I607*H607,2)</f>
        <v>0</v>
      </c>
      <c r="BL607" s="24" t="s">
        <v>475</v>
      </c>
      <c r="BM607" s="24" t="s">
        <v>623</v>
      </c>
    </row>
    <row r="608" spans="2:65" s="12" customFormat="1" ht="13.5">
      <c r="B608" s="218"/>
      <c r="C608" s="219"/>
      <c r="D608" s="208" t="s">
        <v>145</v>
      </c>
      <c r="E608" s="220" t="s">
        <v>34</v>
      </c>
      <c r="F608" s="221" t="s">
        <v>82</v>
      </c>
      <c r="G608" s="219"/>
      <c r="H608" s="222">
        <v>1</v>
      </c>
      <c r="I608" s="223"/>
      <c r="J608" s="219"/>
      <c r="K608" s="219"/>
      <c r="L608" s="224"/>
      <c r="M608" s="225"/>
      <c r="N608" s="226"/>
      <c r="O608" s="226"/>
      <c r="P608" s="226"/>
      <c r="Q608" s="226"/>
      <c r="R608" s="226"/>
      <c r="S608" s="226"/>
      <c r="T608" s="227"/>
      <c r="AT608" s="228" t="s">
        <v>145</v>
      </c>
      <c r="AU608" s="228" t="s">
        <v>87</v>
      </c>
      <c r="AV608" s="12" t="s">
        <v>87</v>
      </c>
      <c r="AW608" s="12" t="s">
        <v>41</v>
      </c>
      <c r="AX608" s="12" t="s">
        <v>77</v>
      </c>
      <c r="AY608" s="228" t="s">
        <v>136</v>
      </c>
    </row>
    <row r="609" spans="2:65" s="13" customFormat="1" ht="13.5">
      <c r="B609" s="229"/>
      <c r="C609" s="230"/>
      <c r="D609" s="208" t="s">
        <v>145</v>
      </c>
      <c r="E609" s="241" t="s">
        <v>34</v>
      </c>
      <c r="F609" s="242" t="s">
        <v>149</v>
      </c>
      <c r="G609" s="230"/>
      <c r="H609" s="243">
        <v>1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AT609" s="240" t="s">
        <v>145</v>
      </c>
      <c r="AU609" s="240" t="s">
        <v>87</v>
      </c>
      <c r="AV609" s="13" t="s">
        <v>143</v>
      </c>
      <c r="AW609" s="13" t="s">
        <v>41</v>
      </c>
      <c r="AX609" s="13" t="s">
        <v>82</v>
      </c>
      <c r="AY609" s="240" t="s">
        <v>136</v>
      </c>
    </row>
    <row r="610" spans="2:65" s="10" customFormat="1" ht="29.85" customHeight="1">
      <c r="B610" s="177"/>
      <c r="C610" s="178"/>
      <c r="D610" s="191" t="s">
        <v>76</v>
      </c>
      <c r="E610" s="192" t="s">
        <v>624</v>
      </c>
      <c r="F610" s="192" t="s">
        <v>625</v>
      </c>
      <c r="G610" s="178"/>
      <c r="H610" s="178"/>
      <c r="I610" s="181"/>
      <c r="J610" s="193">
        <f>BK610</f>
        <v>0</v>
      </c>
      <c r="K610" s="178"/>
      <c r="L610" s="183"/>
      <c r="M610" s="184"/>
      <c r="N610" s="185"/>
      <c r="O610" s="185"/>
      <c r="P610" s="186">
        <f>P611</f>
        <v>0</v>
      </c>
      <c r="Q610" s="185"/>
      <c r="R610" s="186">
        <f>R611</f>
        <v>0</v>
      </c>
      <c r="S610" s="185"/>
      <c r="T610" s="187">
        <f>T611</f>
        <v>0</v>
      </c>
      <c r="AR610" s="188" t="s">
        <v>155</v>
      </c>
      <c r="AT610" s="189" t="s">
        <v>76</v>
      </c>
      <c r="AU610" s="189" t="s">
        <v>82</v>
      </c>
      <c r="AY610" s="188" t="s">
        <v>136</v>
      </c>
      <c r="BK610" s="190">
        <f>BK611</f>
        <v>0</v>
      </c>
    </row>
    <row r="611" spans="2:65" s="1" customFormat="1" ht="22.5" customHeight="1">
      <c r="B611" s="42"/>
      <c r="C611" s="194" t="s">
        <v>626</v>
      </c>
      <c r="D611" s="194" t="s">
        <v>138</v>
      </c>
      <c r="E611" s="195" t="s">
        <v>627</v>
      </c>
      <c r="F611" s="196" t="s">
        <v>628</v>
      </c>
      <c r="G611" s="197" t="s">
        <v>250</v>
      </c>
      <c r="H611" s="198">
        <v>1</v>
      </c>
      <c r="I611" s="199"/>
      <c r="J611" s="200">
        <f>ROUND(I611*H611,2)</f>
        <v>0</v>
      </c>
      <c r="K611" s="196" t="s">
        <v>34</v>
      </c>
      <c r="L611" s="62"/>
      <c r="M611" s="201" t="s">
        <v>34</v>
      </c>
      <c r="N611" s="202" t="s">
        <v>48</v>
      </c>
      <c r="O611" s="43"/>
      <c r="P611" s="203">
        <f>O611*H611</f>
        <v>0</v>
      </c>
      <c r="Q611" s="203">
        <v>0</v>
      </c>
      <c r="R611" s="203">
        <f>Q611*H611</f>
        <v>0</v>
      </c>
      <c r="S611" s="203">
        <v>0</v>
      </c>
      <c r="T611" s="204">
        <f>S611*H611</f>
        <v>0</v>
      </c>
      <c r="AR611" s="24" t="s">
        <v>475</v>
      </c>
      <c r="AT611" s="24" t="s">
        <v>138</v>
      </c>
      <c r="AU611" s="24" t="s">
        <v>87</v>
      </c>
      <c r="AY611" s="24" t="s">
        <v>136</v>
      </c>
      <c r="BE611" s="205">
        <f>IF(N611="základní",J611,0)</f>
        <v>0</v>
      </c>
      <c r="BF611" s="205">
        <f>IF(N611="snížená",J611,0)</f>
        <v>0</v>
      </c>
      <c r="BG611" s="205">
        <f>IF(N611="zákl. přenesená",J611,0)</f>
        <v>0</v>
      </c>
      <c r="BH611" s="205">
        <f>IF(N611="sníž. přenesená",J611,0)</f>
        <v>0</v>
      </c>
      <c r="BI611" s="205">
        <f>IF(N611="nulová",J611,0)</f>
        <v>0</v>
      </c>
      <c r="BJ611" s="24" t="s">
        <v>82</v>
      </c>
      <c r="BK611" s="205">
        <f>ROUND(I611*H611,2)</f>
        <v>0</v>
      </c>
      <c r="BL611" s="24" t="s">
        <v>475</v>
      </c>
      <c r="BM611" s="24" t="s">
        <v>629</v>
      </c>
    </row>
    <row r="612" spans="2:65" s="10" customFormat="1" ht="37.35" customHeight="1">
      <c r="B612" s="177"/>
      <c r="C612" s="178"/>
      <c r="D612" s="191" t="s">
        <v>76</v>
      </c>
      <c r="E612" s="271" t="s">
        <v>630</v>
      </c>
      <c r="F612" s="271" t="s">
        <v>631</v>
      </c>
      <c r="G612" s="178"/>
      <c r="H612" s="178"/>
      <c r="I612" s="181"/>
      <c r="J612" s="272">
        <f>BK612</f>
        <v>0</v>
      </c>
      <c r="K612" s="178"/>
      <c r="L612" s="183"/>
      <c r="M612" s="184"/>
      <c r="N612" s="185"/>
      <c r="O612" s="185"/>
      <c r="P612" s="186">
        <f>SUM(P613:P625)</f>
        <v>0</v>
      </c>
      <c r="Q612" s="185"/>
      <c r="R612" s="186">
        <f>SUM(R613:R625)</f>
        <v>0</v>
      </c>
      <c r="S612" s="185"/>
      <c r="T612" s="187">
        <f>SUM(T613:T625)</f>
        <v>0</v>
      </c>
      <c r="AR612" s="188" t="s">
        <v>143</v>
      </c>
      <c r="AT612" s="189" t="s">
        <v>76</v>
      </c>
      <c r="AU612" s="189" t="s">
        <v>77</v>
      </c>
      <c r="AY612" s="188" t="s">
        <v>136</v>
      </c>
      <c r="BK612" s="190">
        <f>SUM(BK613:BK625)</f>
        <v>0</v>
      </c>
    </row>
    <row r="613" spans="2:65" s="1" customFormat="1" ht="22.5" customHeight="1">
      <c r="B613" s="42"/>
      <c r="C613" s="194" t="s">
        <v>632</v>
      </c>
      <c r="D613" s="194" t="s">
        <v>138</v>
      </c>
      <c r="E613" s="195" t="s">
        <v>633</v>
      </c>
      <c r="F613" s="196" t="s">
        <v>634</v>
      </c>
      <c r="G613" s="197" t="s">
        <v>635</v>
      </c>
      <c r="H613" s="198">
        <v>40</v>
      </c>
      <c r="I613" s="199"/>
      <c r="J613" s="200">
        <f>ROUND(I613*H613,2)</f>
        <v>0</v>
      </c>
      <c r="K613" s="196" t="s">
        <v>142</v>
      </c>
      <c r="L613" s="62"/>
      <c r="M613" s="201" t="s">
        <v>34</v>
      </c>
      <c r="N613" s="202" t="s">
        <v>48</v>
      </c>
      <c r="O613" s="43"/>
      <c r="P613" s="203">
        <f>O613*H613</f>
        <v>0</v>
      </c>
      <c r="Q613" s="203">
        <v>0</v>
      </c>
      <c r="R613" s="203">
        <f>Q613*H613</f>
        <v>0</v>
      </c>
      <c r="S613" s="203">
        <v>0</v>
      </c>
      <c r="T613" s="204">
        <f>S613*H613</f>
        <v>0</v>
      </c>
      <c r="AR613" s="24" t="s">
        <v>636</v>
      </c>
      <c r="AT613" s="24" t="s">
        <v>138</v>
      </c>
      <c r="AU613" s="24" t="s">
        <v>82</v>
      </c>
      <c r="AY613" s="24" t="s">
        <v>136</v>
      </c>
      <c r="BE613" s="205">
        <f>IF(N613="základní",J613,0)</f>
        <v>0</v>
      </c>
      <c r="BF613" s="205">
        <f>IF(N613="snížená",J613,0)</f>
        <v>0</v>
      </c>
      <c r="BG613" s="205">
        <f>IF(N613="zákl. přenesená",J613,0)</f>
        <v>0</v>
      </c>
      <c r="BH613" s="205">
        <f>IF(N613="sníž. přenesená",J613,0)</f>
        <v>0</v>
      </c>
      <c r="BI613" s="205">
        <f>IF(N613="nulová",J613,0)</f>
        <v>0</v>
      </c>
      <c r="BJ613" s="24" t="s">
        <v>82</v>
      </c>
      <c r="BK613" s="205">
        <f>ROUND(I613*H613,2)</f>
        <v>0</v>
      </c>
      <c r="BL613" s="24" t="s">
        <v>636</v>
      </c>
      <c r="BM613" s="24" t="s">
        <v>637</v>
      </c>
    </row>
    <row r="614" spans="2:65" s="11" customFormat="1" ht="13.5">
      <c r="B614" s="206"/>
      <c r="C614" s="207"/>
      <c r="D614" s="208" t="s">
        <v>145</v>
      </c>
      <c r="E614" s="209" t="s">
        <v>34</v>
      </c>
      <c r="F614" s="210" t="s">
        <v>638</v>
      </c>
      <c r="G614" s="207"/>
      <c r="H614" s="211" t="s">
        <v>34</v>
      </c>
      <c r="I614" s="212"/>
      <c r="J614" s="207"/>
      <c r="K614" s="207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145</v>
      </c>
      <c r="AU614" s="217" t="s">
        <v>82</v>
      </c>
      <c r="AV614" s="11" t="s">
        <v>82</v>
      </c>
      <c r="AW614" s="11" t="s">
        <v>41</v>
      </c>
      <c r="AX614" s="11" t="s">
        <v>77</v>
      </c>
      <c r="AY614" s="217" t="s">
        <v>136</v>
      </c>
    </row>
    <row r="615" spans="2:65" s="12" customFormat="1" ht="13.5">
      <c r="B615" s="218"/>
      <c r="C615" s="219"/>
      <c r="D615" s="208" t="s">
        <v>145</v>
      </c>
      <c r="E615" s="220" t="s">
        <v>34</v>
      </c>
      <c r="F615" s="221" t="s">
        <v>342</v>
      </c>
      <c r="G615" s="219"/>
      <c r="H615" s="222">
        <v>40</v>
      </c>
      <c r="I615" s="223"/>
      <c r="J615" s="219"/>
      <c r="K615" s="219"/>
      <c r="L615" s="224"/>
      <c r="M615" s="225"/>
      <c r="N615" s="226"/>
      <c r="O615" s="226"/>
      <c r="P615" s="226"/>
      <c r="Q615" s="226"/>
      <c r="R615" s="226"/>
      <c r="S615" s="226"/>
      <c r="T615" s="227"/>
      <c r="AT615" s="228" t="s">
        <v>145</v>
      </c>
      <c r="AU615" s="228" t="s">
        <v>82</v>
      </c>
      <c r="AV615" s="12" t="s">
        <v>87</v>
      </c>
      <c r="AW615" s="12" t="s">
        <v>41</v>
      </c>
      <c r="AX615" s="12" t="s">
        <v>77</v>
      </c>
      <c r="AY615" s="228" t="s">
        <v>136</v>
      </c>
    </row>
    <row r="616" spans="2:65" s="13" customFormat="1" ht="13.5">
      <c r="B616" s="229"/>
      <c r="C616" s="230"/>
      <c r="D616" s="231" t="s">
        <v>145</v>
      </c>
      <c r="E616" s="232" t="s">
        <v>34</v>
      </c>
      <c r="F616" s="233" t="s">
        <v>149</v>
      </c>
      <c r="G616" s="230"/>
      <c r="H616" s="234">
        <v>40</v>
      </c>
      <c r="I616" s="235"/>
      <c r="J616" s="230"/>
      <c r="K616" s="230"/>
      <c r="L616" s="236"/>
      <c r="M616" s="237"/>
      <c r="N616" s="238"/>
      <c r="O616" s="238"/>
      <c r="P616" s="238"/>
      <c r="Q616" s="238"/>
      <c r="R616" s="238"/>
      <c r="S616" s="238"/>
      <c r="T616" s="239"/>
      <c r="AT616" s="240" t="s">
        <v>145</v>
      </c>
      <c r="AU616" s="240" t="s">
        <v>82</v>
      </c>
      <c r="AV616" s="13" t="s">
        <v>143</v>
      </c>
      <c r="AW616" s="13" t="s">
        <v>41</v>
      </c>
      <c r="AX616" s="13" t="s">
        <v>82</v>
      </c>
      <c r="AY616" s="240" t="s">
        <v>136</v>
      </c>
    </row>
    <row r="617" spans="2:65" s="1" customFormat="1" ht="22.5" customHeight="1">
      <c r="B617" s="42"/>
      <c r="C617" s="194" t="s">
        <v>639</v>
      </c>
      <c r="D617" s="194" t="s">
        <v>138</v>
      </c>
      <c r="E617" s="195" t="s">
        <v>640</v>
      </c>
      <c r="F617" s="196" t="s">
        <v>641</v>
      </c>
      <c r="G617" s="197" t="s">
        <v>635</v>
      </c>
      <c r="H617" s="198">
        <v>40</v>
      </c>
      <c r="I617" s="199"/>
      <c r="J617" s="200">
        <f>ROUND(I617*H617,2)</f>
        <v>0</v>
      </c>
      <c r="K617" s="196" t="s">
        <v>142</v>
      </c>
      <c r="L617" s="62"/>
      <c r="M617" s="201" t="s">
        <v>34</v>
      </c>
      <c r="N617" s="202" t="s">
        <v>48</v>
      </c>
      <c r="O617" s="43"/>
      <c r="P617" s="203">
        <f>O617*H617</f>
        <v>0</v>
      </c>
      <c r="Q617" s="203">
        <v>0</v>
      </c>
      <c r="R617" s="203">
        <f>Q617*H617</f>
        <v>0</v>
      </c>
      <c r="S617" s="203">
        <v>0</v>
      </c>
      <c r="T617" s="204">
        <f>S617*H617</f>
        <v>0</v>
      </c>
      <c r="AR617" s="24" t="s">
        <v>636</v>
      </c>
      <c r="AT617" s="24" t="s">
        <v>138</v>
      </c>
      <c r="AU617" s="24" t="s">
        <v>82</v>
      </c>
      <c r="AY617" s="24" t="s">
        <v>136</v>
      </c>
      <c r="BE617" s="205">
        <f>IF(N617="základní",J617,0)</f>
        <v>0</v>
      </c>
      <c r="BF617" s="205">
        <f>IF(N617="snížená",J617,0)</f>
        <v>0</v>
      </c>
      <c r="BG617" s="205">
        <f>IF(N617="zákl. přenesená",J617,0)</f>
        <v>0</v>
      </c>
      <c r="BH617" s="205">
        <f>IF(N617="sníž. přenesená",J617,0)</f>
        <v>0</v>
      </c>
      <c r="BI617" s="205">
        <f>IF(N617="nulová",J617,0)</f>
        <v>0</v>
      </c>
      <c r="BJ617" s="24" t="s">
        <v>82</v>
      </c>
      <c r="BK617" s="205">
        <f>ROUND(I617*H617,2)</f>
        <v>0</v>
      </c>
      <c r="BL617" s="24" t="s">
        <v>636</v>
      </c>
      <c r="BM617" s="24" t="s">
        <v>642</v>
      </c>
    </row>
    <row r="618" spans="2:65" s="12" customFormat="1" ht="13.5">
      <c r="B618" s="218"/>
      <c r="C618" s="219"/>
      <c r="D618" s="208" t="s">
        <v>145</v>
      </c>
      <c r="E618" s="220" t="s">
        <v>34</v>
      </c>
      <c r="F618" s="221" t="s">
        <v>342</v>
      </c>
      <c r="G618" s="219"/>
      <c r="H618" s="222">
        <v>40</v>
      </c>
      <c r="I618" s="223"/>
      <c r="J618" s="219"/>
      <c r="K618" s="219"/>
      <c r="L618" s="224"/>
      <c r="M618" s="225"/>
      <c r="N618" s="226"/>
      <c r="O618" s="226"/>
      <c r="P618" s="226"/>
      <c r="Q618" s="226"/>
      <c r="R618" s="226"/>
      <c r="S618" s="226"/>
      <c r="T618" s="227"/>
      <c r="AT618" s="228" t="s">
        <v>145</v>
      </c>
      <c r="AU618" s="228" t="s">
        <v>82</v>
      </c>
      <c r="AV618" s="12" t="s">
        <v>87</v>
      </c>
      <c r="AW618" s="12" t="s">
        <v>41</v>
      </c>
      <c r="AX618" s="12" t="s">
        <v>77</v>
      </c>
      <c r="AY618" s="228" t="s">
        <v>136</v>
      </c>
    </row>
    <row r="619" spans="2:65" s="13" customFormat="1" ht="13.5">
      <c r="B619" s="229"/>
      <c r="C619" s="230"/>
      <c r="D619" s="231" t="s">
        <v>145</v>
      </c>
      <c r="E619" s="232" t="s">
        <v>34</v>
      </c>
      <c r="F619" s="233" t="s">
        <v>149</v>
      </c>
      <c r="G619" s="230"/>
      <c r="H619" s="234">
        <v>40</v>
      </c>
      <c r="I619" s="235"/>
      <c r="J619" s="230"/>
      <c r="K619" s="230"/>
      <c r="L619" s="236"/>
      <c r="M619" s="237"/>
      <c r="N619" s="238"/>
      <c r="O619" s="238"/>
      <c r="P619" s="238"/>
      <c r="Q619" s="238"/>
      <c r="R619" s="238"/>
      <c r="S619" s="238"/>
      <c r="T619" s="239"/>
      <c r="AT619" s="240" t="s">
        <v>145</v>
      </c>
      <c r="AU619" s="240" t="s">
        <v>82</v>
      </c>
      <c r="AV619" s="13" t="s">
        <v>143</v>
      </c>
      <c r="AW619" s="13" t="s">
        <v>41</v>
      </c>
      <c r="AX619" s="13" t="s">
        <v>82</v>
      </c>
      <c r="AY619" s="240" t="s">
        <v>136</v>
      </c>
    </row>
    <row r="620" spans="2:65" s="1" customFormat="1" ht="31.5" customHeight="1">
      <c r="B620" s="42"/>
      <c r="C620" s="194" t="s">
        <v>643</v>
      </c>
      <c r="D620" s="194" t="s">
        <v>138</v>
      </c>
      <c r="E620" s="195" t="s">
        <v>644</v>
      </c>
      <c r="F620" s="196" t="s">
        <v>645</v>
      </c>
      <c r="G620" s="197" t="s">
        <v>635</v>
      </c>
      <c r="H620" s="198">
        <v>10</v>
      </c>
      <c r="I620" s="199"/>
      <c r="J620" s="200">
        <f>ROUND(I620*H620,2)</f>
        <v>0</v>
      </c>
      <c r="K620" s="196" t="s">
        <v>142</v>
      </c>
      <c r="L620" s="62"/>
      <c r="M620" s="201" t="s">
        <v>34</v>
      </c>
      <c r="N620" s="202" t="s">
        <v>48</v>
      </c>
      <c r="O620" s="43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AR620" s="24" t="s">
        <v>636</v>
      </c>
      <c r="AT620" s="24" t="s">
        <v>138</v>
      </c>
      <c r="AU620" s="24" t="s">
        <v>82</v>
      </c>
      <c r="AY620" s="24" t="s">
        <v>136</v>
      </c>
      <c r="BE620" s="205">
        <f>IF(N620="základní",J620,0)</f>
        <v>0</v>
      </c>
      <c r="BF620" s="205">
        <f>IF(N620="snížená",J620,0)</f>
        <v>0</v>
      </c>
      <c r="BG620" s="205">
        <f>IF(N620="zákl. přenesená",J620,0)</f>
        <v>0</v>
      </c>
      <c r="BH620" s="205">
        <f>IF(N620="sníž. přenesená",J620,0)</f>
        <v>0</v>
      </c>
      <c r="BI620" s="205">
        <f>IF(N620="nulová",J620,0)</f>
        <v>0</v>
      </c>
      <c r="BJ620" s="24" t="s">
        <v>82</v>
      </c>
      <c r="BK620" s="205">
        <f>ROUND(I620*H620,2)</f>
        <v>0</v>
      </c>
      <c r="BL620" s="24" t="s">
        <v>636</v>
      </c>
      <c r="BM620" s="24" t="s">
        <v>646</v>
      </c>
    </row>
    <row r="621" spans="2:65" s="12" customFormat="1" ht="13.5">
      <c r="B621" s="218"/>
      <c r="C621" s="219"/>
      <c r="D621" s="208" t="s">
        <v>145</v>
      </c>
      <c r="E621" s="220" t="s">
        <v>34</v>
      </c>
      <c r="F621" s="221" t="s">
        <v>194</v>
      </c>
      <c r="G621" s="219"/>
      <c r="H621" s="222">
        <v>10</v>
      </c>
      <c r="I621" s="223"/>
      <c r="J621" s="219"/>
      <c r="K621" s="219"/>
      <c r="L621" s="224"/>
      <c r="M621" s="225"/>
      <c r="N621" s="226"/>
      <c r="O621" s="226"/>
      <c r="P621" s="226"/>
      <c r="Q621" s="226"/>
      <c r="R621" s="226"/>
      <c r="S621" s="226"/>
      <c r="T621" s="227"/>
      <c r="AT621" s="228" t="s">
        <v>145</v>
      </c>
      <c r="AU621" s="228" t="s">
        <v>82</v>
      </c>
      <c r="AV621" s="12" t="s">
        <v>87</v>
      </c>
      <c r="AW621" s="12" t="s">
        <v>41</v>
      </c>
      <c r="AX621" s="12" t="s">
        <v>77</v>
      </c>
      <c r="AY621" s="228" t="s">
        <v>136</v>
      </c>
    </row>
    <row r="622" spans="2:65" s="13" customFormat="1" ht="13.5">
      <c r="B622" s="229"/>
      <c r="C622" s="230"/>
      <c r="D622" s="231" t="s">
        <v>145</v>
      </c>
      <c r="E622" s="232" t="s">
        <v>34</v>
      </c>
      <c r="F622" s="233" t="s">
        <v>149</v>
      </c>
      <c r="G622" s="230"/>
      <c r="H622" s="234">
        <v>10</v>
      </c>
      <c r="I622" s="235"/>
      <c r="J622" s="230"/>
      <c r="K622" s="230"/>
      <c r="L622" s="236"/>
      <c r="M622" s="237"/>
      <c r="N622" s="238"/>
      <c r="O622" s="238"/>
      <c r="P622" s="238"/>
      <c r="Q622" s="238"/>
      <c r="R622" s="238"/>
      <c r="S622" s="238"/>
      <c r="T622" s="239"/>
      <c r="AT622" s="240" t="s">
        <v>145</v>
      </c>
      <c r="AU622" s="240" t="s">
        <v>82</v>
      </c>
      <c r="AV622" s="13" t="s">
        <v>143</v>
      </c>
      <c r="AW622" s="13" t="s">
        <v>41</v>
      </c>
      <c r="AX622" s="13" t="s">
        <v>82</v>
      </c>
      <c r="AY622" s="240" t="s">
        <v>136</v>
      </c>
    </row>
    <row r="623" spans="2:65" s="1" customFormat="1" ht="22.5" customHeight="1">
      <c r="B623" s="42"/>
      <c r="C623" s="244" t="s">
        <v>647</v>
      </c>
      <c r="D623" s="244" t="s">
        <v>263</v>
      </c>
      <c r="E623" s="245" t="s">
        <v>648</v>
      </c>
      <c r="F623" s="246" t="s">
        <v>649</v>
      </c>
      <c r="G623" s="247" t="s">
        <v>250</v>
      </c>
      <c r="H623" s="248">
        <v>1</v>
      </c>
      <c r="I623" s="249"/>
      <c r="J623" s="250">
        <f>ROUND(I623*H623,2)</f>
        <v>0</v>
      </c>
      <c r="K623" s="246" t="s">
        <v>34</v>
      </c>
      <c r="L623" s="251"/>
      <c r="M623" s="252" t="s">
        <v>34</v>
      </c>
      <c r="N623" s="253" t="s">
        <v>48</v>
      </c>
      <c r="O623" s="43"/>
      <c r="P623" s="203">
        <f>O623*H623</f>
        <v>0</v>
      </c>
      <c r="Q623" s="203">
        <v>0</v>
      </c>
      <c r="R623" s="203">
        <f>Q623*H623</f>
        <v>0</v>
      </c>
      <c r="S623" s="203">
        <v>0</v>
      </c>
      <c r="T623" s="204">
        <f>S623*H623</f>
        <v>0</v>
      </c>
      <c r="AR623" s="24" t="s">
        <v>636</v>
      </c>
      <c r="AT623" s="24" t="s">
        <v>263</v>
      </c>
      <c r="AU623" s="24" t="s">
        <v>82</v>
      </c>
      <c r="AY623" s="24" t="s">
        <v>136</v>
      </c>
      <c r="BE623" s="205">
        <f>IF(N623="základní",J623,0)</f>
        <v>0</v>
      </c>
      <c r="BF623" s="205">
        <f>IF(N623="snížená",J623,0)</f>
        <v>0</v>
      </c>
      <c r="BG623" s="205">
        <f>IF(N623="zákl. přenesená",J623,0)</f>
        <v>0</v>
      </c>
      <c r="BH623" s="205">
        <f>IF(N623="sníž. přenesená",J623,0)</f>
        <v>0</v>
      </c>
      <c r="BI623" s="205">
        <f>IF(N623="nulová",J623,0)</f>
        <v>0</v>
      </c>
      <c r="BJ623" s="24" t="s">
        <v>82</v>
      </c>
      <c r="BK623" s="205">
        <f>ROUND(I623*H623,2)</f>
        <v>0</v>
      </c>
      <c r="BL623" s="24" t="s">
        <v>636</v>
      </c>
      <c r="BM623" s="24" t="s">
        <v>650</v>
      </c>
    </row>
    <row r="624" spans="2:65" s="12" customFormat="1" ht="13.5">
      <c r="B624" s="218"/>
      <c r="C624" s="219"/>
      <c r="D624" s="208" t="s">
        <v>145</v>
      </c>
      <c r="E624" s="220" t="s">
        <v>34</v>
      </c>
      <c r="F624" s="221" t="s">
        <v>82</v>
      </c>
      <c r="G624" s="219"/>
      <c r="H624" s="222">
        <v>1</v>
      </c>
      <c r="I624" s="223"/>
      <c r="J624" s="219"/>
      <c r="K624" s="219"/>
      <c r="L624" s="224"/>
      <c r="M624" s="225"/>
      <c r="N624" s="226"/>
      <c r="O624" s="226"/>
      <c r="P624" s="226"/>
      <c r="Q624" s="226"/>
      <c r="R624" s="226"/>
      <c r="S624" s="226"/>
      <c r="T624" s="227"/>
      <c r="AT624" s="228" t="s">
        <v>145</v>
      </c>
      <c r="AU624" s="228" t="s">
        <v>82</v>
      </c>
      <c r="AV624" s="12" t="s">
        <v>87</v>
      </c>
      <c r="AW624" s="12" t="s">
        <v>41</v>
      </c>
      <c r="AX624" s="12" t="s">
        <v>77</v>
      </c>
      <c r="AY624" s="228" t="s">
        <v>136</v>
      </c>
    </row>
    <row r="625" spans="2:51" s="13" customFormat="1" ht="13.5">
      <c r="B625" s="229"/>
      <c r="C625" s="230"/>
      <c r="D625" s="208" t="s">
        <v>145</v>
      </c>
      <c r="E625" s="241" t="s">
        <v>34</v>
      </c>
      <c r="F625" s="242" t="s">
        <v>149</v>
      </c>
      <c r="G625" s="230"/>
      <c r="H625" s="243">
        <v>1</v>
      </c>
      <c r="I625" s="235"/>
      <c r="J625" s="230"/>
      <c r="K625" s="230"/>
      <c r="L625" s="236"/>
      <c r="M625" s="273"/>
      <c r="N625" s="274"/>
      <c r="O625" s="274"/>
      <c r="P625" s="274"/>
      <c r="Q625" s="274"/>
      <c r="R625" s="274"/>
      <c r="S625" s="274"/>
      <c r="T625" s="275"/>
      <c r="AT625" s="240" t="s">
        <v>145</v>
      </c>
      <c r="AU625" s="240" t="s">
        <v>82</v>
      </c>
      <c r="AV625" s="13" t="s">
        <v>143</v>
      </c>
      <c r="AW625" s="13" t="s">
        <v>41</v>
      </c>
      <c r="AX625" s="13" t="s">
        <v>82</v>
      </c>
      <c r="AY625" s="240" t="s">
        <v>136</v>
      </c>
    </row>
    <row r="626" spans="2:51" s="1" customFormat="1" ht="6.95" customHeight="1">
      <c r="B626" s="57"/>
      <c r="C626" s="58"/>
      <c r="D626" s="58"/>
      <c r="E626" s="58"/>
      <c r="F626" s="58"/>
      <c r="G626" s="58"/>
      <c r="H626" s="58"/>
      <c r="I626" s="140"/>
      <c r="J626" s="58"/>
      <c r="K626" s="58"/>
      <c r="L626" s="62"/>
    </row>
  </sheetData>
  <sheetProtection password="CC35" sheet="1" objects="1" scenarios="1" formatCells="0" formatColumns="0" formatRows="0" sort="0" autoFilter="0"/>
  <autoFilter ref="C90:K625"/>
  <mergeCells count="6">
    <mergeCell ref="L2:V2"/>
    <mergeCell ref="E7:H7"/>
    <mergeCell ref="E22:H22"/>
    <mergeCell ref="E43:H43"/>
    <mergeCell ref="E83:H83"/>
    <mergeCell ref="G1:H1"/>
  </mergeCells>
  <hyperlinks>
    <hyperlink ref="F1:G1" location="C2" display="1) Krycí list soupisu"/>
    <hyperlink ref="G1:H1" location="C50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88</v>
      </c>
      <c r="G1" s="395" t="s">
        <v>89</v>
      </c>
      <c r="H1" s="395"/>
      <c r="I1" s="115"/>
      <c r="J1" s="114" t="s">
        <v>90</v>
      </c>
      <c r="K1" s="113" t="s">
        <v>91</v>
      </c>
      <c r="L1" s="114" t="s">
        <v>92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4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93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6" t="str">
        <f>'Rekapitulace stavby'!K6</f>
        <v>NZM- Čáslav, Rekonstrukce haly K</v>
      </c>
      <c r="F7" s="397"/>
      <c r="G7" s="397"/>
      <c r="H7" s="397"/>
      <c r="I7" s="117"/>
      <c r="J7" s="29"/>
      <c r="K7" s="31"/>
    </row>
    <row r="8" spans="1:70" s="1" customFormat="1">
      <c r="B8" s="42"/>
      <c r="C8" s="43"/>
      <c r="D8" s="37" t="s">
        <v>651</v>
      </c>
      <c r="E8" s="43"/>
      <c r="F8" s="43"/>
      <c r="G8" s="43"/>
      <c r="H8" s="43"/>
      <c r="I8" s="118"/>
      <c r="J8" s="43"/>
      <c r="K8" s="46"/>
    </row>
    <row r="9" spans="1:70" s="1" customFormat="1" ht="36.950000000000003" customHeight="1">
      <c r="B9" s="42"/>
      <c r="C9" s="43"/>
      <c r="D9" s="43"/>
      <c r="E9" s="392" t="s">
        <v>652</v>
      </c>
      <c r="F9" s="393"/>
      <c r="G9" s="393"/>
      <c r="H9" s="393"/>
      <c r="I9" s="11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8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21</v>
      </c>
      <c r="G11" s="43"/>
      <c r="H11" s="43"/>
      <c r="I11" s="119" t="s">
        <v>22</v>
      </c>
      <c r="J11" s="35" t="s">
        <v>34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19" t="s">
        <v>26</v>
      </c>
      <c r="J12" s="120" t="str">
        <f>'Rekapitulace stavby'!AN8</f>
        <v>2.5.2017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8"/>
      <c r="J13" s="43"/>
      <c r="K13" s="46"/>
    </row>
    <row r="14" spans="1:70" s="1" customFormat="1" ht="14.45" customHeight="1">
      <c r="B14" s="42"/>
      <c r="C14" s="43"/>
      <c r="D14" s="37" t="s">
        <v>32</v>
      </c>
      <c r="E14" s="43"/>
      <c r="F14" s="43"/>
      <c r="G14" s="43"/>
      <c r="H14" s="43"/>
      <c r="I14" s="119" t="s">
        <v>33</v>
      </c>
      <c r="J14" s="35" t="s">
        <v>34</v>
      </c>
      <c r="K14" s="46"/>
    </row>
    <row r="15" spans="1:70" s="1" customFormat="1" ht="18" customHeight="1">
      <c r="B15" s="42"/>
      <c r="C15" s="43"/>
      <c r="D15" s="43"/>
      <c r="E15" s="35" t="s">
        <v>35</v>
      </c>
      <c r="F15" s="43"/>
      <c r="G15" s="43"/>
      <c r="H15" s="43"/>
      <c r="I15" s="119" t="s">
        <v>36</v>
      </c>
      <c r="J15" s="35" t="s">
        <v>34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8"/>
      <c r="J16" s="43"/>
      <c r="K16" s="46"/>
    </row>
    <row r="17" spans="2:11" s="1" customFormat="1" ht="14.45" customHeight="1">
      <c r="B17" s="42"/>
      <c r="C17" s="43"/>
      <c r="D17" s="37" t="s">
        <v>37</v>
      </c>
      <c r="E17" s="43"/>
      <c r="F17" s="43"/>
      <c r="G17" s="43"/>
      <c r="H17" s="43"/>
      <c r="I17" s="119" t="s">
        <v>33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19" t="s">
        <v>36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8"/>
      <c r="J19" s="43"/>
      <c r="K19" s="46"/>
    </row>
    <row r="20" spans="2:11" s="1" customFormat="1" ht="14.45" customHeight="1">
      <c r="B20" s="42"/>
      <c r="C20" s="43"/>
      <c r="D20" s="37" t="s">
        <v>39</v>
      </c>
      <c r="E20" s="43"/>
      <c r="F20" s="43"/>
      <c r="G20" s="43"/>
      <c r="H20" s="43"/>
      <c r="I20" s="119" t="s">
        <v>33</v>
      </c>
      <c r="J20" s="35" t="s">
        <v>34</v>
      </c>
      <c r="K20" s="46"/>
    </row>
    <row r="21" spans="2:11" s="1" customFormat="1" ht="18" customHeight="1">
      <c r="B21" s="42"/>
      <c r="C21" s="43"/>
      <c r="D21" s="43"/>
      <c r="E21" s="35" t="s">
        <v>40</v>
      </c>
      <c r="F21" s="43"/>
      <c r="G21" s="43"/>
      <c r="H21" s="43"/>
      <c r="I21" s="119" t="s">
        <v>36</v>
      </c>
      <c r="J21" s="35" t="s">
        <v>34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8"/>
      <c r="J22" s="43"/>
      <c r="K22" s="46"/>
    </row>
    <row r="23" spans="2:11" s="1" customFormat="1" ht="14.45" customHeight="1">
      <c r="B23" s="42"/>
      <c r="C23" s="43"/>
      <c r="D23" s="37" t="s">
        <v>42</v>
      </c>
      <c r="E23" s="43"/>
      <c r="F23" s="43"/>
      <c r="G23" s="43"/>
      <c r="H23" s="43"/>
      <c r="I23" s="118"/>
      <c r="J23" s="43"/>
      <c r="K23" s="46"/>
    </row>
    <row r="24" spans="2:11" s="6" customFormat="1" ht="22.5" customHeight="1">
      <c r="B24" s="122"/>
      <c r="C24" s="123"/>
      <c r="D24" s="123"/>
      <c r="E24" s="361" t="s">
        <v>34</v>
      </c>
      <c r="F24" s="361"/>
      <c r="G24" s="361"/>
      <c r="H24" s="361"/>
      <c r="I24" s="124"/>
      <c r="J24" s="123"/>
      <c r="K24" s="12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25.35" customHeight="1">
      <c r="B27" s="42"/>
      <c r="C27" s="43"/>
      <c r="D27" s="128" t="s">
        <v>43</v>
      </c>
      <c r="E27" s="43"/>
      <c r="F27" s="43"/>
      <c r="G27" s="43"/>
      <c r="H27" s="43"/>
      <c r="I27" s="118"/>
      <c r="J27" s="129">
        <f>ROUND(J81,2)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6"/>
      <c r="J28" s="86"/>
      <c r="K28" s="127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30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31">
        <f>ROUND(SUM(BE81:BE126), 2)</f>
        <v>0</v>
      </c>
      <c r="G30" s="43"/>
      <c r="H30" s="43"/>
      <c r="I30" s="132">
        <v>0.21</v>
      </c>
      <c r="J30" s="131">
        <f>ROUND(ROUND((SUM(BE81:BE126)),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31">
        <f>ROUND(SUM(BF81:BF126), 2)</f>
        <v>0</v>
      </c>
      <c r="G31" s="43"/>
      <c r="H31" s="43"/>
      <c r="I31" s="132">
        <v>0.15</v>
      </c>
      <c r="J31" s="131">
        <f>ROUND(ROUND((SUM(BF81:BF126)),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31">
        <f>ROUND(SUM(BG81:BG126), 2)</f>
        <v>0</v>
      </c>
      <c r="G32" s="43"/>
      <c r="H32" s="43"/>
      <c r="I32" s="132">
        <v>0.21</v>
      </c>
      <c r="J32" s="13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31">
        <f>ROUND(SUM(BH81:BH126), 2)</f>
        <v>0</v>
      </c>
      <c r="G33" s="43"/>
      <c r="H33" s="43"/>
      <c r="I33" s="132">
        <v>0.15</v>
      </c>
      <c r="J33" s="13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31">
        <f>ROUND(SUM(BI81:BI126), 2)</f>
        <v>0</v>
      </c>
      <c r="G34" s="43"/>
      <c r="H34" s="43"/>
      <c r="I34" s="132">
        <v>0</v>
      </c>
      <c r="J34" s="13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8"/>
      <c r="J35" s="43"/>
      <c r="K35" s="46"/>
    </row>
    <row r="36" spans="2:11" s="1" customFormat="1" ht="25.35" customHeight="1">
      <c r="B36" s="42"/>
      <c r="C36" s="133"/>
      <c r="D36" s="134" t="s">
        <v>53</v>
      </c>
      <c r="E36" s="80"/>
      <c r="F36" s="80"/>
      <c r="G36" s="135" t="s">
        <v>54</v>
      </c>
      <c r="H36" s="136" t="s">
        <v>55</v>
      </c>
      <c r="I36" s="137"/>
      <c r="J36" s="138">
        <f>SUM(J27:J34)</f>
        <v>0</v>
      </c>
      <c r="K36" s="13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0"/>
      <c r="J37" s="58"/>
      <c r="K37" s="59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2"/>
      <c r="C42" s="30" t="s">
        <v>94</v>
      </c>
      <c r="D42" s="43"/>
      <c r="E42" s="43"/>
      <c r="F42" s="43"/>
      <c r="G42" s="43"/>
      <c r="H42" s="43"/>
      <c r="I42" s="11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8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8"/>
      <c r="J44" s="43"/>
      <c r="K44" s="46"/>
    </row>
    <row r="45" spans="2:11" s="1" customFormat="1" ht="22.5" customHeight="1">
      <c r="B45" s="42"/>
      <c r="C45" s="43"/>
      <c r="D45" s="43"/>
      <c r="E45" s="396" t="str">
        <f>E7</f>
        <v>NZM- Čáslav, Rekonstrukce haly K</v>
      </c>
      <c r="F45" s="397"/>
      <c r="G45" s="397"/>
      <c r="H45" s="397"/>
      <c r="I45" s="118"/>
      <c r="J45" s="43"/>
      <c r="K45" s="46"/>
    </row>
    <row r="46" spans="2:11" s="1" customFormat="1" ht="14.45" customHeight="1">
      <c r="B46" s="42"/>
      <c r="C46" s="37" t="s">
        <v>651</v>
      </c>
      <c r="D46" s="43"/>
      <c r="E46" s="43"/>
      <c r="F46" s="43"/>
      <c r="G46" s="43"/>
      <c r="H46" s="43"/>
      <c r="I46" s="118"/>
      <c r="J46" s="43"/>
      <c r="K46" s="46"/>
    </row>
    <row r="47" spans="2:11" s="1" customFormat="1" ht="23.25" customHeight="1">
      <c r="B47" s="42"/>
      <c r="C47" s="43"/>
      <c r="D47" s="43"/>
      <c r="E47" s="392" t="str">
        <f>E9</f>
        <v>VRN - Vedlejší rozpočtové náklady</v>
      </c>
      <c r="F47" s="393"/>
      <c r="G47" s="393"/>
      <c r="H47" s="393"/>
      <c r="I47" s="11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8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Čáslav</v>
      </c>
      <c r="G49" s="43"/>
      <c r="H49" s="43"/>
      <c r="I49" s="119" t="s">
        <v>26</v>
      </c>
      <c r="J49" s="120" t="str">
        <f>IF(J12="","",J12)</f>
        <v>2.5.2017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8"/>
      <c r="J50" s="43"/>
      <c r="K50" s="46"/>
    </row>
    <row r="51" spans="2:47" s="1" customFormat="1">
      <c r="B51" s="42"/>
      <c r="C51" s="37" t="s">
        <v>32</v>
      </c>
      <c r="D51" s="43"/>
      <c r="E51" s="43"/>
      <c r="F51" s="35" t="str">
        <f>E15</f>
        <v>NZM Praha</v>
      </c>
      <c r="G51" s="43"/>
      <c r="H51" s="43"/>
      <c r="I51" s="119" t="s">
        <v>39</v>
      </c>
      <c r="J51" s="35" t="str">
        <f>E21</f>
        <v>Projektový atelier pro arch.a poz.st.</v>
      </c>
      <c r="K51" s="46"/>
    </row>
    <row r="52" spans="2:47" s="1" customFormat="1" ht="14.45" customHeight="1">
      <c r="B52" s="42"/>
      <c r="C52" s="37" t="s">
        <v>37</v>
      </c>
      <c r="D52" s="43"/>
      <c r="E52" s="43"/>
      <c r="F52" s="35" t="str">
        <f>IF(E18="","",E18)</f>
        <v/>
      </c>
      <c r="G52" s="43"/>
      <c r="H52" s="43"/>
      <c r="I52" s="11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8"/>
      <c r="J53" s="43"/>
      <c r="K53" s="46"/>
    </row>
    <row r="54" spans="2:47" s="1" customFormat="1" ht="29.25" customHeight="1">
      <c r="B54" s="42"/>
      <c r="C54" s="145" t="s">
        <v>95</v>
      </c>
      <c r="D54" s="133"/>
      <c r="E54" s="133"/>
      <c r="F54" s="133"/>
      <c r="G54" s="133"/>
      <c r="H54" s="133"/>
      <c r="I54" s="146"/>
      <c r="J54" s="147" t="s">
        <v>96</v>
      </c>
      <c r="K54" s="14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8"/>
      <c r="J55" s="43"/>
      <c r="K55" s="46"/>
    </row>
    <row r="56" spans="2:47" s="1" customFormat="1" ht="29.25" customHeight="1">
      <c r="B56" s="42"/>
      <c r="C56" s="149" t="s">
        <v>97</v>
      </c>
      <c r="D56" s="43"/>
      <c r="E56" s="43"/>
      <c r="F56" s="43"/>
      <c r="G56" s="43"/>
      <c r="H56" s="43"/>
      <c r="I56" s="118"/>
      <c r="J56" s="129">
        <f>J81</f>
        <v>0</v>
      </c>
      <c r="K56" s="46"/>
      <c r="AU56" s="24" t="s">
        <v>98</v>
      </c>
    </row>
    <row r="57" spans="2:47" s="7" customFormat="1" ht="24.95" customHeight="1">
      <c r="B57" s="150"/>
      <c r="C57" s="151"/>
      <c r="D57" s="152" t="s">
        <v>652</v>
      </c>
      <c r="E57" s="153"/>
      <c r="F57" s="153"/>
      <c r="G57" s="153"/>
      <c r="H57" s="153"/>
      <c r="I57" s="154"/>
      <c r="J57" s="155">
        <f>J82</f>
        <v>0</v>
      </c>
      <c r="K57" s="156"/>
    </row>
    <row r="58" spans="2:47" s="8" customFormat="1" ht="19.899999999999999" customHeight="1">
      <c r="B58" s="157"/>
      <c r="C58" s="158"/>
      <c r="D58" s="159" t="s">
        <v>653</v>
      </c>
      <c r="E58" s="160"/>
      <c r="F58" s="160"/>
      <c r="G58" s="160"/>
      <c r="H58" s="160"/>
      <c r="I58" s="161"/>
      <c r="J58" s="162">
        <f>J83</f>
        <v>0</v>
      </c>
      <c r="K58" s="163"/>
    </row>
    <row r="59" spans="2:47" s="8" customFormat="1" ht="19.899999999999999" customHeight="1">
      <c r="B59" s="157"/>
      <c r="C59" s="158"/>
      <c r="D59" s="159" t="s">
        <v>654</v>
      </c>
      <c r="E59" s="160"/>
      <c r="F59" s="160"/>
      <c r="G59" s="160"/>
      <c r="H59" s="160"/>
      <c r="I59" s="161"/>
      <c r="J59" s="162">
        <f>J107</f>
        <v>0</v>
      </c>
      <c r="K59" s="163"/>
    </row>
    <row r="60" spans="2:47" s="8" customFormat="1" ht="19.899999999999999" customHeight="1">
      <c r="B60" s="157"/>
      <c r="C60" s="158"/>
      <c r="D60" s="159" t="s">
        <v>655</v>
      </c>
      <c r="E60" s="160"/>
      <c r="F60" s="160"/>
      <c r="G60" s="160"/>
      <c r="H60" s="160"/>
      <c r="I60" s="161"/>
      <c r="J60" s="162">
        <f>J111</f>
        <v>0</v>
      </c>
      <c r="K60" s="163"/>
    </row>
    <row r="61" spans="2:47" s="8" customFormat="1" ht="19.899999999999999" customHeight="1">
      <c r="B61" s="157"/>
      <c r="C61" s="158"/>
      <c r="D61" s="159" t="s">
        <v>656</v>
      </c>
      <c r="E61" s="160"/>
      <c r="F61" s="160"/>
      <c r="G61" s="160"/>
      <c r="H61" s="160"/>
      <c r="I61" s="161"/>
      <c r="J61" s="162">
        <f>J115</f>
        <v>0</v>
      </c>
      <c r="K61" s="163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1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0"/>
      <c r="J63" s="58"/>
      <c r="K63" s="59"/>
    </row>
    <row r="67" spans="2:20" s="1" customFormat="1" ht="6.95" customHeight="1">
      <c r="B67" s="60"/>
      <c r="C67" s="61"/>
      <c r="D67" s="61"/>
      <c r="E67" s="61"/>
      <c r="F67" s="61"/>
      <c r="G67" s="61"/>
      <c r="H67" s="61"/>
      <c r="I67" s="143"/>
      <c r="J67" s="61"/>
      <c r="K67" s="61"/>
      <c r="L67" s="62"/>
    </row>
    <row r="68" spans="2:20" s="1" customFormat="1" ht="36.950000000000003" customHeight="1">
      <c r="B68" s="42"/>
      <c r="C68" s="63" t="s">
        <v>120</v>
      </c>
      <c r="D68" s="64"/>
      <c r="E68" s="64"/>
      <c r="F68" s="64"/>
      <c r="G68" s="64"/>
      <c r="H68" s="64"/>
      <c r="I68" s="164"/>
      <c r="J68" s="64"/>
      <c r="K68" s="64"/>
      <c r="L68" s="62"/>
    </row>
    <row r="69" spans="2:20" s="1" customFormat="1" ht="6.95" customHeight="1">
      <c r="B69" s="42"/>
      <c r="C69" s="64"/>
      <c r="D69" s="64"/>
      <c r="E69" s="64"/>
      <c r="F69" s="64"/>
      <c r="G69" s="64"/>
      <c r="H69" s="64"/>
      <c r="I69" s="164"/>
      <c r="J69" s="64"/>
      <c r="K69" s="64"/>
      <c r="L69" s="62"/>
    </row>
    <row r="70" spans="2:20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64"/>
      <c r="J70" s="64"/>
      <c r="K70" s="64"/>
      <c r="L70" s="62"/>
    </row>
    <row r="71" spans="2:20" s="1" customFormat="1" ht="22.5" customHeight="1">
      <c r="B71" s="42"/>
      <c r="C71" s="64"/>
      <c r="D71" s="64"/>
      <c r="E71" s="398" t="str">
        <f>E7</f>
        <v>NZM- Čáslav, Rekonstrukce haly K</v>
      </c>
      <c r="F71" s="399"/>
      <c r="G71" s="399"/>
      <c r="H71" s="399"/>
      <c r="I71" s="164"/>
      <c r="J71" s="64"/>
      <c r="K71" s="64"/>
      <c r="L71" s="62"/>
    </row>
    <row r="72" spans="2:20" s="1" customFormat="1" ht="14.45" customHeight="1">
      <c r="B72" s="42"/>
      <c r="C72" s="66" t="s">
        <v>651</v>
      </c>
      <c r="D72" s="64"/>
      <c r="E72" s="64"/>
      <c r="F72" s="64"/>
      <c r="G72" s="64"/>
      <c r="H72" s="64"/>
      <c r="I72" s="164"/>
      <c r="J72" s="64"/>
      <c r="K72" s="64"/>
      <c r="L72" s="62"/>
    </row>
    <row r="73" spans="2:20" s="1" customFormat="1" ht="23.25" customHeight="1">
      <c r="B73" s="42"/>
      <c r="C73" s="64"/>
      <c r="D73" s="64"/>
      <c r="E73" s="372" t="str">
        <f>E9</f>
        <v>VRN - Vedlejší rozpočtové náklady</v>
      </c>
      <c r="F73" s="394"/>
      <c r="G73" s="394"/>
      <c r="H73" s="394"/>
      <c r="I73" s="164"/>
      <c r="J73" s="64"/>
      <c r="K73" s="64"/>
      <c r="L73" s="62"/>
    </row>
    <row r="74" spans="2:20" s="1" customFormat="1" ht="6.95" customHeight="1">
      <c r="B74" s="42"/>
      <c r="C74" s="64"/>
      <c r="D74" s="64"/>
      <c r="E74" s="64"/>
      <c r="F74" s="64"/>
      <c r="G74" s="64"/>
      <c r="H74" s="64"/>
      <c r="I74" s="164"/>
      <c r="J74" s="64"/>
      <c r="K74" s="64"/>
      <c r="L74" s="62"/>
    </row>
    <row r="75" spans="2:20" s="1" customFormat="1" ht="18" customHeight="1">
      <c r="B75" s="42"/>
      <c r="C75" s="66" t="s">
        <v>24</v>
      </c>
      <c r="D75" s="64"/>
      <c r="E75" s="64"/>
      <c r="F75" s="165" t="str">
        <f>F12</f>
        <v>Čáslav</v>
      </c>
      <c r="G75" s="64"/>
      <c r="H75" s="64"/>
      <c r="I75" s="166" t="s">
        <v>26</v>
      </c>
      <c r="J75" s="74" t="str">
        <f>IF(J12="","",J12)</f>
        <v>2.5.2017</v>
      </c>
      <c r="K75" s="64"/>
      <c r="L75" s="62"/>
    </row>
    <row r="76" spans="2:20" s="1" customFormat="1" ht="6.95" customHeight="1">
      <c r="B76" s="42"/>
      <c r="C76" s="64"/>
      <c r="D76" s="64"/>
      <c r="E76" s="64"/>
      <c r="F76" s="64"/>
      <c r="G76" s="64"/>
      <c r="H76" s="64"/>
      <c r="I76" s="164"/>
      <c r="J76" s="64"/>
      <c r="K76" s="64"/>
      <c r="L76" s="62"/>
    </row>
    <row r="77" spans="2:20" s="1" customFormat="1">
      <c r="B77" s="42"/>
      <c r="C77" s="66" t="s">
        <v>32</v>
      </c>
      <c r="D77" s="64"/>
      <c r="E77" s="64"/>
      <c r="F77" s="165" t="str">
        <f>E15</f>
        <v>NZM Praha</v>
      </c>
      <c r="G77" s="64"/>
      <c r="H77" s="64"/>
      <c r="I77" s="166" t="s">
        <v>39</v>
      </c>
      <c r="J77" s="165" t="str">
        <f>E21</f>
        <v>Projektový atelier pro arch.a poz.st.</v>
      </c>
      <c r="K77" s="64"/>
      <c r="L77" s="62"/>
    </row>
    <row r="78" spans="2:20" s="1" customFormat="1" ht="14.45" customHeight="1">
      <c r="B78" s="42"/>
      <c r="C78" s="66" t="s">
        <v>37</v>
      </c>
      <c r="D78" s="64"/>
      <c r="E78" s="64"/>
      <c r="F78" s="165" t="str">
        <f>IF(E18="","",E18)</f>
        <v/>
      </c>
      <c r="G78" s="64"/>
      <c r="H78" s="64"/>
      <c r="I78" s="164"/>
      <c r="J78" s="64"/>
      <c r="K78" s="64"/>
      <c r="L78" s="62"/>
    </row>
    <row r="79" spans="2:20" s="1" customFormat="1" ht="10.35" customHeight="1">
      <c r="B79" s="42"/>
      <c r="C79" s="64"/>
      <c r="D79" s="64"/>
      <c r="E79" s="64"/>
      <c r="F79" s="64"/>
      <c r="G79" s="64"/>
      <c r="H79" s="64"/>
      <c r="I79" s="164"/>
      <c r="J79" s="64"/>
      <c r="K79" s="64"/>
      <c r="L79" s="62"/>
    </row>
    <row r="80" spans="2:20" s="9" customFormat="1" ht="29.25" customHeight="1">
      <c r="B80" s="167"/>
      <c r="C80" s="168" t="s">
        <v>121</v>
      </c>
      <c r="D80" s="169" t="s">
        <v>62</v>
      </c>
      <c r="E80" s="169" t="s">
        <v>58</v>
      </c>
      <c r="F80" s="169" t="s">
        <v>122</v>
      </c>
      <c r="G80" s="169" t="s">
        <v>123</v>
      </c>
      <c r="H80" s="169" t="s">
        <v>124</v>
      </c>
      <c r="I80" s="170" t="s">
        <v>125</v>
      </c>
      <c r="J80" s="169" t="s">
        <v>96</v>
      </c>
      <c r="K80" s="171" t="s">
        <v>126</v>
      </c>
      <c r="L80" s="172"/>
      <c r="M80" s="82" t="s">
        <v>127</v>
      </c>
      <c r="N80" s="83" t="s">
        <v>47</v>
      </c>
      <c r="O80" s="83" t="s">
        <v>128</v>
      </c>
      <c r="P80" s="83" t="s">
        <v>129</v>
      </c>
      <c r="Q80" s="83" t="s">
        <v>130</v>
      </c>
      <c r="R80" s="83" t="s">
        <v>131</v>
      </c>
      <c r="S80" s="83" t="s">
        <v>132</v>
      </c>
      <c r="T80" s="84" t="s">
        <v>133</v>
      </c>
    </row>
    <row r="81" spans="2:65" s="1" customFormat="1" ht="29.25" customHeight="1">
      <c r="B81" s="42"/>
      <c r="C81" s="88" t="s">
        <v>97</v>
      </c>
      <c r="D81" s="64"/>
      <c r="E81" s="64"/>
      <c r="F81" s="64"/>
      <c r="G81" s="64"/>
      <c r="H81" s="64"/>
      <c r="I81" s="164"/>
      <c r="J81" s="173">
        <f>BK81</f>
        <v>0</v>
      </c>
      <c r="K81" s="64"/>
      <c r="L81" s="62"/>
      <c r="M81" s="85"/>
      <c r="N81" s="86"/>
      <c r="O81" s="86"/>
      <c r="P81" s="174">
        <f>P82</f>
        <v>0</v>
      </c>
      <c r="Q81" s="86"/>
      <c r="R81" s="174">
        <f>R82</f>
        <v>0</v>
      </c>
      <c r="S81" s="86"/>
      <c r="T81" s="175">
        <f>T82</f>
        <v>0</v>
      </c>
      <c r="AT81" s="24" t="s">
        <v>76</v>
      </c>
      <c r="AU81" s="24" t="s">
        <v>98</v>
      </c>
      <c r="BK81" s="176">
        <f>BK82</f>
        <v>0</v>
      </c>
    </row>
    <row r="82" spans="2:65" s="10" customFormat="1" ht="37.35" customHeight="1">
      <c r="B82" s="177"/>
      <c r="C82" s="178"/>
      <c r="D82" s="179" t="s">
        <v>76</v>
      </c>
      <c r="E82" s="180" t="s">
        <v>84</v>
      </c>
      <c r="F82" s="180" t="s">
        <v>85</v>
      </c>
      <c r="G82" s="178"/>
      <c r="H82" s="178"/>
      <c r="I82" s="181"/>
      <c r="J82" s="182">
        <f>BK82</f>
        <v>0</v>
      </c>
      <c r="K82" s="178"/>
      <c r="L82" s="183"/>
      <c r="M82" s="184"/>
      <c r="N82" s="185"/>
      <c r="O82" s="185"/>
      <c r="P82" s="186">
        <f>P83+P107+P111+P115</f>
        <v>0</v>
      </c>
      <c r="Q82" s="185"/>
      <c r="R82" s="186">
        <f>R83+R107+R111+R115</f>
        <v>0</v>
      </c>
      <c r="S82" s="185"/>
      <c r="T82" s="187">
        <f>T83+T107+T111+T115</f>
        <v>0</v>
      </c>
      <c r="AR82" s="188" t="s">
        <v>166</v>
      </c>
      <c r="AT82" s="189" t="s">
        <v>76</v>
      </c>
      <c r="AU82" s="189" t="s">
        <v>77</v>
      </c>
      <c r="AY82" s="188" t="s">
        <v>136</v>
      </c>
      <c r="BK82" s="190">
        <f>BK83+BK107+BK111+BK115</f>
        <v>0</v>
      </c>
    </row>
    <row r="83" spans="2:65" s="10" customFormat="1" ht="19.899999999999999" customHeight="1">
      <c r="B83" s="177"/>
      <c r="C83" s="178"/>
      <c r="D83" s="191" t="s">
        <v>76</v>
      </c>
      <c r="E83" s="192" t="s">
        <v>657</v>
      </c>
      <c r="F83" s="192" t="s">
        <v>658</v>
      </c>
      <c r="G83" s="178"/>
      <c r="H83" s="178"/>
      <c r="I83" s="181"/>
      <c r="J83" s="193">
        <f>BK83</f>
        <v>0</v>
      </c>
      <c r="K83" s="178"/>
      <c r="L83" s="183"/>
      <c r="M83" s="184"/>
      <c r="N83" s="185"/>
      <c r="O83" s="185"/>
      <c r="P83" s="186">
        <f>SUM(P84:P106)</f>
        <v>0</v>
      </c>
      <c r="Q83" s="185"/>
      <c r="R83" s="186">
        <f>SUM(R84:R106)</f>
        <v>0</v>
      </c>
      <c r="S83" s="185"/>
      <c r="T83" s="187">
        <f>SUM(T84:T106)</f>
        <v>0</v>
      </c>
      <c r="AR83" s="188" t="s">
        <v>166</v>
      </c>
      <c r="AT83" s="189" t="s">
        <v>76</v>
      </c>
      <c r="AU83" s="189" t="s">
        <v>82</v>
      </c>
      <c r="AY83" s="188" t="s">
        <v>136</v>
      </c>
      <c r="BK83" s="190">
        <f>SUM(BK84:BK106)</f>
        <v>0</v>
      </c>
    </row>
    <row r="84" spans="2:65" s="1" customFormat="1" ht="31.5" customHeight="1">
      <c r="B84" s="42"/>
      <c r="C84" s="194" t="s">
        <v>82</v>
      </c>
      <c r="D84" s="194" t="s">
        <v>138</v>
      </c>
      <c r="E84" s="195" t="s">
        <v>659</v>
      </c>
      <c r="F84" s="196" t="s">
        <v>660</v>
      </c>
      <c r="G84" s="197" t="s">
        <v>250</v>
      </c>
      <c r="H84" s="198">
        <v>1</v>
      </c>
      <c r="I84" s="199"/>
      <c r="J84" s="200">
        <f>ROUND(I84*H84,2)</f>
        <v>0</v>
      </c>
      <c r="K84" s="196" t="s">
        <v>34</v>
      </c>
      <c r="L84" s="62"/>
      <c r="M84" s="201" t="s">
        <v>34</v>
      </c>
      <c r="N84" s="202" t="s">
        <v>48</v>
      </c>
      <c r="O84" s="43"/>
      <c r="P84" s="203">
        <f>O84*H84</f>
        <v>0</v>
      </c>
      <c r="Q84" s="203">
        <v>0</v>
      </c>
      <c r="R84" s="203">
        <f>Q84*H84</f>
        <v>0</v>
      </c>
      <c r="S84" s="203">
        <v>0</v>
      </c>
      <c r="T84" s="204">
        <f>S84*H84</f>
        <v>0</v>
      </c>
      <c r="AR84" s="24" t="s">
        <v>661</v>
      </c>
      <c r="AT84" s="24" t="s">
        <v>138</v>
      </c>
      <c r="AU84" s="24" t="s">
        <v>87</v>
      </c>
      <c r="AY84" s="24" t="s">
        <v>136</v>
      </c>
      <c r="BE84" s="205">
        <f>IF(N84="základní",J84,0)</f>
        <v>0</v>
      </c>
      <c r="BF84" s="205">
        <f>IF(N84="snížená",J84,0)</f>
        <v>0</v>
      </c>
      <c r="BG84" s="205">
        <f>IF(N84="zákl. přenesená",J84,0)</f>
        <v>0</v>
      </c>
      <c r="BH84" s="205">
        <f>IF(N84="sníž. přenesená",J84,0)</f>
        <v>0</v>
      </c>
      <c r="BI84" s="205">
        <f>IF(N84="nulová",J84,0)</f>
        <v>0</v>
      </c>
      <c r="BJ84" s="24" t="s">
        <v>82</v>
      </c>
      <c r="BK84" s="205">
        <f>ROUND(I84*H84,2)</f>
        <v>0</v>
      </c>
      <c r="BL84" s="24" t="s">
        <v>661</v>
      </c>
      <c r="BM84" s="24" t="s">
        <v>662</v>
      </c>
    </row>
    <row r="85" spans="2:65" s="11" customFormat="1" ht="13.5">
      <c r="B85" s="206"/>
      <c r="C85" s="207"/>
      <c r="D85" s="208" t="s">
        <v>145</v>
      </c>
      <c r="E85" s="209" t="s">
        <v>34</v>
      </c>
      <c r="F85" s="210" t="s">
        <v>663</v>
      </c>
      <c r="G85" s="207"/>
      <c r="H85" s="211" t="s">
        <v>34</v>
      </c>
      <c r="I85" s="212"/>
      <c r="J85" s="207"/>
      <c r="K85" s="207"/>
      <c r="L85" s="213"/>
      <c r="M85" s="214"/>
      <c r="N85" s="215"/>
      <c r="O85" s="215"/>
      <c r="P85" s="215"/>
      <c r="Q85" s="215"/>
      <c r="R85" s="215"/>
      <c r="S85" s="215"/>
      <c r="T85" s="216"/>
      <c r="AT85" s="217" t="s">
        <v>145</v>
      </c>
      <c r="AU85" s="217" t="s">
        <v>87</v>
      </c>
      <c r="AV85" s="11" t="s">
        <v>82</v>
      </c>
      <c r="AW85" s="11" t="s">
        <v>41</v>
      </c>
      <c r="AX85" s="11" t="s">
        <v>77</v>
      </c>
      <c r="AY85" s="217" t="s">
        <v>136</v>
      </c>
    </row>
    <row r="86" spans="2:65" s="11" customFormat="1" ht="13.5">
      <c r="B86" s="206"/>
      <c r="C86" s="207"/>
      <c r="D86" s="208" t="s">
        <v>145</v>
      </c>
      <c r="E86" s="209" t="s">
        <v>34</v>
      </c>
      <c r="F86" s="210" t="s">
        <v>664</v>
      </c>
      <c r="G86" s="207"/>
      <c r="H86" s="211" t="s">
        <v>34</v>
      </c>
      <c r="I86" s="212"/>
      <c r="J86" s="207"/>
      <c r="K86" s="207"/>
      <c r="L86" s="213"/>
      <c r="M86" s="214"/>
      <c r="N86" s="215"/>
      <c r="O86" s="215"/>
      <c r="P86" s="215"/>
      <c r="Q86" s="215"/>
      <c r="R86" s="215"/>
      <c r="S86" s="215"/>
      <c r="T86" s="216"/>
      <c r="AT86" s="217" t="s">
        <v>145</v>
      </c>
      <c r="AU86" s="217" t="s">
        <v>87</v>
      </c>
      <c r="AV86" s="11" t="s">
        <v>82</v>
      </c>
      <c r="AW86" s="11" t="s">
        <v>41</v>
      </c>
      <c r="AX86" s="11" t="s">
        <v>77</v>
      </c>
      <c r="AY86" s="217" t="s">
        <v>136</v>
      </c>
    </row>
    <row r="87" spans="2:65" s="11" customFormat="1" ht="13.5">
      <c r="B87" s="206"/>
      <c r="C87" s="207"/>
      <c r="D87" s="208" t="s">
        <v>145</v>
      </c>
      <c r="E87" s="209" t="s">
        <v>34</v>
      </c>
      <c r="F87" s="210" t="s">
        <v>665</v>
      </c>
      <c r="G87" s="207"/>
      <c r="H87" s="211" t="s">
        <v>34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145</v>
      </c>
      <c r="AU87" s="217" t="s">
        <v>87</v>
      </c>
      <c r="AV87" s="11" t="s">
        <v>82</v>
      </c>
      <c r="AW87" s="11" t="s">
        <v>41</v>
      </c>
      <c r="AX87" s="11" t="s">
        <v>77</v>
      </c>
      <c r="AY87" s="217" t="s">
        <v>136</v>
      </c>
    </row>
    <row r="88" spans="2:65" s="11" customFormat="1" ht="13.5">
      <c r="B88" s="206"/>
      <c r="C88" s="207"/>
      <c r="D88" s="208" t="s">
        <v>145</v>
      </c>
      <c r="E88" s="209" t="s">
        <v>34</v>
      </c>
      <c r="F88" s="210" t="s">
        <v>666</v>
      </c>
      <c r="G88" s="207"/>
      <c r="H88" s="211" t="s">
        <v>34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145</v>
      </c>
      <c r="AU88" s="217" t="s">
        <v>87</v>
      </c>
      <c r="AV88" s="11" t="s">
        <v>82</v>
      </c>
      <c r="AW88" s="11" t="s">
        <v>41</v>
      </c>
      <c r="AX88" s="11" t="s">
        <v>77</v>
      </c>
      <c r="AY88" s="217" t="s">
        <v>136</v>
      </c>
    </row>
    <row r="89" spans="2:65" s="11" customFormat="1" ht="13.5">
      <c r="B89" s="206"/>
      <c r="C89" s="207"/>
      <c r="D89" s="208" t="s">
        <v>145</v>
      </c>
      <c r="E89" s="209" t="s">
        <v>34</v>
      </c>
      <c r="F89" s="210" t="s">
        <v>667</v>
      </c>
      <c r="G89" s="207"/>
      <c r="H89" s="211" t="s">
        <v>34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145</v>
      </c>
      <c r="AU89" s="217" t="s">
        <v>87</v>
      </c>
      <c r="AV89" s="11" t="s">
        <v>82</v>
      </c>
      <c r="AW89" s="11" t="s">
        <v>41</v>
      </c>
      <c r="AX89" s="11" t="s">
        <v>77</v>
      </c>
      <c r="AY89" s="217" t="s">
        <v>136</v>
      </c>
    </row>
    <row r="90" spans="2:65" s="11" customFormat="1" ht="13.5">
      <c r="B90" s="206"/>
      <c r="C90" s="207"/>
      <c r="D90" s="208" t="s">
        <v>145</v>
      </c>
      <c r="E90" s="209" t="s">
        <v>34</v>
      </c>
      <c r="F90" s="210" t="s">
        <v>668</v>
      </c>
      <c r="G90" s="207"/>
      <c r="H90" s="211" t="s">
        <v>34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145</v>
      </c>
      <c r="AU90" s="217" t="s">
        <v>87</v>
      </c>
      <c r="AV90" s="11" t="s">
        <v>82</v>
      </c>
      <c r="AW90" s="11" t="s">
        <v>41</v>
      </c>
      <c r="AX90" s="11" t="s">
        <v>77</v>
      </c>
      <c r="AY90" s="217" t="s">
        <v>136</v>
      </c>
    </row>
    <row r="91" spans="2:65" s="11" customFormat="1" ht="13.5">
      <c r="B91" s="206"/>
      <c r="C91" s="207"/>
      <c r="D91" s="208" t="s">
        <v>145</v>
      </c>
      <c r="E91" s="209" t="s">
        <v>34</v>
      </c>
      <c r="F91" s="210" t="s">
        <v>669</v>
      </c>
      <c r="G91" s="207"/>
      <c r="H91" s="211" t="s">
        <v>34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145</v>
      </c>
      <c r="AU91" s="217" t="s">
        <v>87</v>
      </c>
      <c r="AV91" s="11" t="s">
        <v>82</v>
      </c>
      <c r="AW91" s="11" t="s">
        <v>41</v>
      </c>
      <c r="AX91" s="11" t="s">
        <v>77</v>
      </c>
      <c r="AY91" s="217" t="s">
        <v>136</v>
      </c>
    </row>
    <row r="92" spans="2:65" s="11" customFormat="1" ht="13.5">
      <c r="B92" s="206"/>
      <c r="C92" s="207"/>
      <c r="D92" s="208" t="s">
        <v>145</v>
      </c>
      <c r="E92" s="209" t="s">
        <v>34</v>
      </c>
      <c r="F92" s="210" t="s">
        <v>670</v>
      </c>
      <c r="G92" s="207"/>
      <c r="H92" s="211" t="s">
        <v>34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145</v>
      </c>
      <c r="AU92" s="217" t="s">
        <v>87</v>
      </c>
      <c r="AV92" s="11" t="s">
        <v>82</v>
      </c>
      <c r="AW92" s="11" t="s">
        <v>41</v>
      </c>
      <c r="AX92" s="11" t="s">
        <v>77</v>
      </c>
      <c r="AY92" s="217" t="s">
        <v>136</v>
      </c>
    </row>
    <row r="93" spans="2:65" s="12" customFormat="1" ht="13.5">
      <c r="B93" s="218"/>
      <c r="C93" s="219"/>
      <c r="D93" s="208" t="s">
        <v>145</v>
      </c>
      <c r="E93" s="220" t="s">
        <v>34</v>
      </c>
      <c r="F93" s="221" t="s">
        <v>82</v>
      </c>
      <c r="G93" s="219"/>
      <c r="H93" s="222">
        <v>1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145</v>
      </c>
      <c r="AU93" s="228" t="s">
        <v>87</v>
      </c>
      <c r="AV93" s="12" t="s">
        <v>87</v>
      </c>
      <c r="AW93" s="12" t="s">
        <v>41</v>
      </c>
      <c r="AX93" s="12" t="s">
        <v>77</v>
      </c>
      <c r="AY93" s="228" t="s">
        <v>136</v>
      </c>
    </row>
    <row r="94" spans="2:65" s="13" customFormat="1" ht="13.5">
      <c r="B94" s="229"/>
      <c r="C94" s="230"/>
      <c r="D94" s="231" t="s">
        <v>145</v>
      </c>
      <c r="E94" s="232" t="s">
        <v>34</v>
      </c>
      <c r="F94" s="233" t="s">
        <v>149</v>
      </c>
      <c r="G94" s="230"/>
      <c r="H94" s="234">
        <v>1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145</v>
      </c>
      <c r="AU94" s="240" t="s">
        <v>87</v>
      </c>
      <c r="AV94" s="13" t="s">
        <v>143</v>
      </c>
      <c r="AW94" s="13" t="s">
        <v>41</v>
      </c>
      <c r="AX94" s="13" t="s">
        <v>82</v>
      </c>
      <c r="AY94" s="240" t="s">
        <v>136</v>
      </c>
    </row>
    <row r="95" spans="2:65" s="1" customFormat="1" ht="22.5" customHeight="1">
      <c r="B95" s="42"/>
      <c r="C95" s="194" t="s">
        <v>87</v>
      </c>
      <c r="D95" s="194" t="s">
        <v>138</v>
      </c>
      <c r="E95" s="195" t="s">
        <v>671</v>
      </c>
      <c r="F95" s="196" t="s">
        <v>672</v>
      </c>
      <c r="G95" s="197" t="s">
        <v>250</v>
      </c>
      <c r="H95" s="198">
        <v>1</v>
      </c>
      <c r="I95" s="199"/>
      <c r="J95" s="200">
        <f>ROUND(I95*H95,2)</f>
        <v>0</v>
      </c>
      <c r="K95" s="196" t="s">
        <v>673</v>
      </c>
      <c r="L95" s="62"/>
      <c r="M95" s="201" t="s">
        <v>34</v>
      </c>
      <c r="N95" s="202" t="s">
        <v>48</v>
      </c>
      <c r="O95" s="43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24" t="s">
        <v>661</v>
      </c>
      <c r="AT95" s="24" t="s">
        <v>138</v>
      </c>
      <c r="AU95" s="24" t="s">
        <v>87</v>
      </c>
      <c r="AY95" s="24" t="s">
        <v>136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24" t="s">
        <v>82</v>
      </c>
      <c r="BK95" s="205">
        <f>ROUND(I95*H95,2)</f>
        <v>0</v>
      </c>
      <c r="BL95" s="24" t="s">
        <v>661</v>
      </c>
      <c r="BM95" s="24" t="s">
        <v>674</v>
      </c>
    </row>
    <row r="96" spans="2:65" s="12" customFormat="1" ht="13.5">
      <c r="B96" s="218"/>
      <c r="C96" s="219"/>
      <c r="D96" s="208" t="s">
        <v>145</v>
      </c>
      <c r="E96" s="220" t="s">
        <v>34</v>
      </c>
      <c r="F96" s="221" t="s">
        <v>82</v>
      </c>
      <c r="G96" s="219"/>
      <c r="H96" s="222">
        <v>1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145</v>
      </c>
      <c r="AU96" s="228" t="s">
        <v>87</v>
      </c>
      <c r="AV96" s="12" t="s">
        <v>87</v>
      </c>
      <c r="AW96" s="12" t="s">
        <v>41</v>
      </c>
      <c r="AX96" s="12" t="s">
        <v>77</v>
      </c>
      <c r="AY96" s="228" t="s">
        <v>136</v>
      </c>
    </row>
    <row r="97" spans="2:65" s="13" customFormat="1" ht="13.5">
      <c r="B97" s="229"/>
      <c r="C97" s="230"/>
      <c r="D97" s="231" t="s">
        <v>145</v>
      </c>
      <c r="E97" s="232" t="s">
        <v>34</v>
      </c>
      <c r="F97" s="233" t="s">
        <v>149</v>
      </c>
      <c r="G97" s="230"/>
      <c r="H97" s="234">
        <v>1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AT97" s="240" t="s">
        <v>145</v>
      </c>
      <c r="AU97" s="240" t="s">
        <v>87</v>
      </c>
      <c r="AV97" s="13" t="s">
        <v>143</v>
      </c>
      <c r="AW97" s="13" t="s">
        <v>41</v>
      </c>
      <c r="AX97" s="13" t="s">
        <v>82</v>
      </c>
      <c r="AY97" s="240" t="s">
        <v>136</v>
      </c>
    </row>
    <row r="98" spans="2:65" s="1" customFormat="1" ht="22.5" customHeight="1">
      <c r="B98" s="42"/>
      <c r="C98" s="194" t="s">
        <v>155</v>
      </c>
      <c r="D98" s="194" t="s">
        <v>138</v>
      </c>
      <c r="E98" s="195" t="s">
        <v>675</v>
      </c>
      <c r="F98" s="196" t="s">
        <v>676</v>
      </c>
      <c r="G98" s="197" t="s">
        <v>250</v>
      </c>
      <c r="H98" s="198">
        <v>1</v>
      </c>
      <c r="I98" s="199"/>
      <c r="J98" s="200">
        <f>ROUND(I98*H98,2)</f>
        <v>0</v>
      </c>
      <c r="K98" s="196" t="s">
        <v>673</v>
      </c>
      <c r="L98" s="62"/>
      <c r="M98" s="201" t="s">
        <v>34</v>
      </c>
      <c r="N98" s="202" t="s">
        <v>48</v>
      </c>
      <c r="O98" s="43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24" t="s">
        <v>661</v>
      </c>
      <c r="AT98" s="24" t="s">
        <v>138</v>
      </c>
      <c r="AU98" s="24" t="s">
        <v>87</v>
      </c>
      <c r="AY98" s="24" t="s">
        <v>136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24" t="s">
        <v>82</v>
      </c>
      <c r="BK98" s="205">
        <f>ROUND(I98*H98,2)</f>
        <v>0</v>
      </c>
      <c r="BL98" s="24" t="s">
        <v>661</v>
      </c>
      <c r="BM98" s="24" t="s">
        <v>677</v>
      </c>
    </row>
    <row r="99" spans="2:65" s="12" customFormat="1" ht="13.5">
      <c r="B99" s="218"/>
      <c r="C99" s="219"/>
      <c r="D99" s="208" t="s">
        <v>145</v>
      </c>
      <c r="E99" s="220" t="s">
        <v>34</v>
      </c>
      <c r="F99" s="221" t="s">
        <v>82</v>
      </c>
      <c r="G99" s="219"/>
      <c r="H99" s="222">
        <v>1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145</v>
      </c>
      <c r="AU99" s="228" t="s">
        <v>87</v>
      </c>
      <c r="AV99" s="12" t="s">
        <v>87</v>
      </c>
      <c r="AW99" s="12" t="s">
        <v>41</v>
      </c>
      <c r="AX99" s="12" t="s">
        <v>77</v>
      </c>
      <c r="AY99" s="228" t="s">
        <v>136</v>
      </c>
    </row>
    <row r="100" spans="2:65" s="13" customFormat="1" ht="13.5">
      <c r="B100" s="229"/>
      <c r="C100" s="230"/>
      <c r="D100" s="231" t="s">
        <v>145</v>
      </c>
      <c r="E100" s="232" t="s">
        <v>34</v>
      </c>
      <c r="F100" s="233" t="s">
        <v>149</v>
      </c>
      <c r="G100" s="230"/>
      <c r="H100" s="234">
        <v>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145</v>
      </c>
      <c r="AU100" s="240" t="s">
        <v>87</v>
      </c>
      <c r="AV100" s="13" t="s">
        <v>143</v>
      </c>
      <c r="AW100" s="13" t="s">
        <v>41</v>
      </c>
      <c r="AX100" s="13" t="s">
        <v>82</v>
      </c>
      <c r="AY100" s="240" t="s">
        <v>136</v>
      </c>
    </row>
    <row r="101" spans="2:65" s="1" customFormat="1" ht="22.5" customHeight="1">
      <c r="B101" s="42"/>
      <c r="C101" s="194" t="s">
        <v>143</v>
      </c>
      <c r="D101" s="194" t="s">
        <v>138</v>
      </c>
      <c r="E101" s="195" t="s">
        <v>678</v>
      </c>
      <c r="F101" s="196" t="s">
        <v>679</v>
      </c>
      <c r="G101" s="197" t="s">
        <v>250</v>
      </c>
      <c r="H101" s="198">
        <v>1</v>
      </c>
      <c r="I101" s="199"/>
      <c r="J101" s="200">
        <f>ROUND(I101*H101,2)</f>
        <v>0</v>
      </c>
      <c r="K101" s="196" t="s">
        <v>680</v>
      </c>
      <c r="L101" s="62"/>
      <c r="M101" s="201" t="s">
        <v>34</v>
      </c>
      <c r="N101" s="202" t="s">
        <v>48</v>
      </c>
      <c r="O101" s="43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24" t="s">
        <v>661</v>
      </c>
      <c r="AT101" s="24" t="s">
        <v>138</v>
      </c>
      <c r="AU101" s="24" t="s">
        <v>87</v>
      </c>
      <c r="AY101" s="24" t="s">
        <v>136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24" t="s">
        <v>82</v>
      </c>
      <c r="BK101" s="205">
        <f>ROUND(I101*H101,2)</f>
        <v>0</v>
      </c>
      <c r="BL101" s="24" t="s">
        <v>661</v>
      </c>
      <c r="BM101" s="24" t="s">
        <v>681</v>
      </c>
    </row>
    <row r="102" spans="2:65" s="12" customFormat="1" ht="13.5">
      <c r="B102" s="218"/>
      <c r="C102" s="219"/>
      <c r="D102" s="208" t="s">
        <v>145</v>
      </c>
      <c r="E102" s="220" t="s">
        <v>34</v>
      </c>
      <c r="F102" s="221" t="s">
        <v>82</v>
      </c>
      <c r="G102" s="219"/>
      <c r="H102" s="222">
        <v>1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145</v>
      </c>
      <c r="AU102" s="228" t="s">
        <v>87</v>
      </c>
      <c r="AV102" s="12" t="s">
        <v>87</v>
      </c>
      <c r="AW102" s="12" t="s">
        <v>41</v>
      </c>
      <c r="AX102" s="12" t="s">
        <v>77</v>
      </c>
      <c r="AY102" s="228" t="s">
        <v>136</v>
      </c>
    </row>
    <row r="103" spans="2:65" s="13" customFormat="1" ht="13.5">
      <c r="B103" s="229"/>
      <c r="C103" s="230"/>
      <c r="D103" s="231" t="s">
        <v>145</v>
      </c>
      <c r="E103" s="232" t="s">
        <v>34</v>
      </c>
      <c r="F103" s="233" t="s">
        <v>149</v>
      </c>
      <c r="G103" s="230"/>
      <c r="H103" s="234">
        <v>1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145</v>
      </c>
      <c r="AU103" s="240" t="s">
        <v>87</v>
      </c>
      <c r="AV103" s="13" t="s">
        <v>143</v>
      </c>
      <c r="AW103" s="13" t="s">
        <v>41</v>
      </c>
      <c r="AX103" s="13" t="s">
        <v>82</v>
      </c>
      <c r="AY103" s="240" t="s">
        <v>136</v>
      </c>
    </row>
    <row r="104" spans="2:65" s="1" customFormat="1" ht="31.5" customHeight="1">
      <c r="B104" s="42"/>
      <c r="C104" s="194" t="s">
        <v>166</v>
      </c>
      <c r="D104" s="194" t="s">
        <v>138</v>
      </c>
      <c r="E104" s="195" t="s">
        <v>682</v>
      </c>
      <c r="F104" s="196" t="s">
        <v>683</v>
      </c>
      <c r="G104" s="197" t="s">
        <v>250</v>
      </c>
      <c r="H104" s="198">
        <v>1</v>
      </c>
      <c r="I104" s="199"/>
      <c r="J104" s="200">
        <f>ROUND(I104*H104,2)</f>
        <v>0</v>
      </c>
      <c r="K104" s="196" t="s">
        <v>673</v>
      </c>
      <c r="L104" s="62"/>
      <c r="M104" s="201" t="s">
        <v>34</v>
      </c>
      <c r="N104" s="202" t="s">
        <v>48</v>
      </c>
      <c r="O104" s="43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24" t="s">
        <v>661</v>
      </c>
      <c r="AT104" s="24" t="s">
        <v>138</v>
      </c>
      <c r="AU104" s="24" t="s">
        <v>87</v>
      </c>
      <c r="AY104" s="24" t="s">
        <v>136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24" t="s">
        <v>82</v>
      </c>
      <c r="BK104" s="205">
        <f>ROUND(I104*H104,2)</f>
        <v>0</v>
      </c>
      <c r="BL104" s="24" t="s">
        <v>661</v>
      </c>
      <c r="BM104" s="24" t="s">
        <v>684</v>
      </c>
    </row>
    <row r="105" spans="2:65" s="12" customFormat="1" ht="13.5">
      <c r="B105" s="218"/>
      <c r="C105" s="219"/>
      <c r="D105" s="208" t="s">
        <v>145</v>
      </c>
      <c r="E105" s="220" t="s">
        <v>34</v>
      </c>
      <c r="F105" s="221" t="s">
        <v>82</v>
      </c>
      <c r="G105" s="219"/>
      <c r="H105" s="222">
        <v>1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145</v>
      </c>
      <c r="AU105" s="228" t="s">
        <v>87</v>
      </c>
      <c r="AV105" s="12" t="s">
        <v>87</v>
      </c>
      <c r="AW105" s="12" t="s">
        <v>41</v>
      </c>
      <c r="AX105" s="12" t="s">
        <v>77</v>
      </c>
      <c r="AY105" s="228" t="s">
        <v>136</v>
      </c>
    </row>
    <row r="106" spans="2:65" s="13" customFormat="1" ht="13.5">
      <c r="B106" s="229"/>
      <c r="C106" s="230"/>
      <c r="D106" s="208" t="s">
        <v>145</v>
      </c>
      <c r="E106" s="241" t="s">
        <v>34</v>
      </c>
      <c r="F106" s="242" t="s">
        <v>149</v>
      </c>
      <c r="G106" s="230"/>
      <c r="H106" s="243">
        <v>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AT106" s="240" t="s">
        <v>145</v>
      </c>
      <c r="AU106" s="240" t="s">
        <v>87</v>
      </c>
      <c r="AV106" s="13" t="s">
        <v>143</v>
      </c>
      <c r="AW106" s="13" t="s">
        <v>41</v>
      </c>
      <c r="AX106" s="13" t="s">
        <v>82</v>
      </c>
      <c r="AY106" s="240" t="s">
        <v>136</v>
      </c>
    </row>
    <row r="107" spans="2:65" s="10" customFormat="1" ht="29.85" customHeight="1">
      <c r="B107" s="177"/>
      <c r="C107" s="178"/>
      <c r="D107" s="191" t="s">
        <v>76</v>
      </c>
      <c r="E107" s="192" t="s">
        <v>685</v>
      </c>
      <c r="F107" s="192" t="s">
        <v>686</v>
      </c>
      <c r="G107" s="178"/>
      <c r="H107" s="178"/>
      <c r="I107" s="181"/>
      <c r="J107" s="193">
        <f>BK107</f>
        <v>0</v>
      </c>
      <c r="K107" s="178"/>
      <c r="L107" s="183"/>
      <c r="M107" s="184"/>
      <c r="N107" s="185"/>
      <c r="O107" s="185"/>
      <c r="P107" s="186">
        <f>SUM(P108:P110)</f>
        <v>0</v>
      </c>
      <c r="Q107" s="185"/>
      <c r="R107" s="186">
        <f>SUM(R108:R110)</f>
        <v>0</v>
      </c>
      <c r="S107" s="185"/>
      <c r="T107" s="187">
        <f>SUM(T108:T110)</f>
        <v>0</v>
      </c>
      <c r="AR107" s="188" t="s">
        <v>166</v>
      </c>
      <c r="AT107" s="189" t="s">
        <v>76</v>
      </c>
      <c r="AU107" s="189" t="s">
        <v>82</v>
      </c>
      <c r="AY107" s="188" t="s">
        <v>136</v>
      </c>
      <c r="BK107" s="190">
        <f>SUM(BK108:BK110)</f>
        <v>0</v>
      </c>
    </row>
    <row r="108" spans="2:65" s="1" customFormat="1" ht="22.5" customHeight="1">
      <c r="B108" s="42"/>
      <c r="C108" s="194" t="s">
        <v>171</v>
      </c>
      <c r="D108" s="194" t="s">
        <v>138</v>
      </c>
      <c r="E108" s="195" t="s">
        <v>687</v>
      </c>
      <c r="F108" s="196" t="s">
        <v>688</v>
      </c>
      <c r="G108" s="197" t="s">
        <v>250</v>
      </c>
      <c r="H108" s="198">
        <v>1</v>
      </c>
      <c r="I108" s="199"/>
      <c r="J108" s="200">
        <f>ROUND(I108*H108,2)</f>
        <v>0</v>
      </c>
      <c r="K108" s="196" t="s">
        <v>673</v>
      </c>
      <c r="L108" s="62"/>
      <c r="M108" s="201" t="s">
        <v>34</v>
      </c>
      <c r="N108" s="202" t="s">
        <v>48</v>
      </c>
      <c r="O108" s="43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24" t="s">
        <v>661</v>
      </c>
      <c r="AT108" s="24" t="s">
        <v>138</v>
      </c>
      <c r="AU108" s="24" t="s">
        <v>87</v>
      </c>
      <c r="AY108" s="24" t="s">
        <v>136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24" t="s">
        <v>82</v>
      </c>
      <c r="BK108" s="205">
        <f>ROUND(I108*H108,2)</f>
        <v>0</v>
      </c>
      <c r="BL108" s="24" t="s">
        <v>661</v>
      </c>
      <c r="BM108" s="24" t="s">
        <v>689</v>
      </c>
    </row>
    <row r="109" spans="2:65" s="12" customFormat="1" ht="13.5">
      <c r="B109" s="218"/>
      <c r="C109" s="219"/>
      <c r="D109" s="208" t="s">
        <v>145</v>
      </c>
      <c r="E109" s="220" t="s">
        <v>34</v>
      </c>
      <c r="F109" s="221" t="s">
        <v>82</v>
      </c>
      <c r="G109" s="219"/>
      <c r="H109" s="222">
        <v>1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145</v>
      </c>
      <c r="AU109" s="228" t="s">
        <v>87</v>
      </c>
      <c r="AV109" s="12" t="s">
        <v>87</v>
      </c>
      <c r="AW109" s="12" t="s">
        <v>41</v>
      </c>
      <c r="AX109" s="12" t="s">
        <v>77</v>
      </c>
      <c r="AY109" s="228" t="s">
        <v>136</v>
      </c>
    </row>
    <row r="110" spans="2:65" s="13" customFormat="1" ht="13.5">
      <c r="B110" s="229"/>
      <c r="C110" s="230"/>
      <c r="D110" s="208" t="s">
        <v>145</v>
      </c>
      <c r="E110" s="241" t="s">
        <v>34</v>
      </c>
      <c r="F110" s="242" t="s">
        <v>149</v>
      </c>
      <c r="G110" s="230"/>
      <c r="H110" s="243">
        <v>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145</v>
      </c>
      <c r="AU110" s="240" t="s">
        <v>87</v>
      </c>
      <c r="AV110" s="13" t="s">
        <v>143</v>
      </c>
      <c r="AW110" s="13" t="s">
        <v>41</v>
      </c>
      <c r="AX110" s="13" t="s">
        <v>82</v>
      </c>
      <c r="AY110" s="240" t="s">
        <v>136</v>
      </c>
    </row>
    <row r="111" spans="2:65" s="10" customFormat="1" ht="29.85" customHeight="1">
      <c r="B111" s="177"/>
      <c r="C111" s="178"/>
      <c r="D111" s="191" t="s">
        <v>76</v>
      </c>
      <c r="E111" s="192" t="s">
        <v>690</v>
      </c>
      <c r="F111" s="192" t="s">
        <v>691</v>
      </c>
      <c r="G111" s="178"/>
      <c r="H111" s="178"/>
      <c r="I111" s="181"/>
      <c r="J111" s="193">
        <f>BK111</f>
        <v>0</v>
      </c>
      <c r="K111" s="178"/>
      <c r="L111" s="183"/>
      <c r="M111" s="184"/>
      <c r="N111" s="185"/>
      <c r="O111" s="185"/>
      <c r="P111" s="186">
        <f>SUM(P112:P114)</f>
        <v>0</v>
      </c>
      <c r="Q111" s="185"/>
      <c r="R111" s="186">
        <f>SUM(R112:R114)</f>
        <v>0</v>
      </c>
      <c r="S111" s="185"/>
      <c r="T111" s="187">
        <f>SUM(T112:T114)</f>
        <v>0</v>
      </c>
      <c r="AR111" s="188" t="s">
        <v>166</v>
      </c>
      <c r="AT111" s="189" t="s">
        <v>76</v>
      </c>
      <c r="AU111" s="189" t="s">
        <v>82</v>
      </c>
      <c r="AY111" s="188" t="s">
        <v>136</v>
      </c>
      <c r="BK111" s="190">
        <f>SUM(BK112:BK114)</f>
        <v>0</v>
      </c>
    </row>
    <row r="112" spans="2:65" s="1" customFormat="1" ht="22.5" customHeight="1">
      <c r="B112" s="42"/>
      <c r="C112" s="194" t="s">
        <v>175</v>
      </c>
      <c r="D112" s="194" t="s">
        <v>138</v>
      </c>
      <c r="E112" s="195" t="s">
        <v>692</v>
      </c>
      <c r="F112" s="196" t="s">
        <v>693</v>
      </c>
      <c r="G112" s="197" t="s">
        <v>250</v>
      </c>
      <c r="H112" s="198">
        <v>1</v>
      </c>
      <c r="I112" s="199"/>
      <c r="J112" s="200">
        <f>ROUND(I112*H112,2)</f>
        <v>0</v>
      </c>
      <c r="K112" s="196" t="s">
        <v>673</v>
      </c>
      <c r="L112" s="62"/>
      <c r="M112" s="201" t="s">
        <v>34</v>
      </c>
      <c r="N112" s="202" t="s">
        <v>48</v>
      </c>
      <c r="O112" s="43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24" t="s">
        <v>661</v>
      </c>
      <c r="AT112" s="24" t="s">
        <v>138</v>
      </c>
      <c r="AU112" s="24" t="s">
        <v>87</v>
      </c>
      <c r="AY112" s="24" t="s">
        <v>136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24" t="s">
        <v>82</v>
      </c>
      <c r="BK112" s="205">
        <f>ROUND(I112*H112,2)</f>
        <v>0</v>
      </c>
      <c r="BL112" s="24" t="s">
        <v>661</v>
      </c>
      <c r="BM112" s="24" t="s">
        <v>694</v>
      </c>
    </row>
    <row r="113" spans="2:65" s="12" customFormat="1" ht="13.5">
      <c r="B113" s="218"/>
      <c r="C113" s="219"/>
      <c r="D113" s="208" t="s">
        <v>145</v>
      </c>
      <c r="E113" s="220" t="s">
        <v>34</v>
      </c>
      <c r="F113" s="221" t="s">
        <v>82</v>
      </c>
      <c r="G113" s="219"/>
      <c r="H113" s="222">
        <v>1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145</v>
      </c>
      <c r="AU113" s="228" t="s">
        <v>87</v>
      </c>
      <c r="AV113" s="12" t="s">
        <v>87</v>
      </c>
      <c r="AW113" s="12" t="s">
        <v>41</v>
      </c>
      <c r="AX113" s="12" t="s">
        <v>77</v>
      </c>
      <c r="AY113" s="228" t="s">
        <v>136</v>
      </c>
    </row>
    <row r="114" spans="2:65" s="13" customFormat="1" ht="13.5">
      <c r="B114" s="229"/>
      <c r="C114" s="230"/>
      <c r="D114" s="208" t="s">
        <v>145</v>
      </c>
      <c r="E114" s="241" t="s">
        <v>34</v>
      </c>
      <c r="F114" s="242" t="s">
        <v>149</v>
      </c>
      <c r="G114" s="230"/>
      <c r="H114" s="243">
        <v>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145</v>
      </c>
      <c r="AU114" s="240" t="s">
        <v>87</v>
      </c>
      <c r="AV114" s="13" t="s">
        <v>143</v>
      </c>
      <c r="AW114" s="13" t="s">
        <v>41</v>
      </c>
      <c r="AX114" s="13" t="s">
        <v>82</v>
      </c>
      <c r="AY114" s="240" t="s">
        <v>136</v>
      </c>
    </row>
    <row r="115" spans="2:65" s="10" customFormat="1" ht="29.85" customHeight="1">
      <c r="B115" s="177"/>
      <c r="C115" s="178"/>
      <c r="D115" s="191" t="s">
        <v>76</v>
      </c>
      <c r="E115" s="192" t="s">
        <v>695</v>
      </c>
      <c r="F115" s="192" t="s">
        <v>696</v>
      </c>
      <c r="G115" s="178"/>
      <c r="H115" s="178"/>
      <c r="I115" s="181"/>
      <c r="J115" s="193">
        <f>BK115</f>
        <v>0</v>
      </c>
      <c r="K115" s="178"/>
      <c r="L115" s="183"/>
      <c r="M115" s="184"/>
      <c r="N115" s="185"/>
      <c r="O115" s="185"/>
      <c r="P115" s="186">
        <f>SUM(P116:P126)</f>
        <v>0</v>
      </c>
      <c r="Q115" s="185"/>
      <c r="R115" s="186">
        <f>SUM(R116:R126)</f>
        <v>0</v>
      </c>
      <c r="S115" s="185"/>
      <c r="T115" s="187">
        <f>SUM(T116:T126)</f>
        <v>0</v>
      </c>
      <c r="AR115" s="188" t="s">
        <v>166</v>
      </c>
      <c r="AT115" s="189" t="s">
        <v>76</v>
      </c>
      <c r="AU115" s="189" t="s">
        <v>82</v>
      </c>
      <c r="AY115" s="188" t="s">
        <v>136</v>
      </c>
      <c r="BK115" s="190">
        <f>SUM(BK116:BK126)</f>
        <v>0</v>
      </c>
    </row>
    <row r="116" spans="2:65" s="1" customFormat="1" ht="22.5" customHeight="1">
      <c r="B116" s="42"/>
      <c r="C116" s="194" t="s">
        <v>182</v>
      </c>
      <c r="D116" s="194" t="s">
        <v>138</v>
      </c>
      <c r="E116" s="195" t="s">
        <v>697</v>
      </c>
      <c r="F116" s="196" t="s">
        <v>698</v>
      </c>
      <c r="G116" s="197" t="s">
        <v>250</v>
      </c>
      <c r="H116" s="198">
        <v>1</v>
      </c>
      <c r="I116" s="199"/>
      <c r="J116" s="200">
        <f>ROUND(I116*H116,2)</f>
        <v>0</v>
      </c>
      <c r="K116" s="196" t="s">
        <v>673</v>
      </c>
      <c r="L116" s="62"/>
      <c r="M116" s="201" t="s">
        <v>34</v>
      </c>
      <c r="N116" s="202" t="s">
        <v>48</v>
      </c>
      <c r="O116" s="43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24" t="s">
        <v>661</v>
      </c>
      <c r="AT116" s="24" t="s">
        <v>138</v>
      </c>
      <c r="AU116" s="24" t="s">
        <v>87</v>
      </c>
      <c r="AY116" s="24" t="s">
        <v>136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24" t="s">
        <v>82</v>
      </c>
      <c r="BK116" s="205">
        <f>ROUND(I116*H116,2)</f>
        <v>0</v>
      </c>
      <c r="BL116" s="24" t="s">
        <v>661</v>
      </c>
      <c r="BM116" s="24" t="s">
        <v>699</v>
      </c>
    </row>
    <row r="117" spans="2:65" s="11" customFormat="1" ht="13.5">
      <c r="B117" s="206"/>
      <c r="C117" s="207"/>
      <c r="D117" s="208" t="s">
        <v>145</v>
      </c>
      <c r="E117" s="209" t="s">
        <v>34</v>
      </c>
      <c r="F117" s="210" t="s">
        <v>700</v>
      </c>
      <c r="G117" s="207"/>
      <c r="H117" s="211" t="s">
        <v>34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145</v>
      </c>
      <c r="AU117" s="217" t="s">
        <v>87</v>
      </c>
      <c r="AV117" s="11" t="s">
        <v>82</v>
      </c>
      <c r="AW117" s="11" t="s">
        <v>41</v>
      </c>
      <c r="AX117" s="11" t="s">
        <v>77</v>
      </c>
      <c r="AY117" s="217" t="s">
        <v>136</v>
      </c>
    </row>
    <row r="118" spans="2:65" s="11" customFormat="1" ht="13.5">
      <c r="B118" s="206"/>
      <c r="C118" s="207"/>
      <c r="D118" s="208" t="s">
        <v>145</v>
      </c>
      <c r="E118" s="209" t="s">
        <v>34</v>
      </c>
      <c r="F118" s="210" t="s">
        <v>701</v>
      </c>
      <c r="G118" s="207"/>
      <c r="H118" s="211" t="s">
        <v>34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145</v>
      </c>
      <c r="AU118" s="217" t="s">
        <v>87</v>
      </c>
      <c r="AV118" s="11" t="s">
        <v>82</v>
      </c>
      <c r="AW118" s="11" t="s">
        <v>41</v>
      </c>
      <c r="AX118" s="11" t="s">
        <v>77</v>
      </c>
      <c r="AY118" s="217" t="s">
        <v>136</v>
      </c>
    </row>
    <row r="119" spans="2:65" s="11" customFormat="1" ht="13.5">
      <c r="B119" s="206"/>
      <c r="C119" s="207"/>
      <c r="D119" s="208" t="s">
        <v>145</v>
      </c>
      <c r="E119" s="209" t="s">
        <v>34</v>
      </c>
      <c r="F119" s="210" t="s">
        <v>702</v>
      </c>
      <c r="G119" s="207"/>
      <c r="H119" s="211" t="s">
        <v>34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145</v>
      </c>
      <c r="AU119" s="217" t="s">
        <v>87</v>
      </c>
      <c r="AV119" s="11" t="s">
        <v>82</v>
      </c>
      <c r="AW119" s="11" t="s">
        <v>41</v>
      </c>
      <c r="AX119" s="11" t="s">
        <v>77</v>
      </c>
      <c r="AY119" s="217" t="s">
        <v>136</v>
      </c>
    </row>
    <row r="120" spans="2:65" s="11" customFormat="1" ht="13.5">
      <c r="B120" s="206"/>
      <c r="C120" s="207"/>
      <c r="D120" s="208" t="s">
        <v>145</v>
      </c>
      <c r="E120" s="209" t="s">
        <v>34</v>
      </c>
      <c r="F120" s="210" t="s">
        <v>703</v>
      </c>
      <c r="G120" s="207"/>
      <c r="H120" s="211" t="s">
        <v>34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145</v>
      </c>
      <c r="AU120" s="217" t="s">
        <v>87</v>
      </c>
      <c r="AV120" s="11" t="s">
        <v>82</v>
      </c>
      <c r="AW120" s="11" t="s">
        <v>41</v>
      </c>
      <c r="AX120" s="11" t="s">
        <v>77</v>
      </c>
      <c r="AY120" s="217" t="s">
        <v>136</v>
      </c>
    </row>
    <row r="121" spans="2:65" s="11" customFormat="1" ht="13.5">
      <c r="B121" s="206"/>
      <c r="C121" s="207"/>
      <c r="D121" s="208" t="s">
        <v>145</v>
      </c>
      <c r="E121" s="209" t="s">
        <v>34</v>
      </c>
      <c r="F121" s="210" t="s">
        <v>704</v>
      </c>
      <c r="G121" s="207"/>
      <c r="H121" s="211" t="s">
        <v>34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145</v>
      </c>
      <c r="AU121" s="217" t="s">
        <v>87</v>
      </c>
      <c r="AV121" s="11" t="s">
        <v>82</v>
      </c>
      <c r="AW121" s="11" t="s">
        <v>41</v>
      </c>
      <c r="AX121" s="11" t="s">
        <v>77</v>
      </c>
      <c r="AY121" s="217" t="s">
        <v>136</v>
      </c>
    </row>
    <row r="122" spans="2:65" s="11" customFormat="1" ht="13.5">
      <c r="B122" s="206"/>
      <c r="C122" s="207"/>
      <c r="D122" s="208" t="s">
        <v>145</v>
      </c>
      <c r="E122" s="209" t="s">
        <v>34</v>
      </c>
      <c r="F122" s="210" t="s">
        <v>705</v>
      </c>
      <c r="G122" s="207"/>
      <c r="H122" s="211" t="s">
        <v>34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145</v>
      </c>
      <c r="AU122" s="217" t="s">
        <v>87</v>
      </c>
      <c r="AV122" s="11" t="s">
        <v>82</v>
      </c>
      <c r="AW122" s="11" t="s">
        <v>41</v>
      </c>
      <c r="AX122" s="11" t="s">
        <v>77</v>
      </c>
      <c r="AY122" s="217" t="s">
        <v>136</v>
      </c>
    </row>
    <row r="123" spans="2:65" s="11" customFormat="1" ht="13.5">
      <c r="B123" s="206"/>
      <c r="C123" s="207"/>
      <c r="D123" s="208" t="s">
        <v>145</v>
      </c>
      <c r="E123" s="209" t="s">
        <v>34</v>
      </c>
      <c r="F123" s="210" t="s">
        <v>706</v>
      </c>
      <c r="G123" s="207"/>
      <c r="H123" s="211" t="s">
        <v>34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145</v>
      </c>
      <c r="AU123" s="217" t="s">
        <v>87</v>
      </c>
      <c r="AV123" s="11" t="s">
        <v>82</v>
      </c>
      <c r="AW123" s="11" t="s">
        <v>41</v>
      </c>
      <c r="AX123" s="11" t="s">
        <v>77</v>
      </c>
      <c r="AY123" s="217" t="s">
        <v>136</v>
      </c>
    </row>
    <row r="124" spans="2:65" s="11" customFormat="1" ht="27">
      <c r="B124" s="206"/>
      <c r="C124" s="207"/>
      <c r="D124" s="208" t="s">
        <v>145</v>
      </c>
      <c r="E124" s="209" t="s">
        <v>34</v>
      </c>
      <c r="F124" s="210" t="s">
        <v>707</v>
      </c>
      <c r="G124" s="207"/>
      <c r="H124" s="211" t="s">
        <v>34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145</v>
      </c>
      <c r="AU124" s="217" t="s">
        <v>87</v>
      </c>
      <c r="AV124" s="11" t="s">
        <v>82</v>
      </c>
      <c r="AW124" s="11" t="s">
        <v>41</v>
      </c>
      <c r="AX124" s="11" t="s">
        <v>77</v>
      </c>
      <c r="AY124" s="217" t="s">
        <v>136</v>
      </c>
    </row>
    <row r="125" spans="2:65" s="12" customFormat="1" ht="13.5">
      <c r="B125" s="218"/>
      <c r="C125" s="219"/>
      <c r="D125" s="208" t="s">
        <v>145</v>
      </c>
      <c r="E125" s="220" t="s">
        <v>34</v>
      </c>
      <c r="F125" s="221" t="s">
        <v>82</v>
      </c>
      <c r="G125" s="219"/>
      <c r="H125" s="222">
        <v>1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145</v>
      </c>
      <c r="AU125" s="228" t="s">
        <v>87</v>
      </c>
      <c r="AV125" s="12" t="s">
        <v>87</v>
      </c>
      <c r="AW125" s="12" t="s">
        <v>41</v>
      </c>
      <c r="AX125" s="12" t="s">
        <v>77</v>
      </c>
      <c r="AY125" s="228" t="s">
        <v>136</v>
      </c>
    </row>
    <row r="126" spans="2:65" s="13" customFormat="1" ht="13.5">
      <c r="B126" s="229"/>
      <c r="C126" s="230"/>
      <c r="D126" s="208" t="s">
        <v>145</v>
      </c>
      <c r="E126" s="241" t="s">
        <v>34</v>
      </c>
      <c r="F126" s="242" t="s">
        <v>149</v>
      </c>
      <c r="G126" s="230"/>
      <c r="H126" s="243">
        <v>1</v>
      </c>
      <c r="I126" s="235"/>
      <c r="J126" s="230"/>
      <c r="K126" s="230"/>
      <c r="L126" s="236"/>
      <c r="M126" s="273"/>
      <c r="N126" s="274"/>
      <c r="O126" s="274"/>
      <c r="P126" s="274"/>
      <c r="Q126" s="274"/>
      <c r="R126" s="274"/>
      <c r="S126" s="274"/>
      <c r="T126" s="275"/>
      <c r="AT126" s="240" t="s">
        <v>145</v>
      </c>
      <c r="AU126" s="240" t="s">
        <v>87</v>
      </c>
      <c r="AV126" s="13" t="s">
        <v>143</v>
      </c>
      <c r="AW126" s="13" t="s">
        <v>41</v>
      </c>
      <c r="AX126" s="13" t="s">
        <v>82</v>
      </c>
      <c r="AY126" s="240" t="s">
        <v>136</v>
      </c>
    </row>
    <row r="127" spans="2:65" s="1" customFormat="1" ht="6.95" customHeight="1">
      <c r="B127" s="57"/>
      <c r="C127" s="58"/>
      <c r="D127" s="58"/>
      <c r="E127" s="58"/>
      <c r="F127" s="58"/>
      <c r="G127" s="58"/>
      <c r="H127" s="58"/>
      <c r="I127" s="140"/>
      <c r="J127" s="58"/>
      <c r="K127" s="58"/>
      <c r="L127" s="62"/>
    </row>
  </sheetData>
  <sheetProtection password="CC35" sheet="1" objects="1" scenarios="1" formatCells="0" formatColumns="0" formatRows="0" sort="0" autoFilter="0"/>
  <autoFilter ref="C80:K126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6" customWidth="1"/>
    <col min="2" max="2" width="1.6640625" style="276" customWidth="1"/>
    <col min="3" max="4" width="5" style="276" customWidth="1"/>
    <col min="5" max="5" width="11.6640625" style="276" customWidth="1"/>
    <col min="6" max="6" width="9.1640625" style="276" customWidth="1"/>
    <col min="7" max="7" width="5" style="276" customWidth="1"/>
    <col min="8" max="8" width="77.83203125" style="276" customWidth="1"/>
    <col min="9" max="10" width="20" style="276" customWidth="1"/>
    <col min="11" max="11" width="1.6640625" style="276" customWidth="1"/>
  </cols>
  <sheetData>
    <row r="1" spans="2:11" ht="37.5" customHeight="1"/>
    <row r="2" spans="2:1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pans="2:11" s="15" customFormat="1" ht="45" customHeight="1">
      <c r="B3" s="280"/>
      <c r="C3" s="403" t="s">
        <v>708</v>
      </c>
      <c r="D3" s="403"/>
      <c r="E3" s="403"/>
      <c r="F3" s="403"/>
      <c r="G3" s="403"/>
      <c r="H3" s="403"/>
      <c r="I3" s="403"/>
      <c r="J3" s="403"/>
      <c r="K3" s="281"/>
    </row>
    <row r="4" spans="2:11" ht="25.5" customHeight="1">
      <c r="B4" s="282"/>
      <c r="C4" s="407" t="s">
        <v>709</v>
      </c>
      <c r="D4" s="407"/>
      <c r="E4" s="407"/>
      <c r="F4" s="407"/>
      <c r="G4" s="407"/>
      <c r="H4" s="407"/>
      <c r="I4" s="407"/>
      <c r="J4" s="407"/>
      <c r="K4" s="283"/>
    </row>
    <row r="5" spans="2:11" ht="5.25" customHeight="1">
      <c r="B5" s="282"/>
      <c r="C5" s="284"/>
      <c r="D5" s="284"/>
      <c r="E5" s="284"/>
      <c r="F5" s="284"/>
      <c r="G5" s="284"/>
      <c r="H5" s="284"/>
      <c r="I5" s="284"/>
      <c r="J5" s="284"/>
      <c r="K5" s="283"/>
    </row>
    <row r="6" spans="2:11" ht="15" customHeight="1">
      <c r="B6" s="282"/>
      <c r="C6" s="406" t="s">
        <v>710</v>
      </c>
      <c r="D6" s="406"/>
      <c r="E6" s="406"/>
      <c r="F6" s="406"/>
      <c r="G6" s="406"/>
      <c r="H6" s="406"/>
      <c r="I6" s="406"/>
      <c r="J6" s="406"/>
      <c r="K6" s="283"/>
    </row>
    <row r="7" spans="2:11" ht="15" customHeight="1">
      <c r="B7" s="286"/>
      <c r="C7" s="406" t="s">
        <v>711</v>
      </c>
      <c r="D7" s="406"/>
      <c r="E7" s="406"/>
      <c r="F7" s="406"/>
      <c r="G7" s="406"/>
      <c r="H7" s="406"/>
      <c r="I7" s="406"/>
      <c r="J7" s="406"/>
      <c r="K7" s="283"/>
    </row>
    <row r="8" spans="2:1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pans="2:11" ht="15" customHeight="1">
      <c r="B9" s="286"/>
      <c r="C9" s="406" t="s">
        <v>712</v>
      </c>
      <c r="D9" s="406"/>
      <c r="E9" s="406"/>
      <c r="F9" s="406"/>
      <c r="G9" s="406"/>
      <c r="H9" s="406"/>
      <c r="I9" s="406"/>
      <c r="J9" s="406"/>
      <c r="K9" s="283"/>
    </row>
    <row r="10" spans="2:11" ht="15" customHeight="1">
      <c r="B10" s="286"/>
      <c r="C10" s="285"/>
      <c r="D10" s="406" t="s">
        <v>713</v>
      </c>
      <c r="E10" s="406"/>
      <c r="F10" s="406"/>
      <c r="G10" s="406"/>
      <c r="H10" s="406"/>
      <c r="I10" s="406"/>
      <c r="J10" s="406"/>
      <c r="K10" s="283"/>
    </row>
    <row r="11" spans="2:11" ht="15" customHeight="1">
      <c r="B11" s="286"/>
      <c r="C11" s="287"/>
      <c r="D11" s="406" t="s">
        <v>714</v>
      </c>
      <c r="E11" s="406"/>
      <c r="F11" s="406"/>
      <c r="G11" s="406"/>
      <c r="H11" s="406"/>
      <c r="I11" s="406"/>
      <c r="J11" s="406"/>
      <c r="K11" s="283"/>
    </row>
    <row r="12" spans="2:11" ht="12.75" customHeight="1">
      <c r="B12" s="286"/>
      <c r="C12" s="287"/>
      <c r="D12" s="287"/>
      <c r="E12" s="287"/>
      <c r="F12" s="287"/>
      <c r="G12" s="287"/>
      <c r="H12" s="287"/>
      <c r="I12" s="287"/>
      <c r="J12" s="287"/>
      <c r="K12" s="283"/>
    </row>
    <row r="13" spans="2:11" ht="15" customHeight="1">
      <c r="B13" s="286"/>
      <c r="C13" s="287"/>
      <c r="D13" s="406" t="s">
        <v>715</v>
      </c>
      <c r="E13" s="406"/>
      <c r="F13" s="406"/>
      <c r="G13" s="406"/>
      <c r="H13" s="406"/>
      <c r="I13" s="406"/>
      <c r="J13" s="406"/>
      <c r="K13" s="283"/>
    </row>
    <row r="14" spans="2:11" ht="15" customHeight="1">
      <c r="B14" s="286"/>
      <c r="C14" s="287"/>
      <c r="D14" s="406" t="s">
        <v>716</v>
      </c>
      <c r="E14" s="406"/>
      <c r="F14" s="406"/>
      <c r="G14" s="406"/>
      <c r="H14" s="406"/>
      <c r="I14" s="406"/>
      <c r="J14" s="406"/>
      <c r="K14" s="283"/>
    </row>
    <row r="15" spans="2:11" ht="15" customHeight="1">
      <c r="B15" s="286"/>
      <c r="C15" s="287"/>
      <c r="D15" s="406" t="s">
        <v>717</v>
      </c>
      <c r="E15" s="406"/>
      <c r="F15" s="406"/>
      <c r="G15" s="406"/>
      <c r="H15" s="406"/>
      <c r="I15" s="406"/>
      <c r="J15" s="406"/>
      <c r="K15" s="283"/>
    </row>
    <row r="16" spans="2:11" ht="15" customHeight="1">
      <c r="B16" s="286"/>
      <c r="C16" s="287"/>
      <c r="D16" s="287"/>
      <c r="E16" s="288" t="s">
        <v>81</v>
      </c>
      <c r="F16" s="406" t="s">
        <v>718</v>
      </c>
      <c r="G16" s="406"/>
      <c r="H16" s="406"/>
      <c r="I16" s="406"/>
      <c r="J16" s="406"/>
      <c r="K16" s="283"/>
    </row>
    <row r="17" spans="2:11" ht="15" customHeight="1">
      <c r="B17" s="286"/>
      <c r="C17" s="287"/>
      <c r="D17" s="287"/>
      <c r="E17" s="288" t="s">
        <v>719</v>
      </c>
      <c r="F17" s="406" t="s">
        <v>720</v>
      </c>
      <c r="G17" s="406"/>
      <c r="H17" s="406"/>
      <c r="I17" s="406"/>
      <c r="J17" s="406"/>
      <c r="K17" s="283"/>
    </row>
    <row r="18" spans="2:11" ht="15" customHeight="1">
      <c r="B18" s="286"/>
      <c r="C18" s="287"/>
      <c r="D18" s="287"/>
      <c r="E18" s="288" t="s">
        <v>721</v>
      </c>
      <c r="F18" s="406" t="s">
        <v>722</v>
      </c>
      <c r="G18" s="406"/>
      <c r="H18" s="406"/>
      <c r="I18" s="406"/>
      <c r="J18" s="406"/>
      <c r="K18" s="283"/>
    </row>
    <row r="19" spans="2:11" ht="15" customHeight="1">
      <c r="B19" s="286"/>
      <c r="C19" s="287"/>
      <c r="D19" s="287"/>
      <c r="E19" s="288" t="s">
        <v>723</v>
      </c>
      <c r="F19" s="406" t="s">
        <v>724</v>
      </c>
      <c r="G19" s="406"/>
      <c r="H19" s="406"/>
      <c r="I19" s="406"/>
      <c r="J19" s="406"/>
      <c r="K19" s="283"/>
    </row>
    <row r="20" spans="2:11" ht="15" customHeight="1">
      <c r="B20" s="286"/>
      <c r="C20" s="287"/>
      <c r="D20" s="287"/>
      <c r="E20" s="288" t="s">
        <v>725</v>
      </c>
      <c r="F20" s="406" t="s">
        <v>726</v>
      </c>
      <c r="G20" s="406"/>
      <c r="H20" s="406"/>
      <c r="I20" s="406"/>
      <c r="J20" s="406"/>
      <c r="K20" s="283"/>
    </row>
    <row r="21" spans="2:11" ht="15" customHeight="1">
      <c r="B21" s="286"/>
      <c r="C21" s="287"/>
      <c r="D21" s="287"/>
      <c r="E21" s="288" t="s">
        <v>727</v>
      </c>
      <c r="F21" s="406" t="s">
        <v>728</v>
      </c>
      <c r="G21" s="406"/>
      <c r="H21" s="406"/>
      <c r="I21" s="406"/>
      <c r="J21" s="406"/>
      <c r="K21" s="283"/>
    </row>
    <row r="22" spans="2:11" ht="12.75" customHeight="1">
      <c r="B22" s="286"/>
      <c r="C22" s="287"/>
      <c r="D22" s="287"/>
      <c r="E22" s="287"/>
      <c r="F22" s="287"/>
      <c r="G22" s="287"/>
      <c r="H22" s="287"/>
      <c r="I22" s="287"/>
      <c r="J22" s="287"/>
      <c r="K22" s="283"/>
    </row>
    <row r="23" spans="2:11" ht="15" customHeight="1">
      <c r="B23" s="286"/>
      <c r="C23" s="406" t="s">
        <v>729</v>
      </c>
      <c r="D23" s="406"/>
      <c r="E23" s="406"/>
      <c r="F23" s="406"/>
      <c r="G23" s="406"/>
      <c r="H23" s="406"/>
      <c r="I23" s="406"/>
      <c r="J23" s="406"/>
      <c r="K23" s="283"/>
    </row>
    <row r="24" spans="2:11" ht="15" customHeight="1">
      <c r="B24" s="286"/>
      <c r="C24" s="406" t="s">
        <v>730</v>
      </c>
      <c r="D24" s="406"/>
      <c r="E24" s="406"/>
      <c r="F24" s="406"/>
      <c r="G24" s="406"/>
      <c r="H24" s="406"/>
      <c r="I24" s="406"/>
      <c r="J24" s="406"/>
      <c r="K24" s="283"/>
    </row>
    <row r="25" spans="2:11" ht="15" customHeight="1">
      <c r="B25" s="286"/>
      <c r="C25" s="285"/>
      <c r="D25" s="406" t="s">
        <v>731</v>
      </c>
      <c r="E25" s="406"/>
      <c r="F25" s="406"/>
      <c r="G25" s="406"/>
      <c r="H25" s="406"/>
      <c r="I25" s="406"/>
      <c r="J25" s="406"/>
      <c r="K25" s="283"/>
    </row>
    <row r="26" spans="2:11" ht="15" customHeight="1">
      <c r="B26" s="286"/>
      <c r="C26" s="287"/>
      <c r="D26" s="406" t="s">
        <v>732</v>
      </c>
      <c r="E26" s="406"/>
      <c r="F26" s="406"/>
      <c r="G26" s="406"/>
      <c r="H26" s="406"/>
      <c r="I26" s="406"/>
      <c r="J26" s="406"/>
      <c r="K26" s="283"/>
    </row>
    <row r="27" spans="2:11" ht="12.75" customHeight="1">
      <c r="B27" s="286"/>
      <c r="C27" s="287"/>
      <c r="D27" s="287"/>
      <c r="E27" s="287"/>
      <c r="F27" s="287"/>
      <c r="G27" s="287"/>
      <c r="H27" s="287"/>
      <c r="I27" s="287"/>
      <c r="J27" s="287"/>
      <c r="K27" s="283"/>
    </row>
    <row r="28" spans="2:11" ht="15" customHeight="1">
      <c r="B28" s="286"/>
      <c r="C28" s="287"/>
      <c r="D28" s="406" t="s">
        <v>733</v>
      </c>
      <c r="E28" s="406"/>
      <c r="F28" s="406"/>
      <c r="G28" s="406"/>
      <c r="H28" s="406"/>
      <c r="I28" s="406"/>
      <c r="J28" s="406"/>
      <c r="K28" s="283"/>
    </row>
    <row r="29" spans="2:11" ht="15" customHeight="1">
      <c r="B29" s="286"/>
      <c r="C29" s="287"/>
      <c r="D29" s="406" t="s">
        <v>734</v>
      </c>
      <c r="E29" s="406"/>
      <c r="F29" s="406"/>
      <c r="G29" s="406"/>
      <c r="H29" s="406"/>
      <c r="I29" s="406"/>
      <c r="J29" s="406"/>
      <c r="K29" s="283"/>
    </row>
    <row r="30" spans="2:11" ht="12.75" customHeight="1">
      <c r="B30" s="286"/>
      <c r="C30" s="287"/>
      <c r="D30" s="287"/>
      <c r="E30" s="287"/>
      <c r="F30" s="287"/>
      <c r="G30" s="287"/>
      <c r="H30" s="287"/>
      <c r="I30" s="287"/>
      <c r="J30" s="287"/>
      <c r="K30" s="283"/>
    </row>
    <row r="31" spans="2:11" ht="15" customHeight="1">
      <c r="B31" s="286"/>
      <c r="C31" s="287"/>
      <c r="D31" s="406" t="s">
        <v>735</v>
      </c>
      <c r="E31" s="406"/>
      <c r="F31" s="406"/>
      <c r="G31" s="406"/>
      <c r="H31" s="406"/>
      <c r="I31" s="406"/>
      <c r="J31" s="406"/>
      <c r="K31" s="283"/>
    </row>
    <row r="32" spans="2:11" ht="15" customHeight="1">
      <c r="B32" s="286"/>
      <c r="C32" s="287"/>
      <c r="D32" s="406" t="s">
        <v>736</v>
      </c>
      <c r="E32" s="406"/>
      <c r="F32" s="406"/>
      <c r="G32" s="406"/>
      <c r="H32" s="406"/>
      <c r="I32" s="406"/>
      <c r="J32" s="406"/>
      <c r="K32" s="283"/>
    </row>
    <row r="33" spans="2:11" ht="15" customHeight="1">
      <c r="B33" s="286"/>
      <c r="C33" s="287"/>
      <c r="D33" s="406" t="s">
        <v>737</v>
      </c>
      <c r="E33" s="406"/>
      <c r="F33" s="406"/>
      <c r="G33" s="406"/>
      <c r="H33" s="406"/>
      <c r="I33" s="406"/>
      <c r="J33" s="406"/>
      <c r="K33" s="283"/>
    </row>
    <row r="34" spans="2:11" ht="15" customHeight="1">
      <c r="B34" s="286"/>
      <c r="C34" s="287"/>
      <c r="D34" s="285"/>
      <c r="E34" s="289" t="s">
        <v>121</v>
      </c>
      <c r="F34" s="285"/>
      <c r="G34" s="406" t="s">
        <v>738</v>
      </c>
      <c r="H34" s="406"/>
      <c r="I34" s="406"/>
      <c r="J34" s="406"/>
      <c r="K34" s="283"/>
    </row>
    <row r="35" spans="2:11" ht="30.75" customHeight="1">
      <c r="B35" s="286"/>
      <c r="C35" s="287"/>
      <c r="D35" s="285"/>
      <c r="E35" s="289" t="s">
        <v>739</v>
      </c>
      <c r="F35" s="285"/>
      <c r="G35" s="406" t="s">
        <v>740</v>
      </c>
      <c r="H35" s="406"/>
      <c r="I35" s="406"/>
      <c r="J35" s="406"/>
      <c r="K35" s="283"/>
    </row>
    <row r="36" spans="2:11" ht="15" customHeight="1">
      <c r="B36" s="286"/>
      <c r="C36" s="287"/>
      <c r="D36" s="285"/>
      <c r="E36" s="289" t="s">
        <v>58</v>
      </c>
      <c r="F36" s="285"/>
      <c r="G36" s="406" t="s">
        <v>741</v>
      </c>
      <c r="H36" s="406"/>
      <c r="I36" s="406"/>
      <c r="J36" s="406"/>
      <c r="K36" s="283"/>
    </row>
    <row r="37" spans="2:11" ht="15" customHeight="1">
      <c r="B37" s="286"/>
      <c r="C37" s="287"/>
      <c r="D37" s="285"/>
      <c r="E37" s="289" t="s">
        <v>122</v>
      </c>
      <c r="F37" s="285"/>
      <c r="G37" s="406" t="s">
        <v>742</v>
      </c>
      <c r="H37" s="406"/>
      <c r="I37" s="406"/>
      <c r="J37" s="406"/>
      <c r="K37" s="283"/>
    </row>
    <row r="38" spans="2:11" ht="15" customHeight="1">
      <c r="B38" s="286"/>
      <c r="C38" s="287"/>
      <c r="D38" s="285"/>
      <c r="E38" s="289" t="s">
        <v>123</v>
      </c>
      <c r="F38" s="285"/>
      <c r="G38" s="406" t="s">
        <v>743</v>
      </c>
      <c r="H38" s="406"/>
      <c r="I38" s="406"/>
      <c r="J38" s="406"/>
      <c r="K38" s="283"/>
    </row>
    <row r="39" spans="2:11" ht="15" customHeight="1">
      <c r="B39" s="286"/>
      <c r="C39" s="287"/>
      <c r="D39" s="285"/>
      <c r="E39" s="289" t="s">
        <v>124</v>
      </c>
      <c r="F39" s="285"/>
      <c r="G39" s="406" t="s">
        <v>744</v>
      </c>
      <c r="H39" s="406"/>
      <c r="I39" s="406"/>
      <c r="J39" s="406"/>
      <c r="K39" s="283"/>
    </row>
    <row r="40" spans="2:11" ht="15" customHeight="1">
      <c r="B40" s="286"/>
      <c r="C40" s="287"/>
      <c r="D40" s="285"/>
      <c r="E40" s="289" t="s">
        <v>745</v>
      </c>
      <c r="F40" s="285"/>
      <c r="G40" s="406" t="s">
        <v>746</v>
      </c>
      <c r="H40" s="406"/>
      <c r="I40" s="406"/>
      <c r="J40" s="406"/>
      <c r="K40" s="283"/>
    </row>
    <row r="41" spans="2:11" ht="15" customHeight="1">
      <c r="B41" s="286"/>
      <c r="C41" s="287"/>
      <c r="D41" s="285"/>
      <c r="E41" s="289"/>
      <c r="F41" s="285"/>
      <c r="G41" s="406" t="s">
        <v>747</v>
      </c>
      <c r="H41" s="406"/>
      <c r="I41" s="406"/>
      <c r="J41" s="406"/>
      <c r="K41" s="283"/>
    </row>
    <row r="42" spans="2:11" ht="15" customHeight="1">
      <c r="B42" s="286"/>
      <c r="C42" s="287"/>
      <c r="D42" s="285"/>
      <c r="E42" s="289" t="s">
        <v>748</v>
      </c>
      <c r="F42" s="285"/>
      <c r="G42" s="406" t="s">
        <v>749</v>
      </c>
      <c r="H42" s="406"/>
      <c r="I42" s="406"/>
      <c r="J42" s="406"/>
      <c r="K42" s="283"/>
    </row>
    <row r="43" spans="2:11" ht="15" customHeight="1">
      <c r="B43" s="286"/>
      <c r="C43" s="287"/>
      <c r="D43" s="285"/>
      <c r="E43" s="289" t="s">
        <v>126</v>
      </c>
      <c r="F43" s="285"/>
      <c r="G43" s="406" t="s">
        <v>750</v>
      </c>
      <c r="H43" s="406"/>
      <c r="I43" s="406"/>
      <c r="J43" s="406"/>
      <c r="K43" s="283"/>
    </row>
    <row r="44" spans="2:11" ht="12.75" customHeight="1">
      <c r="B44" s="286"/>
      <c r="C44" s="287"/>
      <c r="D44" s="285"/>
      <c r="E44" s="285"/>
      <c r="F44" s="285"/>
      <c r="G44" s="285"/>
      <c r="H44" s="285"/>
      <c r="I44" s="285"/>
      <c r="J44" s="285"/>
      <c r="K44" s="283"/>
    </row>
    <row r="45" spans="2:11" ht="15" customHeight="1">
      <c r="B45" s="286"/>
      <c r="C45" s="287"/>
      <c r="D45" s="406" t="s">
        <v>751</v>
      </c>
      <c r="E45" s="406"/>
      <c r="F45" s="406"/>
      <c r="G45" s="406"/>
      <c r="H45" s="406"/>
      <c r="I45" s="406"/>
      <c r="J45" s="406"/>
      <c r="K45" s="283"/>
    </row>
    <row r="46" spans="2:11" ht="15" customHeight="1">
      <c r="B46" s="286"/>
      <c r="C46" s="287"/>
      <c r="D46" s="287"/>
      <c r="E46" s="406" t="s">
        <v>752</v>
      </c>
      <c r="F46" s="406"/>
      <c r="G46" s="406"/>
      <c r="H46" s="406"/>
      <c r="I46" s="406"/>
      <c r="J46" s="406"/>
      <c r="K46" s="283"/>
    </row>
    <row r="47" spans="2:11" ht="15" customHeight="1">
      <c r="B47" s="286"/>
      <c r="C47" s="287"/>
      <c r="D47" s="287"/>
      <c r="E47" s="406" t="s">
        <v>753</v>
      </c>
      <c r="F47" s="406"/>
      <c r="G47" s="406"/>
      <c r="H47" s="406"/>
      <c r="I47" s="406"/>
      <c r="J47" s="406"/>
      <c r="K47" s="283"/>
    </row>
    <row r="48" spans="2:11" ht="15" customHeight="1">
      <c r="B48" s="286"/>
      <c r="C48" s="287"/>
      <c r="D48" s="287"/>
      <c r="E48" s="406" t="s">
        <v>754</v>
      </c>
      <c r="F48" s="406"/>
      <c r="G48" s="406"/>
      <c r="H48" s="406"/>
      <c r="I48" s="406"/>
      <c r="J48" s="406"/>
      <c r="K48" s="283"/>
    </row>
    <row r="49" spans="2:11" ht="15" customHeight="1">
      <c r="B49" s="286"/>
      <c r="C49" s="287"/>
      <c r="D49" s="406" t="s">
        <v>755</v>
      </c>
      <c r="E49" s="406"/>
      <c r="F49" s="406"/>
      <c r="G49" s="406"/>
      <c r="H49" s="406"/>
      <c r="I49" s="406"/>
      <c r="J49" s="406"/>
      <c r="K49" s="283"/>
    </row>
    <row r="50" spans="2:11" ht="25.5" customHeight="1">
      <c r="B50" s="282"/>
      <c r="C50" s="407" t="s">
        <v>756</v>
      </c>
      <c r="D50" s="407"/>
      <c r="E50" s="407"/>
      <c r="F50" s="407"/>
      <c r="G50" s="407"/>
      <c r="H50" s="407"/>
      <c r="I50" s="407"/>
      <c r="J50" s="407"/>
      <c r="K50" s="283"/>
    </row>
    <row r="51" spans="2:11" ht="5.25" customHeight="1">
      <c r="B51" s="282"/>
      <c r="C51" s="284"/>
      <c r="D51" s="284"/>
      <c r="E51" s="284"/>
      <c r="F51" s="284"/>
      <c r="G51" s="284"/>
      <c r="H51" s="284"/>
      <c r="I51" s="284"/>
      <c r="J51" s="284"/>
      <c r="K51" s="283"/>
    </row>
    <row r="52" spans="2:11" ht="15" customHeight="1">
      <c r="B52" s="282"/>
      <c r="C52" s="406" t="s">
        <v>757</v>
      </c>
      <c r="D52" s="406"/>
      <c r="E52" s="406"/>
      <c r="F52" s="406"/>
      <c r="G52" s="406"/>
      <c r="H52" s="406"/>
      <c r="I52" s="406"/>
      <c r="J52" s="406"/>
      <c r="K52" s="283"/>
    </row>
    <row r="53" spans="2:11" ht="15" customHeight="1">
      <c r="B53" s="282"/>
      <c r="C53" s="406" t="s">
        <v>758</v>
      </c>
      <c r="D53" s="406"/>
      <c r="E53" s="406"/>
      <c r="F53" s="406"/>
      <c r="G53" s="406"/>
      <c r="H53" s="406"/>
      <c r="I53" s="406"/>
      <c r="J53" s="406"/>
      <c r="K53" s="283"/>
    </row>
    <row r="54" spans="2:11" ht="12.75" customHeight="1">
      <c r="B54" s="282"/>
      <c r="C54" s="285"/>
      <c r="D54" s="285"/>
      <c r="E54" s="285"/>
      <c r="F54" s="285"/>
      <c r="G54" s="285"/>
      <c r="H54" s="285"/>
      <c r="I54" s="285"/>
      <c r="J54" s="285"/>
      <c r="K54" s="283"/>
    </row>
    <row r="55" spans="2:11" ht="15" customHeight="1">
      <c r="B55" s="282"/>
      <c r="C55" s="406" t="s">
        <v>759</v>
      </c>
      <c r="D55" s="406"/>
      <c r="E55" s="406"/>
      <c r="F55" s="406"/>
      <c r="G55" s="406"/>
      <c r="H55" s="406"/>
      <c r="I55" s="406"/>
      <c r="J55" s="406"/>
      <c r="K55" s="283"/>
    </row>
    <row r="56" spans="2:11" ht="15" customHeight="1">
      <c r="B56" s="282"/>
      <c r="C56" s="287"/>
      <c r="D56" s="406" t="s">
        <v>760</v>
      </c>
      <c r="E56" s="406"/>
      <c r="F56" s="406"/>
      <c r="G56" s="406"/>
      <c r="H56" s="406"/>
      <c r="I56" s="406"/>
      <c r="J56" s="406"/>
      <c r="K56" s="283"/>
    </row>
    <row r="57" spans="2:11" ht="15" customHeight="1">
      <c r="B57" s="282"/>
      <c r="C57" s="287"/>
      <c r="D57" s="406" t="s">
        <v>761</v>
      </c>
      <c r="E57" s="406"/>
      <c r="F57" s="406"/>
      <c r="G57" s="406"/>
      <c r="H57" s="406"/>
      <c r="I57" s="406"/>
      <c r="J57" s="406"/>
      <c r="K57" s="283"/>
    </row>
    <row r="58" spans="2:11" ht="15" customHeight="1">
      <c r="B58" s="282"/>
      <c r="C58" s="287"/>
      <c r="D58" s="406" t="s">
        <v>762</v>
      </c>
      <c r="E58" s="406"/>
      <c r="F58" s="406"/>
      <c r="G58" s="406"/>
      <c r="H58" s="406"/>
      <c r="I58" s="406"/>
      <c r="J58" s="406"/>
      <c r="K58" s="283"/>
    </row>
    <row r="59" spans="2:11" ht="15" customHeight="1">
      <c r="B59" s="282"/>
      <c r="C59" s="287"/>
      <c r="D59" s="406" t="s">
        <v>763</v>
      </c>
      <c r="E59" s="406"/>
      <c r="F59" s="406"/>
      <c r="G59" s="406"/>
      <c r="H59" s="406"/>
      <c r="I59" s="406"/>
      <c r="J59" s="406"/>
      <c r="K59" s="283"/>
    </row>
    <row r="60" spans="2:11" ht="15" customHeight="1">
      <c r="B60" s="282"/>
      <c r="C60" s="287"/>
      <c r="D60" s="405" t="s">
        <v>764</v>
      </c>
      <c r="E60" s="405"/>
      <c r="F60" s="405"/>
      <c r="G60" s="405"/>
      <c r="H60" s="405"/>
      <c r="I60" s="405"/>
      <c r="J60" s="405"/>
      <c r="K60" s="283"/>
    </row>
    <row r="61" spans="2:11" ht="15" customHeight="1">
      <c r="B61" s="282"/>
      <c r="C61" s="287"/>
      <c r="D61" s="406" t="s">
        <v>765</v>
      </c>
      <c r="E61" s="406"/>
      <c r="F61" s="406"/>
      <c r="G61" s="406"/>
      <c r="H61" s="406"/>
      <c r="I61" s="406"/>
      <c r="J61" s="406"/>
      <c r="K61" s="283"/>
    </row>
    <row r="62" spans="2:11" ht="12.75" customHeight="1">
      <c r="B62" s="282"/>
      <c r="C62" s="287"/>
      <c r="D62" s="287"/>
      <c r="E62" s="290"/>
      <c r="F62" s="287"/>
      <c r="G62" s="287"/>
      <c r="H62" s="287"/>
      <c r="I62" s="287"/>
      <c r="J62" s="287"/>
      <c r="K62" s="283"/>
    </row>
    <row r="63" spans="2:11" ht="15" customHeight="1">
      <c r="B63" s="282"/>
      <c r="C63" s="287"/>
      <c r="D63" s="406" t="s">
        <v>766</v>
      </c>
      <c r="E63" s="406"/>
      <c r="F63" s="406"/>
      <c r="G63" s="406"/>
      <c r="H63" s="406"/>
      <c r="I63" s="406"/>
      <c r="J63" s="406"/>
      <c r="K63" s="283"/>
    </row>
    <row r="64" spans="2:11" ht="15" customHeight="1">
      <c r="B64" s="282"/>
      <c r="C64" s="287"/>
      <c r="D64" s="405" t="s">
        <v>767</v>
      </c>
      <c r="E64" s="405"/>
      <c r="F64" s="405"/>
      <c r="G64" s="405"/>
      <c r="H64" s="405"/>
      <c r="I64" s="405"/>
      <c r="J64" s="405"/>
      <c r="K64" s="283"/>
    </row>
    <row r="65" spans="2:11" ht="15" customHeight="1">
      <c r="B65" s="282"/>
      <c r="C65" s="287"/>
      <c r="D65" s="406" t="s">
        <v>768</v>
      </c>
      <c r="E65" s="406"/>
      <c r="F65" s="406"/>
      <c r="G65" s="406"/>
      <c r="H65" s="406"/>
      <c r="I65" s="406"/>
      <c r="J65" s="406"/>
      <c r="K65" s="283"/>
    </row>
    <row r="66" spans="2:11" ht="15" customHeight="1">
      <c r="B66" s="282"/>
      <c r="C66" s="287"/>
      <c r="D66" s="406" t="s">
        <v>769</v>
      </c>
      <c r="E66" s="406"/>
      <c r="F66" s="406"/>
      <c r="G66" s="406"/>
      <c r="H66" s="406"/>
      <c r="I66" s="406"/>
      <c r="J66" s="406"/>
      <c r="K66" s="283"/>
    </row>
    <row r="67" spans="2:11" ht="15" customHeight="1">
      <c r="B67" s="282"/>
      <c r="C67" s="287"/>
      <c r="D67" s="406" t="s">
        <v>770</v>
      </c>
      <c r="E67" s="406"/>
      <c r="F67" s="406"/>
      <c r="G67" s="406"/>
      <c r="H67" s="406"/>
      <c r="I67" s="406"/>
      <c r="J67" s="406"/>
      <c r="K67" s="283"/>
    </row>
    <row r="68" spans="2:11" ht="15" customHeight="1">
      <c r="B68" s="282"/>
      <c r="C68" s="287"/>
      <c r="D68" s="406" t="s">
        <v>771</v>
      </c>
      <c r="E68" s="406"/>
      <c r="F68" s="406"/>
      <c r="G68" s="406"/>
      <c r="H68" s="406"/>
      <c r="I68" s="406"/>
      <c r="J68" s="406"/>
      <c r="K68" s="283"/>
    </row>
    <row r="69" spans="2:11" ht="12.75" customHeight="1">
      <c r="B69" s="291"/>
      <c r="C69" s="292"/>
      <c r="D69" s="292"/>
      <c r="E69" s="292"/>
      <c r="F69" s="292"/>
      <c r="G69" s="292"/>
      <c r="H69" s="292"/>
      <c r="I69" s="292"/>
      <c r="J69" s="292"/>
      <c r="K69" s="293"/>
    </row>
    <row r="70" spans="2:11" ht="18.75" customHeight="1">
      <c r="B70" s="294"/>
      <c r="C70" s="294"/>
      <c r="D70" s="294"/>
      <c r="E70" s="294"/>
      <c r="F70" s="294"/>
      <c r="G70" s="294"/>
      <c r="H70" s="294"/>
      <c r="I70" s="294"/>
      <c r="J70" s="294"/>
      <c r="K70" s="295"/>
    </row>
    <row r="71" spans="2:11" ht="18.75" customHeight="1">
      <c r="B71" s="295"/>
      <c r="C71" s="295"/>
      <c r="D71" s="295"/>
      <c r="E71" s="295"/>
      <c r="F71" s="295"/>
      <c r="G71" s="295"/>
      <c r="H71" s="295"/>
      <c r="I71" s="295"/>
      <c r="J71" s="295"/>
      <c r="K71" s="295"/>
    </row>
    <row r="72" spans="2:11" ht="7.5" customHeight="1">
      <c r="B72" s="296"/>
      <c r="C72" s="297"/>
      <c r="D72" s="297"/>
      <c r="E72" s="297"/>
      <c r="F72" s="297"/>
      <c r="G72" s="297"/>
      <c r="H72" s="297"/>
      <c r="I72" s="297"/>
      <c r="J72" s="297"/>
      <c r="K72" s="298"/>
    </row>
    <row r="73" spans="2:11" ht="45" customHeight="1">
      <c r="B73" s="299"/>
      <c r="C73" s="404" t="s">
        <v>92</v>
      </c>
      <c r="D73" s="404"/>
      <c r="E73" s="404"/>
      <c r="F73" s="404"/>
      <c r="G73" s="404"/>
      <c r="H73" s="404"/>
      <c r="I73" s="404"/>
      <c r="J73" s="404"/>
      <c r="K73" s="300"/>
    </row>
    <row r="74" spans="2:11" ht="17.25" customHeight="1">
      <c r="B74" s="299"/>
      <c r="C74" s="301" t="s">
        <v>772</v>
      </c>
      <c r="D74" s="301"/>
      <c r="E74" s="301"/>
      <c r="F74" s="301" t="s">
        <v>773</v>
      </c>
      <c r="G74" s="302"/>
      <c r="H74" s="301" t="s">
        <v>122</v>
      </c>
      <c r="I74" s="301" t="s">
        <v>62</v>
      </c>
      <c r="J74" s="301" t="s">
        <v>774</v>
      </c>
      <c r="K74" s="300"/>
    </row>
    <row r="75" spans="2:11" ht="17.25" customHeight="1">
      <c r="B75" s="299"/>
      <c r="C75" s="303" t="s">
        <v>775</v>
      </c>
      <c r="D75" s="303"/>
      <c r="E75" s="303"/>
      <c r="F75" s="304" t="s">
        <v>776</v>
      </c>
      <c r="G75" s="305"/>
      <c r="H75" s="303"/>
      <c r="I75" s="303"/>
      <c r="J75" s="303" t="s">
        <v>777</v>
      </c>
      <c r="K75" s="300"/>
    </row>
    <row r="76" spans="2:11" ht="5.25" customHeight="1">
      <c r="B76" s="299"/>
      <c r="C76" s="306"/>
      <c r="D76" s="306"/>
      <c r="E76" s="306"/>
      <c r="F76" s="306"/>
      <c r="G76" s="307"/>
      <c r="H76" s="306"/>
      <c r="I76" s="306"/>
      <c r="J76" s="306"/>
      <c r="K76" s="300"/>
    </row>
    <row r="77" spans="2:11" ht="15" customHeight="1">
      <c r="B77" s="299"/>
      <c r="C77" s="289" t="s">
        <v>58</v>
      </c>
      <c r="D77" s="306"/>
      <c r="E77" s="306"/>
      <c r="F77" s="308" t="s">
        <v>778</v>
      </c>
      <c r="G77" s="307"/>
      <c r="H77" s="289" t="s">
        <v>779</v>
      </c>
      <c r="I77" s="289" t="s">
        <v>780</v>
      </c>
      <c r="J77" s="289">
        <v>20</v>
      </c>
      <c r="K77" s="300"/>
    </row>
    <row r="78" spans="2:11" ht="15" customHeight="1">
      <c r="B78" s="299"/>
      <c r="C78" s="289" t="s">
        <v>781</v>
      </c>
      <c r="D78" s="289"/>
      <c r="E78" s="289"/>
      <c r="F78" s="308" t="s">
        <v>778</v>
      </c>
      <c r="G78" s="307"/>
      <c r="H78" s="289" t="s">
        <v>782</v>
      </c>
      <c r="I78" s="289" t="s">
        <v>780</v>
      </c>
      <c r="J78" s="289">
        <v>120</v>
      </c>
      <c r="K78" s="300"/>
    </row>
    <row r="79" spans="2:11" ht="15" customHeight="1">
      <c r="B79" s="309"/>
      <c r="C79" s="289" t="s">
        <v>783</v>
      </c>
      <c r="D79" s="289"/>
      <c r="E79" s="289"/>
      <c r="F79" s="308" t="s">
        <v>784</v>
      </c>
      <c r="G79" s="307"/>
      <c r="H79" s="289" t="s">
        <v>785</v>
      </c>
      <c r="I79" s="289" t="s">
        <v>780</v>
      </c>
      <c r="J79" s="289">
        <v>50</v>
      </c>
      <c r="K79" s="300"/>
    </row>
    <row r="80" spans="2:11" ht="15" customHeight="1">
      <c r="B80" s="309"/>
      <c r="C80" s="289" t="s">
        <v>786</v>
      </c>
      <c r="D80" s="289"/>
      <c r="E80" s="289"/>
      <c r="F80" s="308" t="s">
        <v>778</v>
      </c>
      <c r="G80" s="307"/>
      <c r="H80" s="289" t="s">
        <v>787</v>
      </c>
      <c r="I80" s="289" t="s">
        <v>788</v>
      </c>
      <c r="J80" s="289"/>
      <c r="K80" s="300"/>
    </row>
    <row r="81" spans="2:11" ht="15" customHeight="1">
      <c r="B81" s="309"/>
      <c r="C81" s="310" t="s">
        <v>789</v>
      </c>
      <c r="D81" s="310"/>
      <c r="E81" s="310"/>
      <c r="F81" s="311" t="s">
        <v>784</v>
      </c>
      <c r="G81" s="310"/>
      <c r="H81" s="310" t="s">
        <v>790</v>
      </c>
      <c r="I81" s="310" t="s">
        <v>780</v>
      </c>
      <c r="J81" s="310">
        <v>15</v>
      </c>
      <c r="K81" s="300"/>
    </row>
    <row r="82" spans="2:11" ht="15" customHeight="1">
      <c r="B82" s="309"/>
      <c r="C82" s="310" t="s">
        <v>791</v>
      </c>
      <c r="D82" s="310"/>
      <c r="E82" s="310"/>
      <c r="F82" s="311" t="s">
        <v>784</v>
      </c>
      <c r="G82" s="310"/>
      <c r="H82" s="310" t="s">
        <v>792</v>
      </c>
      <c r="I82" s="310" t="s">
        <v>780</v>
      </c>
      <c r="J82" s="310">
        <v>15</v>
      </c>
      <c r="K82" s="300"/>
    </row>
    <row r="83" spans="2:11" ht="15" customHeight="1">
      <c r="B83" s="309"/>
      <c r="C83" s="310" t="s">
        <v>793</v>
      </c>
      <c r="D83" s="310"/>
      <c r="E83" s="310"/>
      <c r="F83" s="311" t="s">
        <v>784</v>
      </c>
      <c r="G83" s="310"/>
      <c r="H83" s="310" t="s">
        <v>794</v>
      </c>
      <c r="I83" s="310" t="s">
        <v>780</v>
      </c>
      <c r="J83" s="310">
        <v>20</v>
      </c>
      <c r="K83" s="300"/>
    </row>
    <row r="84" spans="2:11" ht="15" customHeight="1">
      <c r="B84" s="309"/>
      <c r="C84" s="310" t="s">
        <v>795</v>
      </c>
      <c r="D84" s="310"/>
      <c r="E84" s="310"/>
      <c r="F84" s="311" t="s">
        <v>784</v>
      </c>
      <c r="G84" s="310"/>
      <c r="H84" s="310" t="s">
        <v>796</v>
      </c>
      <c r="I84" s="310" t="s">
        <v>780</v>
      </c>
      <c r="J84" s="310">
        <v>20</v>
      </c>
      <c r="K84" s="300"/>
    </row>
    <row r="85" spans="2:11" ht="15" customHeight="1">
      <c r="B85" s="309"/>
      <c r="C85" s="289" t="s">
        <v>797</v>
      </c>
      <c r="D85" s="289"/>
      <c r="E85" s="289"/>
      <c r="F85" s="308" t="s">
        <v>784</v>
      </c>
      <c r="G85" s="307"/>
      <c r="H85" s="289" t="s">
        <v>798</v>
      </c>
      <c r="I85" s="289" t="s">
        <v>780</v>
      </c>
      <c r="J85" s="289">
        <v>50</v>
      </c>
      <c r="K85" s="300"/>
    </row>
    <row r="86" spans="2:11" ht="15" customHeight="1">
      <c r="B86" s="309"/>
      <c r="C86" s="289" t="s">
        <v>799</v>
      </c>
      <c r="D86" s="289"/>
      <c r="E86" s="289"/>
      <c r="F86" s="308" t="s">
        <v>784</v>
      </c>
      <c r="G86" s="307"/>
      <c r="H86" s="289" t="s">
        <v>800</v>
      </c>
      <c r="I86" s="289" t="s">
        <v>780</v>
      </c>
      <c r="J86" s="289">
        <v>20</v>
      </c>
      <c r="K86" s="300"/>
    </row>
    <row r="87" spans="2:11" ht="15" customHeight="1">
      <c r="B87" s="309"/>
      <c r="C87" s="289" t="s">
        <v>801</v>
      </c>
      <c r="D87" s="289"/>
      <c r="E87" s="289"/>
      <c r="F87" s="308" t="s">
        <v>784</v>
      </c>
      <c r="G87" s="307"/>
      <c r="H87" s="289" t="s">
        <v>802</v>
      </c>
      <c r="I87" s="289" t="s">
        <v>780</v>
      </c>
      <c r="J87" s="289">
        <v>20</v>
      </c>
      <c r="K87" s="300"/>
    </row>
    <row r="88" spans="2:11" ht="15" customHeight="1">
      <c r="B88" s="309"/>
      <c r="C88" s="289" t="s">
        <v>803</v>
      </c>
      <c r="D88" s="289"/>
      <c r="E88" s="289"/>
      <c r="F88" s="308" t="s">
        <v>784</v>
      </c>
      <c r="G88" s="307"/>
      <c r="H88" s="289" t="s">
        <v>804</v>
      </c>
      <c r="I88" s="289" t="s">
        <v>780</v>
      </c>
      <c r="J88" s="289">
        <v>50</v>
      </c>
      <c r="K88" s="300"/>
    </row>
    <row r="89" spans="2:11" ht="15" customHeight="1">
      <c r="B89" s="309"/>
      <c r="C89" s="289" t="s">
        <v>805</v>
      </c>
      <c r="D89" s="289"/>
      <c r="E89" s="289"/>
      <c r="F89" s="308" t="s">
        <v>784</v>
      </c>
      <c r="G89" s="307"/>
      <c r="H89" s="289" t="s">
        <v>805</v>
      </c>
      <c r="I89" s="289" t="s">
        <v>780</v>
      </c>
      <c r="J89" s="289">
        <v>50</v>
      </c>
      <c r="K89" s="300"/>
    </row>
    <row r="90" spans="2:11" ht="15" customHeight="1">
      <c r="B90" s="309"/>
      <c r="C90" s="289" t="s">
        <v>127</v>
      </c>
      <c r="D90" s="289"/>
      <c r="E90" s="289"/>
      <c r="F90" s="308" t="s">
        <v>784</v>
      </c>
      <c r="G90" s="307"/>
      <c r="H90" s="289" t="s">
        <v>806</v>
      </c>
      <c r="I90" s="289" t="s">
        <v>780</v>
      </c>
      <c r="J90" s="289">
        <v>255</v>
      </c>
      <c r="K90" s="300"/>
    </row>
    <row r="91" spans="2:11" ht="15" customHeight="1">
      <c r="B91" s="309"/>
      <c r="C91" s="289" t="s">
        <v>807</v>
      </c>
      <c r="D91" s="289"/>
      <c r="E91" s="289"/>
      <c r="F91" s="308" t="s">
        <v>778</v>
      </c>
      <c r="G91" s="307"/>
      <c r="H91" s="289" t="s">
        <v>808</v>
      </c>
      <c r="I91" s="289" t="s">
        <v>809</v>
      </c>
      <c r="J91" s="289"/>
      <c r="K91" s="300"/>
    </row>
    <row r="92" spans="2:11" ht="15" customHeight="1">
      <c r="B92" s="309"/>
      <c r="C92" s="289" t="s">
        <v>810</v>
      </c>
      <c r="D92" s="289"/>
      <c r="E92" s="289"/>
      <c r="F92" s="308" t="s">
        <v>778</v>
      </c>
      <c r="G92" s="307"/>
      <c r="H92" s="289" t="s">
        <v>811</v>
      </c>
      <c r="I92" s="289" t="s">
        <v>812</v>
      </c>
      <c r="J92" s="289"/>
      <c r="K92" s="300"/>
    </row>
    <row r="93" spans="2:11" ht="15" customHeight="1">
      <c r="B93" s="309"/>
      <c r="C93" s="289" t="s">
        <v>813</v>
      </c>
      <c r="D93" s="289"/>
      <c r="E93" s="289"/>
      <c r="F93" s="308" t="s">
        <v>778</v>
      </c>
      <c r="G93" s="307"/>
      <c r="H93" s="289" t="s">
        <v>813</v>
      </c>
      <c r="I93" s="289" t="s">
        <v>812</v>
      </c>
      <c r="J93" s="289"/>
      <c r="K93" s="300"/>
    </row>
    <row r="94" spans="2:11" ht="15" customHeight="1">
      <c r="B94" s="309"/>
      <c r="C94" s="289" t="s">
        <v>43</v>
      </c>
      <c r="D94" s="289"/>
      <c r="E94" s="289"/>
      <c r="F94" s="308" t="s">
        <v>778</v>
      </c>
      <c r="G94" s="307"/>
      <c r="H94" s="289" t="s">
        <v>814</v>
      </c>
      <c r="I94" s="289" t="s">
        <v>812</v>
      </c>
      <c r="J94" s="289"/>
      <c r="K94" s="300"/>
    </row>
    <row r="95" spans="2:11" ht="15" customHeight="1">
      <c r="B95" s="309"/>
      <c r="C95" s="289" t="s">
        <v>53</v>
      </c>
      <c r="D95" s="289"/>
      <c r="E95" s="289"/>
      <c r="F95" s="308" t="s">
        <v>778</v>
      </c>
      <c r="G95" s="307"/>
      <c r="H95" s="289" t="s">
        <v>815</v>
      </c>
      <c r="I95" s="289" t="s">
        <v>812</v>
      </c>
      <c r="J95" s="289"/>
      <c r="K95" s="300"/>
    </row>
    <row r="96" spans="2:11" ht="15" customHeight="1">
      <c r="B96" s="312"/>
      <c r="C96" s="313"/>
      <c r="D96" s="313"/>
      <c r="E96" s="313"/>
      <c r="F96" s="313"/>
      <c r="G96" s="313"/>
      <c r="H96" s="313"/>
      <c r="I96" s="313"/>
      <c r="J96" s="313"/>
      <c r="K96" s="314"/>
    </row>
    <row r="97" spans="2:11" ht="18.75" customHeight="1">
      <c r="B97" s="315"/>
      <c r="C97" s="316"/>
      <c r="D97" s="316"/>
      <c r="E97" s="316"/>
      <c r="F97" s="316"/>
      <c r="G97" s="316"/>
      <c r="H97" s="316"/>
      <c r="I97" s="316"/>
      <c r="J97" s="316"/>
      <c r="K97" s="315"/>
    </row>
    <row r="98" spans="2:11" ht="18.75" customHeight="1">
      <c r="B98" s="295"/>
      <c r="C98" s="295"/>
      <c r="D98" s="295"/>
      <c r="E98" s="295"/>
      <c r="F98" s="295"/>
      <c r="G98" s="295"/>
      <c r="H98" s="295"/>
      <c r="I98" s="295"/>
      <c r="J98" s="295"/>
      <c r="K98" s="295"/>
    </row>
    <row r="99" spans="2:11" ht="7.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8"/>
    </row>
    <row r="100" spans="2:11" ht="45" customHeight="1">
      <c r="B100" s="299"/>
      <c r="C100" s="404" t="s">
        <v>816</v>
      </c>
      <c r="D100" s="404"/>
      <c r="E100" s="404"/>
      <c r="F100" s="404"/>
      <c r="G100" s="404"/>
      <c r="H100" s="404"/>
      <c r="I100" s="404"/>
      <c r="J100" s="404"/>
      <c r="K100" s="300"/>
    </row>
    <row r="101" spans="2:11" ht="17.25" customHeight="1">
      <c r="B101" s="299"/>
      <c r="C101" s="301" t="s">
        <v>772</v>
      </c>
      <c r="D101" s="301"/>
      <c r="E101" s="301"/>
      <c r="F101" s="301" t="s">
        <v>773</v>
      </c>
      <c r="G101" s="302"/>
      <c r="H101" s="301" t="s">
        <v>122</v>
      </c>
      <c r="I101" s="301" t="s">
        <v>62</v>
      </c>
      <c r="J101" s="301" t="s">
        <v>774</v>
      </c>
      <c r="K101" s="300"/>
    </row>
    <row r="102" spans="2:11" ht="17.25" customHeight="1">
      <c r="B102" s="299"/>
      <c r="C102" s="303" t="s">
        <v>775</v>
      </c>
      <c r="D102" s="303"/>
      <c r="E102" s="303"/>
      <c r="F102" s="304" t="s">
        <v>776</v>
      </c>
      <c r="G102" s="305"/>
      <c r="H102" s="303"/>
      <c r="I102" s="303"/>
      <c r="J102" s="303" t="s">
        <v>777</v>
      </c>
      <c r="K102" s="300"/>
    </row>
    <row r="103" spans="2:11" ht="5.25" customHeight="1">
      <c r="B103" s="299"/>
      <c r="C103" s="301"/>
      <c r="D103" s="301"/>
      <c r="E103" s="301"/>
      <c r="F103" s="301"/>
      <c r="G103" s="317"/>
      <c r="H103" s="301"/>
      <c r="I103" s="301"/>
      <c r="J103" s="301"/>
      <c r="K103" s="300"/>
    </row>
    <row r="104" spans="2:11" ht="15" customHeight="1">
      <c r="B104" s="299"/>
      <c r="C104" s="289" t="s">
        <v>58</v>
      </c>
      <c r="D104" s="306"/>
      <c r="E104" s="306"/>
      <c r="F104" s="308" t="s">
        <v>778</v>
      </c>
      <c r="G104" s="317"/>
      <c r="H104" s="289" t="s">
        <v>817</v>
      </c>
      <c r="I104" s="289" t="s">
        <v>780</v>
      </c>
      <c r="J104" s="289">
        <v>20</v>
      </c>
      <c r="K104" s="300"/>
    </row>
    <row r="105" spans="2:11" ht="15" customHeight="1">
      <c r="B105" s="299"/>
      <c r="C105" s="289" t="s">
        <v>781</v>
      </c>
      <c r="D105" s="289"/>
      <c r="E105" s="289"/>
      <c r="F105" s="308" t="s">
        <v>778</v>
      </c>
      <c r="G105" s="289"/>
      <c r="H105" s="289" t="s">
        <v>817</v>
      </c>
      <c r="I105" s="289" t="s">
        <v>780</v>
      </c>
      <c r="J105" s="289">
        <v>120</v>
      </c>
      <c r="K105" s="300"/>
    </row>
    <row r="106" spans="2:11" ht="15" customHeight="1">
      <c r="B106" s="309"/>
      <c r="C106" s="289" t="s">
        <v>783</v>
      </c>
      <c r="D106" s="289"/>
      <c r="E106" s="289"/>
      <c r="F106" s="308" t="s">
        <v>784</v>
      </c>
      <c r="G106" s="289"/>
      <c r="H106" s="289" t="s">
        <v>817</v>
      </c>
      <c r="I106" s="289" t="s">
        <v>780</v>
      </c>
      <c r="J106" s="289">
        <v>50</v>
      </c>
      <c r="K106" s="300"/>
    </row>
    <row r="107" spans="2:11" ht="15" customHeight="1">
      <c r="B107" s="309"/>
      <c r="C107" s="289" t="s">
        <v>786</v>
      </c>
      <c r="D107" s="289"/>
      <c r="E107" s="289"/>
      <c r="F107" s="308" t="s">
        <v>778</v>
      </c>
      <c r="G107" s="289"/>
      <c r="H107" s="289" t="s">
        <v>817</v>
      </c>
      <c r="I107" s="289" t="s">
        <v>788</v>
      </c>
      <c r="J107" s="289"/>
      <c r="K107" s="300"/>
    </row>
    <row r="108" spans="2:11" ht="15" customHeight="1">
      <c r="B108" s="309"/>
      <c r="C108" s="289" t="s">
        <v>797</v>
      </c>
      <c r="D108" s="289"/>
      <c r="E108" s="289"/>
      <c r="F108" s="308" t="s">
        <v>784</v>
      </c>
      <c r="G108" s="289"/>
      <c r="H108" s="289" t="s">
        <v>817</v>
      </c>
      <c r="I108" s="289" t="s">
        <v>780</v>
      </c>
      <c r="J108" s="289">
        <v>50</v>
      </c>
      <c r="K108" s="300"/>
    </row>
    <row r="109" spans="2:11" ht="15" customHeight="1">
      <c r="B109" s="309"/>
      <c r="C109" s="289" t="s">
        <v>805</v>
      </c>
      <c r="D109" s="289"/>
      <c r="E109" s="289"/>
      <c r="F109" s="308" t="s">
        <v>784</v>
      </c>
      <c r="G109" s="289"/>
      <c r="H109" s="289" t="s">
        <v>817</v>
      </c>
      <c r="I109" s="289" t="s">
        <v>780</v>
      </c>
      <c r="J109" s="289">
        <v>50</v>
      </c>
      <c r="K109" s="300"/>
    </row>
    <row r="110" spans="2:11" ht="15" customHeight="1">
      <c r="B110" s="309"/>
      <c r="C110" s="289" t="s">
        <v>803</v>
      </c>
      <c r="D110" s="289"/>
      <c r="E110" s="289"/>
      <c r="F110" s="308" t="s">
        <v>784</v>
      </c>
      <c r="G110" s="289"/>
      <c r="H110" s="289" t="s">
        <v>817</v>
      </c>
      <c r="I110" s="289" t="s">
        <v>780</v>
      </c>
      <c r="J110" s="289">
        <v>50</v>
      </c>
      <c r="K110" s="300"/>
    </row>
    <row r="111" spans="2:11" ht="15" customHeight="1">
      <c r="B111" s="309"/>
      <c r="C111" s="289" t="s">
        <v>58</v>
      </c>
      <c r="D111" s="289"/>
      <c r="E111" s="289"/>
      <c r="F111" s="308" t="s">
        <v>778</v>
      </c>
      <c r="G111" s="289"/>
      <c r="H111" s="289" t="s">
        <v>818</v>
      </c>
      <c r="I111" s="289" t="s">
        <v>780</v>
      </c>
      <c r="J111" s="289">
        <v>20</v>
      </c>
      <c r="K111" s="300"/>
    </row>
    <row r="112" spans="2:11" ht="15" customHeight="1">
      <c r="B112" s="309"/>
      <c r="C112" s="289" t="s">
        <v>819</v>
      </c>
      <c r="D112" s="289"/>
      <c r="E112" s="289"/>
      <c r="F112" s="308" t="s">
        <v>778</v>
      </c>
      <c r="G112" s="289"/>
      <c r="H112" s="289" t="s">
        <v>820</v>
      </c>
      <c r="I112" s="289" t="s">
        <v>780</v>
      </c>
      <c r="J112" s="289">
        <v>120</v>
      </c>
      <c r="K112" s="300"/>
    </row>
    <row r="113" spans="2:11" ht="15" customHeight="1">
      <c r="B113" s="309"/>
      <c r="C113" s="289" t="s">
        <v>43</v>
      </c>
      <c r="D113" s="289"/>
      <c r="E113" s="289"/>
      <c r="F113" s="308" t="s">
        <v>778</v>
      </c>
      <c r="G113" s="289"/>
      <c r="H113" s="289" t="s">
        <v>821</v>
      </c>
      <c r="I113" s="289" t="s">
        <v>812</v>
      </c>
      <c r="J113" s="289"/>
      <c r="K113" s="300"/>
    </row>
    <row r="114" spans="2:11" ht="15" customHeight="1">
      <c r="B114" s="309"/>
      <c r="C114" s="289" t="s">
        <v>53</v>
      </c>
      <c r="D114" s="289"/>
      <c r="E114" s="289"/>
      <c r="F114" s="308" t="s">
        <v>778</v>
      </c>
      <c r="G114" s="289"/>
      <c r="H114" s="289" t="s">
        <v>822</v>
      </c>
      <c r="I114" s="289" t="s">
        <v>812</v>
      </c>
      <c r="J114" s="289"/>
      <c r="K114" s="300"/>
    </row>
    <row r="115" spans="2:11" ht="15" customHeight="1">
      <c r="B115" s="309"/>
      <c r="C115" s="289" t="s">
        <v>62</v>
      </c>
      <c r="D115" s="289"/>
      <c r="E115" s="289"/>
      <c r="F115" s="308" t="s">
        <v>778</v>
      </c>
      <c r="G115" s="289"/>
      <c r="H115" s="289" t="s">
        <v>823</v>
      </c>
      <c r="I115" s="289" t="s">
        <v>824</v>
      </c>
      <c r="J115" s="289"/>
      <c r="K115" s="300"/>
    </row>
    <row r="116" spans="2:11" ht="15" customHeight="1">
      <c r="B116" s="312"/>
      <c r="C116" s="318"/>
      <c r="D116" s="318"/>
      <c r="E116" s="318"/>
      <c r="F116" s="318"/>
      <c r="G116" s="318"/>
      <c r="H116" s="318"/>
      <c r="I116" s="318"/>
      <c r="J116" s="318"/>
      <c r="K116" s="314"/>
    </row>
    <row r="117" spans="2:11" ht="18.75" customHeight="1">
      <c r="B117" s="319"/>
      <c r="C117" s="285"/>
      <c r="D117" s="285"/>
      <c r="E117" s="285"/>
      <c r="F117" s="320"/>
      <c r="G117" s="285"/>
      <c r="H117" s="285"/>
      <c r="I117" s="285"/>
      <c r="J117" s="285"/>
      <c r="K117" s="319"/>
    </row>
    <row r="118" spans="2:11" ht="18.75" customHeight="1">
      <c r="B118" s="295"/>
      <c r="C118" s="295"/>
      <c r="D118" s="295"/>
      <c r="E118" s="295"/>
      <c r="F118" s="295"/>
      <c r="G118" s="295"/>
      <c r="H118" s="295"/>
      <c r="I118" s="295"/>
      <c r="J118" s="295"/>
      <c r="K118" s="295"/>
    </row>
    <row r="119" spans="2:11" ht="7.5" customHeight="1">
      <c r="B119" s="321"/>
      <c r="C119" s="322"/>
      <c r="D119" s="322"/>
      <c r="E119" s="322"/>
      <c r="F119" s="322"/>
      <c r="G119" s="322"/>
      <c r="H119" s="322"/>
      <c r="I119" s="322"/>
      <c r="J119" s="322"/>
      <c r="K119" s="323"/>
    </row>
    <row r="120" spans="2:11" ht="45" customHeight="1">
      <c r="B120" s="324"/>
      <c r="C120" s="403" t="s">
        <v>825</v>
      </c>
      <c r="D120" s="403"/>
      <c r="E120" s="403"/>
      <c r="F120" s="403"/>
      <c r="G120" s="403"/>
      <c r="H120" s="403"/>
      <c r="I120" s="403"/>
      <c r="J120" s="403"/>
      <c r="K120" s="325"/>
    </row>
    <row r="121" spans="2:11" ht="17.25" customHeight="1">
      <c r="B121" s="326"/>
      <c r="C121" s="301" t="s">
        <v>772</v>
      </c>
      <c r="D121" s="301"/>
      <c r="E121" s="301"/>
      <c r="F121" s="301" t="s">
        <v>773</v>
      </c>
      <c r="G121" s="302"/>
      <c r="H121" s="301" t="s">
        <v>122</v>
      </c>
      <c r="I121" s="301" t="s">
        <v>62</v>
      </c>
      <c r="J121" s="301" t="s">
        <v>774</v>
      </c>
      <c r="K121" s="327"/>
    </row>
    <row r="122" spans="2:11" ht="17.25" customHeight="1">
      <c r="B122" s="326"/>
      <c r="C122" s="303" t="s">
        <v>775</v>
      </c>
      <c r="D122" s="303"/>
      <c r="E122" s="303"/>
      <c r="F122" s="304" t="s">
        <v>776</v>
      </c>
      <c r="G122" s="305"/>
      <c r="H122" s="303"/>
      <c r="I122" s="303"/>
      <c r="J122" s="303" t="s">
        <v>777</v>
      </c>
      <c r="K122" s="327"/>
    </row>
    <row r="123" spans="2:11" ht="5.25" customHeight="1">
      <c r="B123" s="328"/>
      <c r="C123" s="306"/>
      <c r="D123" s="306"/>
      <c r="E123" s="306"/>
      <c r="F123" s="306"/>
      <c r="G123" s="289"/>
      <c r="H123" s="306"/>
      <c r="I123" s="306"/>
      <c r="J123" s="306"/>
      <c r="K123" s="329"/>
    </row>
    <row r="124" spans="2:11" ht="15" customHeight="1">
      <c r="B124" s="328"/>
      <c r="C124" s="289" t="s">
        <v>781</v>
      </c>
      <c r="D124" s="306"/>
      <c r="E124" s="306"/>
      <c r="F124" s="308" t="s">
        <v>778</v>
      </c>
      <c r="G124" s="289"/>
      <c r="H124" s="289" t="s">
        <v>817</v>
      </c>
      <c r="I124" s="289" t="s">
        <v>780</v>
      </c>
      <c r="J124" s="289">
        <v>120</v>
      </c>
      <c r="K124" s="330"/>
    </row>
    <row r="125" spans="2:11" ht="15" customHeight="1">
      <c r="B125" s="328"/>
      <c r="C125" s="289" t="s">
        <v>826</v>
      </c>
      <c r="D125" s="289"/>
      <c r="E125" s="289"/>
      <c r="F125" s="308" t="s">
        <v>778</v>
      </c>
      <c r="G125" s="289"/>
      <c r="H125" s="289" t="s">
        <v>827</v>
      </c>
      <c r="I125" s="289" t="s">
        <v>780</v>
      </c>
      <c r="J125" s="289" t="s">
        <v>828</v>
      </c>
      <c r="K125" s="330"/>
    </row>
    <row r="126" spans="2:11" ht="15" customHeight="1">
      <c r="B126" s="328"/>
      <c r="C126" s="289" t="s">
        <v>727</v>
      </c>
      <c r="D126" s="289"/>
      <c r="E126" s="289"/>
      <c r="F126" s="308" t="s">
        <v>778</v>
      </c>
      <c r="G126" s="289"/>
      <c r="H126" s="289" t="s">
        <v>829</v>
      </c>
      <c r="I126" s="289" t="s">
        <v>780</v>
      </c>
      <c r="J126" s="289" t="s">
        <v>828</v>
      </c>
      <c r="K126" s="330"/>
    </row>
    <row r="127" spans="2:11" ht="15" customHeight="1">
      <c r="B127" s="328"/>
      <c r="C127" s="289" t="s">
        <v>789</v>
      </c>
      <c r="D127" s="289"/>
      <c r="E127" s="289"/>
      <c r="F127" s="308" t="s">
        <v>784</v>
      </c>
      <c r="G127" s="289"/>
      <c r="H127" s="289" t="s">
        <v>790</v>
      </c>
      <c r="I127" s="289" t="s">
        <v>780</v>
      </c>
      <c r="J127" s="289">
        <v>15</v>
      </c>
      <c r="K127" s="330"/>
    </row>
    <row r="128" spans="2:11" ht="15" customHeight="1">
      <c r="B128" s="328"/>
      <c r="C128" s="310" t="s">
        <v>791</v>
      </c>
      <c r="D128" s="310"/>
      <c r="E128" s="310"/>
      <c r="F128" s="311" t="s">
        <v>784</v>
      </c>
      <c r="G128" s="310"/>
      <c r="H128" s="310" t="s">
        <v>792</v>
      </c>
      <c r="I128" s="310" t="s">
        <v>780</v>
      </c>
      <c r="J128" s="310">
        <v>15</v>
      </c>
      <c r="K128" s="330"/>
    </row>
    <row r="129" spans="2:11" ht="15" customHeight="1">
      <c r="B129" s="328"/>
      <c r="C129" s="310" t="s">
        <v>793</v>
      </c>
      <c r="D129" s="310"/>
      <c r="E129" s="310"/>
      <c r="F129" s="311" t="s">
        <v>784</v>
      </c>
      <c r="G129" s="310"/>
      <c r="H129" s="310" t="s">
        <v>794</v>
      </c>
      <c r="I129" s="310" t="s">
        <v>780</v>
      </c>
      <c r="J129" s="310">
        <v>20</v>
      </c>
      <c r="K129" s="330"/>
    </row>
    <row r="130" spans="2:11" ht="15" customHeight="1">
      <c r="B130" s="328"/>
      <c r="C130" s="310" t="s">
        <v>795</v>
      </c>
      <c r="D130" s="310"/>
      <c r="E130" s="310"/>
      <c r="F130" s="311" t="s">
        <v>784</v>
      </c>
      <c r="G130" s="310"/>
      <c r="H130" s="310" t="s">
        <v>796</v>
      </c>
      <c r="I130" s="310" t="s">
        <v>780</v>
      </c>
      <c r="J130" s="310">
        <v>20</v>
      </c>
      <c r="K130" s="330"/>
    </row>
    <row r="131" spans="2:11" ht="15" customHeight="1">
      <c r="B131" s="328"/>
      <c r="C131" s="289" t="s">
        <v>783</v>
      </c>
      <c r="D131" s="289"/>
      <c r="E131" s="289"/>
      <c r="F131" s="308" t="s">
        <v>784</v>
      </c>
      <c r="G131" s="289"/>
      <c r="H131" s="289" t="s">
        <v>817</v>
      </c>
      <c r="I131" s="289" t="s">
        <v>780</v>
      </c>
      <c r="J131" s="289">
        <v>50</v>
      </c>
      <c r="K131" s="330"/>
    </row>
    <row r="132" spans="2:11" ht="15" customHeight="1">
      <c r="B132" s="328"/>
      <c r="C132" s="289" t="s">
        <v>797</v>
      </c>
      <c r="D132" s="289"/>
      <c r="E132" s="289"/>
      <c r="F132" s="308" t="s">
        <v>784</v>
      </c>
      <c r="G132" s="289"/>
      <c r="H132" s="289" t="s">
        <v>817</v>
      </c>
      <c r="I132" s="289" t="s">
        <v>780</v>
      </c>
      <c r="J132" s="289">
        <v>50</v>
      </c>
      <c r="K132" s="330"/>
    </row>
    <row r="133" spans="2:11" ht="15" customHeight="1">
      <c r="B133" s="328"/>
      <c r="C133" s="289" t="s">
        <v>803</v>
      </c>
      <c r="D133" s="289"/>
      <c r="E133" s="289"/>
      <c r="F133" s="308" t="s">
        <v>784</v>
      </c>
      <c r="G133" s="289"/>
      <c r="H133" s="289" t="s">
        <v>817</v>
      </c>
      <c r="I133" s="289" t="s">
        <v>780</v>
      </c>
      <c r="J133" s="289">
        <v>50</v>
      </c>
      <c r="K133" s="330"/>
    </row>
    <row r="134" spans="2:11" ht="15" customHeight="1">
      <c r="B134" s="328"/>
      <c r="C134" s="289" t="s">
        <v>805</v>
      </c>
      <c r="D134" s="289"/>
      <c r="E134" s="289"/>
      <c r="F134" s="308" t="s">
        <v>784</v>
      </c>
      <c r="G134" s="289"/>
      <c r="H134" s="289" t="s">
        <v>817</v>
      </c>
      <c r="I134" s="289" t="s">
        <v>780</v>
      </c>
      <c r="J134" s="289">
        <v>50</v>
      </c>
      <c r="K134" s="330"/>
    </row>
    <row r="135" spans="2:11" ht="15" customHeight="1">
      <c r="B135" s="328"/>
      <c r="C135" s="289" t="s">
        <v>127</v>
      </c>
      <c r="D135" s="289"/>
      <c r="E135" s="289"/>
      <c r="F135" s="308" t="s">
        <v>784</v>
      </c>
      <c r="G135" s="289"/>
      <c r="H135" s="289" t="s">
        <v>830</v>
      </c>
      <c r="I135" s="289" t="s">
        <v>780</v>
      </c>
      <c r="J135" s="289">
        <v>255</v>
      </c>
      <c r="K135" s="330"/>
    </row>
    <row r="136" spans="2:11" ht="15" customHeight="1">
      <c r="B136" s="328"/>
      <c r="C136" s="289" t="s">
        <v>807</v>
      </c>
      <c r="D136" s="289"/>
      <c r="E136" s="289"/>
      <c r="F136" s="308" t="s">
        <v>778</v>
      </c>
      <c r="G136" s="289"/>
      <c r="H136" s="289" t="s">
        <v>831</v>
      </c>
      <c r="I136" s="289" t="s">
        <v>809</v>
      </c>
      <c r="J136" s="289"/>
      <c r="K136" s="330"/>
    </row>
    <row r="137" spans="2:11" ht="15" customHeight="1">
      <c r="B137" s="328"/>
      <c r="C137" s="289" t="s">
        <v>810</v>
      </c>
      <c r="D137" s="289"/>
      <c r="E137" s="289"/>
      <c r="F137" s="308" t="s">
        <v>778</v>
      </c>
      <c r="G137" s="289"/>
      <c r="H137" s="289" t="s">
        <v>832</v>
      </c>
      <c r="I137" s="289" t="s">
        <v>812</v>
      </c>
      <c r="J137" s="289"/>
      <c r="K137" s="330"/>
    </row>
    <row r="138" spans="2:11" ht="15" customHeight="1">
      <c r="B138" s="328"/>
      <c r="C138" s="289" t="s">
        <v>813</v>
      </c>
      <c r="D138" s="289"/>
      <c r="E138" s="289"/>
      <c r="F138" s="308" t="s">
        <v>778</v>
      </c>
      <c r="G138" s="289"/>
      <c r="H138" s="289" t="s">
        <v>813</v>
      </c>
      <c r="I138" s="289" t="s">
        <v>812</v>
      </c>
      <c r="J138" s="289"/>
      <c r="K138" s="330"/>
    </row>
    <row r="139" spans="2:11" ht="15" customHeight="1">
      <c r="B139" s="328"/>
      <c r="C139" s="289" t="s">
        <v>43</v>
      </c>
      <c r="D139" s="289"/>
      <c r="E139" s="289"/>
      <c r="F139" s="308" t="s">
        <v>778</v>
      </c>
      <c r="G139" s="289"/>
      <c r="H139" s="289" t="s">
        <v>833</v>
      </c>
      <c r="I139" s="289" t="s">
        <v>812</v>
      </c>
      <c r="J139" s="289"/>
      <c r="K139" s="330"/>
    </row>
    <row r="140" spans="2:11" ht="15" customHeight="1">
      <c r="B140" s="328"/>
      <c r="C140" s="289" t="s">
        <v>834</v>
      </c>
      <c r="D140" s="289"/>
      <c r="E140" s="289"/>
      <c r="F140" s="308" t="s">
        <v>778</v>
      </c>
      <c r="G140" s="289"/>
      <c r="H140" s="289" t="s">
        <v>835</v>
      </c>
      <c r="I140" s="289" t="s">
        <v>812</v>
      </c>
      <c r="J140" s="289"/>
      <c r="K140" s="330"/>
    </row>
    <row r="141" spans="2:11" ht="15" customHeight="1">
      <c r="B141" s="331"/>
      <c r="C141" s="332"/>
      <c r="D141" s="332"/>
      <c r="E141" s="332"/>
      <c r="F141" s="332"/>
      <c r="G141" s="332"/>
      <c r="H141" s="332"/>
      <c r="I141" s="332"/>
      <c r="J141" s="332"/>
      <c r="K141" s="333"/>
    </row>
    <row r="142" spans="2:11" ht="18.75" customHeight="1">
      <c r="B142" s="285"/>
      <c r="C142" s="285"/>
      <c r="D142" s="285"/>
      <c r="E142" s="285"/>
      <c r="F142" s="320"/>
      <c r="G142" s="285"/>
      <c r="H142" s="285"/>
      <c r="I142" s="285"/>
      <c r="J142" s="285"/>
      <c r="K142" s="285"/>
    </row>
    <row r="143" spans="2:11" ht="18.75" customHeight="1">
      <c r="B143" s="295"/>
      <c r="C143" s="295"/>
      <c r="D143" s="295"/>
      <c r="E143" s="295"/>
      <c r="F143" s="295"/>
      <c r="G143" s="295"/>
      <c r="H143" s="295"/>
      <c r="I143" s="295"/>
      <c r="J143" s="295"/>
      <c r="K143" s="295"/>
    </row>
    <row r="144" spans="2:11" ht="7.5" customHeight="1">
      <c r="B144" s="296"/>
      <c r="C144" s="297"/>
      <c r="D144" s="297"/>
      <c r="E144" s="297"/>
      <c r="F144" s="297"/>
      <c r="G144" s="297"/>
      <c r="H144" s="297"/>
      <c r="I144" s="297"/>
      <c r="J144" s="297"/>
      <c r="K144" s="298"/>
    </row>
    <row r="145" spans="2:11" ht="45" customHeight="1">
      <c r="B145" s="299"/>
      <c r="C145" s="404" t="s">
        <v>836</v>
      </c>
      <c r="D145" s="404"/>
      <c r="E145" s="404"/>
      <c r="F145" s="404"/>
      <c r="G145" s="404"/>
      <c r="H145" s="404"/>
      <c r="I145" s="404"/>
      <c r="J145" s="404"/>
      <c r="K145" s="300"/>
    </row>
    <row r="146" spans="2:11" ht="17.25" customHeight="1">
      <c r="B146" s="299"/>
      <c r="C146" s="301" t="s">
        <v>772</v>
      </c>
      <c r="D146" s="301"/>
      <c r="E146" s="301"/>
      <c r="F146" s="301" t="s">
        <v>773</v>
      </c>
      <c r="G146" s="302"/>
      <c r="H146" s="301" t="s">
        <v>122</v>
      </c>
      <c r="I146" s="301" t="s">
        <v>62</v>
      </c>
      <c r="J146" s="301" t="s">
        <v>774</v>
      </c>
      <c r="K146" s="300"/>
    </row>
    <row r="147" spans="2:11" ht="17.25" customHeight="1">
      <c r="B147" s="299"/>
      <c r="C147" s="303" t="s">
        <v>775</v>
      </c>
      <c r="D147" s="303"/>
      <c r="E147" s="303"/>
      <c r="F147" s="304" t="s">
        <v>776</v>
      </c>
      <c r="G147" s="305"/>
      <c r="H147" s="303"/>
      <c r="I147" s="303"/>
      <c r="J147" s="303" t="s">
        <v>777</v>
      </c>
      <c r="K147" s="300"/>
    </row>
    <row r="148" spans="2:11" ht="5.25" customHeight="1">
      <c r="B148" s="309"/>
      <c r="C148" s="306"/>
      <c r="D148" s="306"/>
      <c r="E148" s="306"/>
      <c r="F148" s="306"/>
      <c r="G148" s="307"/>
      <c r="H148" s="306"/>
      <c r="I148" s="306"/>
      <c r="J148" s="306"/>
      <c r="K148" s="330"/>
    </row>
    <row r="149" spans="2:11" ht="15" customHeight="1">
      <c r="B149" s="309"/>
      <c r="C149" s="334" t="s">
        <v>781</v>
      </c>
      <c r="D149" s="289"/>
      <c r="E149" s="289"/>
      <c r="F149" s="335" t="s">
        <v>778</v>
      </c>
      <c r="G149" s="289"/>
      <c r="H149" s="334" t="s">
        <v>817</v>
      </c>
      <c r="I149" s="334" t="s">
        <v>780</v>
      </c>
      <c r="J149" s="334">
        <v>120</v>
      </c>
      <c r="K149" s="330"/>
    </row>
    <row r="150" spans="2:11" ht="15" customHeight="1">
      <c r="B150" s="309"/>
      <c r="C150" s="334" t="s">
        <v>826</v>
      </c>
      <c r="D150" s="289"/>
      <c r="E150" s="289"/>
      <c r="F150" s="335" t="s">
        <v>778</v>
      </c>
      <c r="G150" s="289"/>
      <c r="H150" s="334" t="s">
        <v>837</v>
      </c>
      <c r="I150" s="334" t="s">
        <v>780</v>
      </c>
      <c r="J150" s="334" t="s">
        <v>828</v>
      </c>
      <c r="K150" s="330"/>
    </row>
    <row r="151" spans="2:11" ht="15" customHeight="1">
      <c r="B151" s="309"/>
      <c r="C151" s="334" t="s">
        <v>727</v>
      </c>
      <c r="D151" s="289"/>
      <c r="E151" s="289"/>
      <c r="F151" s="335" t="s">
        <v>778</v>
      </c>
      <c r="G151" s="289"/>
      <c r="H151" s="334" t="s">
        <v>838</v>
      </c>
      <c r="I151" s="334" t="s">
        <v>780</v>
      </c>
      <c r="J151" s="334" t="s">
        <v>828</v>
      </c>
      <c r="K151" s="330"/>
    </row>
    <row r="152" spans="2:11" ht="15" customHeight="1">
      <c r="B152" s="309"/>
      <c r="C152" s="334" t="s">
        <v>783</v>
      </c>
      <c r="D152" s="289"/>
      <c r="E152" s="289"/>
      <c r="F152" s="335" t="s">
        <v>784</v>
      </c>
      <c r="G152" s="289"/>
      <c r="H152" s="334" t="s">
        <v>817</v>
      </c>
      <c r="I152" s="334" t="s">
        <v>780</v>
      </c>
      <c r="J152" s="334">
        <v>50</v>
      </c>
      <c r="K152" s="330"/>
    </row>
    <row r="153" spans="2:11" ht="15" customHeight="1">
      <c r="B153" s="309"/>
      <c r="C153" s="334" t="s">
        <v>786</v>
      </c>
      <c r="D153" s="289"/>
      <c r="E153" s="289"/>
      <c r="F153" s="335" t="s">
        <v>778</v>
      </c>
      <c r="G153" s="289"/>
      <c r="H153" s="334" t="s">
        <v>817</v>
      </c>
      <c r="I153" s="334" t="s">
        <v>788</v>
      </c>
      <c r="J153" s="334"/>
      <c r="K153" s="330"/>
    </row>
    <row r="154" spans="2:11" ht="15" customHeight="1">
      <c r="B154" s="309"/>
      <c r="C154" s="334" t="s">
        <v>797</v>
      </c>
      <c r="D154" s="289"/>
      <c r="E154" s="289"/>
      <c r="F154" s="335" t="s">
        <v>784</v>
      </c>
      <c r="G154" s="289"/>
      <c r="H154" s="334" t="s">
        <v>817</v>
      </c>
      <c r="I154" s="334" t="s">
        <v>780</v>
      </c>
      <c r="J154" s="334">
        <v>50</v>
      </c>
      <c r="K154" s="330"/>
    </row>
    <row r="155" spans="2:11" ht="15" customHeight="1">
      <c r="B155" s="309"/>
      <c r="C155" s="334" t="s">
        <v>805</v>
      </c>
      <c r="D155" s="289"/>
      <c r="E155" s="289"/>
      <c r="F155" s="335" t="s">
        <v>784</v>
      </c>
      <c r="G155" s="289"/>
      <c r="H155" s="334" t="s">
        <v>817</v>
      </c>
      <c r="I155" s="334" t="s">
        <v>780</v>
      </c>
      <c r="J155" s="334">
        <v>50</v>
      </c>
      <c r="K155" s="330"/>
    </row>
    <row r="156" spans="2:11" ht="15" customHeight="1">
      <c r="B156" s="309"/>
      <c r="C156" s="334" t="s">
        <v>803</v>
      </c>
      <c r="D156" s="289"/>
      <c r="E156" s="289"/>
      <c r="F156" s="335" t="s">
        <v>784</v>
      </c>
      <c r="G156" s="289"/>
      <c r="H156" s="334" t="s">
        <v>817</v>
      </c>
      <c r="I156" s="334" t="s">
        <v>780</v>
      </c>
      <c r="J156" s="334">
        <v>50</v>
      </c>
      <c r="K156" s="330"/>
    </row>
    <row r="157" spans="2:11" ht="15" customHeight="1">
      <c r="B157" s="309"/>
      <c r="C157" s="334" t="s">
        <v>95</v>
      </c>
      <c r="D157" s="289"/>
      <c r="E157" s="289"/>
      <c r="F157" s="335" t="s">
        <v>778</v>
      </c>
      <c r="G157" s="289"/>
      <c r="H157" s="334" t="s">
        <v>839</v>
      </c>
      <c r="I157" s="334" t="s">
        <v>780</v>
      </c>
      <c r="J157" s="334" t="s">
        <v>840</v>
      </c>
      <c r="K157" s="330"/>
    </row>
    <row r="158" spans="2:11" ht="15" customHeight="1">
      <c r="B158" s="309"/>
      <c r="C158" s="334" t="s">
        <v>841</v>
      </c>
      <c r="D158" s="289"/>
      <c r="E158" s="289"/>
      <c r="F158" s="335" t="s">
        <v>778</v>
      </c>
      <c r="G158" s="289"/>
      <c r="H158" s="334" t="s">
        <v>842</v>
      </c>
      <c r="I158" s="334" t="s">
        <v>812</v>
      </c>
      <c r="J158" s="334"/>
      <c r="K158" s="330"/>
    </row>
    <row r="159" spans="2:11" ht="15" customHeight="1">
      <c r="B159" s="336"/>
      <c r="C159" s="318"/>
      <c r="D159" s="318"/>
      <c r="E159" s="318"/>
      <c r="F159" s="318"/>
      <c r="G159" s="318"/>
      <c r="H159" s="318"/>
      <c r="I159" s="318"/>
      <c r="J159" s="318"/>
      <c r="K159" s="337"/>
    </row>
    <row r="160" spans="2:11" ht="18.75" customHeight="1">
      <c r="B160" s="285"/>
      <c r="C160" s="289"/>
      <c r="D160" s="289"/>
      <c r="E160" s="289"/>
      <c r="F160" s="308"/>
      <c r="G160" s="289"/>
      <c r="H160" s="289"/>
      <c r="I160" s="289"/>
      <c r="J160" s="289"/>
      <c r="K160" s="285"/>
    </row>
    <row r="161" spans="2:11" ht="18.75" customHeight="1">
      <c r="B161" s="295"/>
      <c r="C161" s="295"/>
      <c r="D161" s="295"/>
      <c r="E161" s="295"/>
      <c r="F161" s="295"/>
      <c r="G161" s="295"/>
      <c r="H161" s="295"/>
      <c r="I161" s="295"/>
      <c r="J161" s="295"/>
      <c r="K161" s="295"/>
    </row>
    <row r="162" spans="2:11" ht="7.5" customHeight="1">
      <c r="B162" s="277"/>
      <c r="C162" s="278"/>
      <c r="D162" s="278"/>
      <c r="E162" s="278"/>
      <c r="F162" s="278"/>
      <c r="G162" s="278"/>
      <c r="H162" s="278"/>
      <c r="I162" s="278"/>
      <c r="J162" s="278"/>
      <c r="K162" s="279"/>
    </row>
    <row r="163" spans="2:11" ht="45" customHeight="1">
      <c r="B163" s="280"/>
      <c r="C163" s="403" t="s">
        <v>843</v>
      </c>
      <c r="D163" s="403"/>
      <c r="E163" s="403"/>
      <c r="F163" s="403"/>
      <c r="G163" s="403"/>
      <c r="H163" s="403"/>
      <c r="I163" s="403"/>
      <c r="J163" s="403"/>
      <c r="K163" s="281"/>
    </row>
    <row r="164" spans="2:11" ht="17.25" customHeight="1">
      <c r="B164" s="280"/>
      <c r="C164" s="301" t="s">
        <v>772</v>
      </c>
      <c r="D164" s="301"/>
      <c r="E164" s="301"/>
      <c r="F164" s="301" t="s">
        <v>773</v>
      </c>
      <c r="G164" s="338"/>
      <c r="H164" s="339" t="s">
        <v>122</v>
      </c>
      <c r="I164" s="339" t="s">
        <v>62</v>
      </c>
      <c r="J164" s="301" t="s">
        <v>774</v>
      </c>
      <c r="K164" s="281"/>
    </row>
    <row r="165" spans="2:11" ht="17.25" customHeight="1">
      <c r="B165" s="282"/>
      <c r="C165" s="303" t="s">
        <v>775</v>
      </c>
      <c r="D165" s="303"/>
      <c r="E165" s="303"/>
      <c r="F165" s="304" t="s">
        <v>776</v>
      </c>
      <c r="G165" s="340"/>
      <c r="H165" s="341"/>
      <c r="I165" s="341"/>
      <c r="J165" s="303" t="s">
        <v>777</v>
      </c>
      <c r="K165" s="283"/>
    </row>
    <row r="166" spans="2:11" ht="5.25" customHeight="1">
      <c r="B166" s="309"/>
      <c r="C166" s="306"/>
      <c r="D166" s="306"/>
      <c r="E166" s="306"/>
      <c r="F166" s="306"/>
      <c r="G166" s="307"/>
      <c r="H166" s="306"/>
      <c r="I166" s="306"/>
      <c r="J166" s="306"/>
      <c r="K166" s="330"/>
    </row>
    <row r="167" spans="2:11" ht="15" customHeight="1">
      <c r="B167" s="309"/>
      <c r="C167" s="289" t="s">
        <v>781</v>
      </c>
      <c r="D167" s="289"/>
      <c r="E167" s="289"/>
      <c r="F167" s="308" t="s">
        <v>778</v>
      </c>
      <c r="G167" s="289"/>
      <c r="H167" s="289" t="s">
        <v>817</v>
      </c>
      <c r="I167" s="289" t="s">
        <v>780</v>
      </c>
      <c r="J167" s="289">
        <v>120</v>
      </c>
      <c r="K167" s="330"/>
    </row>
    <row r="168" spans="2:11" ht="15" customHeight="1">
      <c r="B168" s="309"/>
      <c r="C168" s="289" t="s">
        <v>826</v>
      </c>
      <c r="D168" s="289"/>
      <c r="E168" s="289"/>
      <c r="F168" s="308" t="s">
        <v>778</v>
      </c>
      <c r="G168" s="289"/>
      <c r="H168" s="289" t="s">
        <v>827</v>
      </c>
      <c r="I168" s="289" t="s">
        <v>780</v>
      </c>
      <c r="J168" s="289" t="s">
        <v>828</v>
      </c>
      <c r="K168" s="330"/>
    </row>
    <row r="169" spans="2:11" ht="15" customHeight="1">
      <c r="B169" s="309"/>
      <c r="C169" s="289" t="s">
        <v>727</v>
      </c>
      <c r="D169" s="289"/>
      <c r="E169" s="289"/>
      <c r="F169" s="308" t="s">
        <v>778</v>
      </c>
      <c r="G169" s="289"/>
      <c r="H169" s="289" t="s">
        <v>844</v>
      </c>
      <c r="I169" s="289" t="s">
        <v>780</v>
      </c>
      <c r="J169" s="289" t="s">
        <v>828</v>
      </c>
      <c r="K169" s="330"/>
    </row>
    <row r="170" spans="2:11" ht="15" customHeight="1">
      <c r="B170" s="309"/>
      <c r="C170" s="289" t="s">
        <v>783</v>
      </c>
      <c r="D170" s="289"/>
      <c r="E170" s="289"/>
      <c r="F170" s="308" t="s">
        <v>784</v>
      </c>
      <c r="G170" s="289"/>
      <c r="H170" s="289" t="s">
        <v>844</v>
      </c>
      <c r="I170" s="289" t="s">
        <v>780</v>
      </c>
      <c r="J170" s="289">
        <v>50</v>
      </c>
      <c r="K170" s="330"/>
    </row>
    <row r="171" spans="2:11" ht="15" customHeight="1">
      <c r="B171" s="309"/>
      <c r="C171" s="289" t="s">
        <v>786</v>
      </c>
      <c r="D171" s="289"/>
      <c r="E171" s="289"/>
      <c r="F171" s="308" t="s">
        <v>778</v>
      </c>
      <c r="G171" s="289"/>
      <c r="H171" s="289" t="s">
        <v>844</v>
      </c>
      <c r="I171" s="289" t="s">
        <v>788</v>
      </c>
      <c r="J171" s="289"/>
      <c r="K171" s="330"/>
    </row>
    <row r="172" spans="2:11" ht="15" customHeight="1">
      <c r="B172" s="309"/>
      <c r="C172" s="289" t="s">
        <v>797</v>
      </c>
      <c r="D172" s="289"/>
      <c r="E172" s="289"/>
      <c r="F172" s="308" t="s">
        <v>784</v>
      </c>
      <c r="G172" s="289"/>
      <c r="H172" s="289" t="s">
        <v>844</v>
      </c>
      <c r="I172" s="289" t="s">
        <v>780</v>
      </c>
      <c r="J172" s="289">
        <v>50</v>
      </c>
      <c r="K172" s="330"/>
    </row>
    <row r="173" spans="2:11" ht="15" customHeight="1">
      <c r="B173" s="309"/>
      <c r="C173" s="289" t="s">
        <v>805</v>
      </c>
      <c r="D173" s="289"/>
      <c r="E173" s="289"/>
      <c r="F173" s="308" t="s">
        <v>784</v>
      </c>
      <c r="G173" s="289"/>
      <c r="H173" s="289" t="s">
        <v>844</v>
      </c>
      <c r="I173" s="289" t="s">
        <v>780</v>
      </c>
      <c r="J173" s="289">
        <v>50</v>
      </c>
      <c r="K173" s="330"/>
    </row>
    <row r="174" spans="2:11" ht="15" customHeight="1">
      <c r="B174" s="309"/>
      <c r="C174" s="289" t="s">
        <v>803</v>
      </c>
      <c r="D174" s="289"/>
      <c r="E174" s="289"/>
      <c r="F174" s="308" t="s">
        <v>784</v>
      </c>
      <c r="G174" s="289"/>
      <c r="H174" s="289" t="s">
        <v>844</v>
      </c>
      <c r="I174" s="289" t="s">
        <v>780</v>
      </c>
      <c r="J174" s="289">
        <v>50</v>
      </c>
      <c r="K174" s="330"/>
    </row>
    <row r="175" spans="2:11" ht="15" customHeight="1">
      <c r="B175" s="309"/>
      <c r="C175" s="289" t="s">
        <v>121</v>
      </c>
      <c r="D175" s="289"/>
      <c r="E175" s="289"/>
      <c r="F175" s="308" t="s">
        <v>778</v>
      </c>
      <c r="G175" s="289"/>
      <c r="H175" s="289" t="s">
        <v>845</v>
      </c>
      <c r="I175" s="289" t="s">
        <v>846</v>
      </c>
      <c r="J175" s="289"/>
      <c r="K175" s="330"/>
    </row>
    <row r="176" spans="2:11" ht="15" customHeight="1">
      <c r="B176" s="309"/>
      <c r="C176" s="289" t="s">
        <v>62</v>
      </c>
      <c r="D176" s="289"/>
      <c r="E176" s="289"/>
      <c r="F176" s="308" t="s">
        <v>778</v>
      </c>
      <c r="G176" s="289"/>
      <c r="H176" s="289" t="s">
        <v>847</v>
      </c>
      <c r="I176" s="289" t="s">
        <v>848</v>
      </c>
      <c r="J176" s="289">
        <v>1</v>
      </c>
      <c r="K176" s="330"/>
    </row>
    <row r="177" spans="2:11" ht="15" customHeight="1">
      <c r="B177" s="309"/>
      <c r="C177" s="289" t="s">
        <v>58</v>
      </c>
      <c r="D177" s="289"/>
      <c r="E177" s="289"/>
      <c r="F177" s="308" t="s">
        <v>778</v>
      </c>
      <c r="G177" s="289"/>
      <c r="H177" s="289" t="s">
        <v>849</v>
      </c>
      <c r="I177" s="289" t="s">
        <v>780</v>
      </c>
      <c r="J177" s="289">
        <v>20</v>
      </c>
      <c r="K177" s="330"/>
    </row>
    <row r="178" spans="2:11" ht="15" customHeight="1">
      <c r="B178" s="309"/>
      <c r="C178" s="289" t="s">
        <v>122</v>
      </c>
      <c r="D178" s="289"/>
      <c r="E178" s="289"/>
      <c r="F178" s="308" t="s">
        <v>778</v>
      </c>
      <c r="G178" s="289"/>
      <c r="H178" s="289" t="s">
        <v>850</v>
      </c>
      <c r="I178" s="289" t="s">
        <v>780</v>
      </c>
      <c r="J178" s="289">
        <v>255</v>
      </c>
      <c r="K178" s="330"/>
    </row>
    <row r="179" spans="2:11" ht="15" customHeight="1">
      <c r="B179" s="309"/>
      <c r="C179" s="289" t="s">
        <v>123</v>
      </c>
      <c r="D179" s="289"/>
      <c r="E179" s="289"/>
      <c r="F179" s="308" t="s">
        <v>778</v>
      </c>
      <c r="G179" s="289"/>
      <c r="H179" s="289" t="s">
        <v>743</v>
      </c>
      <c r="I179" s="289" t="s">
        <v>780</v>
      </c>
      <c r="J179" s="289">
        <v>10</v>
      </c>
      <c r="K179" s="330"/>
    </row>
    <row r="180" spans="2:11" ht="15" customHeight="1">
      <c r="B180" s="309"/>
      <c r="C180" s="289" t="s">
        <v>124</v>
      </c>
      <c r="D180" s="289"/>
      <c r="E180" s="289"/>
      <c r="F180" s="308" t="s">
        <v>778</v>
      </c>
      <c r="G180" s="289"/>
      <c r="H180" s="289" t="s">
        <v>851</v>
      </c>
      <c r="I180" s="289" t="s">
        <v>812</v>
      </c>
      <c r="J180" s="289"/>
      <c r="K180" s="330"/>
    </row>
    <row r="181" spans="2:11" ht="15" customHeight="1">
      <c r="B181" s="309"/>
      <c r="C181" s="289" t="s">
        <v>852</v>
      </c>
      <c r="D181" s="289"/>
      <c r="E181" s="289"/>
      <c r="F181" s="308" t="s">
        <v>778</v>
      </c>
      <c r="G181" s="289"/>
      <c r="H181" s="289" t="s">
        <v>853</v>
      </c>
      <c r="I181" s="289" t="s">
        <v>812</v>
      </c>
      <c r="J181" s="289"/>
      <c r="K181" s="330"/>
    </row>
    <row r="182" spans="2:11" ht="15" customHeight="1">
      <c r="B182" s="309"/>
      <c r="C182" s="289" t="s">
        <v>841</v>
      </c>
      <c r="D182" s="289"/>
      <c r="E182" s="289"/>
      <c r="F182" s="308" t="s">
        <v>778</v>
      </c>
      <c r="G182" s="289"/>
      <c r="H182" s="289" t="s">
        <v>854</v>
      </c>
      <c r="I182" s="289" t="s">
        <v>812</v>
      </c>
      <c r="J182" s="289"/>
      <c r="K182" s="330"/>
    </row>
    <row r="183" spans="2:11" ht="15" customHeight="1">
      <c r="B183" s="309"/>
      <c r="C183" s="289" t="s">
        <v>126</v>
      </c>
      <c r="D183" s="289"/>
      <c r="E183" s="289"/>
      <c r="F183" s="308" t="s">
        <v>784</v>
      </c>
      <c r="G183" s="289"/>
      <c r="H183" s="289" t="s">
        <v>855</v>
      </c>
      <c r="I183" s="289" t="s">
        <v>780</v>
      </c>
      <c r="J183" s="289">
        <v>50</v>
      </c>
      <c r="K183" s="330"/>
    </row>
    <row r="184" spans="2:11" ht="15" customHeight="1">
      <c r="B184" s="309"/>
      <c r="C184" s="289" t="s">
        <v>856</v>
      </c>
      <c r="D184" s="289"/>
      <c r="E184" s="289"/>
      <c r="F184" s="308" t="s">
        <v>784</v>
      </c>
      <c r="G184" s="289"/>
      <c r="H184" s="289" t="s">
        <v>857</v>
      </c>
      <c r="I184" s="289" t="s">
        <v>858</v>
      </c>
      <c r="J184" s="289"/>
      <c r="K184" s="330"/>
    </row>
    <row r="185" spans="2:11" ht="15" customHeight="1">
      <c r="B185" s="309"/>
      <c r="C185" s="289" t="s">
        <v>859</v>
      </c>
      <c r="D185" s="289"/>
      <c r="E185" s="289"/>
      <c r="F185" s="308" t="s">
        <v>784</v>
      </c>
      <c r="G185" s="289"/>
      <c r="H185" s="289" t="s">
        <v>860</v>
      </c>
      <c r="I185" s="289" t="s">
        <v>858</v>
      </c>
      <c r="J185" s="289"/>
      <c r="K185" s="330"/>
    </row>
    <row r="186" spans="2:11" ht="15" customHeight="1">
      <c r="B186" s="309"/>
      <c r="C186" s="289" t="s">
        <v>861</v>
      </c>
      <c r="D186" s="289"/>
      <c r="E186" s="289"/>
      <c r="F186" s="308" t="s">
        <v>784</v>
      </c>
      <c r="G186" s="289"/>
      <c r="H186" s="289" t="s">
        <v>862</v>
      </c>
      <c r="I186" s="289" t="s">
        <v>858</v>
      </c>
      <c r="J186" s="289"/>
      <c r="K186" s="330"/>
    </row>
    <row r="187" spans="2:11" ht="15" customHeight="1">
      <c r="B187" s="309"/>
      <c r="C187" s="342" t="s">
        <v>863</v>
      </c>
      <c r="D187" s="289"/>
      <c r="E187" s="289"/>
      <c r="F187" s="308" t="s">
        <v>784</v>
      </c>
      <c r="G187" s="289"/>
      <c r="H187" s="289" t="s">
        <v>864</v>
      </c>
      <c r="I187" s="289" t="s">
        <v>865</v>
      </c>
      <c r="J187" s="343" t="s">
        <v>866</v>
      </c>
      <c r="K187" s="330"/>
    </row>
    <row r="188" spans="2:11" ht="15" customHeight="1">
      <c r="B188" s="309"/>
      <c r="C188" s="294" t="s">
        <v>47</v>
      </c>
      <c r="D188" s="289"/>
      <c r="E188" s="289"/>
      <c r="F188" s="308" t="s">
        <v>778</v>
      </c>
      <c r="G188" s="289"/>
      <c r="H188" s="285" t="s">
        <v>867</v>
      </c>
      <c r="I188" s="289" t="s">
        <v>868</v>
      </c>
      <c r="J188" s="289"/>
      <c r="K188" s="330"/>
    </row>
    <row r="189" spans="2:11" ht="15" customHeight="1">
      <c r="B189" s="309"/>
      <c r="C189" s="294" t="s">
        <v>869</v>
      </c>
      <c r="D189" s="289"/>
      <c r="E189" s="289"/>
      <c r="F189" s="308" t="s">
        <v>778</v>
      </c>
      <c r="G189" s="289"/>
      <c r="H189" s="289" t="s">
        <v>870</v>
      </c>
      <c r="I189" s="289" t="s">
        <v>812</v>
      </c>
      <c r="J189" s="289"/>
      <c r="K189" s="330"/>
    </row>
    <row r="190" spans="2:11" ht="15" customHeight="1">
      <c r="B190" s="309"/>
      <c r="C190" s="294" t="s">
        <v>871</v>
      </c>
      <c r="D190" s="289"/>
      <c r="E190" s="289"/>
      <c r="F190" s="308" t="s">
        <v>778</v>
      </c>
      <c r="G190" s="289"/>
      <c r="H190" s="289" t="s">
        <v>872</v>
      </c>
      <c r="I190" s="289" t="s">
        <v>812</v>
      </c>
      <c r="J190" s="289"/>
      <c r="K190" s="330"/>
    </row>
    <row r="191" spans="2:11" ht="15" customHeight="1">
      <c r="B191" s="309"/>
      <c r="C191" s="294" t="s">
        <v>873</v>
      </c>
      <c r="D191" s="289"/>
      <c r="E191" s="289"/>
      <c r="F191" s="308" t="s">
        <v>784</v>
      </c>
      <c r="G191" s="289"/>
      <c r="H191" s="289" t="s">
        <v>874</v>
      </c>
      <c r="I191" s="289" t="s">
        <v>812</v>
      </c>
      <c r="J191" s="289"/>
      <c r="K191" s="330"/>
    </row>
    <row r="192" spans="2:11" ht="15" customHeight="1">
      <c r="B192" s="336"/>
      <c r="C192" s="344"/>
      <c r="D192" s="318"/>
      <c r="E192" s="318"/>
      <c r="F192" s="318"/>
      <c r="G192" s="318"/>
      <c r="H192" s="318"/>
      <c r="I192" s="318"/>
      <c r="J192" s="318"/>
      <c r="K192" s="337"/>
    </row>
    <row r="193" spans="2:11" ht="18.75" customHeight="1">
      <c r="B193" s="285"/>
      <c r="C193" s="289"/>
      <c r="D193" s="289"/>
      <c r="E193" s="289"/>
      <c r="F193" s="308"/>
      <c r="G193" s="289"/>
      <c r="H193" s="289"/>
      <c r="I193" s="289"/>
      <c r="J193" s="289"/>
      <c r="K193" s="285"/>
    </row>
    <row r="194" spans="2:11" ht="18.75" customHeight="1">
      <c r="B194" s="285"/>
      <c r="C194" s="289"/>
      <c r="D194" s="289"/>
      <c r="E194" s="289"/>
      <c r="F194" s="308"/>
      <c r="G194" s="289"/>
      <c r="H194" s="289"/>
      <c r="I194" s="289"/>
      <c r="J194" s="289"/>
      <c r="K194" s="285"/>
    </row>
    <row r="195" spans="2:11" ht="18.75" customHeight="1">
      <c r="B195" s="295"/>
      <c r="C195" s="295"/>
      <c r="D195" s="295"/>
      <c r="E195" s="295"/>
      <c r="F195" s="295"/>
      <c r="G195" s="295"/>
      <c r="H195" s="295"/>
      <c r="I195" s="295"/>
      <c r="J195" s="295"/>
      <c r="K195" s="295"/>
    </row>
    <row r="196" spans="2:11">
      <c r="B196" s="277"/>
      <c r="C196" s="278"/>
      <c r="D196" s="278"/>
      <c r="E196" s="278"/>
      <c r="F196" s="278"/>
      <c r="G196" s="278"/>
      <c r="H196" s="278"/>
      <c r="I196" s="278"/>
      <c r="J196" s="278"/>
      <c r="K196" s="279"/>
    </row>
    <row r="197" spans="2:11" ht="21">
      <c r="B197" s="280"/>
      <c r="C197" s="403" t="s">
        <v>875</v>
      </c>
      <c r="D197" s="403"/>
      <c r="E197" s="403"/>
      <c r="F197" s="403"/>
      <c r="G197" s="403"/>
      <c r="H197" s="403"/>
      <c r="I197" s="403"/>
      <c r="J197" s="403"/>
      <c r="K197" s="281"/>
    </row>
    <row r="198" spans="2:11" ht="25.5" customHeight="1">
      <c r="B198" s="280"/>
      <c r="C198" s="345" t="s">
        <v>876</v>
      </c>
      <c r="D198" s="345"/>
      <c r="E198" s="345"/>
      <c r="F198" s="345" t="s">
        <v>877</v>
      </c>
      <c r="G198" s="346"/>
      <c r="H198" s="402" t="s">
        <v>878</v>
      </c>
      <c r="I198" s="402"/>
      <c r="J198" s="402"/>
      <c r="K198" s="281"/>
    </row>
    <row r="199" spans="2:11" ht="5.25" customHeight="1">
      <c r="B199" s="309"/>
      <c r="C199" s="306"/>
      <c r="D199" s="306"/>
      <c r="E199" s="306"/>
      <c r="F199" s="306"/>
      <c r="G199" s="289"/>
      <c r="H199" s="306"/>
      <c r="I199" s="306"/>
      <c r="J199" s="306"/>
      <c r="K199" s="330"/>
    </row>
    <row r="200" spans="2:11" ht="15" customHeight="1">
      <c r="B200" s="309"/>
      <c r="C200" s="289" t="s">
        <v>868</v>
      </c>
      <c r="D200" s="289"/>
      <c r="E200" s="289"/>
      <c r="F200" s="308" t="s">
        <v>48</v>
      </c>
      <c r="G200" s="289"/>
      <c r="H200" s="400" t="s">
        <v>879</v>
      </c>
      <c r="I200" s="400"/>
      <c r="J200" s="400"/>
      <c r="K200" s="330"/>
    </row>
    <row r="201" spans="2:11" ht="15" customHeight="1">
      <c r="B201" s="309"/>
      <c r="C201" s="315"/>
      <c r="D201" s="289"/>
      <c r="E201" s="289"/>
      <c r="F201" s="308" t="s">
        <v>49</v>
      </c>
      <c r="G201" s="289"/>
      <c r="H201" s="400" t="s">
        <v>880</v>
      </c>
      <c r="I201" s="400"/>
      <c r="J201" s="400"/>
      <c r="K201" s="330"/>
    </row>
    <row r="202" spans="2:11" ht="15" customHeight="1">
      <c r="B202" s="309"/>
      <c r="C202" s="315"/>
      <c r="D202" s="289"/>
      <c r="E202" s="289"/>
      <c r="F202" s="308" t="s">
        <v>52</v>
      </c>
      <c r="G202" s="289"/>
      <c r="H202" s="400" t="s">
        <v>881</v>
      </c>
      <c r="I202" s="400"/>
      <c r="J202" s="400"/>
      <c r="K202" s="330"/>
    </row>
    <row r="203" spans="2:11" ht="15" customHeight="1">
      <c r="B203" s="309"/>
      <c r="C203" s="289"/>
      <c r="D203" s="289"/>
      <c r="E203" s="289"/>
      <c r="F203" s="308" t="s">
        <v>50</v>
      </c>
      <c r="G203" s="289"/>
      <c r="H203" s="400" t="s">
        <v>882</v>
      </c>
      <c r="I203" s="400"/>
      <c r="J203" s="400"/>
      <c r="K203" s="330"/>
    </row>
    <row r="204" spans="2:11" ht="15" customHeight="1">
      <c r="B204" s="309"/>
      <c r="C204" s="289"/>
      <c r="D204" s="289"/>
      <c r="E204" s="289"/>
      <c r="F204" s="308" t="s">
        <v>51</v>
      </c>
      <c r="G204" s="289"/>
      <c r="H204" s="400" t="s">
        <v>883</v>
      </c>
      <c r="I204" s="400"/>
      <c r="J204" s="400"/>
      <c r="K204" s="330"/>
    </row>
    <row r="205" spans="2:11" ht="15" customHeight="1">
      <c r="B205" s="309"/>
      <c r="C205" s="289"/>
      <c r="D205" s="289"/>
      <c r="E205" s="289"/>
      <c r="F205" s="308"/>
      <c r="G205" s="289"/>
      <c r="H205" s="289"/>
      <c r="I205" s="289"/>
      <c r="J205" s="289"/>
      <c r="K205" s="330"/>
    </row>
    <row r="206" spans="2:11" ht="15" customHeight="1">
      <c r="B206" s="309"/>
      <c r="C206" s="289" t="s">
        <v>824</v>
      </c>
      <c r="D206" s="289"/>
      <c r="E206" s="289"/>
      <c r="F206" s="308" t="s">
        <v>81</v>
      </c>
      <c r="G206" s="289"/>
      <c r="H206" s="400" t="s">
        <v>884</v>
      </c>
      <c r="I206" s="400"/>
      <c r="J206" s="400"/>
      <c r="K206" s="330"/>
    </row>
    <row r="207" spans="2:11" ht="15" customHeight="1">
      <c r="B207" s="309"/>
      <c r="C207" s="315"/>
      <c r="D207" s="289"/>
      <c r="E207" s="289"/>
      <c r="F207" s="308" t="s">
        <v>721</v>
      </c>
      <c r="G207" s="289"/>
      <c r="H207" s="400" t="s">
        <v>722</v>
      </c>
      <c r="I207" s="400"/>
      <c r="J207" s="400"/>
      <c r="K207" s="330"/>
    </row>
    <row r="208" spans="2:11" ht="15" customHeight="1">
      <c r="B208" s="309"/>
      <c r="C208" s="289"/>
      <c r="D208" s="289"/>
      <c r="E208" s="289"/>
      <c r="F208" s="308" t="s">
        <v>719</v>
      </c>
      <c r="G208" s="289"/>
      <c r="H208" s="400" t="s">
        <v>885</v>
      </c>
      <c r="I208" s="400"/>
      <c r="J208" s="400"/>
      <c r="K208" s="330"/>
    </row>
    <row r="209" spans="2:11" ht="15" customHeight="1">
      <c r="B209" s="347"/>
      <c r="C209" s="315"/>
      <c r="D209" s="315"/>
      <c r="E209" s="315"/>
      <c r="F209" s="308" t="s">
        <v>723</v>
      </c>
      <c r="G209" s="294"/>
      <c r="H209" s="401" t="s">
        <v>724</v>
      </c>
      <c r="I209" s="401"/>
      <c r="J209" s="401"/>
      <c r="K209" s="348"/>
    </row>
    <row r="210" spans="2:11" ht="15" customHeight="1">
      <c r="B210" s="347"/>
      <c r="C210" s="315"/>
      <c r="D210" s="315"/>
      <c r="E210" s="315"/>
      <c r="F210" s="308" t="s">
        <v>725</v>
      </c>
      <c r="G210" s="294"/>
      <c r="H210" s="401" t="s">
        <v>696</v>
      </c>
      <c r="I210" s="401"/>
      <c r="J210" s="401"/>
      <c r="K210" s="348"/>
    </row>
    <row r="211" spans="2:11" ht="15" customHeight="1">
      <c r="B211" s="347"/>
      <c r="C211" s="315"/>
      <c r="D211" s="315"/>
      <c r="E211" s="315"/>
      <c r="F211" s="349"/>
      <c r="G211" s="294"/>
      <c r="H211" s="350"/>
      <c r="I211" s="350"/>
      <c r="J211" s="350"/>
      <c r="K211" s="348"/>
    </row>
    <row r="212" spans="2:11" ht="15" customHeight="1">
      <c r="B212" s="347"/>
      <c r="C212" s="289" t="s">
        <v>848</v>
      </c>
      <c r="D212" s="315"/>
      <c r="E212" s="315"/>
      <c r="F212" s="308">
        <v>1</v>
      </c>
      <c r="G212" s="294"/>
      <c r="H212" s="401" t="s">
        <v>886</v>
      </c>
      <c r="I212" s="401"/>
      <c r="J212" s="401"/>
      <c r="K212" s="348"/>
    </row>
    <row r="213" spans="2:11" ht="15" customHeight="1">
      <c r="B213" s="347"/>
      <c r="C213" s="315"/>
      <c r="D213" s="315"/>
      <c r="E213" s="315"/>
      <c r="F213" s="308">
        <v>2</v>
      </c>
      <c r="G213" s="294"/>
      <c r="H213" s="401" t="s">
        <v>887</v>
      </c>
      <c r="I213" s="401"/>
      <c r="J213" s="401"/>
      <c r="K213" s="348"/>
    </row>
    <row r="214" spans="2:11" ht="15" customHeight="1">
      <c r="B214" s="347"/>
      <c r="C214" s="315"/>
      <c r="D214" s="315"/>
      <c r="E214" s="315"/>
      <c r="F214" s="308">
        <v>3</v>
      </c>
      <c r="G214" s="294"/>
      <c r="H214" s="401" t="s">
        <v>888</v>
      </c>
      <c r="I214" s="401"/>
      <c r="J214" s="401"/>
      <c r="K214" s="348"/>
    </row>
    <row r="215" spans="2:11" ht="15" customHeight="1">
      <c r="B215" s="347"/>
      <c r="C215" s="315"/>
      <c r="D215" s="315"/>
      <c r="E215" s="315"/>
      <c r="F215" s="308">
        <v>4</v>
      </c>
      <c r="G215" s="294"/>
      <c r="H215" s="401" t="s">
        <v>889</v>
      </c>
      <c r="I215" s="401"/>
      <c r="J215" s="401"/>
      <c r="K215" s="348"/>
    </row>
    <row r="216" spans="2:11" ht="12.75" customHeight="1">
      <c r="B216" s="351"/>
      <c r="C216" s="352"/>
      <c r="D216" s="352"/>
      <c r="E216" s="352"/>
      <c r="F216" s="352"/>
      <c r="G216" s="352"/>
      <c r="H216" s="352"/>
      <c r="I216" s="352"/>
      <c r="J216" s="352"/>
      <c r="K216" s="353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17022Z - NZM- Čáslav, Rek...</vt:lpstr>
      <vt:lpstr>VRN - Vedlejší rozpočtové...</vt:lpstr>
      <vt:lpstr>Pokyny pro vyplnění</vt:lpstr>
      <vt:lpstr>'17022Z - NZM- Čáslav, Rek...'!Názvy_tisku</vt:lpstr>
      <vt:lpstr>'Rekapitulace stavby'!Názvy_tisku</vt:lpstr>
      <vt:lpstr>'VRN - Vedlejší rozpočtové...'!Názvy_tisku</vt:lpstr>
      <vt:lpstr>'17022Z - NZM- Čáslav, Rek...'!Oblast_tisku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Král</dc:creator>
  <cp:lastModifiedBy>Jaroslav Král</cp:lastModifiedBy>
  <dcterms:created xsi:type="dcterms:W3CDTF">2017-05-10T10:48:11Z</dcterms:created>
  <dcterms:modified xsi:type="dcterms:W3CDTF">2017-05-10T10:48:22Z</dcterms:modified>
</cp:coreProperties>
</file>